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50" firstSheet="5" activeTab="8"/>
  </bookViews>
  <sheets>
    <sheet name="bottom line burden and costs" sheetId="1" r:id="rId1"/>
    <sheet name="respondent apps and program" sheetId="2" r:id="rId2"/>
    <sheet name="respondents incentives" sheetId="3" r:id="rId3"/>
    <sheet name="state apps and program burden" sheetId="4" r:id="rId4"/>
    <sheet name="state incentives burden" sheetId="5" r:id="rId5"/>
    <sheet name="EPA apps and program" sheetId="6" r:id="rId6"/>
    <sheet name="EPA incentives burden" sheetId="7" r:id="rId7"/>
    <sheet name="site visits hours" sheetId="8" r:id="rId8"/>
    <sheet name="apps and members projections" sheetId="9" r:id="rId9"/>
  </sheets>
  <definedNames/>
  <calcPr fullCalcOnLoad="1"/>
</workbook>
</file>

<file path=xl/comments3.xml><?xml version="1.0" encoding="utf-8"?>
<comments xmlns="http://schemas.openxmlformats.org/spreadsheetml/2006/main">
  <authors>
    <author>Colin C. Macdonald</author>
    <author> </author>
  </authors>
  <commentList>
    <comment ref="F11" authorId="0">
      <text>
        <r>
          <rPr>
            <b/>
            <sz val="8"/>
            <rFont val="Tahoma"/>
            <family val="0"/>
          </rPr>
          <t>Colin C. Macdonald:</t>
        </r>
        <r>
          <rPr>
            <sz val="8"/>
            <rFont val="Tahoma"/>
            <family val="0"/>
          </rPr>
          <t xml:space="preserve">
this is not a "labor cost" per se; it will remain constant throughout the ICR, because we don't have numbers to project the future direction of the waste shipping market.</t>
        </r>
      </text>
    </comment>
    <comment ref="A17" authorId="1">
      <text>
        <r>
          <rPr>
            <b/>
            <sz val="8"/>
            <rFont val="Tahoma"/>
            <family val="0"/>
          </rPr>
          <t xml:space="preserve"> :</t>
        </r>
        <r>
          <rPr>
            <sz val="8"/>
            <rFont val="Tahoma"/>
            <family val="0"/>
          </rPr>
          <t xml:space="preserve">
ICR 1572.06
baseline is 26 hrs per year
.5 hrs per inspection
weekly inspections
Now PT facilities 
.5 hrs per inspection
12 times per year
equals 6 hours per year
reduction 20 hours per year</t>
        </r>
      </text>
    </comment>
    <comment ref="A15" authorId="1">
      <text>
        <r>
          <rPr>
            <b/>
            <sz val="8"/>
            <rFont val="Tahoma"/>
            <family val="0"/>
          </rPr>
          <t xml:space="preserve"> :</t>
        </r>
        <r>
          <rPr>
            <sz val="8"/>
            <rFont val="Tahoma"/>
            <family val="0"/>
          </rPr>
          <t xml:space="preserve">
ICR 1572.06
baseline is 72.5 hours per year
1.39 hours per inspection
52 insp per year
now for PT
1.39 hours per inspection
12 insp per year
16.8 hours per year
reduction is 55.7 h ours per year</t>
        </r>
      </text>
    </comment>
    <comment ref="A16" authorId="1">
      <text>
        <r>
          <rPr>
            <b/>
            <sz val="8"/>
            <rFont val="Tahoma"/>
            <family val="0"/>
          </rPr>
          <t xml:space="preserve"> :</t>
        </r>
        <r>
          <rPr>
            <sz val="8"/>
            <rFont val="Tahoma"/>
            <family val="0"/>
          </rPr>
          <t xml:space="preserve">
Burden reduction rule  cost benefit analysis (71 FR 16862
.25 hours per inspection
inspection must occur once per operating day
274 operating days per year
PT facilities not considered
PT facilities:
.25 hours per inspection
12 inspections per year
= 3 hours per year
reduction 65.5 hours per year
</t>
        </r>
      </text>
    </comment>
    <comment ref="A18" authorId="1">
      <text>
        <r>
          <rPr>
            <b/>
            <sz val="8"/>
            <rFont val="Tahoma"/>
            <family val="0"/>
          </rPr>
          <t xml:space="preserve"> :</t>
        </r>
        <r>
          <rPr>
            <sz val="8"/>
            <rFont val="Tahoma"/>
            <family val="0"/>
          </rPr>
          <t xml:space="preserve">
same rationale as tanks in burden reduction rule</t>
        </r>
      </text>
    </comment>
    <comment ref="G14" authorId="1">
      <text>
        <r>
          <rPr>
            <b/>
            <sz val="8"/>
            <rFont val="Tahoma"/>
            <family val="0"/>
          </rPr>
          <t xml:space="preserve"> :</t>
        </r>
        <r>
          <rPr>
            <sz val="8"/>
            <rFont val="Tahoma"/>
            <family val="0"/>
          </rPr>
          <t xml:space="preserve">
one time event</t>
        </r>
      </text>
    </comment>
    <comment ref="F43" authorId="0">
      <text>
        <r>
          <rPr>
            <b/>
            <sz val="8"/>
            <rFont val="Tahoma"/>
            <family val="0"/>
          </rPr>
          <t>Colin C. Macdonald:</t>
        </r>
        <r>
          <rPr>
            <sz val="8"/>
            <rFont val="Tahoma"/>
            <family val="0"/>
          </rPr>
          <t xml:space="preserve">
this is not a "labor cost" per se; it will remain constant throughout the ICR, because we don't have numbers to project the future direction of the waste shipping market.</t>
        </r>
      </text>
    </comment>
    <comment ref="G46" authorId="1">
      <text>
        <r>
          <rPr>
            <b/>
            <sz val="8"/>
            <rFont val="Tahoma"/>
            <family val="0"/>
          </rPr>
          <t xml:space="preserve"> :</t>
        </r>
        <r>
          <rPr>
            <sz val="8"/>
            <rFont val="Tahoma"/>
            <family val="0"/>
          </rPr>
          <t xml:space="preserve">
one time event</t>
        </r>
      </text>
    </comment>
    <comment ref="A47" authorId="1">
      <text>
        <r>
          <rPr>
            <b/>
            <sz val="8"/>
            <rFont val="Tahoma"/>
            <family val="0"/>
          </rPr>
          <t xml:space="preserve"> :</t>
        </r>
        <r>
          <rPr>
            <sz val="8"/>
            <rFont val="Tahoma"/>
            <family val="0"/>
          </rPr>
          <t xml:space="preserve">
ICR 1572.06
baseline is 72.5 hours per year
1.39 hours per inspection
52 insp per year
now for PT
1.39 hours per inspection
12 insp per year
16.8 hours per year
reduction is 55.7 h ours per year</t>
        </r>
      </text>
    </comment>
    <comment ref="A48" authorId="1">
      <text>
        <r>
          <rPr>
            <b/>
            <sz val="8"/>
            <rFont val="Tahoma"/>
            <family val="0"/>
          </rPr>
          <t xml:space="preserve"> :</t>
        </r>
        <r>
          <rPr>
            <sz val="8"/>
            <rFont val="Tahoma"/>
            <family val="0"/>
          </rPr>
          <t xml:space="preserve">
Burden reduction rule  cost benefit analysis (71 FR 16862
.25 hours per inspection
inspection must occur once per operating day
274 operating days per year
PT facilities not considered
PT facilities:
.25 hours per inspection
12 inspections per year
= 3 hours per year
reduction 65.5 hours per year
</t>
        </r>
      </text>
    </comment>
    <comment ref="A49" authorId="1">
      <text>
        <r>
          <rPr>
            <b/>
            <sz val="8"/>
            <rFont val="Tahoma"/>
            <family val="0"/>
          </rPr>
          <t xml:space="preserve"> :</t>
        </r>
        <r>
          <rPr>
            <sz val="8"/>
            <rFont val="Tahoma"/>
            <family val="0"/>
          </rPr>
          <t xml:space="preserve">
ICR 1572.06
baseline is 26 hrs per year
.5 hrs per inspection
weekly inspections
Now PT facilities 
.5 hrs per inspection
12 times per year
equals 6 hours per year
reduction 20 hours per year</t>
        </r>
      </text>
    </comment>
    <comment ref="A50" authorId="1">
      <text>
        <r>
          <rPr>
            <b/>
            <sz val="8"/>
            <rFont val="Tahoma"/>
            <family val="0"/>
          </rPr>
          <t xml:space="preserve"> :</t>
        </r>
        <r>
          <rPr>
            <sz val="8"/>
            <rFont val="Tahoma"/>
            <family val="0"/>
          </rPr>
          <t xml:space="preserve">
same rationale as tanks in burden reduction rule</t>
        </r>
      </text>
    </comment>
    <comment ref="F75" authorId="0">
      <text>
        <r>
          <rPr>
            <b/>
            <sz val="8"/>
            <rFont val="Tahoma"/>
            <family val="0"/>
          </rPr>
          <t>Colin C. Macdonald:</t>
        </r>
        <r>
          <rPr>
            <sz val="8"/>
            <rFont val="Tahoma"/>
            <family val="0"/>
          </rPr>
          <t xml:space="preserve">
this is not a "labor cost" per se; it will remain constant throughout the ICR, because we don't have numbers to project the future direction of the waste shipping market.</t>
        </r>
      </text>
    </comment>
    <comment ref="G78" authorId="1">
      <text>
        <r>
          <rPr>
            <b/>
            <sz val="8"/>
            <rFont val="Tahoma"/>
            <family val="0"/>
          </rPr>
          <t xml:space="preserve"> :</t>
        </r>
        <r>
          <rPr>
            <sz val="8"/>
            <rFont val="Tahoma"/>
            <family val="0"/>
          </rPr>
          <t xml:space="preserve">
one time event</t>
        </r>
      </text>
    </comment>
    <comment ref="A79" authorId="1">
      <text>
        <r>
          <rPr>
            <b/>
            <sz val="8"/>
            <rFont val="Tahoma"/>
            <family val="0"/>
          </rPr>
          <t xml:space="preserve"> :</t>
        </r>
        <r>
          <rPr>
            <sz val="8"/>
            <rFont val="Tahoma"/>
            <family val="0"/>
          </rPr>
          <t xml:space="preserve">
ICR 1572.06
baseline is 72.5 hours per year
1.39 hours per inspection
52 insp per year
now for PT
1.39 hours per inspection
12 insp per year
16.8 hours per year
reduction is 55.7 h ours per year</t>
        </r>
      </text>
    </comment>
    <comment ref="A80" authorId="1">
      <text>
        <r>
          <rPr>
            <b/>
            <sz val="8"/>
            <rFont val="Tahoma"/>
            <family val="0"/>
          </rPr>
          <t xml:space="preserve"> :</t>
        </r>
        <r>
          <rPr>
            <sz val="8"/>
            <rFont val="Tahoma"/>
            <family val="0"/>
          </rPr>
          <t xml:space="preserve">
Burden reduction rule  cost benefit analysis (71 FR 16862
.25 hours per inspection
inspection must occur once per operating day
274 operating days per year
PT facilities not considered
PT facilities:
.25 hours per inspection
12 inspections per year
= 3 hours per year
reduction 65.5 hours per year
</t>
        </r>
      </text>
    </comment>
    <comment ref="A81" authorId="1">
      <text>
        <r>
          <rPr>
            <b/>
            <sz val="8"/>
            <rFont val="Tahoma"/>
            <family val="0"/>
          </rPr>
          <t xml:space="preserve"> :</t>
        </r>
        <r>
          <rPr>
            <sz val="8"/>
            <rFont val="Tahoma"/>
            <family val="0"/>
          </rPr>
          <t xml:space="preserve">
ICR 1572.06
baseline is 26 hrs per year
.5 hrs per inspection
weekly inspections
Now PT facilities 
.5 hrs per inspection
12 times per year
equals 6 hours per year
reduction 20 hours per year</t>
        </r>
      </text>
    </comment>
    <comment ref="A82" authorId="1">
      <text>
        <r>
          <rPr>
            <b/>
            <sz val="8"/>
            <rFont val="Tahoma"/>
            <family val="0"/>
          </rPr>
          <t xml:space="preserve"> :</t>
        </r>
        <r>
          <rPr>
            <sz val="8"/>
            <rFont val="Tahoma"/>
            <family val="0"/>
          </rPr>
          <t xml:space="preserve">
same rationale as tanks in burden reduction rule</t>
        </r>
      </text>
    </comment>
  </commentList>
</comments>
</file>

<file path=xl/comments4.xml><?xml version="1.0" encoding="utf-8"?>
<comments xmlns="http://schemas.openxmlformats.org/spreadsheetml/2006/main">
  <authors>
    <author> </author>
  </authors>
  <commentList>
    <comment ref="E7" authorId="0">
      <text>
        <r>
          <rPr>
            <b/>
            <sz val="8"/>
            <rFont val="Tahoma"/>
            <family val="0"/>
          </rPr>
          <t xml:space="preserve"> :</t>
        </r>
        <r>
          <rPr>
            <sz val="8"/>
            <rFont val="Tahoma"/>
            <family val="0"/>
          </rPr>
          <t xml:space="preserve">
States projected to attend 75% of site visits</t>
        </r>
      </text>
    </comment>
    <comment ref="E17" authorId="0">
      <text>
        <r>
          <rPr>
            <b/>
            <sz val="8"/>
            <rFont val="Tahoma"/>
            <family val="0"/>
          </rPr>
          <t xml:space="preserve"> :</t>
        </r>
        <r>
          <rPr>
            <sz val="8"/>
            <rFont val="Tahoma"/>
            <family val="0"/>
          </rPr>
          <t xml:space="preserve">
States projected to attend 75% of site visits</t>
        </r>
      </text>
    </comment>
    <comment ref="E27" authorId="0">
      <text>
        <r>
          <rPr>
            <b/>
            <sz val="8"/>
            <rFont val="Tahoma"/>
            <family val="0"/>
          </rPr>
          <t xml:space="preserve"> :</t>
        </r>
        <r>
          <rPr>
            <sz val="8"/>
            <rFont val="Tahoma"/>
            <family val="0"/>
          </rPr>
          <t xml:space="preserve">
States projected to attend 75% of site visits</t>
        </r>
      </text>
    </comment>
  </commentList>
</comments>
</file>

<file path=xl/comments5.xml><?xml version="1.0" encoding="utf-8"?>
<comments xmlns="http://schemas.openxmlformats.org/spreadsheetml/2006/main">
  <authors>
    <author>Colin C. Macdonald</author>
    <author>iec</author>
    <author> </author>
  </authors>
  <commentList>
    <comment ref="C5" authorId="0">
      <text>
        <r>
          <rPr>
            <b/>
            <sz val="8"/>
            <rFont val="Tahoma"/>
            <family val="0"/>
          </rPr>
          <t>Colin C. Macdonald:</t>
        </r>
        <r>
          <rPr>
            <sz val="8"/>
            <rFont val="Tahoma"/>
            <family val="0"/>
          </rPr>
          <t xml:space="preserve">
Beth's ICR, which references 1948.01</t>
        </r>
      </text>
    </comment>
    <comment ref="B8" authorId="0">
      <text>
        <r>
          <rPr>
            <b/>
            <sz val="8"/>
            <rFont val="Tahoma"/>
            <family val="0"/>
          </rPr>
          <t>Colin C. Macdonald:</t>
        </r>
        <r>
          <rPr>
            <sz val="8"/>
            <rFont val="Tahoma"/>
            <family val="0"/>
          </rPr>
          <t xml:space="preserve">
Beth's ICR--prior notification review will be "minimal."</t>
        </r>
      </text>
    </comment>
    <comment ref="G8" authorId="1">
      <text>
        <r>
          <rPr>
            <b/>
            <sz val="8"/>
            <rFont val="Tahoma"/>
            <family val="0"/>
          </rPr>
          <t>iec:</t>
        </r>
        <r>
          <rPr>
            <sz val="8"/>
            <rFont val="Tahoma"/>
            <family val="0"/>
          </rPr>
          <t xml:space="preserve">
based on 2006 APR data </t>
        </r>
      </text>
    </comment>
    <comment ref="I8" authorId="0">
      <text>
        <r>
          <rPr>
            <b/>
            <sz val="8"/>
            <rFont val="Tahoma"/>
            <family val="0"/>
          </rPr>
          <t>Colin C. Macdonald:</t>
        </r>
        <r>
          <rPr>
            <sz val="8"/>
            <rFont val="Tahoma"/>
            <family val="0"/>
          </rPr>
          <t xml:space="preserve">
assumed one-time event</t>
        </r>
      </text>
    </comment>
    <comment ref="A84" authorId="2">
      <text>
        <r>
          <rPr>
            <b/>
            <sz val="8"/>
            <rFont val="Tahoma"/>
            <family val="0"/>
          </rPr>
          <t xml:space="preserve"> :</t>
        </r>
        <r>
          <rPr>
            <sz val="8"/>
            <rFont val="Tahoma"/>
            <family val="0"/>
          </rPr>
          <t xml:space="preserve">
Inspection of Tank Systems (LQGs) 265.195 This ICR has been revised to reflect burden under the existing (i.e., baseline) requirements for daily inspections, as well as the reduced burden for the weekly inspections as specified in the rule. 
EPA recognizes the uncertainty of estimating facility adoption of the reduced inspection frequency, given a lack of data on the number of tank facilities with automatic leak detection systems.  These systems are required for facilities to adopt weekly inspections.  
To address its uncertainty, EPA performed limited consultations with the Regions and State.  It used their feedback as well as its best judgment to perform a bounding analysis to estimate impacts under a low and high adoption rate scenario.  From its consultations, EPA found that automatic leak detection systems are not widely used; rather, the majority of facilities use other methods that might not qualify under the rule.  In addition, EPA believes that some facilities will continue to conduct daily inspections under the rule, regardless of their automatic leak detection systems, because of standard tank operating procedures and/or a desire to be proactive toward the environment.  Hence, EPA has estimated 25% adoption as a lower-bound (i.e., 25% of tank facilities will adopt the reduced inspections) and 50% as an upper-bound.
For tank facilities expected to adopt the weekly inspections, the ICR was revised such that hourly burden was reduced from 68.5 hours/facility/year (i.e., 15 minutes/facility/day) under the baseline to 32.58 hours/facility/year under the rule.  The 32.58 annual hour estimate was calculated by assuming 19.58 hours/facility/year to inspect tank monitoring and leak detection equipment each operating day (5 minutes/facility/day) and 13 hours/facility/year to conduct weekly inspections of the tank’s aboveground portions and areas immediately surrounding the tank (20 minutes/facility/week). 
The 32.58-hour per facility annual burden was applied to 25% of facilities under the lower-bound scenario and 50% under the upper-bound scenario.  Tank facilities not adopting the reduced inspections were kept at 68.5 hours per year. The revised burden estimates are shown in this exhibit for the low and high scenarios.  It was assumed that tanks are in operation 274 days of the year (i.e., 75% of the year), on average.  The ICR estimates that there are 1,702 LQG tank facilities in the U.S.
In regard to National Performance Track Program, this analysis assumes that no facilities in the program will apply to reduce their inspection frequency. Low:
1,702
High:
1,702 Low:
86,020
High:
101,285 Low:
$5,284,208
High:
$6,221,938
</t>
        </r>
      </text>
    </comment>
    <comment ref="A86" authorId="2">
      <text>
        <r>
          <rPr>
            <b/>
            <sz val="8"/>
            <rFont val="Tahoma"/>
            <family val="0"/>
          </rPr>
          <t xml:space="preserve"> :</t>
        </r>
        <r>
          <rPr>
            <sz val="8"/>
            <rFont val="Tahoma"/>
            <family val="0"/>
          </rPr>
          <t xml:space="preserve">
Small Quantity Generator Tanks  265.201(c)(1), (c)(2), (c)(3) EPA assumes that no SQGs will adopt the weekly inspections as specified in the rule.  EPA believes that the majority of SQGs do not have secondary containment, automatic leak detection systems, or workplace practices to detect releases, which are required in order to adopt weekly inspections.
In regard to National Performance Track Program, this analysis assumes that no facilities in the program will apply to reduce their inspection frequency. Not Applicable Not Applicable
</t>
        </r>
      </text>
    </comment>
    <comment ref="C36" authorId="0">
      <text>
        <r>
          <rPr>
            <b/>
            <sz val="8"/>
            <rFont val="Tahoma"/>
            <family val="0"/>
          </rPr>
          <t>Colin C. Macdonald:</t>
        </r>
        <r>
          <rPr>
            <sz val="8"/>
            <rFont val="Tahoma"/>
            <family val="0"/>
          </rPr>
          <t xml:space="preserve">
Beth's ICR, which references 1948.01</t>
        </r>
      </text>
    </comment>
    <comment ref="B39" authorId="0">
      <text>
        <r>
          <rPr>
            <b/>
            <sz val="8"/>
            <rFont val="Tahoma"/>
            <family val="0"/>
          </rPr>
          <t>Colin C. Macdonald:</t>
        </r>
        <r>
          <rPr>
            <sz val="8"/>
            <rFont val="Tahoma"/>
            <family val="0"/>
          </rPr>
          <t xml:space="preserve">
Beth's ICR--prior notification review will be "minimal."</t>
        </r>
      </text>
    </comment>
    <comment ref="I39" authorId="0">
      <text>
        <r>
          <rPr>
            <b/>
            <sz val="8"/>
            <rFont val="Tahoma"/>
            <family val="0"/>
          </rPr>
          <t>Colin C. Macdonald:</t>
        </r>
        <r>
          <rPr>
            <sz val="8"/>
            <rFont val="Tahoma"/>
            <family val="0"/>
          </rPr>
          <t xml:space="preserve">
assumed one-time event</t>
        </r>
      </text>
    </comment>
    <comment ref="C67" authorId="0">
      <text>
        <r>
          <rPr>
            <b/>
            <sz val="8"/>
            <rFont val="Tahoma"/>
            <family val="0"/>
          </rPr>
          <t>Colin C. Macdonald:</t>
        </r>
        <r>
          <rPr>
            <sz val="8"/>
            <rFont val="Tahoma"/>
            <family val="0"/>
          </rPr>
          <t xml:space="preserve">
Beth's ICR, which references 1948.01</t>
        </r>
      </text>
    </comment>
    <comment ref="B70" authorId="0">
      <text>
        <r>
          <rPr>
            <b/>
            <sz val="8"/>
            <rFont val="Tahoma"/>
            <family val="0"/>
          </rPr>
          <t>Colin C. Macdonald:</t>
        </r>
        <r>
          <rPr>
            <sz val="8"/>
            <rFont val="Tahoma"/>
            <family val="0"/>
          </rPr>
          <t xml:space="preserve">
Beth's ICR--prior notification review will be "minimal."</t>
        </r>
      </text>
    </comment>
    <comment ref="G70" authorId="1">
      <text>
        <r>
          <rPr>
            <b/>
            <sz val="8"/>
            <rFont val="Tahoma"/>
            <family val="0"/>
          </rPr>
          <t>iec:</t>
        </r>
        <r>
          <rPr>
            <sz val="8"/>
            <rFont val="Tahoma"/>
            <family val="0"/>
          </rPr>
          <t xml:space="preserve">
based on 2006 APR data </t>
        </r>
      </text>
    </comment>
    <comment ref="I70" authorId="0">
      <text>
        <r>
          <rPr>
            <b/>
            <sz val="8"/>
            <rFont val="Tahoma"/>
            <family val="0"/>
          </rPr>
          <t>Colin C. Macdonald:</t>
        </r>
        <r>
          <rPr>
            <sz val="8"/>
            <rFont val="Tahoma"/>
            <family val="0"/>
          </rPr>
          <t xml:space="preserve">
assumed one-time event</t>
        </r>
      </text>
    </comment>
  </commentList>
</comments>
</file>

<file path=xl/comments7.xml><?xml version="1.0" encoding="utf-8"?>
<comments xmlns="http://schemas.openxmlformats.org/spreadsheetml/2006/main">
  <authors>
    <author>Colin C. Macdonald</author>
    <author>iec</author>
    <author> </author>
  </authors>
  <commentList>
    <comment ref="C5" authorId="0">
      <text>
        <r>
          <rPr>
            <b/>
            <sz val="8"/>
            <rFont val="Tahoma"/>
            <family val="0"/>
          </rPr>
          <t>Colin C. Macdonald:</t>
        </r>
        <r>
          <rPr>
            <sz val="8"/>
            <rFont val="Tahoma"/>
            <family val="0"/>
          </rPr>
          <t xml:space="preserve">
Beth's ICR, which references 1948.01</t>
        </r>
      </text>
    </comment>
    <comment ref="B8" authorId="0">
      <text>
        <r>
          <rPr>
            <b/>
            <sz val="8"/>
            <rFont val="Tahoma"/>
            <family val="0"/>
          </rPr>
          <t>Colin C. Macdonald:</t>
        </r>
        <r>
          <rPr>
            <sz val="8"/>
            <rFont val="Tahoma"/>
            <family val="0"/>
          </rPr>
          <t xml:space="preserve">
Beth's ICR--prior notification review will be "minimal."</t>
        </r>
      </text>
    </comment>
    <comment ref="G8" authorId="1">
      <text>
        <r>
          <rPr>
            <b/>
            <sz val="8"/>
            <rFont val="Tahoma"/>
            <family val="0"/>
          </rPr>
          <t>iec:</t>
        </r>
        <r>
          <rPr>
            <sz val="8"/>
            <rFont val="Tahoma"/>
            <family val="0"/>
          </rPr>
          <t xml:space="preserve">
based on 2006 APR data </t>
        </r>
      </text>
    </comment>
    <comment ref="I8" authorId="0">
      <text>
        <r>
          <rPr>
            <b/>
            <sz val="8"/>
            <rFont val="Tahoma"/>
            <family val="0"/>
          </rPr>
          <t>Colin C. Macdonald:</t>
        </r>
        <r>
          <rPr>
            <sz val="8"/>
            <rFont val="Tahoma"/>
            <family val="0"/>
          </rPr>
          <t xml:space="preserve">
assumed one-time event</t>
        </r>
      </text>
    </comment>
    <comment ref="C37" authorId="0">
      <text>
        <r>
          <rPr>
            <b/>
            <sz val="8"/>
            <rFont val="Tahoma"/>
            <family val="0"/>
          </rPr>
          <t>Colin C. Macdonald:</t>
        </r>
        <r>
          <rPr>
            <sz val="8"/>
            <rFont val="Tahoma"/>
            <family val="0"/>
          </rPr>
          <t xml:space="preserve">
Beth's ICR, which references 1948.01</t>
        </r>
      </text>
    </comment>
    <comment ref="B40" authorId="0">
      <text>
        <r>
          <rPr>
            <b/>
            <sz val="8"/>
            <rFont val="Tahoma"/>
            <family val="0"/>
          </rPr>
          <t>Colin C. Macdonald:</t>
        </r>
        <r>
          <rPr>
            <sz val="8"/>
            <rFont val="Tahoma"/>
            <family val="0"/>
          </rPr>
          <t xml:space="preserve">
Beth's ICR--prior notification review will be "minimal."</t>
        </r>
      </text>
    </comment>
    <comment ref="I40" authorId="0">
      <text>
        <r>
          <rPr>
            <b/>
            <sz val="8"/>
            <rFont val="Tahoma"/>
            <family val="0"/>
          </rPr>
          <t>Colin C. Macdonald:</t>
        </r>
        <r>
          <rPr>
            <sz val="8"/>
            <rFont val="Tahoma"/>
            <family val="0"/>
          </rPr>
          <t xml:space="preserve">
assumed one-time event</t>
        </r>
      </text>
    </comment>
    <comment ref="C69" authorId="0">
      <text>
        <r>
          <rPr>
            <b/>
            <sz val="8"/>
            <rFont val="Tahoma"/>
            <family val="0"/>
          </rPr>
          <t>Colin C. Macdonald:</t>
        </r>
        <r>
          <rPr>
            <sz val="8"/>
            <rFont val="Tahoma"/>
            <family val="0"/>
          </rPr>
          <t xml:space="preserve">
Beth's ICR, which references 1948.01</t>
        </r>
      </text>
    </comment>
    <comment ref="B72" authorId="0">
      <text>
        <r>
          <rPr>
            <b/>
            <sz val="8"/>
            <rFont val="Tahoma"/>
            <family val="0"/>
          </rPr>
          <t>Colin C. Macdonald:</t>
        </r>
        <r>
          <rPr>
            <sz val="8"/>
            <rFont val="Tahoma"/>
            <family val="0"/>
          </rPr>
          <t xml:space="preserve">
Beth's ICR--prior notification review will be "minimal."</t>
        </r>
      </text>
    </comment>
    <comment ref="G72" authorId="1">
      <text>
        <r>
          <rPr>
            <b/>
            <sz val="8"/>
            <rFont val="Tahoma"/>
            <family val="0"/>
          </rPr>
          <t>iec:</t>
        </r>
        <r>
          <rPr>
            <sz val="8"/>
            <rFont val="Tahoma"/>
            <family val="0"/>
          </rPr>
          <t xml:space="preserve">
based on 2006 APR data </t>
        </r>
      </text>
    </comment>
    <comment ref="I72" authorId="0">
      <text>
        <r>
          <rPr>
            <b/>
            <sz val="8"/>
            <rFont val="Tahoma"/>
            <family val="0"/>
          </rPr>
          <t>Colin C. Macdonald:</t>
        </r>
        <r>
          <rPr>
            <sz val="8"/>
            <rFont val="Tahoma"/>
            <family val="0"/>
          </rPr>
          <t xml:space="preserve">
assumed one-time event</t>
        </r>
      </text>
    </comment>
    <comment ref="A86" authorId="2">
      <text>
        <r>
          <rPr>
            <b/>
            <sz val="8"/>
            <rFont val="Tahoma"/>
            <family val="0"/>
          </rPr>
          <t xml:space="preserve"> :</t>
        </r>
        <r>
          <rPr>
            <sz val="8"/>
            <rFont val="Tahoma"/>
            <family val="0"/>
          </rPr>
          <t xml:space="preserve">
Inspection of Tank Systems (LQGs) 265.195 This ICR has been revised to reflect burden under the existing (i.e., baseline) requirements for daily inspections, as well as the reduced burden for the weekly inspections as specified in the rule. 
EPA recognizes the uncertainty of estimating facility adoption of the reduced inspection frequency, given a lack of data on the number of tank facilities with automatic leak detection systems.  These systems are required for facilities to adopt weekly inspections.  
To address its uncertainty, EPA performed limited consultations with the Regions and State.  It used their feedback as well as its best judgment to perform a bounding analysis to estimate impacts under a low and high adoption rate scenario.  From its consultations, EPA found that automatic leak detection systems are not widely used; rather, the majority of facilities use other methods that might not qualify under the rule.  In addition, EPA believes that some facilities will continue to conduct daily inspections under the rule, regardless of their automatic leak detection systems, because of standard tank operating procedures and/or a desire to be proactive toward the environment.  Hence, EPA has estimated 25% adoption as a lower-bound (i.e., 25% of tank facilities will adopt the reduced inspections) and 50% as an upper-bound.
For tank facilities expected to adopt the weekly inspections, the ICR was revised such that hourly burden was reduced from 68.5 hours/facility/year (i.e., 15 minutes/facility/day) under the baseline to 32.58 hours/facility/year under the rule.  The 32.58 annual hour estimate was calculated by assuming 19.58 hours/facility/year to inspect tank monitoring and leak detection equipment each operating day (5 minutes/facility/day) and 13 hours/facility/year to conduct weekly inspections of the tank’s aboveground portions and areas immediately surrounding the tank (20 minutes/facility/week). 
The 32.58-hour per facility annual burden was applied to 25% of facilities under the lower-bound scenario and 50% under the upper-bound scenario.  Tank facilities not adopting the reduced inspections were kept at 68.5 hours per year. The revised burden estimates are shown in this exhibit for the low and high scenarios.  It was assumed that tanks are in operation 274 days of the year (i.e., 75% of the year), on average.  The ICR estimates that there are 1,702 LQG tank facilities in the U.S.
In regard to National Performance Track Program, this analysis assumes that no facilities in the program will apply to reduce their inspection frequency. Low:
1,702
High:
1,702 Low:
86,020
High:
101,285 Low:
$5,284,208
High:
$6,221,938
</t>
        </r>
      </text>
    </comment>
    <comment ref="A88" authorId="2">
      <text>
        <r>
          <rPr>
            <b/>
            <sz val="8"/>
            <rFont val="Tahoma"/>
            <family val="0"/>
          </rPr>
          <t xml:space="preserve"> :</t>
        </r>
        <r>
          <rPr>
            <sz val="8"/>
            <rFont val="Tahoma"/>
            <family val="0"/>
          </rPr>
          <t xml:space="preserve">
Small Quantity Generator Tanks  265.201(c)(1), (c)(2), (c)(3) EPA assumes that no SQGs will adopt the weekly inspections as specified in the rule.  EPA believes that the majority of SQGs do not have secondary containment, automatic leak detection systems, or workplace practices to detect releases, which are required in order to adopt weekly inspections.
In regard to National Performance Track Program, this analysis assumes that no facilities in the program will apply to reduce their inspection frequency. Not Applicable Not Applicable
</t>
        </r>
      </text>
    </comment>
  </commentList>
</comments>
</file>

<file path=xl/sharedStrings.xml><?xml version="1.0" encoding="utf-8"?>
<sst xmlns="http://schemas.openxmlformats.org/spreadsheetml/2006/main" count="500" uniqueCount="166">
  <si>
    <t>Information Collection Activity</t>
  </si>
  <si>
    <t>Resp. Hours/Year</t>
  </si>
  <si>
    <t>Labor Cost/Year</t>
  </si>
  <si>
    <t># Resp.</t>
  </si>
  <si>
    <t>Total Hours/Year</t>
  </si>
  <si>
    <t>Total Cost/Year</t>
  </si>
  <si>
    <t>MACT Provisions</t>
  </si>
  <si>
    <t>Review Annual Reports or Annual Certifications (For P2 Facilities)</t>
  </si>
  <si>
    <t>MACT Information Collection Subtotal</t>
  </si>
  <si>
    <t>RCRA HW Accumulation</t>
  </si>
  <si>
    <t>Review Notifications of Waste Accumulation in Excess of 90 Days</t>
  </si>
  <si>
    <t>HW Accumulation Subtotal</t>
  </si>
  <si>
    <t>RCRA Inspection Frequency</t>
  </si>
  <si>
    <t>HW Inspection Frequency Subtotal</t>
  </si>
  <si>
    <t>RCRA HW Accumulation Subtotal</t>
  </si>
  <si>
    <t>Tech. ($50.19/Hour)</t>
  </si>
  <si>
    <t>Table 6.5:  State Incentives Burden, 2006 - 2007</t>
  </si>
  <si>
    <t>Table 6.4:  State Application and Program Participation Burden, September 1, 2006 - August 31, 2007</t>
  </si>
  <si>
    <t>Respondent Hours/Year</t>
  </si>
  <si>
    <t># Respondents</t>
  </si>
  <si>
    <t>Applications</t>
  </si>
  <si>
    <t>Application Subtotal</t>
  </si>
  <si>
    <t>Program Activities</t>
  </si>
  <si>
    <t>Program Activities Subtotal</t>
  </si>
  <si>
    <t>Table 6.4:  State Application and Program Participation Burden, September 1, 2007 - August 31, 2008</t>
  </si>
  <si>
    <t>Table 6.4:  State Application and Program Participation Burden, September 1, 2008 - August 31, 2009</t>
  </si>
  <si>
    <t>Table 6.2:  Respondent Application and Program Participation Burden, September 1, 2006 - August 31, 2007</t>
  </si>
  <si>
    <t>Legal ($90.02/Hour)</t>
  </si>
  <si>
    <t>Mgr. ($75.02/Hour)</t>
  </si>
  <si>
    <t>Tech. ($59.00/Hour)</t>
  </si>
  <si>
    <t>Clerical ($31.49/Hour)</t>
  </si>
  <si>
    <t>New Applications</t>
  </si>
  <si>
    <t>Program Participation</t>
  </si>
  <si>
    <t>Performance Report (APR)</t>
  </si>
  <si>
    <t>Site Visit</t>
  </si>
  <si>
    <t>Table 6.2:  Respondent Application and Program Burden, September 1, 2007 - August 31, 2008</t>
  </si>
  <si>
    <t>Tech. ($59.0/Hour)</t>
  </si>
  <si>
    <t>Customer Satisfaction Questionnaire</t>
  </si>
  <si>
    <t>Table 6.2:  Respondent Application and Program Burden, September 1, 2008 - August 31, 2009</t>
  </si>
  <si>
    <t>Annualized Burden</t>
  </si>
  <si>
    <t>Table 6.3:  Respondent Incentives Burden, 2006-2007</t>
  </si>
  <si>
    <t>Reduced Reporting Frequency (with or without P2)</t>
  </si>
  <si>
    <t>Prior Written Notification to Authorized Regulatory Program of Waste Accumulation in Excess of 90 Days</t>
  </si>
  <si>
    <t>Amendment to Contingency Plan</t>
  </si>
  <si>
    <t>Less Potential RCRA Transportation Cost Savings</t>
  </si>
  <si>
    <t>Table 6.3:  Respondent Incentives Burden, 2007-2008</t>
  </si>
  <si>
    <t>Table 6.3:  Respondent Incentives Burden, 2008-2009</t>
  </si>
  <si>
    <t>Table 6.6:  EPA Application and Program Participation Burden, September 1, 2006 - August 31, 2007</t>
  </si>
  <si>
    <t>Tech. ($46.03/Hour)</t>
  </si>
  <si>
    <t>Hours/Year</t>
  </si>
  <si>
    <t>Evaluation of Application</t>
  </si>
  <si>
    <t>Notify Applicant of Selection Status</t>
  </si>
  <si>
    <t>Review Annual Performance Report</t>
  </si>
  <si>
    <t>Total 2006-2007</t>
  </si>
  <si>
    <t>Table 6.6:  EPA Application and Program Participation Burden, September 1, 2007 - August 31, 2008</t>
  </si>
  <si>
    <t>Total 2007-2008</t>
  </si>
  <si>
    <t>Table 6.6:  EPA Application and Program Participation Burden, September 1, 2008 - August 31, 2009</t>
  </si>
  <si>
    <t>Total 2008-2009</t>
  </si>
  <si>
    <t>Annualized</t>
  </si>
  <si>
    <t>Total Burden Hours</t>
  </si>
  <si>
    <t>Total Costs</t>
  </si>
  <si>
    <t>Respondents</t>
  </si>
  <si>
    <t>States</t>
  </si>
  <si>
    <t>Agency</t>
  </si>
  <si>
    <t>Grand Total 2007-2009</t>
  </si>
  <si>
    <t>Annualized Total</t>
  </si>
  <si>
    <t>Total Burden 2006-2007</t>
  </si>
  <si>
    <t>Total Burden 2007-2008</t>
  </si>
  <si>
    <t>Total Burden 2008-2009</t>
  </si>
  <si>
    <t>Annualized burden</t>
  </si>
  <si>
    <t>respondents grand total 2007-2009</t>
  </si>
  <si>
    <t>respondents annualized</t>
  </si>
  <si>
    <t>states annualized</t>
  </si>
  <si>
    <t>EPA annualized</t>
  </si>
  <si>
    <t>Total hours from ICR 1949.03</t>
  </si>
  <si>
    <t>hours savings for ICR 1949.05</t>
  </si>
  <si>
    <t>Totals</t>
  </si>
  <si>
    <t>planning</t>
  </si>
  <si>
    <t>preparation</t>
  </si>
  <si>
    <t>conducting</t>
  </si>
  <si>
    <t>write-up</t>
  </si>
  <si>
    <t>follow up</t>
  </si>
  <si>
    <t>respondent</t>
  </si>
  <si>
    <t>state</t>
  </si>
  <si>
    <t>EPA</t>
  </si>
  <si>
    <t>totals</t>
  </si>
  <si>
    <t>Renewal application compliance screen</t>
  </si>
  <si>
    <t>Application Compliance Screen</t>
  </si>
  <si>
    <t>Environmental Compliance Screen- applications and renewals</t>
  </si>
  <si>
    <t>respondents apps and program 2007-2009</t>
  </si>
  <si>
    <t>respondents incentives 2007-2009</t>
  </si>
  <si>
    <t>states app and program 2007-2009</t>
  </si>
  <si>
    <t>states incentives 2007-2009</t>
  </si>
  <si>
    <t>states grand total 2007-2009</t>
  </si>
  <si>
    <t>EPA apps and program 2007-2009</t>
  </si>
  <si>
    <t>EPA incentives 2007-2009</t>
  </si>
  <si>
    <t>EPA grand total 2007-2009</t>
  </si>
  <si>
    <t>Grand Total burden respondents and states 2007-2009</t>
  </si>
  <si>
    <t>Annualized total burden</t>
  </si>
  <si>
    <t>Renewal Applications</t>
  </si>
  <si>
    <t>Renewal applications</t>
  </si>
  <si>
    <t>SQG note from BR rule</t>
  </si>
  <si>
    <t>LQG note from BR rule CBA</t>
  </si>
  <si>
    <t xml:space="preserve"> </t>
  </si>
  <si>
    <t>Review contingency plan</t>
  </si>
  <si>
    <t>Review permit mod or request for reduced inspection 264.15 &amp; 265.15</t>
  </si>
  <si>
    <t>Notify PT member of approval or denial</t>
  </si>
  <si>
    <t>Submit permit mod or request for reduced inspections to Director 264.15 &amp; 265.15</t>
  </si>
  <si>
    <t xml:space="preserve"> Inspections of container areas 264.74</t>
  </si>
  <si>
    <t xml:space="preserve"> Inspections of Tanks 264.195</t>
  </si>
  <si>
    <t xml:space="preserve"> Inspections of Containment buildings 264.1101</t>
  </si>
  <si>
    <t xml:space="preserve">Submit notification of termination of PT membership 264.15 </t>
  </si>
  <si>
    <t xml:space="preserve"> Inspections of Areas subject to spills 264.15 &amp; 265.15</t>
  </si>
  <si>
    <t xml:space="preserve">Mgr. </t>
  </si>
  <si>
    <t xml:space="preserve">Tech. </t>
  </si>
  <si>
    <t xml:space="preserve">Clerical </t>
  </si>
  <si>
    <r>
      <t xml:space="preserve">HW Accumulation Subtotal </t>
    </r>
    <r>
      <rPr>
        <b/>
        <sz val="10"/>
        <rFont val="Arial"/>
        <family val="2"/>
      </rPr>
      <t>[see note]</t>
    </r>
  </si>
  <si>
    <r>
      <t xml:space="preserve">Inspection frequency subtotal  </t>
    </r>
    <r>
      <rPr>
        <b/>
        <sz val="10"/>
        <rFont val="Arial"/>
        <family val="2"/>
      </rPr>
      <t>[see note]</t>
    </r>
  </si>
  <si>
    <t>Table 6.5:  State Incentives Burden, 2007 - 2008</t>
  </si>
  <si>
    <t>Table 6.5:  State Incentives Burden, 2008 - 2009</t>
  </si>
  <si>
    <t>Total Burden 2007-2009</t>
  </si>
  <si>
    <t>Table 6.9:  EPA Incentives Burden, 2006 - 2007</t>
  </si>
  <si>
    <t>Table 6.9:  EPA Incentives Burden, 2007 - 2008</t>
  </si>
  <si>
    <t>Table 6.9:  EPA Incentives Burden, 2008 - 2009</t>
  </si>
  <si>
    <r>
      <t>NOTE:</t>
    </r>
    <r>
      <rPr>
        <sz val="10"/>
        <rFont val="Arial"/>
        <family val="0"/>
      </rPr>
      <t xml:space="preserve"> EPA incentives burden projected to be incurred by states</t>
    </r>
  </si>
  <si>
    <t>Year</t>
  </si>
  <si>
    <t>Round</t>
  </si>
  <si>
    <t>total</t>
  </si>
  <si>
    <t>Applications Received</t>
  </si>
  <si>
    <t>Cumulative Applications received</t>
  </si>
  <si>
    <t>Applications accepted</t>
  </si>
  <si>
    <t>eligible renewals</t>
  </si>
  <si>
    <t>Cum. Applications Accepted</t>
  </si>
  <si>
    <t>Membership</t>
  </si>
  <si>
    <t>Acceptance Rate per round</t>
  </si>
  <si>
    <t>Withdrawals</t>
  </si>
  <si>
    <t>non-renewals</t>
  </si>
  <si>
    <t>projected renewals</t>
  </si>
  <si>
    <t xml:space="preserve">  </t>
  </si>
  <si>
    <t>average mem growth per year (number)</t>
  </si>
  <si>
    <t>Summary Recruitment Table National Environmental Performance Track</t>
  </si>
  <si>
    <r>
      <t>Applications received - variation by Round - (</t>
    </r>
    <r>
      <rPr>
        <i/>
        <sz val="11"/>
        <rFont val="Arial Narrow"/>
        <family val="2"/>
      </rPr>
      <t>percent change over applications received in prior round)</t>
    </r>
  </si>
  <si>
    <r>
      <t>Applications Received - Growth by Membership (</t>
    </r>
    <r>
      <rPr>
        <i/>
        <sz val="11"/>
        <rFont val="Arial Narrow"/>
        <family val="2"/>
      </rPr>
      <t>Percent change over</t>
    </r>
    <r>
      <rPr>
        <sz val="11"/>
        <rFont val="Arial Narrow"/>
        <family val="2"/>
      </rPr>
      <t xml:space="preserve"> </t>
    </r>
    <r>
      <rPr>
        <i/>
        <sz val="11"/>
        <rFont val="Arial Narrow"/>
        <family val="2"/>
      </rPr>
      <t>membership of previous round)</t>
    </r>
  </si>
  <si>
    <r>
      <t>Member growth</t>
    </r>
    <r>
      <rPr>
        <sz val="11"/>
        <rFont val="Arial Narrow"/>
        <family val="2"/>
      </rPr>
      <t xml:space="preserve"> </t>
    </r>
    <r>
      <rPr>
        <i/>
        <sz val="11"/>
        <rFont val="Arial Narrow"/>
        <family val="2"/>
      </rPr>
      <t>(percent change over prior round)</t>
    </r>
  </si>
  <si>
    <r>
      <t xml:space="preserve">Withdrawals - </t>
    </r>
    <r>
      <rPr>
        <i/>
        <sz val="11"/>
        <rFont val="Arial Narrow"/>
        <family val="2"/>
      </rPr>
      <t xml:space="preserve">percent of membership </t>
    </r>
  </si>
  <si>
    <r>
      <t>note:</t>
    </r>
    <r>
      <rPr>
        <i/>
        <sz val="11"/>
        <rFont val="Arial Narrow"/>
        <family val="2"/>
      </rPr>
      <t xml:space="preserve">  the totals for cumulative membership and withdrawals are a snapshot of totals on the day the latest round is accepted in the program (90 days after the close of the recruitment period, so even numbered rounds are January 29, and odd numbered rounds are July 29). This snapshot shifts starting in 2006 for rounds 12 &amp; 13, to January 29 and August 29)</t>
    </r>
  </si>
  <si>
    <t>Grand Total Incentives Burden 2007-2009</t>
  </si>
  <si>
    <t>Grand Total apps, prog and incentives burden 2007-2009</t>
  </si>
  <si>
    <t>Annualized apps, prog and incentives burden 2007-2009</t>
  </si>
  <si>
    <t>annualized per facility</t>
  </si>
  <si>
    <t>TOTAL 2006-2007</t>
  </si>
  <si>
    <t>TOTAL 207-2008</t>
  </si>
  <si>
    <t>Total application and program burden 2007-2009</t>
  </si>
  <si>
    <r>
      <t>NOTE:</t>
    </r>
    <r>
      <rPr>
        <sz val="10"/>
        <rFont val="Arial"/>
        <family val="0"/>
      </rPr>
      <t xml:space="preserve"> Affect on reporting requirements undetermined for this draft (presumed to be reduction)</t>
    </r>
  </si>
  <si>
    <t>Table 6.1.a</t>
  </si>
  <si>
    <t>Total Respondent Burden, 2003-2006</t>
  </si>
  <si>
    <t>Annualized Total Respondent Burden</t>
  </si>
  <si>
    <t>ICR 1949.05</t>
  </si>
  <si>
    <t>ICR 1949.02</t>
  </si>
  <si>
    <t>Costs</t>
  </si>
  <si>
    <t>Hours</t>
  </si>
  <si>
    <t>Total respondents burden 2007-2009</t>
  </si>
  <si>
    <t>ICR 1949.03 CURRENT ACTIVE ICR</t>
  </si>
  <si>
    <t xml:space="preserve"> Total and annualized hour and cost reductions from current to nenewal</t>
  </si>
  <si>
    <t xml:space="preserve">Total Hour savings- old ICR to renewal </t>
  </si>
  <si>
    <t>Annualized Hour savings- old ICR to renewal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</si>
</sst>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0.0"/>
    <numFmt numFmtId="168" formatCode="_(* #,##0.0_);_(* \(#,##0.0\);_(* &quot;-&quot;??_);_(@_)"/>
    <numFmt numFmtId="169" formatCode="&quot;Yes&quot;;&quot;Yes&quot;;&quot;No&quot;"/>
    <numFmt numFmtId="170" formatCode="&quot;True&quot;;&quot;True&quot;;&quot;False&quot;"/>
    <numFmt numFmtId="171" formatCode="&quot;On&quot;;&quot;On&quot;;&quot;Off&quot;"/>
    <numFmt numFmtId="172" formatCode="[$€-2]\ #,##0.00_);[Red]\([$€-2]\ #,##0.00\)"/>
    <numFmt numFmtId="173" formatCode="_(* #,##0_);_(* \(#,##0\);_(* &quot;-&quot;??_);_(@_)"/>
    <numFmt numFmtId="174" formatCode="0.0000"/>
    <numFmt numFmtId="175" formatCode="0.000"/>
    <numFmt numFmtId="176" formatCode="&quot;$&quot;#,##0.0"/>
    <numFmt numFmtId="177" formatCode="_(&quot;$&quot;* #,##0.0_);_(&quot;$&quot;* \(#,##0.0\);_(&quot;$&quot;* &quot;-&quot;??_);_(@_)"/>
    <numFmt numFmtId="178" formatCode="_(&quot;$&quot;* #,##0_);_(&quot;$&quot;* \(#,##0\);_(&quot;$&quot;* &quot;-&quot;??_);_(@_)"/>
  </numFmts>
  <fonts count="19">
    <font>
      <sz val="10"/>
      <name val="Arial"/>
      <family val="0"/>
    </font>
    <font>
      <b/>
      <sz val="10"/>
      <name val="Arial"/>
      <family val="2"/>
    </font>
    <font>
      <b/>
      <sz val="8"/>
      <name val="Tahoma"/>
      <family val="0"/>
    </font>
    <font>
      <sz val="8"/>
      <name val="Tahoma"/>
      <family val="0"/>
    </font>
    <font>
      <sz val="8"/>
      <name val="Arial"/>
      <family val="0"/>
    </font>
    <font>
      <b/>
      <sz val="12"/>
      <name val="Times New Roman"/>
      <family val="1"/>
    </font>
    <font>
      <i/>
      <sz val="11"/>
      <color indexed="22"/>
      <name val="Arial Narrow"/>
      <family val="2"/>
    </font>
    <font>
      <sz val="11"/>
      <name val="Arial Narrow"/>
      <family val="2"/>
    </font>
    <font>
      <b/>
      <sz val="11"/>
      <name val="Arial Narrow"/>
      <family val="2"/>
    </font>
    <font>
      <b/>
      <sz val="11"/>
      <color indexed="12"/>
      <name val="Arial Narrow"/>
      <family val="2"/>
    </font>
    <font>
      <sz val="11"/>
      <color indexed="12"/>
      <name val="Arial Narrow"/>
      <family val="2"/>
    </font>
    <font>
      <b/>
      <i/>
      <sz val="11"/>
      <name val="Arial Narrow"/>
      <family val="2"/>
    </font>
    <font>
      <i/>
      <sz val="11"/>
      <name val="Arial Narrow"/>
      <family val="2"/>
    </font>
    <font>
      <sz val="11"/>
      <color indexed="9"/>
      <name val="Arial Narrow"/>
      <family val="2"/>
    </font>
    <font>
      <b/>
      <sz val="11"/>
      <color indexed="9"/>
      <name val="Arial Narrow"/>
      <family val="2"/>
    </font>
    <font>
      <i/>
      <sz val="11"/>
      <color indexed="48"/>
      <name val="Arial Narrow"/>
      <family val="2"/>
    </font>
    <font>
      <u val="single"/>
      <sz val="10"/>
      <color indexed="12"/>
      <name val="Arial"/>
      <family val="0"/>
    </font>
    <font>
      <u val="single"/>
      <sz val="10"/>
      <color indexed="36"/>
      <name val="Arial"/>
      <family val="0"/>
    </font>
    <font>
      <b/>
      <sz val="8"/>
      <name val="Arial"/>
      <family val="2"/>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s>
  <borders count="75">
    <border>
      <left/>
      <right/>
      <top/>
      <bottom/>
      <diagonal/>
    </border>
    <border>
      <left style="thin"/>
      <right style="thin"/>
      <top style="thin"/>
      <bottom style="thin"/>
    </border>
    <border>
      <left style="double"/>
      <right style="thin"/>
      <top style="thin"/>
      <bottom style="thin"/>
    </border>
    <border>
      <left style="double"/>
      <right style="thin"/>
      <top>
        <color indexed="63"/>
      </top>
      <bottom>
        <color indexed="63"/>
      </bottom>
    </border>
    <border>
      <left style="thin"/>
      <right style="thin"/>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medium"/>
      <bottom style="medium"/>
    </border>
    <border>
      <left style="thin"/>
      <right style="thin"/>
      <top style="medium"/>
      <bottom style="medium"/>
    </border>
    <border>
      <left style="thin"/>
      <right style="double"/>
      <top style="medium"/>
      <bottom style="medium"/>
    </border>
    <border>
      <left style="thin"/>
      <right style="thin"/>
      <top style="medium"/>
      <bottom style="thin"/>
    </border>
    <border>
      <left style="thin"/>
      <right style="double"/>
      <top style="medium"/>
      <bottom style="thin"/>
    </border>
    <border>
      <left style="thin"/>
      <right style="thin"/>
      <top style="medium"/>
      <bottom>
        <color indexed="63"/>
      </bottom>
    </border>
    <border>
      <left style="thin"/>
      <right style="double"/>
      <top style="medium"/>
      <bottom>
        <color indexed="63"/>
      </bottom>
    </border>
    <border>
      <left style="thin"/>
      <right>
        <color indexed="63"/>
      </right>
      <top style="thin"/>
      <bottom style="thin"/>
    </border>
    <border>
      <left style="thin"/>
      <right style="double"/>
      <top>
        <color indexed="63"/>
      </top>
      <bottom>
        <color indexed="63"/>
      </bottom>
    </border>
    <border>
      <left style="thin"/>
      <right style="medium"/>
      <top style="thin"/>
      <bottom style="thin"/>
    </border>
    <border>
      <left style="medium"/>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color indexed="63"/>
      </top>
      <bottom style="medium"/>
    </border>
    <border>
      <left style="thin"/>
      <right style="double"/>
      <top style="thick"/>
      <bottom style="medium"/>
    </border>
    <border>
      <left style="thin"/>
      <right style="thin"/>
      <top style="double"/>
      <bottom style="medium"/>
    </border>
    <border>
      <left style="thin"/>
      <right style="double"/>
      <top style="double"/>
      <bottom style="medium"/>
    </border>
    <border>
      <left style="thin"/>
      <right style="double"/>
      <top>
        <color indexed="63"/>
      </top>
      <bottom style="medium"/>
    </border>
    <border>
      <left style="medium"/>
      <right style="thin"/>
      <top style="thin"/>
      <bottom style="medium"/>
    </border>
    <border>
      <left style="thin"/>
      <right style="medium"/>
      <top style="thin"/>
      <bottom style="medium"/>
    </border>
    <border>
      <left style="thin"/>
      <right style="thin"/>
      <top style="thin"/>
      <bottom style="double"/>
    </border>
    <border>
      <left style="thin"/>
      <right style="double"/>
      <top style="thin"/>
      <bottom style="double"/>
    </border>
    <border>
      <left style="double"/>
      <right style="thin"/>
      <top style="medium"/>
      <bottom style="double"/>
    </border>
    <border>
      <left style="thin"/>
      <right style="thin"/>
      <top style="medium"/>
      <bottom style="double"/>
    </border>
    <border>
      <left style="thin"/>
      <right style="double"/>
      <top style="medium"/>
      <bottom style="double"/>
    </border>
    <border>
      <left style="thin"/>
      <right style="thin"/>
      <top style="thin"/>
      <bottom style="medium"/>
    </border>
    <border>
      <left style="medium"/>
      <right style="thin"/>
      <top style="medium"/>
      <bottom style="thin"/>
    </border>
    <border>
      <left style="thin"/>
      <right style="medium"/>
      <top style="medium"/>
      <bottom style="thin"/>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thick"/>
      <top style="thin"/>
      <bottom style="thin"/>
    </border>
    <border>
      <left>
        <color indexed="63"/>
      </left>
      <right style="thick"/>
      <top style="thin"/>
      <bottom style="thin"/>
    </border>
    <border>
      <left style="thin"/>
      <right style="thick"/>
      <top>
        <color indexed="63"/>
      </top>
      <bottom style="thin"/>
    </border>
    <border>
      <left style="double"/>
      <right style="thin"/>
      <top>
        <color indexed="63"/>
      </top>
      <bottom style="medium"/>
    </border>
    <border>
      <left style="double"/>
      <right style="thin"/>
      <top style="medium"/>
      <bottom style="thin"/>
    </border>
    <border>
      <left style="double"/>
      <right style="thin"/>
      <top style="thin"/>
      <bottom style="double"/>
    </border>
    <border>
      <left style="double"/>
      <right style="thin"/>
      <top style="double"/>
      <bottom style="medium"/>
    </border>
    <border>
      <left style="double"/>
      <right style="thin"/>
      <top style="medium"/>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double"/>
      <bottom style="thick"/>
    </border>
    <border>
      <left>
        <color indexed="63"/>
      </left>
      <right>
        <color indexed="63"/>
      </right>
      <top style="double"/>
      <bottom style="thick"/>
    </border>
    <border>
      <left>
        <color indexed="63"/>
      </left>
      <right style="double"/>
      <top style="double"/>
      <bottom style="thick"/>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400">
    <xf numFmtId="0" fontId="0" fillId="0" borderId="0" xfId="0" applyAlignment="1">
      <alignment/>
    </xf>
    <xf numFmtId="0" fontId="0" fillId="0" borderId="1" xfId="0" applyBorder="1" applyAlignment="1">
      <alignment wrapText="1"/>
    </xf>
    <xf numFmtId="0" fontId="0" fillId="2" borderId="2" xfId="0" applyFill="1" applyBorder="1" applyAlignment="1">
      <alignment/>
    </xf>
    <xf numFmtId="0" fontId="0" fillId="2" borderId="1" xfId="0" applyFill="1" applyBorder="1" applyAlignment="1">
      <alignment/>
    </xf>
    <xf numFmtId="164" fontId="0" fillId="2" borderId="1" xfId="0" applyNumberFormat="1" applyFill="1" applyBorder="1" applyAlignment="1">
      <alignment/>
    </xf>
    <xf numFmtId="1" fontId="0" fillId="2" borderId="1" xfId="0" applyNumberFormat="1" applyFill="1" applyBorder="1" applyAlignment="1">
      <alignment/>
    </xf>
    <xf numFmtId="0" fontId="0" fillId="0" borderId="2" xfId="0" applyFill="1" applyBorder="1" applyAlignment="1">
      <alignment wrapText="1"/>
    </xf>
    <xf numFmtId="165" fontId="0" fillId="0" borderId="1" xfId="0" applyNumberFormat="1" applyBorder="1" applyAlignment="1">
      <alignment/>
    </xf>
    <xf numFmtId="164" fontId="0" fillId="0" borderId="1" xfId="0" applyNumberFormat="1" applyBorder="1" applyAlignment="1">
      <alignment/>
    </xf>
    <xf numFmtId="1" fontId="0" fillId="0" borderId="1" xfId="0" applyNumberFormat="1" applyBorder="1" applyAlignment="1">
      <alignment/>
    </xf>
    <xf numFmtId="0" fontId="0" fillId="0" borderId="2" xfId="0" applyBorder="1" applyAlignment="1">
      <alignment wrapText="1"/>
    </xf>
    <xf numFmtId="1" fontId="0" fillId="0" borderId="1" xfId="0" applyNumberFormat="1" applyFill="1" applyBorder="1" applyAlignment="1">
      <alignment/>
    </xf>
    <xf numFmtId="2" fontId="0" fillId="2" borderId="1" xfId="0" applyNumberFormat="1" applyFill="1" applyBorder="1" applyAlignment="1">
      <alignment/>
    </xf>
    <xf numFmtId="165" fontId="0" fillId="2" borderId="1" xfId="0" applyNumberFormat="1" applyFill="1" applyBorder="1" applyAlignment="1">
      <alignment/>
    </xf>
    <xf numFmtId="0" fontId="0" fillId="0" borderId="1" xfId="0" applyFill="1" applyBorder="1" applyAlignment="1">
      <alignment/>
    </xf>
    <xf numFmtId="0" fontId="0" fillId="0" borderId="1" xfId="0" applyBorder="1" applyAlignment="1">
      <alignment/>
    </xf>
    <xf numFmtId="2" fontId="0" fillId="0" borderId="1" xfId="0" applyNumberFormat="1" applyBorder="1" applyAlignment="1">
      <alignment/>
    </xf>
    <xf numFmtId="0" fontId="0" fillId="0" borderId="2" xfId="0" applyBorder="1" applyAlignment="1">
      <alignment/>
    </xf>
    <xf numFmtId="0" fontId="0" fillId="2" borderId="3" xfId="0" applyFill="1" applyBorder="1" applyAlignment="1">
      <alignment/>
    </xf>
    <xf numFmtId="0" fontId="0" fillId="0" borderId="3" xfId="0" applyBorder="1" applyAlignment="1">
      <alignment wrapText="1"/>
    </xf>
    <xf numFmtId="164" fontId="0" fillId="0" borderId="4" xfId="0" applyNumberFormat="1" applyBorder="1" applyAlignment="1">
      <alignment/>
    </xf>
    <xf numFmtId="166" fontId="0" fillId="0" borderId="0" xfId="0" applyNumberFormat="1" applyAlignment="1">
      <alignment/>
    </xf>
    <xf numFmtId="1" fontId="0" fillId="0" borderId="0" xfId="0" applyNumberFormat="1" applyAlignment="1">
      <alignment/>
    </xf>
    <xf numFmtId="0" fontId="0" fillId="0" borderId="0" xfId="0" applyAlignment="1">
      <alignment/>
    </xf>
    <xf numFmtId="164" fontId="0" fillId="0" borderId="1" xfId="0" applyNumberFormat="1" applyFill="1" applyBorder="1" applyAlignment="1">
      <alignment/>
    </xf>
    <xf numFmtId="0" fontId="0" fillId="0" borderId="0" xfId="0" applyFill="1" applyAlignment="1">
      <alignment/>
    </xf>
    <xf numFmtId="0" fontId="0" fillId="0" borderId="4" xfId="0"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8" xfId="0" applyBorder="1" applyAlignment="1">
      <alignment wrapText="1"/>
    </xf>
    <xf numFmtId="0" fontId="0" fillId="0" borderId="9" xfId="0" applyBorder="1" applyAlignment="1">
      <alignment/>
    </xf>
    <xf numFmtId="164" fontId="0" fillId="0" borderId="9" xfId="0" applyNumberFormat="1" applyBorder="1" applyAlignment="1">
      <alignment/>
    </xf>
    <xf numFmtId="0" fontId="0" fillId="0" borderId="9" xfId="0" applyFill="1" applyBorder="1" applyAlignment="1">
      <alignment/>
    </xf>
    <xf numFmtId="166" fontId="0" fillId="0"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2" xfId="0" applyFill="1" applyBorder="1" applyAlignment="1">
      <alignment/>
    </xf>
    <xf numFmtId="166" fontId="0" fillId="0" borderId="13" xfId="0" applyNumberFormat="1" applyFill="1" applyBorder="1" applyAlignment="1">
      <alignment/>
    </xf>
    <xf numFmtId="166" fontId="0" fillId="0" borderId="1" xfId="0" applyNumberFormat="1" applyFill="1" applyBorder="1" applyAlignment="1">
      <alignment/>
    </xf>
    <xf numFmtId="166" fontId="0" fillId="0" borderId="10" xfId="0" applyNumberFormat="1" applyBorder="1" applyAlignment="1">
      <alignment/>
    </xf>
    <xf numFmtId="166" fontId="0" fillId="0" borderId="13" xfId="0" applyNumberFormat="1" applyBorder="1" applyAlignment="1">
      <alignment/>
    </xf>
    <xf numFmtId="168" fontId="0" fillId="2" borderId="6" xfId="15" applyNumberFormat="1" applyFill="1" applyBorder="1" applyAlignment="1">
      <alignment/>
    </xf>
    <xf numFmtId="0" fontId="0" fillId="0" borderId="14" xfId="0" applyBorder="1" applyAlignment="1">
      <alignment wrapText="1"/>
    </xf>
    <xf numFmtId="0" fontId="0" fillId="0" borderId="15" xfId="0" applyBorder="1" applyAlignment="1">
      <alignment/>
    </xf>
    <xf numFmtId="168" fontId="0" fillId="0" borderId="15" xfId="15" applyNumberFormat="1" applyBorder="1" applyAlignment="1">
      <alignment/>
    </xf>
    <xf numFmtId="166" fontId="0" fillId="0" borderId="15" xfId="0" applyNumberFormat="1" applyBorder="1" applyAlignment="1">
      <alignment/>
    </xf>
    <xf numFmtId="166" fontId="0" fillId="0" borderId="16" xfId="0" applyNumberFormat="1" applyBorder="1" applyAlignment="1">
      <alignment/>
    </xf>
    <xf numFmtId="166" fontId="0" fillId="2" borderId="15" xfId="0" applyNumberFormat="1" applyFill="1" applyBorder="1" applyAlignment="1">
      <alignment/>
    </xf>
    <xf numFmtId="1" fontId="0" fillId="2" borderId="6" xfId="0" applyNumberFormat="1" applyFill="1" applyBorder="1" applyAlignment="1">
      <alignment/>
    </xf>
    <xf numFmtId="0" fontId="0" fillId="0" borderId="17" xfId="0" applyBorder="1" applyAlignment="1">
      <alignment/>
    </xf>
    <xf numFmtId="168" fontId="0" fillId="0" borderId="17" xfId="15" applyNumberFormat="1" applyBorder="1" applyAlignment="1">
      <alignment/>
    </xf>
    <xf numFmtId="166" fontId="0" fillId="0" borderId="17" xfId="0" applyNumberFormat="1" applyBorder="1" applyAlignment="1">
      <alignment/>
    </xf>
    <xf numFmtId="166" fontId="0" fillId="0" borderId="18" xfId="0" applyNumberFormat="1" applyBorder="1" applyAlignment="1">
      <alignment/>
    </xf>
    <xf numFmtId="168" fontId="0" fillId="0" borderId="4" xfId="15" applyNumberFormat="1" applyBorder="1" applyAlignment="1">
      <alignment/>
    </xf>
    <xf numFmtId="168" fontId="0" fillId="0" borderId="0" xfId="15" applyNumberFormat="1" applyAlignment="1">
      <alignment/>
    </xf>
    <xf numFmtId="0" fontId="0" fillId="0" borderId="15" xfId="0" applyBorder="1" applyAlignment="1">
      <alignment horizontal="center"/>
    </xf>
    <xf numFmtId="168" fontId="0" fillId="0" borderId="15" xfId="15" applyNumberFormat="1" applyBorder="1" applyAlignment="1">
      <alignment horizontal="center"/>
    </xf>
    <xf numFmtId="166" fontId="0" fillId="0" borderId="15" xfId="0" applyNumberFormat="1" applyBorder="1" applyAlignment="1">
      <alignment horizontal="center"/>
    </xf>
    <xf numFmtId="166" fontId="0" fillId="0" borderId="16" xfId="0" applyNumberFormat="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19" xfId="0" applyBorder="1" applyAlignment="1">
      <alignment horizontal="center"/>
    </xf>
    <xf numFmtId="168" fontId="0" fillId="0" borderId="19" xfId="15" applyNumberFormat="1" applyBorder="1" applyAlignment="1">
      <alignment horizontal="center"/>
    </xf>
    <xf numFmtId="166" fontId="0" fillId="0" borderId="19" xfId="0" applyNumberFormat="1" applyBorder="1" applyAlignment="1">
      <alignment horizontal="center"/>
    </xf>
    <xf numFmtId="166" fontId="0" fillId="0" borderId="20" xfId="0" applyNumberFormat="1" applyBorder="1" applyAlignment="1">
      <alignment horizontal="center"/>
    </xf>
    <xf numFmtId="0" fontId="0" fillId="0" borderId="1" xfId="0" applyBorder="1" applyAlignment="1">
      <alignment horizontal="center"/>
    </xf>
    <xf numFmtId="166" fontId="0" fillId="0" borderId="1" xfId="0" applyNumberFormat="1" applyBorder="1" applyAlignment="1">
      <alignment horizontal="center"/>
    </xf>
    <xf numFmtId="0" fontId="0" fillId="0" borderId="4" xfId="0" applyBorder="1" applyAlignment="1">
      <alignment horizontal="center"/>
    </xf>
    <xf numFmtId="168" fontId="0" fillId="0" borderId="4" xfId="15" applyNumberFormat="1" applyBorder="1" applyAlignment="1">
      <alignment horizontal="center"/>
    </xf>
    <xf numFmtId="168" fontId="0" fillId="0" borderId="1" xfId="15" applyNumberFormat="1" applyBorder="1" applyAlignment="1">
      <alignment/>
    </xf>
    <xf numFmtId="166" fontId="0" fillId="0" borderId="1" xfId="0" applyNumberFormat="1" applyBorder="1" applyAlignment="1">
      <alignment/>
    </xf>
    <xf numFmtId="0" fontId="0" fillId="2" borderId="1" xfId="0" applyFill="1" applyBorder="1" applyAlignment="1">
      <alignment/>
    </xf>
    <xf numFmtId="164" fontId="0" fillId="2" borderId="1" xfId="0" applyNumberFormat="1" applyFill="1" applyBorder="1" applyAlignment="1">
      <alignment/>
    </xf>
    <xf numFmtId="165" fontId="0" fillId="2" borderId="1" xfId="0" applyNumberFormat="1" applyFill="1" applyBorder="1" applyAlignment="1">
      <alignment/>
    </xf>
    <xf numFmtId="0" fontId="0" fillId="0" borderId="4" xfId="0" applyFill="1" applyBorder="1" applyAlignment="1">
      <alignment/>
    </xf>
    <xf numFmtId="0" fontId="0" fillId="2" borderId="21" xfId="0" applyFill="1" applyBorder="1" applyAlignment="1">
      <alignment/>
    </xf>
    <xf numFmtId="1" fontId="0" fillId="0" borderId="0" xfId="0" applyNumberFormat="1" applyFill="1" applyAlignment="1">
      <alignment/>
    </xf>
    <xf numFmtId="0" fontId="1" fillId="0" borderId="0" xfId="0" applyFont="1" applyAlignment="1">
      <alignment/>
    </xf>
    <xf numFmtId="0" fontId="0" fillId="0" borderId="0" xfId="0" applyBorder="1" applyAlignment="1">
      <alignment/>
    </xf>
    <xf numFmtId="164" fontId="0" fillId="0" borderId="0" xfId="0" applyNumberFormat="1" applyBorder="1" applyAlignment="1">
      <alignment/>
    </xf>
    <xf numFmtId="1" fontId="0" fillId="0" borderId="0" xfId="0" applyNumberFormat="1" applyBorder="1" applyAlignment="1">
      <alignment/>
    </xf>
    <xf numFmtId="165" fontId="0" fillId="0" borderId="0" xfId="0" applyNumberFormat="1" applyBorder="1" applyAlignment="1">
      <alignment/>
    </xf>
    <xf numFmtId="0" fontId="0" fillId="0" borderId="11" xfId="0" applyBorder="1" applyAlignment="1">
      <alignment wrapText="1"/>
    </xf>
    <xf numFmtId="166" fontId="0" fillId="0" borderId="4" xfId="0" applyNumberFormat="1" applyFill="1" applyBorder="1" applyAlignment="1">
      <alignment/>
    </xf>
    <xf numFmtId="166" fontId="0" fillId="0" borderId="22" xfId="0" applyNumberFormat="1" applyFill="1" applyBorder="1" applyAlignment="1">
      <alignment/>
    </xf>
    <xf numFmtId="0" fontId="0" fillId="0" borderId="0" xfId="0" applyFont="1" applyFill="1" applyAlignment="1">
      <alignment/>
    </xf>
    <xf numFmtId="0" fontId="1" fillId="0" borderId="0" xfId="0" applyFont="1" applyBorder="1" applyAlignment="1">
      <alignment/>
    </xf>
    <xf numFmtId="0" fontId="1" fillId="3" borderId="0" xfId="0" applyFont="1" applyFill="1" applyAlignment="1">
      <alignment/>
    </xf>
    <xf numFmtId="166" fontId="0" fillId="0" borderId="9" xfId="0" applyNumberFormat="1" applyBorder="1" applyAlignment="1">
      <alignment horizontal="center"/>
    </xf>
    <xf numFmtId="166" fontId="0" fillId="0" borderId="22" xfId="0" applyNumberFormat="1" applyBorder="1" applyAlignment="1">
      <alignment horizontal="center"/>
    </xf>
    <xf numFmtId="0" fontId="0" fillId="0" borderId="0" xfId="0" applyBorder="1" applyAlignment="1">
      <alignment horizontal="center"/>
    </xf>
    <xf numFmtId="168" fontId="0" fillId="0" borderId="1" xfId="15" applyNumberFormat="1" applyBorder="1" applyAlignment="1">
      <alignment horizontal="center"/>
    </xf>
    <xf numFmtId="1" fontId="0" fillId="2" borderId="1" xfId="0" applyNumberFormat="1" applyFill="1" applyBorder="1" applyAlignment="1">
      <alignment/>
    </xf>
    <xf numFmtId="173" fontId="0" fillId="0" borderId="9" xfId="0" applyNumberFormat="1" applyBorder="1" applyAlignment="1">
      <alignment/>
    </xf>
    <xf numFmtId="173" fontId="0" fillId="0" borderId="12" xfId="0" applyNumberFormat="1" applyBorder="1" applyAlignment="1">
      <alignment/>
    </xf>
    <xf numFmtId="173" fontId="0" fillId="2" borderId="6" xfId="0" applyNumberFormat="1" applyFill="1" applyBorder="1" applyAlignment="1">
      <alignment/>
    </xf>
    <xf numFmtId="173" fontId="0" fillId="0" borderId="4" xfId="0" applyNumberFormat="1" applyBorder="1" applyAlignment="1">
      <alignment/>
    </xf>
    <xf numFmtId="1" fontId="0" fillId="0" borderId="9" xfId="0" applyNumberFormat="1" applyFill="1" applyBorder="1" applyAlignment="1">
      <alignment/>
    </xf>
    <xf numFmtId="173" fontId="0" fillId="0" borderId="0" xfId="15" applyNumberFormat="1" applyAlignment="1">
      <alignment/>
    </xf>
    <xf numFmtId="173" fontId="0" fillId="0" borderId="1" xfId="15" applyNumberFormat="1" applyBorder="1" applyAlignment="1">
      <alignment/>
    </xf>
    <xf numFmtId="0" fontId="0" fillId="0" borderId="23" xfId="0" applyBorder="1" applyAlignment="1">
      <alignment/>
    </xf>
    <xf numFmtId="0" fontId="1" fillId="0" borderId="0" xfId="0" applyFont="1" applyAlignment="1">
      <alignment/>
    </xf>
    <xf numFmtId="0" fontId="5" fillId="2" borderId="1" xfId="0" applyFont="1" applyFill="1" applyBorder="1" applyAlignment="1">
      <alignment vertical="top" wrapText="1"/>
    </xf>
    <xf numFmtId="0" fontId="1" fillId="0" borderId="24" xfId="0" applyFont="1" applyBorder="1" applyAlignment="1">
      <alignment/>
    </xf>
    <xf numFmtId="0" fontId="1" fillId="4" borderId="25" xfId="0" applyFont="1" applyFill="1" applyBorder="1" applyAlignment="1">
      <alignment/>
    </xf>
    <xf numFmtId="0" fontId="1" fillId="4" borderId="26" xfId="0" applyFont="1" applyFill="1" applyBorder="1" applyAlignment="1">
      <alignment/>
    </xf>
    <xf numFmtId="1" fontId="1" fillId="4" borderId="26" xfId="0" applyNumberFormat="1" applyFont="1" applyFill="1" applyBorder="1" applyAlignment="1">
      <alignment/>
    </xf>
    <xf numFmtId="0" fontId="1" fillId="4" borderId="27" xfId="0" applyFont="1" applyFill="1" applyBorder="1" applyAlignment="1">
      <alignment/>
    </xf>
    <xf numFmtId="0" fontId="1" fillId="0" borderId="0" xfId="0" applyFont="1" applyFill="1" applyAlignment="1">
      <alignment/>
    </xf>
    <xf numFmtId="0" fontId="0" fillId="2" borderId="1" xfId="0" applyFill="1" applyBorder="1" applyAlignment="1">
      <alignment wrapText="1"/>
    </xf>
    <xf numFmtId="166" fontId="0" fillId="2" borderId="1" xfId="0" applyNumberFormat="1" applyFill="1" applyBorder="1" applyAlignment="1">
      <alignment wrapText="1"/>
    </xf>
    <xf numFmtId="1" fontId="0" fillId="2" borderId="1" xfId="0" applyNumberFormat="1" applyFill="1" applyBorder="1" applyAlignment="1">
      <alignment wrapText="1"/>
    </xf>
    <xf numFmtId="166" fontId="0" fillId="2" borderId="28" xfId="0" applyNumberFormat="1" applyFill="1" applyBorder="1" applyAlignment="1">
      <alignment wrapText="1"/>
    </xf>
    <xf numFmtId="0" fontId="0" fillId="2" borderId="4" xfId="0" applyFill="1" applyBorder="1" applyAlignment="1">
      <alignment wrapText="1"/>
    </xf>
    <xf numFmtId="0" fontId="0" fillId="2" borderId="4" xfId="0" applyFill="1" applyBorder="1" applyAlignment="1">
      <alignment/>
    </xf>
    <xf numFmtId="0" fontId="0" fillId="2" borderId="22" xfId="0" applyFill="1" applyBorder="1" applyAlignment="1">
      <alignment/>
    </xf>
    <xf numFmtId="0" fontId="1" fillId="0" borderId="0" xfId="0" applyFont="1" applyFill="1" applyBorder="1" applyAlignment="1">
      <alignment/>
    </xf>
    <xf numFmtId="164" fontId="1" fillId="0" borderId="0" xfId="0" applyNumberFormat="1" applyFont="1" applyFill="1" applyBorder="1" applyAlignment="1">
      <alignment/>
    </xf>
    <xf numFmtId="1" fontId="1" fillId="0" borderId="0" xfId="0" applyNumberFormat="1" applyFont="1" applyFill="1" applyBorder="1" applyAlignment="1">
      <alignment/>
    </xf>
    <xf numFmtId="166" fontId="1" fillId="0" borderId="0" xfId="0" applyNumberFormat="1" applyFont="1" applyFill="1" applyBorder="1" applyAlignment="1">
      <alignment/>
    </xf>
    <xf numFmtId="0" fontId="0" fillId="2" borderId="29" xfId="0" applyFill="1" applyBorder="1" applyAlignment="1">
      <alignment wrapText="1"/>
    </xf>
    <xf numFmtId="168" fontId="0" fillId="2" borderId="29" xfId="15" applyNumberFormat="1" applyFill="1" applyBorder="1" applyAlignment="1">
      <alignment wrapText="1"/>
    </xf>
    <xf numFmtId="166" fontId="0" fillId="2" borderId="29" xfId="0" applyNumberFormat="1" applyFill="1" applyBorder="1" applyAlignment="1">
      <alignment wrapText="1"/>
    </xf>
    <xf numFmtId="166" fontId="0" fillId="2" borderId="30" xfId="0" applyNumberFormat="1" applyFill="1" applyBorder="1" applyAlignment="1">
      <alignment wrapText="1"/>
    </xf>
    <xf numFmtId="0" fontId="0" fillId="2" borderId="31" xfId="0" applyFill="1" applyBorder="1" applyAlignment="1">
      <alignment horizontal="center" wrapText="1"/>
    </xf>
    <xf numFmtId="168" fontId="0" fillId="2" borderId="31" xfId="15" applyNumberFormat="1" applyFill="1" applyBorder="1" applyAlignment="1">
      <alignment horizontal="center" wrapText="1"/>
    </xf>
    <xf numFmtId="166" fontId="0" fillId="2" borderId="31" xfId="0" applyNumberFormat="1" applyFill="1" applyBorder="1" applyAlignment="1">
      <alignment horizontal="center" wrapText="1"/>
    </xf>
    <xf numFmtId="166" fontId="0" fillId="2" borderId="32" xfId="0" applyNumberFormat="1" applyFill="1" applyBorder="1" applyAlignment="1">
      <alignment horizontal="center" wrapText="1"/>
    </xf>
    <xf numFmtId="166" fontId="0" fillId="2" borderId="33" xfId="0" applyNumberFormat="1" applyFill="1" applyBorder="1" applyAlignment="1">
      <alignment wrapText="1"/>
    </xf>
    <xf numFmtId="0" fontId="0" fillId="0" borderId="17" xfId="0" applyFill="1" applyBorder="1" applyAlignment="1">
      <alignment/>
    </xf>
    <xf numFmtId="0" fontId="0" fillId="0" borderId="19" xfId="0" applyFill="1" applyBorder="1" applyAlignment="1">
      <alignment horizontal="center"/>
    </xf>
    <xf numFmtId="166" fontId="0" fillId="0" borderId="28" xfId="0" applyNumberFormat="1" applyFill="1" applyBorder="1" applyAlignment="1">
      <alignment/>
    </xf>
    <xf numFmtId="0" fontId="0" fillId="0" borderId="2" xfId="0" applyFont="1" applyFill="1" applyBorder="1" applyAlignment="1">
      <alignment/>
    </xf>
    <xf numFmtId="0" fontId="0" fillId="0" borderId="1" xfId="0" applyFont="1" applyFill="1" applyBorder="1" applyAlignment="1">
      <alignment/>
    </xf>
    <xf numFmtId="164" fontId="0" fillId="0" borderId="9" xfId="0" applyNumberFormat="1" applyFont="1" applyFill="1" applyBorder="1" applyAlignment="1">
      <alignment/>
    </xf>
    <xf numFmtId="1" fontId="0" fillId="0" borderId="1" xfId="0" applyNumberFormat="1" applyFont="1" applyFill="1" applyBorder="1" applyAlignment="1">
      <alignment/>
    </xf>
    <xf numFmtId="166" fontId="0" fillId="0" borderId="28" xfId="0" applyNumberFormat="1" applyFont="1" applyFill="1" applyBorder="1" applyAlignment="1">
      <alignment/>
    </xf>
    <xf numFmtId="0" fontId="0" fillId="0" borderId="2" xfId="0" applyFill="1" applyBorder="1" applyAlignment="1">
      <alignment/>
    </xf>
    <xf numFmtId="164" fontId="0" fillId="0" borderId="9" xfId="0" applyNumberFormat="1" applyFill="1" applyBorder="1" applyAlignment="1">
      <alignment/>
    </xf>
    <xf numFmtId="173" fontId="0" fillId="0" borderId="1" xfId="0" applyNumberFormat="1" applyFill="1" applyBorder="1" applyAlignment="1">
      <alignment/>
    </xf>
    <xf numFmtId="9" fontId="0" fillId="0" borderId="0" xfId="0" applyNumberFormat="1" applyAlignment="1">
      <alignment/>
    </xf>
    <xf numFmtId="9" fontId="0" fillId="0" borderId="0" xfId="0" applyNumberFormat="1" applyFont="1" applyFill="1" applyAlignment="1">
      <alignment/>
    </xf>
    <xf numFmtId="173" fontId="0" fillId="2" borderId="29" xfId="15" applyNumberFormat="1" applyFill="1" applyBorder="1" applyAlignment="1">
      <alignment wrapText="1"/>
    </xf>
    <xf numFmtId="173" fontId="0" fillId="2" borderId="6" xfId="15" applyNumberFormat="1" applyFill="1" applyBorder="1" applyAlignment="1">
      <alignment/>
    </xf>
    <xf numFmtId="173" fontId="0" fillId="0" borderId="15" xfId="15" applyNumberFormat="1" applyBorder="1" applyAlignment="1">
      <alignment/>
    </xf>
    <xf numFmtId="173" fontId="0" fillId="0" borderId="17" xfId="15" applyNumberFormat="1" applyBorder="1" applyAlignment="1">
      <alignment/>
    </xf>
    <xf numFmtId="173" fontId="0" fillId="0" borderId="4" xfId="15" applyNumberFormat="1" applyBorder="1" applyAlignment="1">
      <alignment/>
    </xf>
    <xf numFmtId="173" fontId="0" fillId="2" borderId="31" xfId="15" applyNumberFormat="1" applyFill="1" applyBorder="1" applyAlignment="1">
      <alignment horizontal="center" wrapText="1"/>
    </xf>
    <xf numFmtId="173" fontId="0" fillId="0" borderId="15" xfId="15" applyNumberFormat="1" applyBorder="1" applyAlignment="1">
      <alignment horizontal="center"/>
    </xf>
    <xf numFmtId="173" fontId="0" fillId="0" borderId="19" xfId="15" applyNumberFormat="1" applyBorder="1" applyAlignment="1">
      <alignment horizontal="center"/>
    </xf>
    <xf numFmtId="173" fontId="0" fillId="0" borderId="1" xfId="15" applyNumberFormat="1" applyBorder="1" applyAlignment="1">
      <alignment horizontal="center"/>
    </xf>
    <xf numFmtId="173" fontId="0" fillId="0" borderId="4" xfId="15" applyNumberFormat="1" applyBorder="1" applyAlignment="1">
      <alignment horizontal="center"/>
    </xf>
    <xf numFmtId="173" fontId="1" fillId="5" borderId="1" xfId="15" applyNumberFormat="1" applyFont="1" applyFill="1" applyBorder="1" applyAlignment="1">
      <alignment/>
    </xf>
    <xf numFmtId="0" fontId="1" fillId="5" borderId="34" xfId="0" applyFont="1" applyFill="1" applyBorder="1" applyAlignment="1">
      <alignment/>
    </xf>
    <xf numFmtId="0" fontId="1" fillId="5" borderId="35" xfId="0" applyFont="1" applyFill="1" applyBorder="1" applyAlignment="1">
      <alignment/>
    </xf>
    <xf numFmtId="0" fontId="1" fillId="5" borderId="1" xfId="0" applyFont="1" applyFill="1" applyBorder="1" applyAlignment="1">
      <alignment/>
    </xf>
    <xf numFmtId="168" fontId="1" fillId="5" borderId="1" xfId="15" applyNumberFormat="1" applyFont="1" applyFill="1" applyBorder="1" applyAlignment="1">
      <alignment/>
    </xf>
    <xf numFmtId="166" fontId="1" fillId="5" borderId="1" xfId="0" applyNumberFormat="1" applyFont="1" applyFill="1" applyBorder="1" applyAlignment="1">
      <alignment/>
    </xf>
    <xf numFmtId="0" fontId="1" fillId="5" borderId="36" xfId="0" applyFont="1" applyFill="1" applyBorder="1" applyAlignment="1">
      <alignment/>
    </xf>
    <xf numFmtId="166" fontId="1" fillId="5" borderId="36" xfId="0" applyNumberFormat="1" applyFont="1" applyFill="1" applyBorder="1" applyAlignment="1">
      <alignment/>
    </xf>
    <xf numFmtId="173" fontId="1" fillId="5" borderId="36" xfId="15" applyNumberFormat="1" applyFont="1" applyFill="1" applyBorder="1" applyAlignment="1">
      <alignment/>
    </xf>
    <xf numFmtId="0" fontId="0" fillId="5" borderId="36" xfId="0" applyFill="1" applyBorder="1" applyAlignment="1">
      <alignment/>
    </xf>
    <xf numFmtId="168" fontId="0" fillId="5" borderId="36" xfId="15" applyNumberFormat="1" applyFill="1" applyBorder="1" applyAlignment="1">
      <alignment/>
    </xf>
    <xf numFmtId="166" fontId="0" fillId="5" borderId="36" xfId="0" applyNumberFormat="1" applyFill="1" applyBorder="1" applyAlignment="1">
      <alignment/>
    </xf>
    <xf numFmtId="173" fontId="0" fillId="5" borderId="36" xfId="15" applyNumberFormat="1" applyFill="1" applyBorder="1" applyAlignment="1">
      <alignment/>
    </xf>
    <xf numFmtId="166" fontId="0" fillId="5" borderId="37" xfId="0" applyNumberFormat="1" applyFill="1" applyBorder="1" applyAlignment="1">
      <alignment/>
    </xf>
    <xf numFmtId="0" fontId="0" fillId="5" borderId="36" xfId="0" applyFill="1" applyBorder="1" applyAlignment="1">
      <alignment horizontal="center"/>
    </xf>
    <xf numFmtId="168" fontId="0" fillId="5" borderId="36" xfId="15" applyNumberFormat="1" applyFill="1" applyBorder="1" applyAlignment="1">
      <alignment horizontal="center"/>
    </xf>
    <xf numFmtId="166" fontId="0" fillId="5" borderId="36" xfId="0" applyNumberFormat="1" applyFill="1" applyBorder="1" applyAlignment="1">
      <alignment horizontal="center"/>
    </xf>
    <xf numFmtId="173" fontId="0" fillId="5" borderId="36" xfId="15" applyNumberFormat="1" applyFill="1" applyBorder="1" applyAlignment="1">
      <alignment horizontal="center"/>
    </xf>
    <xf numFmtId="166" fontId="0" fillId="5" borderId="37" xfId="0" applyNumberFormat="1" applyFill="1" applyBorder="1" applyAlignment="1">
      <alignment horizontal="center"/>
    </xf>
    <xf numFmtId="0" fontId="1" fillId="5" borderId="38" xfId="0" applyFont="1" applyFill="1" applyBorder="1" applyAlignment="1">
      <alignment/>
    </xf>
    <xf numFmtId="0" fontId="1" fillId="5" borderId="39" xfId="0" applyFont="1" applyFill="1" applyBorder="1" applyAlignment="1">
      <alignment/>
    </xf>
    <xf numFmtId="164" fontId="1" fillId="5" borderId="39" xfId="0" applyNumberFormat="1" applyFont="1" applyFill="1" applyBorder="1" applyAlignment="1">
      <alignment/>
    </xf>
    <xf numFmtId="1" fontId="1" fillId="5" borderId="39" xfId="0" applyNumberFormat="1" applyFont="1" applyFill="1" applyBorder="1" applyAlignment="1">
      <alignment/>
    </xf>
    <xf numFmtId="164" fontId="1" fillId="5" borderId="1" xfId="0" applyNumberFormat="1" applyFont="1" applyFill="1" applyBorder="1" applyAlignment="1">
      <alignment/>
    </xf>
    <xf numFmtId="1" fontId="1" fillId="5" borderId="1" xfId="0" applyNumberFormat="1" applyFont="1" applyFill="1" applyBorder="1" applyAlignment="1">
      <alignment/>
    </xf>
    <xf numFmtId="0" fontId="1" fillId="5" borderId="1" xfId="0" applyFont="1" applyFill="1" applyBorder="1" applyAlignment="1">
      <alignment wrapText="1"/>
    </xf>
    <xf numFmtId="0" fontId="1" fillId="5" borderId="36" xfId="0" applyFont="1" applyFill="1" applyBorder="1" applyAlignment="1">
      <alignment wrapText="1"/>
    </xf>
    <xf numFmtId="164" fontId="1" fillId="5" borderId="36" xfId="0" applyNumberFormat="1" applyFont="1" applyFill="1" applyBorder="1" applyAlignment="1">
      <alignment/>
    </xf>
    <xf numFmtId="3" fontId="1" fillId="5" borderId="39" xfId="0" applyNumberFormat="1" applyFont="1" applyFill="1" applyBorder="1" applyAlignment="1">
      <alignment/>
    </xf>
    <xf numFmtId="166" fontId="1" fillId="5" borderId="39" xfId="0" applyNumberFormat="1" applyFont="1" applyFill="1" applyBorder="1" applyAlignment="1">
      <alignment/>
    </xf>
    <xf numFmtId="166" fontId="1" fillId="5" borderId="40" xfId="0" applyNumberFormat="1" applyFont="1" applyFill="1" applyBorder="1" applyAlignment="1">
      <alignment/>
    </xf>
    <xf numFmtId="3" fontId="1" fillId="5" borderId="1" xfId="0" applyNumberFormat="1" applyFont="1" applyFill="1" applyBorder="1" applyAlignment="1">
      <alignment/>
    </xf>
    <xf numFmtId="173" fontId="1" fillId="5" borderId="1" xfId="0" applyNumberFormat="1" applyFont="1" applyFill="1" applyBorder="1" applyAlignment="1">
      <alignment/>
    </xf>
    <xf numFmtId="3" fontId="1" fillId="5" borderId="36" xfId="0" applyNumberFormat="1" applyFont="1" applyFill="1" applyBorder="1" applyAlignment="1">
      <alignment/>
    </xf>
    <xf numFmtId="165" fontId="1" fillId="5" borderId="1" xfId="0" applyNumberFormat="1" applyFont="1" applyFill="1" applyBorder="1" applyAlignment="1">
      <alignment/>
    </xf>
    <xf numFmtId="43" fontId="1" fillId="5" borderId="1" xfId="15" applyFont="1" applyFill="1" applyBorder="1" applyAlignment="1">
      <alignment/>
    </xf>
    <xf numFmtId="43" fontId="1" fillId="5" borderId="36" xfId="15" applyFont="1" applyFill="1" applyBorder="1" applyAlignment="1">
      <alignment/>
    </xf>
    <xf numFmtId="165" fontId="1" fillId="5" borderId="39" xfId="0" applyNumberFormat="1" applyFont="1" applyFill="1" applyBorder="1" applyAlignment="1">
      <alignment/>
    </xf>
    <xf numFmtId="0" fontId="1" fillId="5" borderId="41" xfId="0" applyFont="1" applyFill="1" applyBorder="1" applyAlignment="1">
      <alignment/>
    </xf>
    <xf numFmtId="0" fontId="1" fillId="4" borderId="42" xfId="0" applyFont="1" applyFill="1" applyBorder="1" applyAlignment="1">
      <alignment/>
    </xf>
    <xf numFmtId="0" fontId="1" fillId="4" borderId="17" xfId="0" applyFont="1" applyFill="1" applyBorder="1" applyAlignment="1">
      <alignment/>
    </xf>
    <xf numFmtId="0" fontId="1" fillId="4" borderId="43" xfId="0" applyFont="1" applyFill="1" applyBorder="1" applyAlignment="1">
      <alignment/>
    </xf>
    <xf numFmtId="0" fontId="1" fillId="5" borderId="44" xfId="0" applyFont="1" applyFill="1" applyBorder="1" applyAlignment="1">
      <alignment/>
    </xf>
    <xf numFmtId="0" fontId="1" fillId="5" borderId="45" xfId="0" applyFont="1" applyFill="1" applyBorder="1" applyAlignment="1">
      <alignment/>
    </xf>
    <xf numFmtId="164" fontId="1" fillId="5" borderId="45" xfId="0" applyNumberFormat="1" applyFont="1" applyFill="1" applyBorder="1" applyAlignment="1">
      <alignment/>
    </xf>
    <xf numFmtId="1" fontId="1" fillId="5" borderId="45" xfId="0" applyNumberFormat="1" applyFont="1" applyFill="1" applyBorder="1" applyAlignment="1">
      <alignment/>
    </xf>
    <xf numFmtId="164" fontId="1" fillId="5" borderId="46" xfId="0" applyNumberFormat="1" applyFont="1" applyFill="1" applyBorder="1" applyAlignment="1">
      <alignment/>
    </xf>
    <xf numFmtId="43" fontId="0" fillId="0" borderId="1" xfId="15" applyBorder="1" applyAlignment="1">
      <alignment/>
    </xf>
    <xf numFmtId="165" fontId="0" fillId="0" borderId="1" xfId="0" applyNumberFormat="1" applyFill="1" applyBorder="1" applyAlignment="1">
      <alignment/>
    </xf>
    <xf numFmtId="165" fontId="0" fillId="0" borderId="1" xfId="0" applyNumberFormat="1" applyBorder="1" applyAlignment="1">
      <alignment wrapText="1"/>
    </xf>
    <xf numFmtId="0" fontId="0" fillId="0" borderId="1" xfId="0" applyFill="1" applyBorder="1" applyAlignment="1">
      <alignment wrapText="1"/>
    </xf>
    <xf numFmtId="0" fontId="7" fillId="0" borderId="0" xfId="0" applyFont="1" applyAlignment="1">
      <alignment wrapText="1"/>
    </xf>
    <xf numFmtId="0" fontId="0" fillId="2" borderId="47" xfId="0" applyFill="1" applyBorder="1" applyAlignment="1">
      <alignment/>
    </xf>
    <xf numFmtId="166" fontId="0" fillId="2" borderId="21" xfId="0" applyNumberFormat="1" applyFill="1" applyBorder="1" applyAlignment="1">
      <alignment wrapText="1"/>
    </xf>
    <xf numFmtId="8" fontId="0" fillId="2" borderId="1" xfId="0" applyNumberFormat="1" applyFill="1" applyBorder="1" applyAlignment="1">
      <alignment wrapText="1"/>
    </xf>
    <xf numFmtId="165" fontId="1" fillId="5" borderId="45" xfId="0" applyNumberFormat="1" applyFont="1" applyFill="1" applyBorder="1" applyAlignment="1">
      <alignment/>
    </xf>
    <xf numFmtId="164" fontId="0" fillId="0" borderId="1" xfId="17" applyNumberFormat="1" applyBorder="1" applyAlignment="1">
      <alignment/>
    </xf>
    <xf numFmtId="164" fontId="0" fillId="2" borderId="1" xfId="17" applyNumberFormat="1" applyFill="1" applyBorder="1" applyAlignment="1">
      <alignment/>
    </xf>
    <xf numFmtId="164" fontId="0" fillId="2" borderId="1" xfId="17" applyNumberFormat="1" applyFill="1" applyBorder="1" applyAlignment="1">
      <alignment/>
    </xf>
    <xf numFmtId="164" fontId="0" fillId="0" borderId="1" xfId="17" applyNumberFormat="1" applyFill="1" applyBorder="1" applyAlignment="1">
      <alignment/>
    </xf>
    <xf numFmtId="164" fontId="1" fillId="5" borderId="36" xfId="17" applyNumberFormat="1" applyFont="1" applyFill="1" applyBorder="1" applyAlignment="1">
      <alignment/>
    </xf>
    <xf numFmtId="0" fontId="0" fillId="2" borderId="0" xfId="0" applyFill="1" applyBorder="1" applyAlignment="1">
      <alignment wrapText="1"/>
    </xf>
    <xf numFmtId="164" fontId="0" fillId="2" borderId="0" xfId="0" applyNumberFormat="1" applyFill="1" applyBorder="1" applyAlignment="1">
      <alignment wrapText="1"/>
    </xf>
    <xf numFmtId="1" fontId="0" fillId="2" borderId="0" xfId="0" applyNumberFormat="1" applyFill="1" applyBorder="1" applyAlignment="1">
      <alignment wrapText="1"/>
    </xf>
    <xf numFmtId="164" fontId="0" fillId="2" borderId="48" xfId="0" applyNumberFormat="1" applyFill="1" applyBorder="1" applyAlignment="1">
      <alignment wrapText="1"/>
    </xf>
    <xf numFmtId="8" fontId="0" fillId="2" borderId="49" xfId="0" applyNumberFormat="1" applyFill="1" applyBorder="1" applyAlignment="1">
      <alignment wrapText="1"/>
    </xf>
    <xf numFmtId="0" fontId="0" fillId="2" borderId="50" xfId="0" applyFill="1" applyBorder="1" applyAlignment="1">
      <alignment wrapText="1"/>
    </xf>
    <xf numFmtId="164" fontId="0" fillId="2" borderId="50" xfId="0" applyNumberFormat="1" applyFill="1" applyBorder="1" applyAlignment="1">
      <alignment wrapText="1"/>
    </xf>
    <xf numFmtId="1" fontId="0" fillId="2" borderId="50" xfId="0" applyNumberFormat="1" applyFill="1" applyBorder="1" applyAlignment="1">
      <alignment wrapText="1"/>
    </xf>
    <xf numFmtId="164" fontId="0" fillId="2" borderId="51" xfId="0" applyNumberFormat="1" applyFill="1" applyBorder="1" applyAlignment="1">
      <alignment wrapText="1"/>
    </xf>
    <xf numFmtId="8" fontId="0" fillId="2" borderId="9" xfId="0" applyNumberFormat="1" applyFill="1" applyBorder="1" applyAlignment="1">
      <alignment/>
    </xf>
    <xf numFmtId="8" fontId="0" fillId="2" borderId="50" xfId="0" applyNumberFormat="1" applyFill="1" applyBorder="1" applyAlignment="1">
      <alignment wrapText="1"/>
    </xf>
    <xf numFmtId="0" fontId="0" fillId="0" borderId="48" xfId="0" applyFill="1" applyBorder="1" applyAlignment="1">
      <alignment wrapText="1"/>
    </xf>
    <xf numFmtId="165" fontId="0" fillId="0" borderId="0" xfId="0" applyNumberFormat="1" applyAlignment="1">
      <alignment/>
    </xf>
    <xf numFmtId="164" fontId="0" fillId="0" borderId="28" xfId="17" applyNumberFormat="1" applyBorder="1" applyAlignment="1">
      <alignment/>
    </xf>
    <xf numFmtId="164" fontId="0" fillId="2" borderId="28" xfId="17" applyNumberFormat="1" applyFill="1" applyBorder="1" applyAlignment="1">
      <alignment/>
    </xf>
    <xf numFmtId="164" fontId="0" fillId="0" borderId="0" xfId="17" applyNumberFormat="1" applyAlignment="1">
      <alignment/>
    </xf>
    <xf numFmtId="164" fontId="1" fillId="5" borderId="39" xfId="17" applyNumberFormat="1" applyFont="1" applyFill="1" applyBorder="1" applyAlignment="1">
      <alignment/>
    </xf>
    <xf numFmtId="4" fontId="0" fillId="0" borderId="1" xfId="0" applyNumberFormat="1" applyBorder="1" applyAlignment="1">
      <alignment/>
    </xf>
    <xf numFmtId="4" fontId="0" fillId="2" borderId="1" xfId="0" applyNumberFormat="1" applyFill="1" applyBorder="1" applyAlignment="1">
      <alignment/>
    </xf>
    <xf numFmtId="4" fontId="0" fillId="2" borderId="1" xfId="0" applyNumberFormat="1" applyFill="1" applyBorder="1" applyAlignment="1">
      <alignment/>
    </xf>
    <xf numFmtId="4" fontId="0" fillId="0" borderId="0" xfId="0" applyNumberFormat="1" applyAlignment="1">
      <alignment/>
    </xf>
    <xf numFmtId="4" fontId="1" fillId="5" borderId="39" xfId="0" applyNumberFormat="1" applyFont="1" applyFill="1" applyBorder="1" applyAlignment="1">
      <alignment/>
    </xf>
    <xf numFmtId="0" fontId="1" fillId="0" borderId="0" xfId="0" applyFont="1" applyFill="1" applyBorder="1" applyAlignment="1">
      <alignment wrapText="1"/>
    </xf>
    <xf numFmtId="0" fontId="0" fillId="2" borderId="52" xfId="0" applyFill="1" applyBorder="1" applyAlignment="1">
      <alignment wrapText="1"/>
    </xf>
    <xf numFmtId="0" fontId="1" fillId="4" borderId="21" xfId="0" applyFont="1" applyFill="1" applyBorder="1" applyAlignment="1">
      <alignment/>
    </xf>
    <xf numFmtId="0" fontId="1" fillId="4" borderId="53" xfId="0" applyFont="1" applyFill="1" applyBorder="1" applyAlignment="1">
      <alignment/>
    </xf>
    <xf numFmtId="164" fontId="1" fillId="4" borderId="53" xfId="0" applyNumberFormat="1" applyFont="1" applyFill="1" applyBorder="1" applyAlignment="1">
      <alignment/>
    </xf>
    <xf numFmtId="1" fontId="1" fillId="4" borderId="53" xfId="0" applyNumberFormat="1" applyFont="1" applyFill="1" applyBorder="1" applyAlignment="1">
      <alignment/>
    </xf>
    <xf numFmtId="164" fontId="1" fillId="4" borderId="47" xfId="0" applyNumberFormat="1" applyFont="1" applyFill="1" applyBorder="1" applyAlignment="1">
      <alignment/>
    </xf>
    <xf numFmtId="4" fontId="1" fillId="5" borderId="1" xfId="0" applyNumberFormat="1" applyFont="1" applyFill="1" applyBorder="1" applyAlignment="1">
      <alignment/>
    </xf>
    <xf numFmtId="164" fontId="1" fillId="5" borderId="1" xfId="17" applyNumberFormat="1" applyFont="1" applyFill="1" applyBorder="1" applyAlignment="1">
      <alignment/>
    </xf>
    <xf numFmtId="44" fontId="1" fillId="5" borderId="1" xfId="17" applyFont="1" applyFill="1" applyBorder="1" applyAlignment="1">
      <alignment/>
    </xf>
    <xf numFmtId="173" fontId="0" fillId="0" borderId="1" xfId="15" applyNumberFormat="1" applyBorder="1" applyAlignment="1">
      <alignment horizontal="right"/>
    </xf>
    <xf numFmtId="173" fontId="0" fillId="0" borderId="1" xfId="15" applyNumberFormat="1" applyFont="1" applyBorder="1" applyAlignment="1">
      <alignment horizontal="right"/>
    </xf>
    <xf numFmtId="164" fontId="0" fillId="0" borderId="1" xfId="17" applyNumberFormat="1" applyFont="1" applyBorder="1" applyAlignment="1">
      <alignment horizontal="right"/>
    </xf>
    <xf numFmtId="0" fontId="5" fillId="2" borderId="1" xfId="0" applyFont="1" applyFill="1" applyBorder="1" applyAlignment="1">
      <alignment horizontal="right" vertical="top" wrapText="1"/>
    </xf>
    <xf numFmtId="173" fontId="1" fillId="5" borderId="1" xfId="15" applyNumberFormat="1" applyFont="1" applyFill="1" applyBorder="1" applyAlignment="1">
      <alignment horizontal="right"/>
    </xf>
    <xf numFmtId="173" fontId="1" fillId="0" borderId="1" xfId="15" applyNumberFormat="1" applyFont="1" applyFill="1" applyBorder="1" applyAlignment="1">
      <alignment horizontal="right"/>
    </xf>
    <xf numFmtId="14" fontId="6" fillId="0" borderId="0" xfId="0" applyNumberFormat="1" applyFont="1" applyAlignment="1">
      <alignment wrapText="1"/>
    </xf>
    <xf numFmtId="0" fontId="7" fillId="0" borderId="0" xfId="0" applyFont="1" applyAlignment="1">
      <alignment/>
    </xf>
    <xf numFmtId="0" fontId="8" fillId="0" borderId="0" xfId="0" applyFont="1" applyAlignment="1">
      <alignment/>
    </xf>
    <xf numFmtId="0" fontId="8" fillId="3" borderId="54" xfId="0" applyFont="1" applyFill="1" applyBorder="1" applyAlignment="1">
      <alignment wrapText="1"/>
    </xf>
    <xf numFmtId="0" fontId="8" fillId="3" borderId="55" xfId="0" applyFont="1" applyFill="1" applyBorder="1" applyAlignment="1">
      <alignment/>
    </xf>
    <xf numFmtId="0" fontId="8" fillId="6" borderId="54" xfId="0" applyFont="1" applyFill="1" applyBorder="1" applyAlignment="1">
      <alignment wrapText="1"/>
    </xf>
    <xf numFmtId="0" fontId="8" fillId="6" borderId="55" xfId="0" applyFont="1" applyFill="1" applyBorder="1" applyAlignment="1">
      <alignment/>
    </xf>
    <xf numFmtId="0" fontId="8" fillId="6" borderId="47" xfId="0" applyFont="1" applyFill="1" applyBorder="1" applyAlignment="1">
      <alignment/>
    </xf>
    <xf numFmtId="0" fontId="8" fillId="6" borderId="1" xfId="0" applyFont="1" applyFill="1" applyBorder="1" applyAlignment="1">
      <alignment/>
    </xf>
    <xf numFmtId="0" fontId="7" fillId="3" borderId="56" xfId="0" applyFont="1" applyFill="1" applyBorder="1" applyAlignment="1">
      <alignment horizontal="center"/>
    </xf>
    <xf numFmtId="0" fontId="9" fillId="6" borderId="1" xfId="0" applyFont="1" applyFill="1" applyBorder="1" applyAlignment="1">
      <alignment/>
    </xf>
    <xf numFmtId="0" fontId="10" fillId="3" borderId="56" xfId="0" applyFont="1" applyFill="1" applyBorder="1" applyAlignment="1">
      <alignment horizontal="center"/>
    </xf>
    <xf numFmtId="0" fontId="7" fillId="0" borderId="54" xfId="0" applyFont="1" applyBorder="1" applyAlignment="1">
      <alignment wrapText="1"/>
    </xf>
    <xf numFmtId="0" fontId="8" fillId="7" borderId="55" xfId="0" applyFont="1" applyFill="1" applyBorder="1" applyAlignment="1">
      <alignment/>
    </xf>
    <xf numFmtId="0" fontId="8" fillId="0" borderId="1" xfId="0" applyFont="1" applyBorder="1" applyAlignment="1">
      <alignment/>
    </xf>
    <xf numFmtId="0" fontId="8" fillId="7" borderId="54" xfId="0" applyFont="1" applyFill="1" applyBorder="1" applyAlignment="1">
      <alignment/>
    </xf>
    <xf numFmtId="0" fontId="8" fillId="0" borderId="47" xfId="0" applyFont="1" applyBorder="1" applyAlignment="1">
      <alignment/>
    </xf>
    <xf numFmtId="1" fontId="8" fillId="0" borderId="1" xfId="0" applyNumberFormat="1" applyFont="1" applyBorder="1" applyAlignment="1">
      <alignment/>
    </xf>
    <xf numFmtId="0" fontId="11" fillId="7" borderId="54" xfId="0" applyFont="1" applyFill="1" applyBorder="1" applyAlignment="1">
      <alignment/>
    </xf>
    <xf numFmtId="1" fontId="9" fillId="0" borderId="1" xfId="0" applyNumberFormat="1" applyFont="1" applyBorder="1" applyAlignment="1">
      <alignment/>
    </xf>
    <xf numFmtId="0" fontId="9" fillId="7" borderId="54" xfId="0" applyFont="1" applyFill="1" applyBorder="1" applyAlignment="1">
      <alignment/>
    </xf>
    <xf numFmtId="1" fontId="9" fillId="7" borderId="54" xfId="0" applyNumberFormat="1" applyFont="1" applyFill="1" applyBorder="1" applyAlignment="1">
      <alignment/>
    </xf>
    <xf numFmtId="0" fontId="11" fillId="0" borderId="1" xfId="0" applyFont="1" applyBorder="1" applyAlignment="1">
      <alignment/>
    </xf>
    <xf numFmtId="1" fontId="11" fillId="7" borderId="54" xfId="0" applyNumberFormat="1" applyFont="1" applyFill="1" applyBorder="1" applyAlignment="1">
      <alignment/>
    </xf>
    <xf numFmtId="1" fontId="8" fillId="7" borderId="54" xfId="0" applyNumberFormat="1" applyFont="1" applyFill="1" applyBorder="1" applyAlignment="1">
      <alignment/>
    </xf>
    <xf numFmtId="1" fontId="11" fillId="0" borderId="1" xfId="0" applyNumberFormat="1" applyFont="1" applyBorder="1" applyAlignment="1">
      <alignment/>
    </xf>
    <xf numFmtId="1" fontId="12" fillId="7" borderId="54" xfId="0" applyNumberFormat="1" applyFont="1" applyFill="1" applyBorder="1" applyAlignment="1">
      <alignment/>
    </xf>
    <xf numFmtId="0" fontId="13" fillId="4" borderId="54" xfId="0" applyFont="1" applyFill="1" applyBorder="1" applyAlignment="1">
      <alignment wrapText="1"/>
    </xf>
    <xf numFmtId="0" fontId="14" fillId="4" borderId="55" xfId="0" applyFont="1" applyFill="1" applyBorder="1" applyAlignment="1">
      <alignment/>
    </xf>
    <xf numFmtId="0" fontId="14" fillId="4" borderId="1" xfId="0" applyFont="1" applyFill="1" applyBorder="1" applyAlignment="1">
      <alignment/>
    </xf>
    <xf numFmtId="0" fontId="14" fillId="4" borderId="54" xfId="0" applyFont="1" applyFill="1" applyBorder="1" applyAlignment="1">
      <alignment/>
    </xf>
    <xf numFmtId="1" fontId="9" fillId="4" borderId="1" xfId="0" applyNumberFormat="1" applyFont="1" applyFill="1" applyBorder="1" applyAlignment="1">
      <alignment/>
    </xf>
    <xf numFmtId="0" fontId="9" fillId="4" borderId="1" xfId="0" applyFont="1" applyFill="1" applyBorder="1" applyAlignment="1">
      <alignment/>
    </xf>
    <xf numFmtId="1" fontId="9" fillId="4" borderId="54" xfId="0" applyNumberFormat="1" applyFont="1" applyFill="1" applyBorder="1" applyAlignment="1">
      <alignment/>
    </xf>
    <xf numFmtId="0" fontId="13" fillId="4" borderId="0" xfId="0" applyFont="1" applyFill="1" applyAlignment="1">
      <alignment/>
    </xf>
    <xf numFmtId="9" fontId="8" fillId="7" borderId="55" xfId="0" applyNumberFormat="1" applyFont="1" applyFill="1" applyBorder="1" applyAlignment="1">
      <alignment/>
    </xf>
    <xf numFmtId="9" fontId="9" fillId="7" borderId="55" xfId="0" applyNumberFormat="1" applyFont="1" applyFill="1" applyBorder="1" applyAlignment="1">
      <alignment/>
    </xf>
    <xf numFmtId="9" fontId="8" fillId="0" borderId="1" xfId="0" applyNumberFormat="1" applyFont="1" applyBorder="1" applyAlignment="1">
      <alignment/>
    </xf>
    <xf numFmtId="9" fontId="8" fillId="7" borderId="54" xfId="0" applyNumberFormat="1" applyFont="1" applyFill="1" applyBorder="1" applyAlignment="1">
      <alignment/>
    </xf>
    <xf numFmtId="9" fontId="9" fillId="0" borderId="1" xfId="0" applyNumberFormat="1" applyFont="1" applyBorder="1" applyAlignment="1">
      <alignment/>
    </xf>
    <xf numFmtId="9" fontId="9" fillId="7" borderId="54" xfId="0" applyNumberFormat="1" applyFont="1" applyFill="1" applyBorder="1" applyAlignment="1">
      <alignment/>
    </xf>
    <xf numFmtId="0" fontId="7" fillId="8" borderId="54" xfId="0" applyFont="1" applyFill="1" applyBorder="1" applyAlignment="1">
      <alignment wrapText="1"/>
    </xf>
    <xf numFmtId="0" fontId="8" fillId="8" borderId="55" xfId="0" applyFont="1" applyFill="1" applyBorder="1" applyAlignment="1">
      <alignment/>
    </xf>
    <xf numFmtId="9" fontId="8" fillId="8" borderId="1" xfId="0" applyNumberFormat="1" applyFont="1" applyFill="1" applyBorder="1" applyAlignment="1">
      <alignment/>
    </xf>
    <xf numFmtId="9" fontId="8" fillId="8" borderId="55" xfId="0" applyNumberFormat="1" applyFont="1" applyFill="1" applyBorder="1" applyAlignment="1">
      <alignment/>
    </xf>
    <xf numFmtId="9" fontId="9" fillId="8" borderId="1" xfId="0" applyNumberFormat="1" applyFont="1" applyFill="1" applyBorder="1" applyAlignment="1">
      <alignment/>
    </xf>
    <xf numFmtId="9" fontId="9" fillId="8" borderId="55" xfId="0" applyNumberFormat="1" applyFont="1" applyFill="1" applyBorder="1" applyAlignment="1">
      <alignment/>
    </xf>
    <xf numFmtId="0" fontId="8" fillId="9" borderId="54" xfId="0" applyFont="1" applyFill="1" applyBorder="1" applyAlignment="1">
      <alignment wrapText="1"/>
    </xf>
    <xf numFmtId="0" fontId="8" fillId="9" borderId="55" xfId="0" applyFont="1" applyFill="1" applyBorder="1" applyAlignment="1">
      <alignment/>
    </xf>
    <xf numFmtId="9" fontId="8" fillId="9" borderId="1" xfId="0" applyNumberFormat="1" applyFont="1" applyFill="1" applyBorder="1" applyAlignment="1">
      <alignment/>
    </xf>
    <xf numFmtId="9" fontId="8" fillId="9" borderId="55" xfId="0" applyNumberFormat="1" applyFont="1" applyFill="1" applyBorder="1" applyAlignment="1">
      <alignment/>
    </xf>
    <xf numFmtId="9" fontId="9" fillId="9" borderId="1" xfId="0" applyNumberFormat="1" applyFont="1" applyFill="1" applyBorder="1" applyAlignment="1">
      <alignment/>
    </xf>
    <xf numFmtId="9" fontId="9" fillId="9" borderId="55" xfId="0" applyNumberFormat="1" applyFont="1" applyFill="1" applyBorder="1" applyAlignment="1">
      <alignment/>
    </xf>
    <xf numFmtId="0" fontId="15" fillId="7" borderId="54" xfId="0" applyFont="1" applyFill="1" applyBorder="1" applyAlignment="1">
      <alignment/>
    </xf>
    <xf numFmtId="0" fontId="9" fillId="0" borderId="1" xfId="0" applyFont="1" applyBorder="1" applyAlignment="1">
      <alignment/>
    </xf>
    <xf numFmtId="0" fontId="15" fillId="7" borderId="55" xfId="0" applyFont="1" applyFill="1" applyBorder="1" applyAlignment="1">
      <alignment/>
    </xf>
    <xf numFmtId="1" fontId="9" fillId="7" borderId="55" xfId="0" applyNumberFormat="1" applyFont="1" applyFill="1" applyBorder="1" applyAlignment="1">
      <alignment/>
    </xf>
    <xf numFmtId="9" fontId="7" fillId="0" borderId="54" xfId="0" applyNumberFormat="1" applyFont="1" applyBorder="1" applyAlignment="1">
      <alignment wrapText="1"/>
    </xf>
    <xf numFmtId="9" fontId="12" fillId="0" borderId="1" xfId="0" applyNumberFormat="1" applyFont="1" applyBorder="1" applyAlignment="1">
      <alignment/>
    </xf>
    <xf numFmtId="9" fontId="12" fillId="7" borderId="55" xfId="0" applyNumberFormat="1" applyFont="1" applyFill="1" applyBorder="1" applyAlignment="1">
      <alignment/>
    </xf>
    <xf numFmtId="9" fontId="7" fillId="0" borderId="0" xfId="0" applyNumberFormat="1" applyFont="1" applyAlignment="1">
      <alignment/>
    </xf>
    <xf numFmtId="173" fontId="7" fillId="0" borderId="0" xfId="15" applyNumberFormat="1" applyFont="1" applyAlignment="1">
      <alignment/>
    </xf>
    <xf numFmtId="173" fontId="8" fillId="7" borderId="0" xfId="15" applyNumberFormat="1" applyFont="1" applyFill="1" applyBorder="1" applyAlignment="1">
      <alignment wrapText="1"/>
    </xf>
    <xf numFmtId="173" fontId="8" fillId="0" borderId="0" xfId="15" applyNumberFormat="1" applyFont="1" applyBorder="1" applyAlignment="1">
      <alignment/>
    </xf>
    <xf numFmtId="173" fontId="8" fillId="7" borderId="0" xfId="15" applyNumberFormat="1" applyFont="1" applyFill="1" applyBorder="1" applyAlignment="1">
      <alignment/>
    </xf>
    <xf numFmtId="173" fontId="12" fillId="0" borderId="0" xfId="15" applyNumberFormat="1" applyFont="1" applyBorder="1" applyAlignment="1">
      <alignment/>
    </xf>
    <xf numFmtId="173" fontId="12" fillId="7" borderId="0" xfId="15" applyNumberFormat="1" applyFont="1" applyFill="1" applyBorder="1" applyAlignment="1">
      <alignment/>
    </xf>
    <xf numFmtId="173" fontId="15" fillId="0" borderId="0" xfId="15" applyNumberFormat="1" applyFont="1" applyBorder="1" applyAlignment="1">
      <alignment/>
    </xf>
    <xf numFmtId="173" fontId="15" fillId="7" borderId="0" xfId="15" applyNumberFormat="1" applyFont="1" applyFill="1" applyBorder="1" applyAlignment="1">
      <alignment/>
    </xf>
    <xf numFmtId="43" fontId="0" fillId="2" borderId="1" xfId="15" applyFill="1" applyBorder="1" applyAlignment="1">
      <alignment/>
    </xf>
    <xf numFmtId="43" fontId="0" fillId="2" borderId="1" xfId="15" applyFill="1" applyBorder="1" applyAlignment="1">
      <alignment/>
    </xf>
    <xf numFmtId="43" fontId="0" fillId="0" borderId="1" xfId="15" applyFill="1" applyBorder="1" applyAlignment="1">
      <alignment/>
    </xf>
    <xf numFmtId="164" fontId="0" fillId="0" borderId="0" xfId="17" applyNumberFormat="1" applyBorder="1" applyAlignment="1">
      <alignment/>
    </xf>
    <xf numFmtId="0" fontId="0" fillId="2" borderId="57" xfId="0" applyFill="1" applyBorder="1" applyAlignment="1">
      <alignment wrapText="1"/>
    </xf>
    <xf numFmtId="0" fontId="0" fillId="0" borderId="0" xfId="0" applyAlignment="1">
      <alignment wrapText="1"/>
    </xf>
    <xf numFmtId="0" fontId="0" fillId="2" borderId="5" xfId="0" applyFill="1" applyBorder="1" applyAlignment="1">
      <alignment wrapText="1"/>
    </xf>
    <xf numFmtId="0" fontId="0" fillId="0" borderId="5" xfId="0" applyBorder="1" applyAlignment="1">
      <alignment wrapText="1"/>
    </xf>
    <xf numFmtId="0" fontId="0" fillId="0" borderId="58" xfId="0" applyBorder="1" applyAlignment="1">
      <alignment wrapText="1"/>
    </xf>
    <xf numFmtId="0" fontId="1" fillId="5" borderId="59" xfId="0" applyFont="1" applyFill="1" applyBorder="1" applyAlignment="1">
      <alignment wrapText="1"/>
    </xf>
    <xf numFmtId="0" fontId="0" fillId="2" borderId="60" xfId="0" applyFill="1" applyBorder="1" applyAlignment="1">
      <alignment wrapText="1"/>
    </xf>
    <xf numFmtId="0" fontId="0" fillId="0" borderId="61" xfId="0" applyBorder="1" applyAlignment="1">
      <alignment wrapText="1"/>
    </xf>
    <xf numFmtId="0" fontId="0" fillId="0" borderId="1" xfId="0" applyBorder="1" applyAlignment="1">
      <alignment horizontal="center" wrapText="1"/>
    </xf>
    <xf numFmtId="0" fontId="0" fillId="2" borderId="62" xfId="0" applyFill="1" applyBorder="1" applyAlignment="1">
      <alignment wrapText="1"/>
    </xf>
    <xf numFmtId="0" fontId="0" fillId="2" borderId="63" xfId="0" applyFill="1" applyBorder="1" applyAlignment="1">
      <alignment/>
    </xf>
    <xf numFmtId="168" fontId="0" fillId="2" borderId="63" xfId="15" applyNumberFormat="1" applyFill="1" applyBorder="1" applyAlignment="1">
      <alignment/>
    </xf>
    <xf numFmtId="173" fontId="0" fillId="2" borderId="63" xfId="15" applyNumberFormat="1" applyFill="1" applyBorder="1" applyAlignment="1">
      <alignment/>
    </xf>
    <xf numFmtId="0" fontId="0" fillId="2" borderId="64" xfId="0" applyFill="1" applyBorder="1" applyAlignment="1">
      <alignment/>
    </xf>
    <xf numFmtId="0" fontId="1" fillId="4" borderId="1" xfId="0" applyFont="1" applyFill="1" applyBorder="1" applyAlignment="1">
      <alignment/>
    </xf>
    <xf numFmtId="1" fontId="1" fillId="4" borderId="1" xfId="0" applyNumberFormat="1" applyFont="1" applyFill="1" applyBorder="1" applyAlignment="1">
      <alignment/>
    </xf>
    <xf numFmtId="44" fontId="1" fillId="5" borderId="36" xfId="17" applyFont="1" applyFill="1" applyBorder="1" applyAlignment="1">
      <alignment/>
    </xf>
    <xf numFmtId="0" fontId="0" fillId="10" borderId="1" xfId="0" applyFill="1" applyBorder="1" applyAlignment="1">
      <alignment/>
    </xf>
    <xf numFmtId="0" fontId="5" fillId="4" borderId="1" xfId="0" applyFont="1" applyFill="1" applyBorder="1" applyAlignment="1">
      <alignment vertical="top" wrapText="1"/>
    </xf>
    <xf numFmtId="164" fontId="0" fillId="0" borderId="1" xfId="17" applyNumberFormat="1" applyBorder="1" applyAlignment="1">
      <alignment horizontal="right"/>
    </xf>
    <xf numFmtId="164" fontId="5" fillId="2" borderId="1" xfId="17" applyNumberFormat="1" applyFont="1" applyFill="1" applyBorder="1" applyAlignment="1">
      <alignment horizontal="right" vertical="top" wrapText="1"/>
    </xf>
    <xf numFmtId="164" fontId="1" fillId="5" borderId="1" xfId="17" applyNumberFormat="1" applyFont="1" applyFill="1" applyBorder="1" applyAlignment="1">
      <alignment horizontal="right"/>
    </xf>
    <xf numFmtId="0" fontId="1" fillId="0" borderId="1" xfId="0" applyFont="1" applyFill="1" applyBorder="1" applyAlignment="1">
      <alignment wrapText="1"/>
    </xf>
    <xf numFmtId="164" fontId="1" fillId="0" borderId="1" xfId="17" applyNumberFormat="1" applyFont="1" applyFill="1" applyBorder="1" applyAlignment="1">
      <alignment horizontal="right"/>
    </xf>
    <xf numFmtId="173" fontId="1" fillId="5" borderId="36" xfId="0" applyNumberFormat="1" applyFont="1" applyFill="1" applyBorder="1" applyAlignment="1">
      <alignment horizontal="right"/>
    </xf>
    <xf numFmtId="164" fontId="1" fillId="5" borderId="36" xfId="17" applyNumberFormat="1" applyFont="1" applyFill="1" applyBorder="1" applyAlignment="1">
      <alignment horizontal="right"/>
    </xf>
    <xf numFmtId="0" fontId="1" fillId="10" borderId="1" xfId="0" applyFont="1" applyFill="1" applyBorder="1" applyAlignment="1">
      <alignment/>
    </xf>
    <xf numFmtId="6" fontId="0" fillId="0" borderId="0" xfId="0" applyNumberFormat="1" applyAlignment="1">
      <alignment/>
    </xf>
    <xf numFmtId="173" fontId="0" fillId="0" borderId="0" xfId="0" applyNumberFormat="1" applyAlignment="1">
      <alignment/>
    </xf>
    <xf numFmtId="8" fontId="0" fillId="0" borderId="0" xfId="0" applyNumberFormat="1" applyAlignment="1">
      <alignment/>
    </xf>
    <xf numFmtId="173" fontId="1" fillId="0" borderId="0" xfId="0" applyNumberFormat="1" applyFont="1" applyFill="1" applyBorder="1" applyAlignment="1">
      <alignment horizontal="right"/>
    </xf>
    <xf numFmtId="164" fontId="1" fillId="0" borderId="0" xfId="17" applyNumberFormat="1" applyFont="1" applyFill="1" applyBorder="1" applyAlignment="1">
      <alignment horizontal="right"/>
    </xf>
    <xf numFmtId="0" fontId="0" fillId="0" borderId="24" xfId="0" applyFont="1" applyFill="1" applyBorder="1" applyAlignment="1">
      <alignment wrapText="1"/>
    </xf>
    <xf numFmtId="0" fontId="0" fillId="0" borderId="24" xfId="0" applyBorder="1" applyAlignment="1">
      <alignment wrapText="1"/>
    </xf>
    <xf numFmtId="173" fontId="0" fillId="0" borderId="1" xfId="15" applyNumberFormat="1" applyBorder="1" applyAlignment="1">
      <alignment wrapText="1"/>
    </xf>
    <xf numFmtId="173" fontId="0" fillId="0" borderId="1" xfId="15" applyNumberFormat="1" applyFont="1" applyFill="1" applyBorder="1" applyAlignment="1">
      <alignment horizontal="right" wrapText="1"/>
    </xf>
    <xf numFmtId="0" fontId="1" fillId="4" borderId="42" xfId="0" applyFont="1" applyFill="1" applyBorder="1" applyAlignment="1">
      <alignment wrapText="1"/>
    </xf>
    <xf numFmtId="0" fontId="1" fillId="4" borderId="17" xfId="0" applyFont="1" applyFill="1" applyBorder="1" applyAlignment="1">
      <alignment wrapText="1"/>
    </xf>
    <xf numFmtId="0" fontId="1" fillId="4" borderId="43" xfId="0" applyFont="1" applyFill="1" applyBorder="1" applyAlignment="1">
      <alignment wrapText="1"/>
    </xf>
    <xf numFmtId="0" fontId="1" fillId="10" borderId="24" xfId="0" applyFont="1" applyFill="1" applyBorder="1" applyAlignment="1">
      <alignment wrapText="1"/>
    </xf>
    <xf numFmtId="0" fontId="0" fillId="10" borderId="1" xfId="0" applyFill="1" applyBorder="1" applyAlignment="1">
      <alignment wrapText="1"/>
    </xf>
    <xf numFmtId="166" fontId="0" fillId="0" borderId="23" xfId="17" applyNumberFormat="1" applyBorder="1" applyAlignment="1">
      <alignment wrapText="1"/>
    </xf>
    <xf numFmtId="166" fontId="0" fillId="10" borderId="23" xfId="17" applyNumberFormat="1" applyFill="1" applyBorder="1" applyAlignment="1">
      <alignment wrapText="1"/>
    </xf>
    <xf numFmtId="166" fontId="0" fillId="0" borderId="23" xfId="17" applyNumberFormat="1" applyFont="1" applyFill="1" applyBorder="1" applyAlignment="1">
      <alignment horizontal="right" wrapText="1"/>
    </xf>
    <xf numFmtId="3" fontId="0" fillId="0" borderId="0" xfId="0" applyNumberFormat="1" applyAlignment="1">
      <alignment/>
    </xf>
    <xf numFmtId="0" fontId="0" fillId="0" borderId="24" xfId="0" applyFill="1" applyBorder="1" applyAlignment="1">
      <alignment wrapText="1"/>
    </xf>
    <xf numFmtId="173" fontId="1" fillId="0" borderId="1" xfId="0" applyNumberFormat="1" applyFont="1" applyFill="1" applyBorder="1" applyAlignment="1">
      <alignment wrapText="1"/>
    </xf>
    <xf numFmtId="0" fontId="0" fillId="0" borderId="34" xfId="0" applyFill="1" applyBorder="1" applyAlignment="1">
      <alignment wrapText="1"/>
    </xf>
    <xf numFmtId="173" fontId="1" fillId="0" borderId="41" xfId="0" applyNumberFormat="1" applyFont="1" applyFill="1" applyBorder="1" applyAlignment="1">
      <alignment wrapText="1"/>
    </xf>
    <xf numFmtId="0" fontId="1" fillId="10" borderId="0" xfId="0" applyFont="1" applyFill="1" applyAlignment="1">
      <alignment wrapText="1"/>
    </xf>
    <xf numFmtId="173" fontId="0" fillId="0" borderId="1" xfId="15" applyNumberFormat="1" applyFont="1" applyBorder="1" applyAlignment="1">
      <alignment wrapText="1"/>
    </xf>
    <xf numFmtId="166" fontId="0" fillId="0" borderId="23" xfId="17" applyNumberFormat="1" applyFont="1" applyBorder="1" applyAlignment="1">
      <alignment wrapText="1"/>
    </xf>
    <xf numFmtId="0" fontId="1" fillId="4" borderId="65" xfId="0" applyFont="1" applyFill="1" applyBorder="1" applyAlignment="1">
      <alignment/>
    </xf>
    <xf numFmtId="0" fontId="1" fillId="4" borderId="66" xfId="0" applyFont="1" applyFill="1" applyBorder="1" applyAlignment="1">
      <alignment/>
    </xf>
    <xf numFmtId="0" fontId="1" fillId="4" borderId="67"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1" fillId="4" borderId="68" xfId="0" applyFont="1" applyFill="1" applyBorder="1" applyAlignment="1">
      <alignment/>
    </xf>
    <xf numFmtId="0" fontId="1" fillId="4" borderId="69" xfId="0" applyFont="1" applyFill="1" applyBorder="1" applyAlignment="1">
      <alignment/>
    </xf>
    <xf numFmtId="0" fontId="1" fillId="4" borderId="70" xfId="0" applyFont="1" applyFill="1" applyBorder="1" applyAlignment="1">
      <alignment/>
    </xf>
    <xf numFmtId="0" fontId="0" fillId="2" borderId="6" xfId="0" applyFill="1" applyBorder="1" applyAlignment="1">
      <alignment horizontal="center"/>
    </xf>
    <xf numFmtId="0" fontId="0" fillId="0" borderId="6" xfId="0" applyBorder="1" applyAlignment="1">
      <alignment horizontal="center"/>
    </xf>
    <xf numFmtId="0" fontId="0" fillId="2" borderId="3" xfId="0" applyFill="1" applyBorder="1" applyAlignment="1">
      <alignment/>
    </xf>
    <xf numFmtId="0" fontId="0" fillId="2" borderId="8" xfId="0" applyFill="1" applyBorder="1" applyAlignment="1">
      <alignment/>
    </xf>
    <xf numFmtId="0" fontId="9" fillId="3" borderId="71" xfId="0" applyFont="1" applyFill="1" applyBorder="1" applyAlignment="1">
      <alignment horizontal="center"/>
    </xf>
    <xf numFmtId="0" fontId="9" fillId="3" borderId="72" xfId="0" applyFont="1" applyFill="1" applyBorder="1" applyAlignment="1">
      <alignment horizontal="center"/>
    </xf>
    <xf numFmtId="0" fontId="9" fillId="3" borderId="73" xfId="0" applyFont="1" applyFill="1" applyBorder="1" applyAlignment="1">
      <alignment horizontal="center"/>
    </xf>
    <xf numFmtId="0" fontId="11" fillId="0" borderId="0" xfId="0" applyFont="1" applyAlignment="1">
      <alignment wrapText="1"/>
    </xf>
    <xf numFmtId="0" fontId="7" fillId="0" borderId="0" xfId="0" applyFont="1" applyAlignment="1">
      <alignment wrapText="1"/>
    </xf>
    <xf numFmtId="0" fontId="8" fillId="3" borderId="71" xfId="0" applyFont="1" applyFill="1" applyBorder="1" applyAlignment="1">
      <alignment horizontal="center"/>
    </xf>
    <xf numFmtId="0" fontId="8" fillId="3" borderId="72" xfId="0" applyFont="1" applyFill="1" applyBorder="1" applyAlignment="1">
      <alignment horizontal="center"/>
    </xf>
    <xf numFmtId="0" fontId="8" fillId="3" borderId="73" xfId="0" applyFont="1" applyFill="1" applyBorder="1" applyAlignment="1">
      <alignment horizontal="center"/>
    </xf>
    <xf numFmtId="0" fontId="8" fillId="3" borderId="74" xfId="0" applyFont="1" applyFill="1" applyBorder="1" applyAlignment="1">
      <alignment horizontal="center"/>
    </xf>
    <xf numFmtId="0" fontId="8" fillId="3" borderId="5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8"/>
  <sheetViews>
    <sheetView workbookViewId="0" topLeftCell="A7">
      <selection activeCell="C33" sqref="C33"/>
    </sheetView>
  </sheetViews>
  <sheetFormatPr defaultColWidth="9.140625" defaultRowHeight="12.75"/>
  <cols>
    <col min="1" max="1" width="37.140625" style="0" customWidth="1"/>
    <col min="2" max="2" width="25.421875" style="0" customWidth="1"/>
    <col min="3" max="3" width="20.00390625" style="0" customWidth="1"/>
    <col min="4" max="4" width="11.28125" style="0" bestFit="1" customWidth="1"/>
    <col min="5" max="5" width="19.28125" style="0" customWidth="1"/>
  </cols>
  <sheetData>
    <row r="1" spans="1:3" ht="12.75">
      <c r="A1" s="351" t="s">
        <v>154</v>
      </c>
      <c r="B1" s="342"/>
      <c r="C1" s="342"/>
    </row>
    <row r="2" spans="1:3" s="102" customFormat="1" ht="20.25" customHeight="1">
      <c r="A2" s="343"/>
      <c r="B2" s="343" t="s">
        <v>59</v>
      </c>
      <c r="C2" s="343" t="s">
        <v>60</v>
      </c>
    </row>
    <row r="3" spans="1:3" s="102" customFormat="1" ht="20.25" customHeight="1">
      <c r="A3" s="103" t="s">
        <v>61</v>
      </c>
      <c r="B3" s="103"/>
      <c r="C3" s="103"/>
    </row>
    <row r="4" spans="1:3" ht="12.75">
      <c r="A4" s="15" t="s">
        <v>89</v>
      </c>
      <c r="B4" s="246">
        <f>'respondent apps and program'!I31</f>
        <v>35412</v>
      </c>
      <c r="C4" s="344">
        <f>'respondent apps and program'!J31</f>
        <v>2279355.33</v>
      </c>
    </row>
    <row r="5" spans="1:3" ht="12.75">
      <c r="A5" s="15" t="s">
        <v>90</v>
      </c>
      <c r="B5" s="247">
        <f>'respondents incentives'!H86</f>
        <v>-14617</v>
      </c>
      <c r="C5" s="248">
        <f>'respondents incentives'!I86</f>
        <v>-867239.1499999999</v>
      </c>
    </row>
    <row r="6" spans="1:3" ht="12.75">
      <c r="A6" s="15" t="s">
        <v>70</v>
      </c>
      <c r="B6" s="247">
        <f>B4+B5</f>
        <v>20795</v>
      </c>
      <c r="C6" s="248">
        <f>C4+C5</f>
        <v>1412116.1800000002</v>
      </c>
    </row>
    <row r="7" spans="1:3" ht="12.75">
      <c r="A7" s="15" t="s">
        <v>71</v>
      </c>
      <c r="B7" s="247">
        <f>B6/3</f>
        <v>6931.666666666667</v>
      </c>
      <c r="C7" s="248">
        <f>C6/3</f>
        <v>470705.39333333337</v>
      </c>
    </row>
    <row r="8" spans="1:3" s="102" customFormat="1" ht="15.75">
      <c r="A8" s="103" t="s">
        <v>62</v>
      </c>
      <c r="B8" s="249"/>
      <c r="C8" s="345"/>
    </row>
    <row r="9" spans="1:3" ht="12.75">
      <c r="A9" s="15" t="s">
        <v>91</v>
      </c>
      <c r="B9" s="246">
        <f>'state apps and program burden'!F30</f>
        <v>2954</v>
      </c>
      <c r="C9" s="344">
        <f>'state apps and program burden'!G30</f>
        <v>148261.26</v>
      </c>
    </row>
    <row r="10" spans="1:3" ht="12.75">
      <c r="A10" s="15" t="s">
        <v>92</v>
      </c>
      <c r="B10" s="247">
        <f>'state incentives burden'!H78</f>
        <v>-335</v>
      </c>
      <c r="C10" s="248">
        <f>'state incentives burden'!I78</f>
        <v>-16813.65</v>
      </c>
    </row>
    <row r="11" spans="1:3" ht="12.75">
      <c r="A11" s="15" t="s">
        <v>93</v>
      </c>
      <c r="B11" s="247">
        <f>B9+B10</f>
        <v>2619</v>
      </c>
      <c r="C11" s="248">
        <f>C9+C10</f>
        <v>131447.61000000002</v>
      </c>
    </row>
    <row r="12" spans="1:3" ht="12.75">
      <c r="A12" s="15" t="s">
        <v>72</v>
      </c>
      <c r="B12" s="246">
        <f>B11/3</f>
        <v>873</v>
      </c>
      <c r="C12" s="344">
        <f>C11/3</f>
        <v>43815.87</v>
      </c>
    </row>
    <row r="13" spans="1:3" s="102" customFormat="1" ht="15.75">
      <c r="A13" s="103" t="s">
        <v>63</v>
      </c>
      <c r="B13" s="249"/>
      <c r="C13" s="345"/>
    </row>
    <row r="14" spans="1:3" ht="12.75">
      <c r="A14" s="15" t="s">
        <v>94</v>
      </c>
      <c r="B14" s="246">
        <f>'EPA apps and program'!F52</f>
        <v>15376.4</v>
      </c>
      <c r="C14" s="344">
        <f>'EPA apps and program'!G53</f>
        <v>235925.23066666667</v>
      </c>
    </row>
    <row r="15" spans="1:3" ht="12.75">
      <c r="A15" s="15" t="s">
        <v>95</v>
      </c>
      <c r="B15" s="246">
        <f>'EPA incentives burden'!H81</f>
        <v>0</v>
      </c>
      <c r="C15" s="344">
        <f>'EPA incentives burden'!I81</f>
        <v>0</v>
      </c>
    </row>
    <row r="16" spans="1:3" ht="12.75">
      <c r="A16" s="15" t="s">
        <v>96</v>
      </c>
      <c r="B16" s="246">
        <f>B14+B15</f>
        <v>15376.4</v>
      </c>
      <c r="C16" s="344">
        <f>C14+C15</f>
        <v>235925.23066666667</v>
      </c>
    </row>
    <row r="17" spans="1:3" ht="12.75">
      <c r="A17" s="15" t="s">
        <v>73</v>
      </c>
      <c r="B17" s="246">
        <f>B16/3</f>
        <v>5125.466666666666</v>
      </c>
      <c r="C17" s="344">
        <f>C16/3</f>
        <v>78641.74355555556</v>
      </c>
    </row>
    <row r="18" spans="1:3" s="78" customFormat="1" ht="12.75">
      <c r="A18" s="156" t="s">
        <v>76</v>
      </c>
      <c r="B18" s="250"/>
      <c r="C18" s="346"/>
    </row>
    <row r="19" spans="1:3" s="78" customFormat="1" ht="25.5" customHeight="1">
      <c r="A19" s="178" t="s">
        <v>97</v>
      </c>
      <c r="B19" s="250">
        <f>B6+B11</f>
        <v>23414</v>
      </c>
      <c r="C19" s="346">
        <f>C6+C11</f>
        <v>1543563.7900000003</v>
      </c>
    </row>
    <row r="20" spans="1:3" s="78" customFormat="1" ht="25.5" customHeight="1">
      <c r="A20" s="178" t="s">
        <v>98</v>
      </c>
      <c r="B20" s="250">
        <f>B19/3</f>
        <v>7804.666666666667</v>
      </c>
      <c r="C20" s="346">
        <f>C19/3</f>
        <v>514521.2633333334</v>
      </c>
    </row>
    <row r="21" spans="1:3" s="78" customFormat="1" ht="25.5" customHeight="1">
      <c r="A21" s="347"/>
      <c r="B21" s="251"/>
      <c r="C21" s="348"/>
    </row>
    <row r="22" spans="1:3" s="78" customFormat="1" ht="12.75">
      <c r="A22" s="156" t="s">
        <v>74</v>
      </c>
      <c r="B22" s="250">
        <v>109661</v>
      </c>
      <c r="C22" s="346"/>
    </row>
    <row r="23" spans="1:3" s="78" customFormat="1" ht="13.5" thickBot="1">
      <c r="A23" s="159" t="s">
        <v>75</v>
      </c>
      <c r="B23" s="349">
        <f>B22-B19</f>
        <v>86247</v>
      </c>
      <c r="C23" s="350"/>
    </row>
    <row r="24" spans="1:3" s="78" customFormat="1" ht="13.5" thickTop="1">
      <c r="A24" s="117"/>
      <c r="B24" s="355"/>
      <c r="C24" s="356"/>
    </row>
    <row r="25" spans="4:5" ht="13.5" thickBot="1">
      <c r="D25" s="353"/>
      <c r="E25" s="354"/>
    </row>
    <row r="26" spans="1:3" ht="12.75">
      <c r="A26" s="361" t="s">
        <v>158</v>
      </c>
      <c r="B26" s="362" t="s">
        <v>160</v>
      </c>
      <c r="C26" s="363" t="s">
        <v>159</v>
      </c>
    </row>
    <row r="27" spans="1:3" ht="12.75">
      <c r="A27" s="358" t="s">
        <v>155</v>
      </c>
      <c r="B27" s="359">
        <v>328335</v>
      </c>
      <c r="C27" s="366">
        <v>19641888</v>
      </c>
    </row>
    <row r="28" spans="1:3" ht="13.5" thickBot="1">
      <c r="A28" s="358" t="s">
        <v>156</v>
      </c>
      <c r="B28" s="359">
        <f>B27/3</f>
        <v>109445</v>
      </c>
      <c r="C28" s="366">
        <f>C27/3</f>
        <v>6547296</v>
      </c>
    </row>
    <row r="29" spans="1:3" ht="12.75">
      <c r="A29" s="361" t="s">
        <v>162</v>
      </c>
      <c r="B29" s="362" t="s">
        <v>160</v>
      </c>
      <c r="C29" s="363" t="s">
        <v>159</v>
      </c>
    </row>
    <row r="30" spans="1:3" ht="12.75">
      <c r="A30" s="358" t="s">
        <v>155</v>
      </c>
      <c r="B30" s="375">
        <f>B31*3</f>
        <v>340317</v>
      </c>
      <c r="C30" s="376" t="s">
        <v>103</v>
      </c>
    </row>
    <row r="31" spans="1:3" ht="12.75">
      <c r="A31" s="358" t="s">
        <v>156</v>
      </c>
      <c r="B31" s="359">
        <v>113439</v>
      </c>
      <c r="C31" s="376" t="s">
        <v>103</v>
      </c>
    </row>
    <row r="32" spans="1:3" ht="12.75">
      <c r="A32" s="364" t="s">
        <v>157</v>
      </c>
      <c r="B32" s="365"/>
      <c r="C32" s="367"/>
    </row>
    <row r="33" spans="1:3" ht="12.75">
      <c r="A33" s="357" t="s">
        <v>161</v>
      </c>
      <c r="B33" s="360">
        <f>B19</f>
        <v>23414</v>
      </c>
      <c r="C33" s="368">
        <f>C19</f>
        <v>1543563.7900000003</v>
      </c>
    </row>
    <row r="34" spans="1:3" ht="12.75">
      <c r="A34" s="357" t="s">
        <v>98</v>
      </c>
      <c r="B34" s="360">
        <f>B33/3</f>
        <v>7804.666666666667</v>
      </c>
      <c r="C34" s="368">
        <f>C33/3</f>
        <v>514521.2633333334</v>
      </c>
    </row>
    <row r="35" spans="1:3" ht="25.5">
      <c r="A35" s="374" t="s">
        <v>163</v>
      </c>
      <c r="B35" s="365"/>
      <c r="C35" s="367"/>
    </row>
    <row r="36" spans="1:3" ht="12.75">
      <c r="A36" s="370" t="s">
        <v>164</v>
      </c>
      <c r="B36" s="371">
        <f>B30-B33</f>
        <v>316903</v>
      </c>
      <c r="C36" s="371" t="s">
        <v>103</v>
      </c>
    </row>
    <row r="37" spans="1:3" ht="26.25" thickBot="1">
      <c r="A37" s="372" t="s">
        <v>165</v>
      </c>
      <c r="B37" s="373">
        <f>B31-B34</f>
        <v>105634.33333333333</v>
      </c>
      <c r="C37" s="373" t="s">
        <v>103</v>
      </c>
    </row>
    <row r="40" spans="2:3" ht="12.75">
      <c r="B40" s="369"/>
      <c r="C40" s="352"/>
    </row>
    <row r="41" spans="2:3" ht="12.75">
      <c r="B41" s="369"/>
      <c r="C41" s="352"/>
    </row>
    <row r="44" spans="2:3" ht="12.75">
      <c r="B44" s="369"/>
      <c r="C44" s="352"/>
    </row>
    <row r="45" spans="2:3" ht="12.75">
      <c r="B45" s="369"/>
      <c r="C45" s="352"/>
    </row>
    <row r="47" spans="2:3" ht="12.75">
      <c r="B47" s="369"/>
      <c r="C47" s="352"/>
    </row>
    <row r="48" spans="2:3" ht="12.75">
      <c r="B48" s="369"/>
      <c r="C48" s="35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2"/>
  <sheetViews>
    <sheetView workbookViewId="0" topLeftCell="A1">
      <selection activeCell="L2" sqref="L2"/>
    </sheetView>
  </sheetViews>
  <sheetFormatPr defaultColWidth="9.140625" defaultRowHeight="12.75"/>
  <cols>
    <col min="1" max="1" width="24.140625" style="326" customWidth="1"/>
    <col min="2" max="2" width="8.421875" style="0" customWidth="1"/>
    <col min="3" max="4" width="8.140625" style="0" customWidth="1"/>
    <col min="5" max="5" width="7.7109375" style="0" customWidth="1"/>
    <col min="6" max="6" width="7.28125" style="55" customWidth="1"/>
    <col min="7" max="7" width="12.00390625" style="21" customWidth="1"/>
    <col min="8" max="8" width="7.140625" style="0" customWidth="1"/>
    <col min="9" max="9" width="12.28125" style="99" customWidth="1"/>
    <col min="10" max="10" width="12.28125" style="21" customWidth="1"/>
  </cols>
  <sheetData>
    <row r="1" spans="1:10" ht="14.25" thickBot="1" thickTop="1">
      <c r="A1" s="377" t="s">
        <v>26</v>
      </c>
      <c r="B1" s="378"/>
      <c r="C1" s="378"/>
      <c r="D1" s="378"/>
      <c r="E1" s="378"/>
      <c r="F1" s="378"/>
      <c r="G1" s="378"/>
      <c r="H1" s="378"/>
      <c r="I1" s="378"/>
      <c r="J1" s="379"/>
    </row>
    <row r="2" spans="1:10" s="326" customFormat="1" ht="39.75" thickBot="1" thickTop="1">
      <c r="A2" s="325" t="s">
        <v>0</v>
      </c>
      <c r="B2" s="121" t="s">
        <v>27</v>
      </c>
      <c r="C2" s="121" t="s">
        <v>28</v>
      </c>
      <c r="D2" s="121" t="s">
        <v>29</v>
      </c>
      <c r="E2" s="121" t="s">
        <v>30</v>
      </c>
      <c r="F2" s="122" t="s">
        <v>1</v>
      </c>
      <c r="G2" s="123" t="s">
        <v>2</v>
      </c>
      <c r="H2" s="121" t="s">
        <v>3</v>
      </c>
      <c r="I2" s="143" t="s">
        <v>4</v>
      </c>
      <c r="J2" s="124" t="s">
        <v>5</v>
      </c>
    </row>
    <row r="3" spans="1:10" ht="13.5" thickBot="1">
      <c r="A3" s="327" t="s">
        <v>20</v>
      </c>
      <c r="B3" s="28"/>
      <c r="C3" s="28"/>
      <c r="D3" s="28"/>
      <c r="E3" s="28"/>
      <c r="F3" s="42"/>
      <c r="G3" s="28"/>
      <c r="H3" s="28"/>
      <c r="I3" s="144"/>
      <c r="J3" s="29"/>
    </row>
    <row r="4" spans="1:10" ht="13.5" thickBot="1">
      <c r="A4" s="43" t="s">
        <v>31</v>
      </c>
      <c r="B4" s="44">
        <v>4</v>
      </c>
      <c r="C4" s="44">
        <v>4</v>
      </c>
      <c r="D4" s="44">
        <v>24</v>
      </c>
      <c r="E4" s="44">
        <v>1</v>
      </c>
      <c r="F4" s="45">
        <f>SUM(B4:E4)</f>
        <v>33</v>
      </c>
      <c r="G4" s="46">
        <f>(B4*90.02)+(C4*75.02)+(D4*59)+(E4*31.49)</f>
        <v>2107.6499999999996</v>
      </c>
      <c r="H4" s="44">
        <v>110</v>
      </c>
      <c r="I4" s="145">
        <f>F4*H4</f>
        <v>3630</v>
      </c>
      <c r="J4" s="47">
        <f>G4*H4</f>
        <v>231841.49999999997</v>
      </c>
    </row>
    <row r="5" spans="1:10" ht="13.5" thickBot="1">
      <c r="A5" s="328" t="s">
        <v>99</v>
      </c>
      <c r="B5" s="44">
        <v>2</v>
      </c>
      <c r="C5" s="44">
        <v>4</v>
      </c>
      <c r="D5" s="44">
        <v>16</v>
      </c>
      <c r="E5" s="44">
        <v>1</v>
      </c>
      <c r="F5" s="45">
        <f>SUM(B5:E5)</f>
        <v>23</v>
      </c>
      <c r="G5" s="46">
        <f>(B5*90.02)+(C5*75.02)+(D5*59)+(E5*31.49)</f>
        <v>1455.61</v>
      </c>
      <c r="H5" s="44">
        <v>185</v>
      </c>
      <c r="I5" s="145">
        <f>F5*H5</f>
        <v>4255</v>
      </c>
      <c r="J5" s="47">
        <f>G5*H5</f>
        <v>269287.85</v>
      </c>
    </row>
    <row r="6" spans="1:10" ht="13.5" thickBot="1">
      <c r="A6" s="327" t="s">
        <v>32</v>
      </c>
      <c r="B6" s="28"/>
      <c r="C6" s="28"/>
      <c r="D6" s="28"/>
      <c r="E6" s="28"/>
      <c r="F6" s="42"/>
      <c r="G6" s="48"/>
      <c r="H6" s="28"/>
      <c r="I6" s="144"/>
      <c r="J6" s="29"/>
    </row>
    <row r="7" spans="1:10" ht="13.5" thickBot="1">
      <c r="A7" s="329" t="s">
        <v>33</v>
      </c>
      <c r="B7" s="50">
        <v>0</v>
      </c>
      <c r="C7" s="50">
        <v>0.5</v>
      </c>
      <c r="D7" s="50">
        <v>7.5</v>
      </c>
      <c r="E7" s="50">
        <v>0.5</v>
      </c>
      <c r="F7" s="51">
        <f>SUM(B7:E7)</f>
        <v>8.5</v>
      </c>
      <c r="G7" s="52">
        <f>(B7*90.02)+(C7*75.02)+(D7*59)+(E7*31.49)</f>
        <v>495.755</v>
      </c>
      <c r="H7" s="130">
        <v>414</v>
      </c>
      <c r="I7" s="146">
        <f>F7*H7</f>
        <v>3519</v>
      </c>
      <c r="J7" s="53">
        <f>G7*H7</f>
        <v>205242.57</v>
      </c>
    </row>
    <row r="8" spans="1:10" ht="12.75">
      <c r="A8" s="19" t="s">
        <v>34</v>
      </c>
      <c r="B8" s="26">
        <v>0</v>
      </c>
      <c r="C8" s="26">
        <v>0</v>
      </c>
      <c r="D8" s="26">
        <f>'site visits hours'!C10</f>
        <v>32</v>
      </c>
      <c r="E8" s="26">
        <v>0</v>
      </c>
      <c r="F8" s="54">
        <f>SUM(B8:E8)</f>
        <v>32</v>
      </c>
      <c r="G8" s="52">
        <f>(B8*90.02)+(C8*75.02)+(D8*59)+(E8*31.49)</f>
        <v>1888</v>
      </c>
      <c r="H8" s="26">
        <v>40</v>
      </c>
      <c r="I8" s="147">
        <f>H8*F8</f>
        <v>1280</v>
      </c>
      <c r="J8" s="53">
        <f>G8*H8</f>
        <v>75520</v>
      </c>
    </row>
    <row r="9" spans="1:10" ht="13.5" thickBot="1">
      <c r="A9" s="330" t="s">
        <v>150</v>
      </c>
      <c r="B9" s="162">
        <f>SUM(B4:B8)</f>
        <v>6</v>
      </c>
      <c r="C9" s="162">
        <f>SUM(C4:C8)</f>
        <v>8.5</v>
      </c>
      <c r="D9" s="162">
        <f>SUM(D4:D8)</f>
        <v>79.5</v>
      </c>
      <c r="E9" s="162">
        <f>SUM(E4:E8)</f>
        <v>2.5</v>
      </c>
      <c r="F9" s="163">
        <f>SUM(F4:F8)</f>
        <v>96.5</v>
      </c>
      <c r="G9" s="164">
        <f>(B9*90.02)+(C9*75.02)+(D9*59)+(E9*31.49)</f>
        <v>5947.015</v>
      </c>
      <c r="H9" s="162"/>
      <c r="I9" s="165">
        <f>SUM(I4:I8)</f>
        <v>12684</v>
      </c>
      <c r="J9" s="166">
        <f>SUM(J4:J8)</f>
        <v>781891.9199999999</v>
      </c>
    </row>
    <row r="10" ht="14.25" thickBot="1" thickTop="1"/>
    <row r="11" spans="1:10" ht="14.25" thickBot="1" thickTop="1">
      <c r="A11" s="383" t="s">
        <v>35</v>
      </c>
      <c r="B11" s="384"/>
      <c r="C11" s="384"/>
      <c r="D11" s="384"/>
      <c r="E11" s="384"/>
      <c r="F11" s="384"/>
      <c r="G11" s="384"/>
      <c r="H11" s="384"/>
      <c r="I11" s="384"/>
      <c r="J11" s="385"/>
    </row>
    <row r="12" spans="1:10" ht="39.75" thickBot="1" thickTop="1">
      <c r="A12" s="331" t="s">
        <v>0</v>
      </c>
      <c r="B12" s="125" t="s">
        <v>27</v>
      </c>
      <c r="C12" s="125" t="s">
        <v>28</v>
      </c>
      <c r="D12" s="125" t="s">
        <v>36</v>
      </c>
      <c r="E12" s="125" t="s">
        <v>30</v>
      </c>
      <c r="F12" s="126" t="s">
        <v>1</v>
      </c>
      <c r="G12" s="127" t="s">
        <v>2</v>
      </c>
      <c r="H12" s="125" t="s">
        <v>3</v>
      </c>
      <c r="I12" s="148" t="s">
        <v>4</v>
      </c>
      <c r="J12" s="128" t="s">
        <v>5</v>
      </c>
    </row>
    <row r="13" spans="1:10" ht="13.5" thickBot="1">
      <c r="A13" s="380" t="s">
        <v>20</v>
      </c>
      <c r="B13" s="381"/>
      <c r="C13" s="381"/>
      <c r="D13" s="381"/>
      <c r="E13" s="381"/>
      <c r="F13" s="381"/>
      <c r="G13" s="381"/>
      <c r="H13" s="381"/>
      <c r="I13" s="381"/>
      <c r="J13" s="382"/>
    </row>
    <row r="14" spans="1:10" ht="13.5" thickBot="1">
      <c r="A14" s="43" t="s">
        <v>31</v>
      </c>
      <c r="B14" s="56">
        <v>4</v>
      </c>
      <c r="C14" s="56">
        <v>4</v>
      </c>
      <c r="D14" s="56">
        <v>24</v>
      </c>
      <c r="E14" s="56">
        <v>1</v>
      </c>
      <c r="F14" s="57">
        <f>SUM(B14:E14)</f>
        <v>33</v>
      </c>
      <c r="G14" s="58">
        <f>(B14*90.02)+(C14*75.02)+(D14*59)+(E14*31.49)</f>
        <v>2107.6499999999996</v>
      </c>
      <c r="H14" s="56">
        <v>116</v>
      </c>
      <c r="I14" s="149">
        <f>F14*H14</f>
        <v>3828</v>
      </c>
      <c r="J14" s="59">
        <f>G14*H14</f>
        <v>244487.39999999997</v>
      </c>
    </row>
    <row r="15" spans="1:10" ht="13.5" thickBot="1">
      <c r="A15" s="328" t="s">
        <v>99</v>
      </c>
      <c r="B15" s="56">
        <v>2</v>
      </c>
      <c r="C15" s="56">
        <v>4</v>
      </c>
      <c r="D15" s="56">
        <v>16</v>
      </c>
      <c r="E15" s="56">
        <v>1</v>
      </c>
      <c r="F15" s="57">
        <f>SUM(B15:E15)</f>
        <v>23</v>
      </c>
      <c r="G15" s="58">
        <f>(B15*90.02)+(C15*75.02)+(D15*59)+(E15*31.49)</f>
        <v>1455.61</v>
      </c>
      <c r="H15" s="56">
        <v>123</v>
      </c>
      <c r="I15" s="149">
        <f>F15*H15</f>
        <v>2829</v>
      </c>
      <c r="J15" s="59">
        <f>G15*H15</f>
        <v>179040.03</v>
      </c>
    </row>
    <row r="16" spans="1:10" ht="13.5" thickBot="1">
      <c r="A16" s="327" t="s">
        <v>32</v>
      </c>
      <c r="B16" s="60"/>
      <c r="C16" s="60"/>
      <c r="D16" s="60"/>
      <c r="E16" s="60"/>
      <c r="F16" s="386"/>
      <c r="G16" s="387"/>
      <c r="H16" s="387"/>
      <c r="I16" s="387"/>
      <c r="J16" s="61"/>
    </row>
    <row r="17" spans="1:10" ht="12.75">
      <c r="A17" s="332" t="s">
        <v>33</v>
      </c>
      <c r="B17" s="62">
        <v>0</v>
      </c>
      <c r="C17" s="62">
        <v>0.5</v>
      </c>
      <c r="D17" s="62">
        <v>7.5</v>
      </c>
      <c r="E17" s="62">
        <v>0.5</v>
      </c>
      <c r="F17" s="63">
        <f>SUM(B17:E17)</f>
        <v>8.5</v>
      </c>
      <c r="G17" s="64">
        <f>(B17*90.02)+(C17*75.02)+(D17*59)+(E17*31.49)</f>
        <v>495.755</v>
      </c>
      <c r="H17" s="131">
        <v>433</v>
      </c>
      <c r="I17" s="150">
        <f>F17*H17</f>
        <v>3680.5</v>
      </c>
      <c r="J17" s="65">
        <f>G17*H17</f>
        <v>214661.915</v>
      </c>
    </row>
    <row r="18" spans="1:10" s="91" customFormat="1" ht="25.5">
      <c r="A18" s="333" t="s">
        <v>37</v>
      </c>
      <c r="B18" s="66">
        <v>0</v>
      </c>
      <c r="C18" s="66">
        <v>0.5</v>
      </c>
      <c r="D18" s="66">
        <v>0</v>
      </c>
      <c r="E18" s="66">
        <v>0</v>
      </c>
      <c r="F18" s="92">
        <f>SUM(B18:E18)</f>
        <v>0.5</v>
      </c>
      <c r="G18" s="67">
        <f>(B18*90.02)+(C18*75.02)+(D18*59)+(E18*31.49)</f>
        <v>37.51</v>
      </c>
      <c r="H18" s="66">
        <v>415</v>
      </c>
      <c r="I18" s="151">
        <f>F18*H18</f>
        <v>207.5</v>
      </c>
      <c r="J18" s="67">
        <f>G18*H18</f>
        <v>15566.65</v>
      </c>
    </row>
    <row r="19" spans="1:10" ht="12.75">
      <c r="A19" s="19" t="s">
        <v>34</v>
      </c>
      <c r="B19" s="68">
        <v>0</v>
      </c>
      <c r="C19" s="68">
        <v>0</v>
      </c>
      <c r="D19" s="68">
        <f>'site visits hours'!C10</f>
        <v>32</v>
      </c>
      <c r="E19" s="68">
        <v>0</v>
      </c>
      <c r="F19" s="69">
        <f>SUM(B19:E19)</f>
        <v>32</v>
      </c>
      <c r="G19" s="89">
        <f>(B19*90.02)+(C19*75.02)+(D19*59)+(E19*31.49)</f>
        <v>1888</v>
      </c>
      <c r="H19" s="68">
        <v>44</v>
      </c>
      <c r="I19" s="152">
        <f>H19*F19</f>
        <v>1408</v>
      </c>
      <c r="J19" s="90">
        <f>G19*H19</f>
        <v>83072</v>
      </c>
    </row>
    <row r="20" spans="1:10" ht="13.5" thickBot="1">
      <c r="A20" s="330" t="s">
        <v>151</v>
      </c>
      <c r="B20" s="167">
        <f>SUM(B14:B19)</f>
        <v>6</v>
      </c>
      <c r="C20" s="167">
        <f>SUM(C14:C19)</f>
        <v>9</v>
      </c>
      <c r="D20" s="167">
        <f>SUM(D14:D19)</f>
        <v>79.5</v>
      </c>
      <c r="E20" s="167">
        <f>SUM(E14:E19)</f>
        <v>2.5</v>
      </c>
      <c r="F20" s="168">
        <f>SUM(F14:F19)</f>
        <v>97</v>
      </c>
      <c r="G20" s="169">
        <f>(B20*90.02)+(C20*75.02)+(D20*59)+(E20*31.49)</f>
        <v>5984.525000000001</v>
      </c>
      <c r="H20" s="167"/>
      <c r="I20" s="170">
        <f>SUM(I14:I17)</f>
        <v>10337.5</v>
      </c>
      <c r="J20" s="171">
        <f>SUM(J14:J19)</f>
        <v>736827.995</v>
      </c>
    </row>
    <row r="21" ht="14.25" thickBot="1" thickTop="1"/>
    <row r="22" spans="1:10" ht="14.25" thickBot="1" thickTop="1">
      <c r="A22" s="377" t="s">
        <v>38</v>
      </c>
      <c r="B22" s="378"/>
      <c r="C22" s="378"/>
      <c r="D22" s="378"/>
      <c r="E22" s="378"/>
      <c r="F22" s="378"/>
      <c r="G22" s="378"/>
      <c r="H22" s="378"/>
      <c r="I22" s="378"/>
      <c r="J22" s="379"/>
    </row>
    <row r="23" spans="1:10" ht="39.75" thickBot="1" thickTop="1">
      <c r="A23" s="325" t="s">
        <v>0</v>
      </c>
      <c r="B23" s="121" t="s">
        <v>27</v>
      </c>
      <c r="C23" s="121" t="s">
        <v>28</v>
      </c>
      <c r="D23" s="121" t="s">
        <v>29</v>
      </c>
      <c r="E23" s="121" t="s">
        <v>30</v>
      </c>
      <c r="F23" s="122" t="s">
        <v>1</v>
      </c>
      <c r="G23" s="123" t="s">
        <v>2</v>
      </c>
      <c r="H23" s="121" t="s">
        <v>3</v>
      </c>
      <c r="I23" s="143" t="s">
        <v>4</v>
      </c>
      <c r="J23" s="129" t="s">
        <v>5</v>
      </c>
    </row>
    <row r="24" spans="1:10" ht="13.5" thickBot="1">
      <c r="A24" s="380" t="s">
        <v>20</v>
      </c>
      <c r="B24" s="381"/>
      <c r="C24" s="381"/>
      <c r="D24" s="381"/>
      <c r="E24" s="381"/>
      <c r="F24" s="381"/>
      <c r="G24" s="381"/>
      <c r="H24" s="381"/>
      <c r="I24" s="381"/>
      <c r="J24" s="382"/>
    </row>
    <row r="25" spans="1:10" ht="13.5" thickBot="1">
      <c r="A25" s="43" t="s">
        <v>31</v>
      </c>
      <c r="B25" s="44">
        <v>4</v>
      </c>
      <c r="C25" s="44">
        <v>4</v>
      </c>
      <c r="D25" s="44">
        <v>24</v>
      </c>
      <c r="E25" s="44">
        <v>1</v>
      </c>
      <c r="F25" s="45">
        <f>SUM(B25:E25)</f>
        <v>33</v>
      </c>
      <c r="G25" s="46">
        <f>(B25*90.02)+(C25*75.02)+(D25*59)+(E25*31.49)</f>
        <v>2107.6499999999996</v>
      </c>
      <c r="H25" s="44">
        <v>122</v>
      </c>
      <c r="I25" s="145">
        <f>F25*H25</f>
        <v>4026</v>
      </c>
      <c r="J25" s="47">
        <f>G25*H25</f>
        <v>257133.29999999996</v>
      </c>
    </row>
    <row r="26" spans="1:10" ht="13.5" thickBot="1">
      <c r="A26" s="328" t="s">
        <v>99</v>
      </c>
      <c r="B26" s="44">
        <v>2</v>
      </c>
      <c r="C26" s="44">
        <v>4</v>
      </c>
      <c r="D26" s="44">
        <v>16</v>
      </c>
      <c r="E26" s="44">
        <v>1</v>
      </c>
      <c r="F26" s="45">
        <f>SUM(B26:E26)</f>
        <v>23</v>
      </c>
      <c r="G26" s="46">
        <f>(B26*90.02)+(C26*75.02)+(D26*59)+(E26*31.49)</f>
        <v>1455.61</v>
      </c>
      <c r="H26" s="44">
        <v>128</v>
      </c>
      <c r="I26" s="145">
        <f>F26*H26</f>
        <v>2944</v>
      </c>
      <c r="J26" s="47">
        <f>G26*H26</f>
        <v>186318.08</v>
      </c>
    </row>
    <row r="27" spans="1:10" ht="12.75">
      <c r="A27" s="334" t="s">
        <v>32</v>
      </c>
      <c r="B27" s="335"/>
      <c r="C27" s="335"/>
      <c r="D27" s="335"/>
      <c r="E27" s="335"/>
      <c r="F27" s="336"/>
      <c r="G27" s="335"/>
      <c r="H27" s="335"/>
      <c r="I27" s="337"/>
      <c r="J27" s="338"/>
    </row>
    <row r="28" spans="1:10" ht="12.75">
      <c r="A28" s="1" t="s">
        <v>33</v>
      </c>
      <c r="B28" s="15">
        <v>0</v>
      </c>
      <c r="C28" s="15">
        <v>0.5</v>
      </c>
      <c r="D28" s="15">
        <v>7.5</v>
      </c>
      <c r="E28" s="15">
        <v>0.5</v>
      </c>
      <c r="F28" s="70">
        <f>SUM(B28:E28)</f>
        <v>8.5</v>
      </c>
      <c r="G28" s="71">
        <f>(B28*90.02)+(C28*75.02)+(D28*59)+(E28*31.49)</f>
        <v>495.755</v>
      </c>
      <c r="H28" s="14">
        <v>457</v>
      </c>
      <c r="I28" s="100">
        <f>F28*H28</f>
        <v>3884.5</v>
      </c>
      <c r="J28" s="71">
        <f>G28*H28</f>
        <v>226560.035</v>
      </c>
    </row>
    <row r="29" spans="1:10" ht="12.75">
      <c r="A29" s="1" t="s">
        <v>34</v>
      </c>
      <c r="B29" s="15">
        <v>0</v>
      </c>
      <c r="C29" s="15">
        <v>0</v>
      </c>
      <c r="D29" s="15">
        <f>'site visits hours'!C10</f>
        <v>32</v>
      </c>
      <c r="E29" s="15">
        <v>0</v>
      </c>
      <c r="F29" s="70">
        <f>SUM(B29:E29)</f>
        <v>32</v>
      </c>
      <c r="G29" s="71">
        <f>(B29*90.02)+(C29*75.02)+(D29*59)+(E29*31.49)</f>
        <v>1888</v>
      </c>
      <c r="H29" s="15">
        <v>48</v>
      </c>
      <c r="I29" s="100">
        <f>H29*F29</f>
        <v>1536</v>
      </c>
      <c r="J29" s="71">
        <f>I29*59</f>
        <v>90624</v>
      </c>
    </row>
    <row r="30" spans="1:10" s="87" customFormat="1" ht="12.75">
      <c r="A30" s="178" t="s">
        <v>57</v>
      </c>
      <c r="B30" s="156">
        <f>SUM(B25:B29)</f>
        <v>6</v>
      </c>
      <c r="C30" s="156">
        <f>SUM(C25:C29)</f>
        <v>8.5</v>
      </c>
      <c r="D30" s="156">
        <f>SUM(D25:D29)</f>
        <v>79.5</v>
      </c>
      <c r="E30" s="156">
        <f>SUM(E25:E29)</f>
        <v>2.5</v>
      </c>
      <c r="F30" s="157">
        <f>SUM(F25:F29)</f>
        <v>96.5</v>
      </c>
      <c r="G30" s="158">
        <f>(B30*90.02)+(C30*75.02)+(D30*59)+(E30*31.49)</f>
        <v>5947.015</v>
      </c>
      <c r="H30" s="156"/>
      <c r="I30" s="153">
        <f>SUM(I25:I29)</f>
        <v>12390.5</v>
      </c>
      <c r="J30" s="158">
        <f>SUM(J25:J29)</f>
        <v>760635.4149999999</v>
      </c>
    </row>
    <row r="31" spans="1:10" s="87" customFormat="1" ht="38.25">
      <c r="A31" s="178" t="s">
        <v>152</v>
      </c>
      <c r="B31" s="153">
        <f aca="true" t="shared" si="0" ref="B31:H31">B9+B20+B30</f>
        <v>18</v>
      </c>
      <c r="C31" s="153">
        <f t="shared" si="0"/>
        <v>26</v>
      </c>
      <c r="D31" s="153">
        <f t="shared" si="0"/>
        <v>238.5</v>
      </c>
      <c r="E31" s="153">
        <f t="shared" si="0"/>
        <v>7.5</v>
      </c>
      <c r="F31" s="153">
        <f t="shared" si="0"/>
        <v>290</v>
      </c>
      <c r="G31" s="245">
        <f t="shared" si="0"/>
        <v>17878.555</v>
      </c>
      <c r="H31" s="153">
        <f t="shared" si="0"/>
        <v>0</v>
      </c>
      <c r="I31" s="153">
        <f>I9+I20+I30</f>
        <v>35412</v>
      </c>
      <c r="J31" s="158">
        <f>J9+J20+J30</f>
        <v>2279355.33</v>
      </c>
    </row>
    <row r="32" spans="1:10" s="87" customFormat="1" ht="13.5" thickBot="1">
      <c r="A32" s="179" t="s">
        <v>39</v>
      </c>
      <c r="B32" s="161">
        <f aca="true" t="shared" si="1" ref="B32:H32">B31/3</f>
        <v>6</v>
      </c>
      <c r="C32" s="161">
        <f t="shared" si="1"/>
        <v>8.666666666666666</v>
      </c>
      <c r="D32" s="161">
        <f t="shared" si="1"/>
        <v>79.5</v>
      </c>
      <c r="E32" s="161">
        <f t="shared" si="1"/>
        <v>2.5</v>
      </c>
      <c r="F32" s="161">
        <f t="shared" si="1"/>
        <v>96.66666666666667</v>
      </c>
      <c r="G32" s="161">
        <f t="shared" si="1"/>
        <v>5959.518333333333</v>
      </c>
      <c r="H32" s="161">
        <f t="shared" si="1"/>
        <v>0</v>
      </c>
      <c r="I32" s="161">
        <f>I31/3</f>
        <v>11804</v>
      </c>
      <c r="J32" s="160">
        <f>J31/3</f>
        <v>759785.11</v>
      </c>
    </row>
    <row r="33" s="87" customFormat="1" ht="13.5" thickTop="1"/>
    <row r="34" s="87" customFormat="1" ht="12.75"/>
  </sheetData>
  <mergeCells count="6">
    <mergeCell ref="A22:J22"/>
    <mergeCell ref="A24:J24"/>
    <mergeCell ref="A1:J1"/>
    <mergeCell ref="A11:J11"/>
    <mergeCell ref="A13:J13"/>
    <mergeCell ref="F16:I16"/>
  </mergeCells>
  <printOptions/>
  <pageMargins left="0.6" right="0.34" top="0.31" bottom="0.37" header="0.3"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101"/>
  <sheetViews>
    <sheetView workbookViewId="0" topLeftCell="A1">
      <selection activeCell="K3" sqref="K3"/>
    </sheetView>
  </sheetViews>
  <sheetFormatPr defaultColWidth="9.140625" defaultRowHeight="12.75"/>
  <cols>
    <col min="1" max="1" width="42.7109375" style="0" customWidth="1"/>
    <col min="2" max="2" width="10.00390625" style="0" customWidth="1"/>
    <col min="3" max="3" width="9.57421875" style="0" customWidth="1"/>
    <col min="4" max="4" width="8.7109375" style="0" customWidth="1"/>
    <col min="5" max="5" width="10.57421875" style="0" customWidth="1"/>
    <col min="6" max="6" width="11.7109375" style="21" customWidth="1"/>
    <col min="7" max="7" width="6.8515625" style="22" customWidth="1"/>
    <col min="8" max="8" width="12.28125" style="0" customWidth="1"/>
    <col min="9" max="9" width="14.00390625" style="21" bestFit="1" customWidth="1"/>
  </cols>
  <sheetData>
    <row r="1" spans="1:9" ht="13.5" thickTop="1">
      <c r="A1" s="105" t="s">
        <v>40</v>
      </c>
      <c r="B1" s="106"/>
      <c r="C1" s="106"/>
      <c r="D1" s="106"/>
      <c r="E1" s="106"/>
      <c r="F1" s="106"/>
      <c r="G1" s="107"/>
      <c r="H1" s="106"/>
      <c r="I1" s="108"/>
    </row>
    <row r="2" spans="1:9" ht="38.25">
      <c r="A2" s="2" t="s">
        <v>0</v>
      </c>
      <c r="B2" s="110" t="s">
        <v>113</v>
      </c>
      <c r="C2" s="110" t="s">
        <v>114</v>
      </c>
      <c r="D2" s="110" t="s">
        <v>115</v>
      </c>
      <c r="E2" s="110" t="s">
        <v>1</v>
      </c>
      <c r="F2" s="111" t="s">
        <v>2</v>
      </c>
      <c r="G2" s="112" t="s">
        <v>3</v>
      </c>
      <c r="H2" s="110" t="s">
        <v>4</v>
      </c>
      <c r="I2" s="113" t="s">
        <v>5</v>
      </c>
    </row>
    <row r="3" spans="1:9" ht="12.75">
      <c r="A3" s="205"/>
      <c r="B3" s="207">
        <v>75.02</v>
      </c>
      <c r="C3" s="207">
        <v>59</v>
      </c>
      <c r="D3" s="207">
        <v>31.49</v>
      </c>
      <c r="E3" s="110"/>
      <c r="F3" s="111"/>
      <c r="G3" s="112"/>
      <c r="H3" s="110"/>
      <c r="I3" s="206"/>
    </row>
    <row r="4" spans="1:9" ht="12.75">
      <c r="A4" s="3" t="s">
        <v>6</v>
      </c>
      <c r="B4" s="3"/>
      <c r="C4" s="3"/>
      <c r="D4" s="3"/>
      <c r="E4" s="3"/>
      <c r="F4" s="3"/>
      <c r="G4" s="5"/>
      <c r="H4" s="3"/>
      <c r="I4" s="3"/>
    </row>
    <row r="5" spans="1:9" ht="25.5">
      <c r="A5" s="1" t="s">
        <v>41</v>
      </c>
      <c r="B5" s="15">
        <v>-3</v>
      </c>
      <c r="C5" s="15">
        <v>-16</v>
      </c>
      <c r="D5" s="15">
        <v>-6.5</v>
      </c>
      <c r="E5" s="7">
        <f>SUM(B5:D5)</f>
        <v>-25.5</v>
      </c>
      <c r="F5" s="8">
        <f>(B5*B3)+(C5*C3)+(D5*D3)</f>
        <v>-1373.745</v>
      </c>
      <c r="G5" s="11">
        <v>15</v>
      </c>
      <c r="H5" s="7">
        <f>E5*G5</f>
        <v>-382.5</v>
      </c>
      <c r="I5" s="8">
        <f>F5*G5</f>
        <v>-20606.175</v>
      </c>
    </row>
    <row r="6" spans="1:9" ht="12.75">
      <c r="A6" s="1" t="s">
        <v>8</v>
      </c>
      <c r="B6" s="15">
        <f aca="true" t="shared" si="0" ref="B6:I6">SUM(B5)</f>
        <v>-3</v>
      </c>
      <c r="C6" s="15">
        <f t="shared" si="0"/>
        <v>-16</v>
      </c>
      <c r="D6" s="15">
        <f t="shared" si="0"/>
        <v>-6.5</v>
      </c>
      <c r="E6" s="15">
        <f t="shared" si="0"/>
        <v>-25.5</v>
      </c>
      <c r="F6" s="8">
        <f t="shared" si="0"/>
        <v>-1373.745</v>
      </c>
      <c r="G6" s="11"/>
      <c r="H6" s="7">
        <f t="shared" si="0"/>
        <v>-382.5</v>
      </c>
      <c r="I6" s="8">
        <f t="shared" si="0"/>
        <v>-20606.175</v>
      </c>
    </row>
    <row r="7" spans="1:9" ht="12.75">
      <c r="A7" s="3" t="s">
        <v>9</v>
      </c>
      <c r="B7" s="3"/>
      <c r="C7" s="3"/>
      <c r="D7" s="3"/>
      <c r="E7" s="12"/>
      <c r="F7" s="4"/>
      <c r="G7" s="5"/>
      <c r="H7" s="13"/>
      <c r="I7" s="4"/>
    </row>
    <row r="8" spans="1:9" ht="38.25">
      <c r="A8" s="1" t="s">
        <v>42</v>
      </c>
      <c r="B8" s="15">
        <v>0</v>
      </c>
      <c r="C8" s="15">
        <v>0.5</v>
      </c>
      <c r="D8" s="15">
        <v>0</v>
      </c>
      <c r="E8" s="16">
        <f>SUM(B8:D8)</f>
        <v>0.5</v>
      </c>
      <c r="F8" s="8">
        <f>(B8*B3)+(C8*C3)+(D8*D3)</f>
        <v>29.5</v>
      </c>
      <c r="G8" s="11">
        <v>15</v>
      </c>
      <c r="H8" s="7">
        <f>E8*G8</f>
        <v>7.5</v>
      </c>
      <c r="I8" s="8">
        <f>F8*G8</f>
        <v>442.5</v>
      </c>
    </row>
    <row r="9" spans="1:9" ht="12.75">
      <c r="A9" s="15" t="s">
        <v>43</v>
      </c>
      <c r="B9" s="15">
        <v>0</v>
      </c>
      <c r="C9" s="15">
        <v>0.5</v>
      </c>
      <c r="D9" s="15">
        <v>0</v>
      </c>
      <c r="E9" s="16">
        <f>SUM(B9:D9)</f>
        <v>0.5</v>
      </c>
      <c r="F9" s="8">
        <f>(B9*B3)+(C9*C3)+(D9*D3)</f>
        <v>29.5</v>
      </c>
      <c r="G9" s="11">
        <v>15</v>
      </c>
      <c r="H9" s="7">
        <f>E9*G9</f>
        <v>7.5</v>
      </c>
      <c r="I9" s="8">
        <f>F9*G9</f>
        <v>442.5</v>
      </c>
    </row>
    <row r="10" spans="1:9" ht="12.75">
      <c r="A10" s="15" t="s">
        <v>14</v>
      </c>
      <c r="B10" s="15">
        <f>SUM(B8:B9)</f>
        <v>0</v>
      </c>
      <c r="C10" s="15">
        <f>SUM(C8:C9)</f>
        <v>1</v>
      </c>
      <c r="D10" s="15">
        <f>SUM(D8:D9)</f>
        <v>0</v>
      </c>
      <c r="E10" s="15">
        <f>SUM(E8:E9)</f>
        <v>1</v>
      </c>
      <c r="F10" s="8">
        <f>SUM(F8:F9)</f>
        <v>59</v>
      </c>
      <c r="G10" s="11"/>
      <c r="H10" s="7">
        <f>SUM(H8:H9)</f>
        <v>15</v>
      </c>
      <c r="I10" s="8">
        <f>SUM(I8:I9)</f>
        <v>885</v>
      </c>
    </row>
    <row r="11" spans="1:9" ht="25.5">
      <c r="A11" s="1" t="s">
        <v>44</v>
      </c>
      <c r="B11" s="15">
        <v>0</v>
      </c>
      <c r="C11" s="15">
        <v>0</v>
      </c>
      <c r="D11" s="15">
        <v>0</v>
      </c>
      <c r="E11" s="16">
        <v>0</v>
      </c>
      <c r="F11" s="24">
        <v>-368.98</v>
      </c>
      <c r="G11" s="11">
        <v>15</v>
      </c>
      <c r="H11" s="7">
        <f>E11*G11</f>
        <v>0</v>
      </c>
      <c r="I11" s="8">
        <f>F11*G11</f>
        <v>-5534.700000000001</v>
      </c>
    </row>
    <row r="12" spans="1:9" ht="12.75">
      <c r="A12" s="15" t="s">
        <v>11</v>
      </c>
      <c r="B12" s="15">
        <f>SUM(B10:B11)</f>
        <v>0</v>
      </c>
      <c r="C12" s="15">
        <f>SUM(C10:C11)</f>
        <v>1</v>
      </c>
      <c r="D12" s="15">
        <f>SUM(D10:D11)</f>
        <v>0</v>
      </c>
      <c r="E12" s="15">
        <f>SUM(E10:E11)</f>
        <v>1</v>
      </c>
      <c r="F12" s="8">
        <f>SUM(F10:F11)</f>
        <v>-309.98</v>
      </c>
      <c r="G12" s="14"/>
      <c r="H12" s="7">
        <f>SUM(H10:H11)</f>
        <v>15</v>
      </c>
      <c r="I12" s="8">
        <f>SUM(I10:I11)</f>
        <v>-4649.700000000001</v>
      </c>
    </row>
    <row r="13" spans="1:9" ht="12.75">
      <c r="A13" s="72" t="s">
        <v>12</v>
      </c>
      <c r="B13" s="72"/>
      <c r="C13" s="72"/>
      <c r="D13" s="72"/>
      <c r="E13" s="72"/>
      <c r="F13" s="73"/>
      <c r="G13" s="72"/>
      <c r="H13" s="74"/>
      <c r="I13" s="73"/>
    </row>
    <row r="14" spans="1:9" ht="25.5">
      <c r="A14" s="203" t="s">
        <v>107</v>
      </c>
      <c r="B14" s="14">
        <v>0</v>
      </c>
      <c r="C14" s="14">
        <v>1</v>
      </c>
      <c r="D14" s="14">
        <v>0</v>
      </c>
      <c r="E14" s="15">
        <f aca="true" t="shared" si="1" ref="E14:E20">SUM(B14:D14)</f>
        <v>1</v>
      </c>
      <c r="F14" s="24">
        <f>(B14*B3)+(C14*C3)+(D14*D3)</f>
        <v>59</v>
      </c>
      <c r="G14" s="14">
        <v>5</v>
      </c>
      <c r="H14" s="201">
        <f aca="true" t="shared" si="2" ref="H14:H19">E14*G14</f>
        <v>5</v>
      </c>
      <c r="I14" s="24">
        <f aca="true" t="shared" si="3" ref="I14:I19">F14*G14</f>
        <v>295</v>
      </c>
    </row>
    <row r="15" spans="1:9" ht="12.75">
      <c r="A15" s="1" t="s">
        <v>108</v>
      </c>
      <c r="B15" s="1">
        <v>0</v>
      </c>
      <c r="C15" s="15">
        <v>-55.7</v>
      </c>
      <c r="D15" s="15">
        <v>0</v>
      </c>
      <c r="E15" s="15">
        <f t="shared" si="1"/>
        <v>-55.7</v>
      </c>
      <c r="F15" s="24">
        <f>(B15*B3)+(C15*C3)+(D15*D3)</f>
        <v>-3286.3</v>
      </c>
      <c r="G15" s="14">
        <v>5</v>
      </c>
      <c r="H15" s="201">
        <f t="shared" si="2"/>
        <v>-278.5</v>
      </c>
      <c r="I15" s="24">
        <f t="shared" si="3"/>
        <v>-16431.5</v>
      </c>
    </row>
    <row r="16" spans="1:9" ht="12.75">
      <c r="A16" s="1" t="s">
        <v>109</v>
      </c>
      <c r="B16" s="1">
        <v>0</v>
      </c>
      <c r="C16" s="15">
        <v>-65.5</v>
      </c>
      <c r="D16" s="15">
        <v>0</v>
      </c>
      <c r="E16" s="15">
        <f t="shared" si="1"/>
        <v>-65.5</v>
      </c>
      <c r="F16" s="24">
        <f>(B16*B3)+(C16*C3)+(D16*D3)</f>
        <v>-3864.5</v>
      </c>
      <c r="G16" s="14">
        <v>5</v>
      </c>
      <c r="H16" s="201">
        <f t="shared" si="2"/>
        <v>-327.5</v>
      </c>
      <c r="I16" s="8">
        <f t="shared" si="3"/>
        <v>-19322.5</v>
      </c>
    </row>
    <row r="17" spans="1:9" ht="25.5">
      <c r="A17" s="1" t="s">
        <v>110</v>
      </c>
      <c r="B17" s="1">
        <v>0</v>
      </c>
      <c r="C17" s="15">
        <v>-20</v>
      </c>
      <c r="D17" s="15">
        <v>0</v>
      </c>
      <c r="E17" s="15">
        <f t="shared" si="1"/>
        <v>-20</v>
      </c>
      <c r="F17" s="24">
        <f>(B17*B3)+(C17*C3)+(D17*D3)</f>
        <v>-1180</v>
      </c>
      <c r="G17" s="14">
        <v>5</v>
      </c>
      <c r="H17" s="201">
        <f t="shared" si="2"/>
        <v>-100</v>
      </c>
      <c r="I17" s="8">
        <f t="shared" si="3"/>
        <v>-5900</v>
      </c>
    </row>
    <row r="18" spans="1:9" ht="25.5">
      <c r="A18" s="1" t="s">
        <v>112</v>
      </c>
      <c r="B18" s="1">
        <v>0</v>
      </c>
      <c r="C18" s="15">
        <v>-65.5</v>
      </c>
      <c r="D18" s="15">
        <v>0</v>
      </c>
      <c r="E18" s="15">
        <f t="shared" si="1"/>
        <v>-65.5</v>
      </c>
      <c r="F18" s="24">
        <f>(B18*B3)+(C18*C3)+(D18*D3)</f>
        <v>-3864.5</v>
      </c>
      <c r="G18" s="14">
        <v>5</v>
      </c>
      <c r="H18" s="201">
        <f t="shared" si="2"/>
        <v>-327.5</v>
      </c>
      <c r="I18" s="8">
        <f t="shared" si="3"/>
        <v>-19322.5</v>
      </c>
    </row>
    <row r="19" spans="1:9" ht="25.5">
      <c r="A19" s="1" t="s">
        <v>111</v>
      </c>
      <c r="B19" s="1">
        <v>0</v>
      </c>
      <c r="C19" s="15">
        <v>0</v>
      </c>
      <c r="D19" s="15">
        <v>0</v>
      </c>
      <c r="E19" s="15">
        <f t="shared" si="1"/>
        <v>0</v>
      </c>
      <c r="F19" s="24">
        <f>(B19*B3)+(C19*C3)+(D19*F18)</f>
        <v>0</v>
      </c>
      <c r="G19" s="14">
        <v>0</v>
      </c>
      <c r="H19" s="201">
        <f t="shared" si="2"/>
        <v>0</v>
      </c>
      <c r="I19" s="8">
        <f t="shared" si="3"/>
        <v>0</v>
      </c>
    </row>
    <row r="20" spans="1:9" ht="12.75">
      <c r="A20" s="1" t="s">
        <v>13</v>
      </c>
      <c r="B20" s="1">
        <f>SUM(B14:B19)</f>
        <v>0</v>
      </c>
      <c r="C20" s="15">
        <f>SUM(C14:C19)</f>
        <v>-205.7</v>
      </c>
      <c r="D20" s="15">
        <f>SUM(D14:D19)</f>
        <v>0</v>
      </c>
      <c r="E20" s="15">
        <f t="shared" si="1"/>
        <v>-205.7</v>
      </c>
      <c r="F20" s="8">
        <f>SUM(F14:F19)</f>
        <v>-12136.3</v>
      </c>
      <c r="G20" s="15"/>
      <c r="H20" s="7">
        <f>SUM(H14:H19)</f>
        <v>-1028.5</v>
      </c>
      <c r="I20" s="8">
        <f>SUM(I14:I19)</f>
        <v>-60681.5</v>
      </c>
    </row>
    <row r="21" spans="1:9" s="78" customFormat="1" ht="13.5" thickBot="1">
      <c r="A21" s="195" t="s">
        <v>66</v>
      </c>
      <c r="B21" s="196">
        <f>B6+B12+B20</f>
        <v>-3</v>
      </c>
      <c r="C21" s="196">
        <f>C6+C12+C20</f>
        <v>-220.7</v>
      </c>
      <c r="D21" s="196">
        <f>D6+D12+D20</f>
        <v>-6.5</v>
      </c>
      <c r="E21" s="196">
        <f>E6+E12+E20</f>
        <v>-230.2</v>
      </c>
      <c r="F21" s="197">
        <f>F6+F12+F20</f>
        <v>-13820.025</v>
      </c>
      <c r="G21" s="198"/>
      <c r="H21" s="208">
        <f>H6+H12+H20</f>
        <v>-1396</v>
      </c>
      <c r="I21" s="199">
        <f>I6+I12+I20</f>
        <v>-85937.375</v>
      </c>
    </row>
    <row r="22" ht="13.5" thickTop="1"/>
    <row r="23" spans="4:9" ht="12.75">
      <c r="D23" s="21"/>
      <c r="E23" s="22"/>
      <c r="F23"/>
      <c r="G23" s="21"/>
      <c r="I23"/>
    </row>
    <row r="24" spans="4:9" ht="12.75">
      <c r="D24" s="21"/>
      <c r="E24" s="22"/>
      <c r="F24"/>
      <c r="G24" s="21"/>
      <c r="I24"/>
    </row>
    <row r="25" spans="4:9" ht="12.75">
      <c r="D25" s="21"/>
      <c r="E25" s="22"/>
      <c r="F25"/>
      <c r="G25" s="21"/>
      <c r="I25"/>
    </row>
    <row r="26" spans="4:9" ht="12.75">
      <c r="D26" s="21"/>
      <c r="E26" s="22"/>
      <c r="F26"/>
      <c r="G26" s="21"/>
      <c r="I26"/>
    </row>
    <row r="27" spans="2:3" ht="12.75">
      <c r="B27" s="23"/>
      <c r="C27" s="23"/>
    </row>
    <row r="28" spans="3:9" ht="12.75">
      <c r="C28" s="21"/>
      <c r="D28" s="22"/>
      <c r="G28"/>
      <c r="I28"/>
    </row>
    <row r="29" spans="3:9" ht="12.75">
      <c r="C29" s="21"/>
      <c r="D29" s="22"/>
      <c r="G29"/>
      <c r="I29"/>
    </row>
    <row r="30" spans="3:9" ht="12.75">
      <c r="C30" s="21"/>
      <c r="D30" s="22"/>
      <c r="G30"/>
      <c r="I30"/>
    </row>
    <row r="31" spans="3:9" ht="12.75">
      <c r="C31" s="21"/>
      <c r="D31" s="22"/>
      <c r="G31"/>
      <c r="I31"/>
    </row>
    <row r="32" spans="3:9" ht="13.5" thickBot="1">
      <c r="C32" s="21"/>
      <c r="D32" s="22"/>
      <c r="G32"/>
      <c r="I32"/>
    </row>
    <row r="33" spans="1:9" ht="13.5" thickTop="1">
      <c r="A33" s="105" t="s">
        <v>45</v>
      </c>
      <c r="B33" s="106"/>
      <c r="C33" s="106"/>
      <c r="D33" s="106"/>
      <c r="E33" s="106"/>
      <c r="F33" s="106"/>
      <c r="G33" s="107"/>
      <c r="H33" s="106"/>
      <c r="I33" s="108"/>
    </row>
    <row r="34" spans="1:9" ht="38.25">
      <c r="A34" s="2" t="s">
        <v>0</v>
      </c>
      <c r="B34" s="110" t="s">
        <v>113</v>
      </c>
      <c r="C34" s="110" t="s">
        <v>114</v>
      </c>
      <c r="D34" s="110" t="s">
        <v>115</v>
      </c>
      <c r="E34" s="110" t="s">
        <v>1</v>
      </c>
      <c r="F34" s="111" t="s">
        <v>2</v>
      </c>
      <c r="G34" s="112" t="s">
        <v>3</v>
      </c>
      <c r="H34" s="110" t="s">
        <v>4</v>
      </c>
      <c r="I34" s="113" t="s">
        <v>5</v>
      </c>
    </row>
    <row r="35" spans="1:9" ht="12.75">
      <c r="A35" s="205"/>
      <c r="B35" s="207">
        <v>75.02</v>
      </c>
      <c r="C35" s="207">
        <v>59</v>
      </c>
      <c r="D35" s="207">
        <v>31.49</v>
      </c>
      <c r="E35" s="110"/>
      <c r="F35" s="111"/>
      <c r="G35" s="112"/>
      <c r="H35" s="110"/>
      <c r="I35" s="206"/>
    </row>
    <row r="36" spans="1:9" ht="12.75">
      <c r="A36" s="3" t="s">
        <v>6</v>
      </c>
      <c r="B36" s="3"/>
      <c r="C36" s="3"/>
      <c r="D36" s="3"/>
      <c r="E36" s="3"/>
      <c r="F36" s="3"/>
      <c r="G36" s="5"/>
      <c r="H36" s="3"/>
      <c r="I36" s="3"/>
    </row>
    <row r="37" spans="1:9" ht="25.5">
      <c r="A37" s="1" t="s">
        <v>41</v>
      </c>
      <c r="B37" s="15">
        <v>-3</v>
      </c>
      <c r="C37" s="15">
        <v>-16</v>
      </c>
      <c r="D37" s="15">
        <v>-6.5</v>
      </c>
      <c r="E37" s="7">
        <f>SUM(B37:D37)</f>
        <v>-25.5</v>
      </c>
      <c r="F37" s="8">
        <f>(B37*B35)+(C37*C35)+(D37*D35)</f>
        <v>-1373.745</v>
      </c>
      <c r="G37" s="11">
        <v>30</v>
      </c>
      <c r="H37" s="7">
        <f>E37*G37</f>
        <v>-765</v>
      </c>
      <c r="I37" s="8">
        <f>F37*G37</f>
        <v>-41212.35</v>
      </c>
    </row>
    <row r="38" spans="1:9" ht="12.75">
      <c r="A38" s="1" t="s">
        <v>8</v>
      </c>
      <c r="B38" s="15">
        <f>SUM(B37)</f>
        <v>-3</v>
      </c>
      <c r="C38" s="15">
        <f>SUM(C37)</f>
        <v>-16</v>
      </c>
      <c r="D38" s="15">
        <f>SUM(D37)</f>
        <v>-6.5</v>
      </c>
      <c r="E38" s="15">
        <f>SUM(E37)</f>
        <v>-25.5</v>
      </c>
      <c r="F38" s="8">
        <f>SUM(F37)</f>
        <v>-1373.745</v>
      </c>
      <c r="G38" s="11"/>
      <c r="H38" s="7">
        <f>SUM(H37)</f>
        <v>-765</v>
      </c>
      <c r="I38" s="8">
        <f>SUM(I37)</f>
        <v>-41212.35</v>
      </c>
    </row>
    <row r="39" spans="1:9" ht="12.75">
      <c r="A39" s="3" t="s">
        <v>9</v>
      </c>
      <c r="B39" s="3"/>
      <c r="C39" s="3"/>
      <c r="D39" s="3"/>
      <c r="E39" s="12"/>
      <c r="F39" s="4"/>
      <c r="G39" s="5"/>
      <c r="H39" s="13"/>
      <c r="I39" s="4"/>
    </row>
    <row r="40" spans="1:9" ht="38.25">
      <c r="A40" s="1" t="s">
        <v>42</v>
      </c>
      <c r="B40" s="15">
        <v>0</v>
      </c>
      <c r="C40" s="15">
        <v>0.5</v>
      </c>
      <c r="D40" s="15">
        <v>0</v>
      </c>
      <c r="E40" s="16">
        <f>SUM(B40:D40)</f>
        <v>0.5</v>
      </c>
      <c r="F40" s="8">
        <f>(B40*B35)+(C40*C35)+(D40*D35)</f>
        <v>29.5</v>
      </c>
      <c r="G40" s="11">
        <v>15</v>
      </c>
      <c r="H40" s="7">
        <f>E40*G40</f>
        <v>7.5</v>
      </c>
      <c r="I40" s="8">
        <f>F40*G40</f>
        <v>442.5</v>
      </c>
    </row>
    <row r="41" spans="1:9" ht="12.75">
      <c r="A41" s="15" t="s">
        <v>43</v>
      </c>
      <c r="B41" s="15">
        <v>0</v>
      </c>
      <c r="C41" s="15">
        <v>0.5</v>
      </c>
      <c r="D41" s="15">
        <v>0</v>
      </c>
      <c r="E41" s="16">
        <f>SUM(B41:D41)</f>
        <v>0.5</v>
      </c>
      <c r="F41" s="8">
        <f>(B41*B35)+(C41*C35)+(D41*D35)</f>
        <v>29.5</v>
      </c>
      <c r="G41" s="11">
        <v>15</v>
      </c>
      <c r="H41" s="7">
        <f>E41*G41</f>
        <v>7.5</v>
      </c>
      <c r="I41" s="8">
        <f>F41*G41</f>
        <v>442.5</v>
      </c>
    </row>
    <row r="42" spans="1:9" ht="12.75">
      <c r="A42" s="15" t="s">
        <v>14</v>
      </c>
      <c r="B42" s="15">
        <f>SUM(B40:B41)</f>
        <v>0</v>
      </c>
      <c r="C42" s="15">
        <f>SUM(C40:C41)</f>
        <v>1</v>
      </c>
      <c r="D42" s="15">
        <f>SUM(D40:D41)</f>
        <v>0</v>
      </c>
      <c r="E42" s="15">
        <f>SUM(E40:E41)</f>
        <v>1</v>
      </c>
      <c r="F42" s="8">
        <f>SUM(F40:F41)</f>
        <v>59</v>
      </c>
      <c r="G42" s="11"/>
      <c r="H42" s="7">
        <f>SUM(H40:H41)</f>
        <v>15</v>
      </c>
      <c r="I42" s="8">
        <f>SUM(I40:I41)</f>
        <v>885</v>
      </c>
    </row>
    <row r="43" spans="1:9" ht="25.5">
      <c r="A43" s="1" t="s">
        <v>44</v>
      </c>
      <c r="B43" s="15">
        <v>0</v>
      </c>
      <c r="C43" s="15">
        <v>0</v>
      </c>
      <c r="D43" s="15">
        <v>0</v>
      </c>
      <c r="E43" s="16">
        <v>0</v>
      </c>
      <c r="F43" s="24">
        <v>-368.98</v>
      </c>
      <c r="G43" s="11">
        <v>15</v>
      </c>
      <c r="H43" s="7">
        <f>E43*G43</f>
        <v>0</v>
      </c>
      <c r="I43" s="8">
        <f>F43*G43</f>
        <v>-5534.700000000001</v>
      </c>
    </row>
    <row r="44" spans="1:9" ht="12.75">
      <c r="A44" s="15" t="s">
        <v>11</v>
      </c>
      <c r="B44" s="15">
        <f>SUM(B42:B43)</f>
        <v>0</v>
      </c>
      <c r="C44" s="15">
        <f>SUM(C42:C43)</f>
        <v>1</v>
      </c>
      <c r="D44" s="15">
        <f>SUM(D42:D43)</f>
        <v>0</v>
      </c>
      <c r="E44" s="15">
        <f>SUM(E42:E43)</f>
        <v>1</v>
      </c>
      <c r="F44" s="8">
        <f>SUM(F42:F43)</f>
        <v>-309.98</v>
      </c>
      <c r="G44" s="14"/>
      <c r="H44" s="7">
        <f>SUM(H42:H43)</f>
        <v>15</v>
      </c>
      <c r="I44" s="8">
        <f>SUM(I42:I43)</f>
        <v>-4649.700000000001</v>
      </c>
    </row>
    <row r="45" spans="1:9" ht="12.75">
      <c r="A45" s="72" t="s">
        <v>12</v>
      </c>
      <c r="B45" s="72"/>
      <c r="C45" s="72"/>
      <c r="D45" s="72"/>
      <c r="E45" s="72"/>
      <c r="F45" s="73"/>
      <c r="G45" s="72"/>
      <c r="H45" s="74"/>
      <c r="I45" s="73"/>
    </row>
    <row r="46" spans="1:9" ht="25.5">
      <c r="A46" s="203" t="s">
        <v>107</v>
      </c>
      <c r="B46" s="14">
        <v>0</v>
      </c>
      <c r="C46" s="14">
        <v>1</v>
      </c>
      <c r="D46" s="14">
        <v>0</v>
      </c>
      <c r="E46" s="15">
        <f aca="true" t="shared" si="4" ref="E46:E52">SUM(B46:D46)</f>
        <v>1</v>
      </c>
      <c r="F46" s="24">
        <f>(B46*B35)+(C46*C35)+(D46*D35)</f>
        <v>59</v>
      </c>
      <c r="G46" s="14">
        <v>15</v>
      </c>
      <c r="H46" s="201">
        <f aca="true" t="shared" si="5" ref="H46:H51">E46*G46</f>
        <v>15</v>
      </c>
      <c r="I46" s="24">
        <f aca="true" t="shared" si="6" ref="I46:I51">F46*G46</f>
        <v>885</v>
      </c>
    </row>
    <row r="47" spans="1:9" ht="12.75">
      <c r="A47" s="1" t="s">
        <v>108</v>
      </c>
      <c r="B47" s="1">
        <v>0</v>
      </c>
      <c r="C47" s="15">
        <v>-55.7</v>
      </c>
      <c r="D47" s="15">
        <v>0</v>
      </c>
      <c r="E47" s="15">
        <f t="shared" si="4"/>
        <v>-55.7</v>
      </c>
      <c r="F47" s="24">
        <f>(B47*B35)+(C47*C35)+(D47*D35)</f>
        <v>-3286.3</v>
      </c>
      <c r="G47" s="14">
        <v>20</v>
      </c>
      <c r="H47" s="201">
        <f t="shared" si="5"/>
        <v>-1114</v>
      </c>
      <c r="I47" s="24">
        <f t="shared" si="6"/>
        <v>-65726</v>
      </c>
    </row>
    <row r="48" spans="1:9" ht="12.75">
      <c r="A48" s="1" t="s">
        <v>109</v>
      </c>
      <c r="B48" s="1">
        <v>0</v>
      </c>
      <c r="C48" s="15">
        <v>-65.5</v>
      </c>
      <c r="D48" s="15">
        <v>0</v>
      </c>
      <c r="E48" s="15">
        <f t="shared" si="4"/>
        <v>-65.5</v>
      </c>
      <c r="F48" s="24">
        <f>(B48*B35)+(C48*C35)+(D48*D35)</f>
        <v>-3864.5</v>
      </c>
      <c r="G48" s="14">
        <v>20</v>
      </c>
      <c r="H48" s="201">
        <f t="shared" si="5"/>
        <v>-1310</v>
      </c>
      <c r="I48" s="8">
        <f t="shared" si="6"/>
        <v>-77290</v>
      </c>
    </row>
    <row r="49" spans="1:9" ht="25.5">
      <c r="A49" s="1" t="s">
        <v>110</v>
      </c>
      <c r="B49" s="1">
        <v>0</v>
      </c>
      <c r="C49" s="15">
        <v>-20</v>
      </c>
      <c r="D49" s="15">
        <v>0</v>
      </c>
      <c r="E49" s="15">
        <f t="shared" si="4"/>
        <v>-20</v>
      </c>
      <c r="F49" s="24">
        <f>(B49*B35)+(C49*C35)+(D49*D35)</f>
        <v>-1180</v>
      </c>
      <c r="G49" s="14">
        <v>20</v>
      </c>
      <c r="H49" s="201">
        <f t="shared" si="5"/>
        <v>-400</v>
      </c>
      <c r="I49" s="8">
        <f t="shared" si="6"/>
        <v>-23600</v>
      </c>
    </row>
    <row r="50" spans="1:9" ht="25.5">
      <c r="A50" s="1" t="s">
        <v>112</v>
      </c>
      <c r="B50" s="1">
        <v>0</v>
      </c>
      <c r="C50" s="15">
        <v>-65.5</v>
      </c>
      <c r="D50" s="15">
        <v>0</v>
      </c>
      <c r="E50" s="15">
        <f t="shared" si="4"/>
        <v>-65.5</v>
      </c>
      <c r="F50" s="24">
        <f>(B50*B35)+(C50*C35)+(D50*D35)</f>
        <v>-3864.5</v>
      </c>
      <c r="G50" s="14">
        <v>20</v>
      </c>
      <c r="H50" s="201">
        <f t="shared" si="5"/>
        <v>-1310</v>
      </c>
      <c r="I50" s="8">
        <f t="shared" si="6"/>
        <v>-77290</v>
      </c>
    </row>
    <row r="51" spans="1:9" ht="25.5">
      <c r="A51" s="1" t="s">
        <v>111</v>
      </c>
      <c r="B51" s="1">
        <v>0</v>
      </c>
      <c r="C51" s="15">
        <v>0</v>
      </c>
      <c r="D51" s="15">
        <v>0</v>
      </c>
      <c r="E51" s="15">
        <f t="shared" si="4"/>
        <v>0</v>
      </c>
      <c r="F51" s="24">
        <f>(B51*B35)+(C51*C35)+(D51*F50)</f>
        <v>0</v>
      </c>
      <c r="G51" s="14">
        <v>0</v>
      </c>
      <c r="H51" s="201">
        <f t="shared" si="5"/>
        <v>0</v>
      </c>
      <c r="I51" s="8">
        <f t="shared" si="6"/>
        <v>0</v>
      </c>
    </row>
    <row r="52" spans="1:9" ht="12.75">
      <c r="A52" s="1" t="s">
        <v>13</v>
      </c>
      <c r="B52" s="1">
        <f>SUM(B46:B51)</f>
        <v>0</v>
      </c>
      <c r="C52" s="15">
        <f>SUM(C46:C51)</f>
        <v>-205.7</v>
      </c>
      <c r="D52" s="15">
        <f>SUM(D46:D51)</f>
        <v>0</v>
      </c>
      <c r="E52" s="15">
        <f t="shared" si="4"/>
        <v>-205.7</v>
      </c>
      <c r="F52" s="8">
        <f>SUM(F46:F51)</f>
        <v>-12136.3</v>
      </c>
      <c r="G52" s="15"/>
      <c r="H52" s="7">
        <f>SUM(H46:H51)</f>
        <v>-4119</v>
      </c>
      <c r="I52" s="8">
        <f>SUM(I46:I51)</f>
        <v>-243021</v>
      </c>
    </row>
    <row r="53" spans="1:9" ht="13.5" thickBot="1">
      <c r="A53" s="195" t="s">
        <v>66</v>
      </c>
      <c r="B53" s="196">
        <f>B38+B44+B52</f>
        <v>-3</v>
      </c>
      <c r="C53" s="196">
        <f>C38+C44+C52</f>
        <v>-220.7</v>
      </c>
      <c r="D53" s="196">
        <f>D38+D44+D52</f>
        <v>-6.5</v>
      </c>
      <c r="E53" s="196">
        <f>E38+E44+E52</f>
        <v>-230.2</v>
      </c>
      <c r="F53" s="197">
        <f>F38+F44+F52</f>
        <v>-13820.025</v>
      </c>
      <c r="G53" s="198"/>
      <c r="H53" s="208">
        <f>H38+H44+H52</f>
        <v>-4869</v>
      </c>
      <c r="I53" s="199">
        <f>I38+I44+I52</f>
        <v>-288883.05</v>
      </c>
    </row>
    <row r="54" spans="1:9" ht="13.5" thickTop="1">
      <c r="A54" s="25"/>
      <c r="F54"/>
      <c r="G54"/>
      <c r="I54"/>
    </row>
    <row r="55" spans="6:9" ht="12.75">
      <c r="F55"/>
      <c r="G55"/>
      <c r="I55"/>
    </row>
    <row r="56" s="109" customFormat="1" ht="12.75"/>
    <row r="57" spans="6:9" ht="12.75">
      <c r="F57"/>
      <c r="G57"/>
      <c r="I57"/>
    </row>
    <row r="58" spans="4:9" ht="12.75">
      <c r="D58" s="21"/>
      <c r="E58" s="22"/>
      <c r="F58"/>
      <c r="G58" s="21"/>
      <c r="I58"/>
    </row>
    <row r="59" spans="4:9" ht="12.75">
      <c r="D59" s="21"/>
      <c r="E59" s="77"/>
      <c r="F59"/>
      <c r="G59" s="21"/>
      <c r="I59"/>
    </row>
    <row r="60" spans="4:9" ht="12.75">
      <c r="D60" s="21"/>
      <c r="G60"/>
      <c r="I60"/>
    </row>
    <row r="61" spans="4:9" ht="12.75">
      <c r="D61" s="21"/>
      <c r="E61" s="22"/>
      <c r="F61"/>
      <c r="G61" s="21"/>
      <c r="I61"/>
    </row>
    <row r="62" spans="2:3" ht="12.75">
      <c r="B62" s="23"/>
      <c r="C62" s="23"/>
    </row>
    <row r="63" spans="2:9" ht="12.75">
      <c r="B63" s="21"/>
      <c r="F63"/>
      <c r="G63"/>
      <c r="I63"/>
    </row>
    <row r="64" spans="2:9" ht="12.75">
      <c r="B64" s="21"/>
      <c r="F64"/>
      <c r="G64"/>
      <c r="I64"/>
    </row>
    <row r="65" spans="1:9" ht="12.75">
      <c r="A65" s="339" t="s">
        <v>46</v>
      </c>
      <c r="B65" s="339"/>
      <c r="C65" s="339"/>
      <c r="D65" s="339"/>
      <c r="E65" s="339"/>
      <c r="F65" s="339"/>
      <c r="G65" s="340"/>
      <c r="H65" s="339"/>
      <c r="I65" s="339"/>
    </row>
    <row r="66" spans="1:9" ht="38.25">
      <c r="A66" s="3" t="s">
        <v>0</v>
      </c>
      <c r="B66" s="110" t="s">
        <v>113</v>
      </c>
      <c r="C66" s="110" t="s">
        <v>114</v>
      </c>
      <c r="D66" s="110" t="s">
        <v>115</v>
      </c>
      <c r="E66" s="110" t="s">
        <v>1</v>
      </c>
      <c r="F66" s="111" t="s">
        <v>2</v>
      </c>
      <c r="G66" s="112" t="s">
        <v>3</v>
      </c>
      <c r="H66" s="110" t="s">
        <v>4</v>
      </c>
      <c r="I66" s="111" t="s">
        <v>5</v>
      </c>
    </row>
    <row r="67" spans="1:10" ht="12.75">
      <c r="A67" s="3"/>
      <c r="B67" s="207">
        <v>75.02</v>
      </c>
      <c r="C67" s="207">
        <v>59</v>
      </c>
      <c r="D67" s="207">
        <v>31.49</v>
      </c>
      <c r="E67" s="110"/>
      <c r="F67" s="111"/>
      <c r="G67" s="112"/>
      <c r="H67" s="110"/>
      <c r="I67" s="111"/>
      <c r="J67" s="23"/>
    </row>
    <row r="68" spans="1:9" ht="12.75">
      <c r="A68" s="3" t="s">
        <v>6</v>
      </c>
      <c r="B68" s="3"/>
      <c r="C68" s="3"/>
      <c r="D68" s="3"/>
      <c r="E68" s="3"/>
      <c r="F68" s="3"/>
      <c r="G68" s="5"/>
      <c r="H68" s="3"/>
      <c r="I68" s="3"/>
    </row>
    <row r="69" spans="1:9" ht="25.5">
      <c r="A69" s="1" t="s">
        <v>41</v>
      </c>
      <c r="B69" s="15">
        <v>-3</v>
      </c>
      <c r="C69" s="15">
        <v>-16</v>
      </c>
      <c r="D69" s="15">
        <v>-6.5</v>
      </c>
      <c r="E69" s="7">
        <f>SUM(B69:D69)</f>
        <v>-25.5</v>
      </c>
      <c r="F69" s="209">
        <f>(B69*B67)+(C69*C67)+(D69*D67)</f>
        <v>-1373.745</v>
      </c>
      <c r="G69" s="11">
        <v>45</v>
      </c>
      <c r="H69" s="200">
        <f>E69*G69</f>
        <v>-1147.5</v>
      </c>
      <c r="I69" s="209">
        <f>F69*G69</f>
        <v>-61818.524999999994</v>
      </c>
    </row>
    <row r="70" spans="1:9" ht="12.75">
      <c r="A70" s="1" t="s">
        <v>8</v>
      </c>
      <c r="B70" s="15">
        <f>SUM(B69)</f>
        <v>-3</v>
      </c>
      <c r="C70" s="15">
        <f>SUM(C69)</f>
        <v>-16</v>
      </c>
      <c r="D70" s="15">
        <f>SUM(D69)</f>
        <v>-6.5</v>
      </c>
      <c r="E70" s="15">
        <f>SUM(E69)</f>
        <v>-25.5</v>
      </c>
      <c r="F70" s="209">
        <f>SUM(F69)</f>
        <v>-1373.745</v>
      </c>
      <c r="G70" s="11"/>
      <c r="H70" s="200">
        <f>SUM(H69)</f>
        <v>-1147.5</v>
      </c>
      <c r="I70" s="209">
        <f>SUM(I69)</f>
        <v>-61818.524999999994</v>
      </c>
    </row>
    <row r="71" spans="1:9" ht="12.75">
      <c r="A71" s="3" t="s">
        <v>9</v>
      </c>
      <c r="B71" s="3"/>
      <c r="C71" s="3"/>
      <c r="D71" s="3"/>
      <c r="E71" s="12"/>
      <c r="F71" s="210"/>
      <c r="G71" s="5"/>
      <c r="H71" s="321"/>
      <c r="I71" s="210"/>
    </row>
    <row r="72" spans="1:9" ht="38.25">
      <c r="A72" s="1" t="s">
        <v>42</v>
      </c>
      <c r="B72" s="15">
        <v>0</v>
      </c>
      <c r="C72" s="15">
        <v>0.5</v>
      </c>
      <c r="D72" s="15">
        <v>0</v>
      </c>
      <c r="E72" s="16">
        <f>SUM(B72:D72)</f>
        <v>0.5</v>
      </c>
      <c r="F72" s="209">
        <f>(B72*B67)+(C72*C67)+(D72*D67)</f>
        <v>29.5</v>
      </c>
      <c r="G72" s="11">
        <v>15</v>
      </c>
      <c r="H72" s="200">
        <f>E72*G72</f>
        <v>7.5</v>
      </c>
      <c r="I72" s="209">
        <f>F72*G72</f>
        <v>442.5</v>
      </c>
    </row>
    <row r="73" spans="1:9" ht="12.75">
      <c r="A73" s="15" t="s">
        <v>43</v>
      </c>
      <c r="B73" s="15">
        <v>0</v>
      </c>
      <c r="C73" s="15">
        <v>0.5</v>
      </c>
      <c r="D73" s="15">
        <v>0</v>
      </c>
      <c r="E73" s="16">
        <f>SUM(B73:D73)</f>
        <v>0.5</v>
      </c>
      <c r="F73" s="209">
        <f>(B73*B67)+(C73*C67)+(D73*D67)</f>
        <v>29.5</v>
      </c>
      <c r="G73" s="11">
        <v>15</v>
      </c>
      <c r="H73" s="200">
        <f>E73*G73</f>
        <v>7.5</v>
      </c>
      <c r="I73" s="209">
        <f>F73*G73</f>
        <v>442.5</v>
      </c>
    </row>
    <row r="74" spans="1:9" ht="12.75">
      <c r="A74" s="15" t="s">
        <v>14</v>
      </c>
      <c r="B74" s="15">
        <f>SUM(B72:B73)</f>
        <v>0</v>
      </c>
      <c r="C74" s="15">
        <f>SUM(C72:C73)</f>
        <v>1</v>
      </c>
      <c r="D74" s="15">
        <f>SUM(D72:D73)</f>
        <v>0</v>
      </c>
      <c r="E74" s="15">
        <f>SUM(E72:E73)</f>
        <v>1</v>
      </c>
      <c r="F74" s="209">
        <f>SUM(F72:F73)</f>
        <v>59</v>
      </c>
      <c r="G74" s="11"/>
      <c r="H74" s="200">
        <f>SUM(H72:H73)</f>
        <v>15</v>
      </c>
      <c r="I74" s="209">
        <f>SUM(I72:I73)</f>
        <v>885</v>
      </c>
    </row>
    <row r="75" spans="1:9" ht="25.5">
      <c r="A75" s="1" t="s">
        <v>44</v>
      </c>
      <c r="B75" s="15">
        <v>0</v>
      </c>
      <c r="C75" s="15">
        <v>0</v>
      </c>
      <c r="D75" s="15">
        <v>0</v>
      </c>
      <c r="E75" s="16">
        <v>0</v>
      </c>
      <c r="F75" s="212">
        <v>-368.98</v>
      </c>
      <c r="G75" s="11">
        <v>15</v>
      </c>
      <c r="H75" s="200">
        <f>E75*G75</f>
        <v>0</v>
      </c>
      <c r="I75" s="209">
        <f>F75*G75</f>
        <v>-5534.700000000001</v>
      </c>
    </row>
    <row r="76" spans="1:9" ht="12.75">
      <c r="A76" s="15" t="s">
        <v>11</v>
      </c>
      <c r="B76" s="15">
        <f>SUM(B74:B75)</f>
        <v>0</v>
      </c>
      <c r="C76" s="15">
        <f>SUM(C74:C75)</f>
        <v>1</v>
      </c>
      <c r="D76" s="15">
        <f>SUM(D74:D75)</f>
        <v>0</v>
      </c>
      <c r="E76" s="15">
        <f>SUM(E74:E75)</f>
        <v>1</v>
      </c>
      <c r="F76" s="209">
        <f>SUM(F74:F75)</f>
        <v>-309.98</v>
      </c>
      <c r="G76" s="14"/>
      <c r="H76" s="200">
        <f>SUM(H74:H75)</f>
        <v>15</v>
      </c>
      <c r="I76" s="209">
        <f>SUM(I74:I75)</f>
        <v>-4649.700000000001</v>
      </c>
    </row>
    <row r="77" spans="1:9" ht="12.75">
      <c r="A77" s="72" t="s">
        <v>12</v>
      </c>
      <c r="B77" s="72"/>
      <c r="C77" s="72"/>
      <c r="D77" s="72"/>
      <c r="E77" s="72"/>
      <c r="F77" s="211"/>
      <c r="G77" s="72"/>
      <c r="H77" s="322"/>
      <c r="I77" s="211"/>
    </row>
    <row r="78" spans="1:9" ht="25.5">
      <c r="A78" s="203" t="s">
        <v>107</v>
      </c>
      <c r="B78" s="14">
        <v>0</v>
      </c>
      <c r="C78" s="14">
        <v>1</v>
      </c>
      <c r="D78" s="14">
        <v>0</v>
      </c>
      <c r="E78" s="15">
        <f aca="true" t="shared" si="7" ref="E78:E84">SUM(B78:D78)</f>
        <v>1</v>
      </c>
      <c r="F78" s="212">
        <f>(B78*B67)+(C78*C67)+(D78*D67)</f>
        <v>59</v>
      </c>
      <c r="G78" s="14">
        <v>15</v>
      </c>
      <c r="H78" s="323">
        <f aca="true" t="shared" si="8" ref="H78:H83">E78*G78</f>
        <v>15</v>
      </c>
      <c r="I78" s="212">
        <f aca="true" t="shared" si="9" ref="I78:I83">F78*G78</f>
        <v>885</v>
      </c>
    </row>
    <row r="79" spans="1:9" ht="12.75">
      <c r="A79" s="1" t="s">
        <v>108</v>
      </c>
      <c r="B79" s="1">
        <v>0</v>
      </c>
      <c r="C79" s="15">
        <v>-55.7</v>
      </c>
      <c r="D79" s="15">
        <v>0</v>
      </c>
      <c r="E79" s="15">
        <f t="shared" si="7"/>
        <v>-55.7</v>
      </c>
      <c r="F79" s="212">
        <f>(B79*B67)+(C79*C67)+(D79*D67)</f>
        <v>-3286.3</v>
      </c>
      <c r="G79" s="14">
        <v>35</v>
      </c>
      <c r="H79" s="323">
        <f t="shared" si="8"/>
        <v>-1949.5</v>
      </c>
      <c r="I79" s="212">
        <f t="shared" si="9"/>
        <v>-115020.5</v>
      </c>
    </row>
    <row r="80" spans="1:9" ht="12.75">
      <c r="A80" s="1" t="s">
        <v>109</v>
      </c>
      <c r="B80" s="1">
        <v>0</v>
      </c>
      <c r="C80" s="15">
        <v>-65.5</v>
      </c>
      <c r="D80" s="15">
        <v>0</v>
      </c>
      <c r="E80" s="15">
        <f t="shared" si="7"/>
        <v>-65.5</v>
      </c>
      <c r="F80" s="212">
        <f>(B80*B67)+(C80*C67)+(D80*D67)</f>
        <v>-3864.5</v>
      </c>
      <c r="G80" s="14">
        <v>35</v>
      </c>
      <c r="H80" s="323">
        <f t="shared" si="8"/>
        <v>-2292.5</v>
      </c>
      <c r="I80" s="209">
        <f t="shared" si="9"/>
        <v>-135257.5</v>
      </c>
    </row>
    <row r="81" spans="1:9" ht="25.5">
      <c r="A81" s="1" t="s">
        <v>110</v>
      </c>
      <c r="B81" s="1">
        <v>0</v>
      </c>
      <c r="C81" s="15">
        <v>-20</v>
      </c>
      <c r="D81" s="15">
        <v>0</v>
      </c>
      <c r="E81" s="15">
        <f t="shared" si="7"/>
        <v>-20</v>
      </c>
      <c r="F81" s="212">
        <f>(B81*B67)+(C81*C67)+(D81*D67)</f>
        <v>-1180</v>
      </c>
      <c r="G81" s="14">
        <v>35</v>
      </c>
      <c r="H81" s="323">
        <f t="shared" si="8"/>
        <v>-700</v>
      </c>
      <c r="I81" s="209">
        <f t="shared" si="9"/>
        <v>-41300</v>
      </c>
    </row>
    <row r="82" spans="1:9" ht="25.5">
      <c r="A82" s="1" t="s">
        <v>112</v>
      </c>
      <c r="B82" s="1">
        <v>0</v>
      </c>
      <c r="C82" s="15">
        <v>-65.5</v>
      </c>
      <c r="D82" s="15">
        <v>0</v>
      </c>
      <c r="E82" s="15">
        <f t="shared" si="7"/>
        <v>-65.5</v>
      </c>
      <c r="F82" s="212">
        <f>(B82*B67)+(C82*C67)+(D82*D67)</f>
        <v>-3864.5</v>
      </c>
      <c r="G82" s="14">
        <v>35</v>
      </c>
      <c r="H82" s="323">
        <f t="shared" si="8"/>
        <v>-2292.5</v>
      </c>
      <c r="I82" s="209">
        <f t="shared" si="9"/>
        <v>-135257.5</v>
      </c>
    </row>
    <row r="83" spans="1:9" ht="25.5">
      <c r="A83" s="1" t="s">
        <v>111</v>
      </c>
      <c r="B83" s="1">
        <v>0</v>
      </c>
      <c r="C83" s="15">
        <v>0</v>
      </c>
      <c r="D83" s="15">
        <v>0</v>
      </c>
      <c r="E83" s="15">
        <f t="shared" si="7"/>
        <v>0</v>
      </c>
      <c r="F83" s="212">
        <f>(B83*B67)+(C83*C67)+(D83*F82)</f>
        <v>0</v>
      </c>
      <c r="G83" s="14">
        <v>0</v>
      </c>
      <c r="H83" s="323">
        <f t="shared" si="8"/>
        <v>0</v>
      </c>
      <c r="I83" s="209">
        <f t="shared" si="9"/>
        <v>0</v>
      </c>
    </row>
    <row r="84" spans="1:9" ht="12.75">
      <c r="A84" s="1" t="s">
        <v>13</v>
      </c>
      <c r="B84" s="1">
        <f>SUM(B78:B83)</f>
        <v>0</v>
      </c>
      <c r="C84" s="15">
        <f>SUM(C78:C83)</f>
        <v>-205.7</v>
      </c>
      <c r="D84" s="15">
        <f>SUM(D78:D83)</f>
        <v>0</v>
      </c>
      <c r="E84" s="15">
        <f t="shared" si="7"/>
        <v>-205.7</v>
      </c>
      <c r="F84" s="209">
        <f>SUM(F78:F83)</f>
        <v>-12136.3</v>
      </c>
      <c r="G84" s="15"/>
      <c r="H84" s="200">
        <f>SUM(H78:H83)</f>
        <v>-7219.5</v>
      </c>
      <c r="I84" s="209">
        <f>SUM(I78:I83)</f>
        <v>-425950.5</v>
      </c>
    </row>
    <row r="85" spans="1:9" s="78" customFormat="1" ht="12.75">
      <c r="A85" s="156" t="s">
        <v>68</v>
      </c>
      <c r="B85" s="156">
        <f>B70+B76+B84</f>
        <v>-3</v>
      </c>
      <c r="C85" s="156">
        <f>C70+C76+C84</f>
        <v>-220.7</v>
      </c>
      <c r="D85" s="156">
        <f>D70+D76+D84</f>
        <v>-6.5</v>
      </c>
      <c r="E85" s="156">
        <f>E70+E76+E84</f>
        <v>-230.2</v>
      </c>
      <c r="F85" s="244">
        <f>F70+F76+F84</f>
        <v>-13820.025</v>
      </c>
      <c r="G85" s="177"/>
      <c r="H85" s="188">
        <f>H70+H76+H84</f>
        <v>-8352</v>
      </c>
      <c r="I85" s="244">
        <f>I70+I76+I84</f>
        <v>-492418.725</v>
      </c>
    </row>
    <row r="86" spans="1:9" s="78" customFormat="1" ht="12.75">
      <c r="A86" s="156" t="s">
        <v>146</v>
      </c>
      <c r="B86" s="187">
        <f aca="true" t="shared" si="10" ref="B86:G86">B21+B53+B85</f>
        <v>-9</v>
      </c>
      <c r="C86" s="187">
        <f t="shared" si="10"/>
        <v>-662.0999999999999</v>
      </c>
      <c r="D86" s="187">
        <f t="shared" si="10"/>
        <v>-19.5</v>
      </c>
      <c r="E86" s="187">
        <f t="shared" si="10"/>
        <v>-690.5999999999999</v>
      </c>
      <c r="F86" s="244">
        <f t="shared" si="10"/>
        <v>-41460.075</v>
      </c>
      <c r="G86" s="187">
        <f t="shared" si="10"/>
        <v>0</v>
      </c>
      <c r="H86" s="188">
        <f>H21+H53+H85</f>
        <v>-14617</v>
      </c>
      <c r="I86" s="244">
        <f>I21+I53+I85</f>
        <v>-867239.1499999999</v>
      </c>
    </row>
    <row r="87" spans="1:9" ht="12.75">
      <c r="A87" s="178" t="s">
        <v>69</v>
      </c>
      <c r="B87" s="156"/>
      <c r="C87" s="156"/>
      <c r="D87" s="156"/>
      <c r="E87" s="188">
        <f>E86/3</f>
        <v>-230.19999999999996</v>
      </c>
      <c r="F87" s="244">
        <f>F86/3</f>
        <v>-13820.025</v>
      </c>
      <c r="G87" s="188">
        <f>G86/3</f>
        <v>0</v>
      </c>
      <c r="H87" s="188">
        <f>H86/3</f>
        <v>-4872.333333333333</v>
      </c>
      <c r="I87" s="244">
        <f>I86/3</f>
        <v>-289079.7166666666</v>
      </c>
    </row>
    <row r="88" spans="1:9" ht="25.5">
      <c r="A88" s="178" t="s">
        <v>147</v>
      </c>
      <c r="B88" s="156"/>
      <c r="C88" s="156"/>
      <c r="D88" s="156"/>
      <c r="E88" s="188">
        <f>E86+'respondent apps and program'!F31</f>
        <v>-400.5999999999999</v>
      </c>
      <c r="F88" s="244">
        <f>F86+'respondent apps and program'!G31</f>
        <v>-23581.519999999997</v>
      </c>
      <c r="G88" s="188">
        <f>G86+'respondent apps and program'!H31</f>
        <v>0</v>
      </c>
      <c r="H88" s="188">
        <f>H86+'respondent apps and program'!I31</f>
        <v>20795</v>
      </c>
      <c r="I88" s="244">
        <f>I86+'respondent apps and program'!J31</f>
        <v>1412116.1800000002</v>
      </c>
    </row>
    <row r="89" spans="1:9" ht="25.5">
      <c r="A89" s="178" t="s">
        <v>148</v>
      </c>
      <c r="B89" s="156"/>
      <c r="C89" s="156"/>
      <c r="D89" s="156"/>
      <c r="E89" s="188">
        <f>E88/3</f>
        <v>-133.5333333333333</v>
      </c>
      <c r="F89" s="244">
        <f>F88/3</f>
        <v>-7860.506666666665</v>
      </c>
      <c r="G89" s="188">
        <f>G88/3</f>
        <v>0</v>
      </c>
      <c r="H89" s="188">
        <f>H88/3</f>
        <v>6931.666666666667</v>
      </c>
      <c r="I89" s="244">
        <f>I88/3</f>
        <v>470705.39333333337</v>
      </c>
    </row>
    <row r="90" spans="1:9" ht="13.5" thickBot="1">
      <c r="A90" s="179" t="s">
        <v>149</v>
      </c>
      <c r="B90" s="159"/>
      <c r="C90" s="159"/>
      <c r="D90" s="159"/>
      <c r="E90" s="189"/>
      <c r="F90" s="213"/>
      <c r="G90" s="189"/>
      <c r="H90" s="189">
        <f>H89/476</f>
        <v>14.56232492997199</v>
      </c>
      <c r="I90" s="341">
        <f>I89/476</f>
        <v>988.8768767507004</v>
      </c>
    </row>
    <row r="91" spans="2:9" ht="13.5" thickTop="1">
      <c r="B91" s="79"/>
      <c r="C91" s="79"/>
      <c r="D91" s="79"/>
      <c r="E91" s="79"/>
      <c r="F91" s="324"/>
      <c r="G91" s="81"/>
      <c r="H91" s="82"/>
      <c r="I91" s="80"/>
    </row>
    <row r="92" spans="1:9" ht="12.75">
      <c r="A92" s="79"/>
      <c r="D92" s="21"/>
      <c r="E92" s="25"/>
      <c r="F92"/>
      <c r="G92" s="21"/>
      <c r="I92"/>
    </row>
    <row r="93" spans="4:9" ht="12.75">
      <c r="D93" s="21"/>
      <c r="E93" s="22"/>
      <c r="F93"/>
      <c r="G93" s="21"/>
      <c r="I93"/>
    </row>
    <row r="94" spans="4:9" ht="12.75">
      <c r="D94" s="21"/>
      <c r="E94" s="22"/>
      <c r="F94"/>
      <c r="G94" s="21"/>
      <c r="I94"/>
    </row>
    <row r="95" spans="4:9" ht="12.75">
      <c r="D95" s="21"/>
      <c r="E95" s="22"/>
      <c r="F95"/>
      <c r="G95" s="21"/>
      <c r="I95"/>
    </row>
    <row r="96" spans="2:3" ht="12.75">
      <c r="B96" s="23"/>
      <c r="C96" s="23"/>
    </row>
    <row r="97" spans="2:9" ht="12.75">
      <c r="B97" s="21"/>
      <c r="F97"/>
      <c r="G97"/>
      <c r="I97"/>
    </row>
    <row r="98" spans="2:9" ht="12.75">
      <c r="B98" s="21"/>
      <c r="F98"/>
      <c r="G98"/>
      <c r="I98"/>
    </row>
    <row r="99" spans="2:9" ht="12.75">
      <c r="B99" s="21"/>
      <c r="F99"/>
      <c r="G99"/>
      <c r="I99"/>
    </row>
    <row r="100" spans="2:9" ht="12.75">
      <c r="B100" s="21"/>
      <c r="F100"/>
      <c r="G100"/>
      <c r="I100"/>
    </row>
    <row r="101" spans="2:9" ht="12.75">
      <c r="B101" s="21"/>
      <c r="F101"/>
      <c r="G101"/>
      <c r="I101"/>
    </row>
  </sheetData>
  <printOptions/>
  <pageMargins left="0.43" right="0.75" top="0.53" bottom="1" header="0.5" footer="0.5"/>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J31"/>
  <sheetViews>
    <sheetView workbookViewId="0" topLeftCell="A1">
      <selection activeCell="I4" sqref="I4"/>
    </sheetView>
  </sheetViews>
  <sheetFormatPr defaultColWidth="9.140625" defaultRowHeight="12.75"/>
  <cols>
    <col min="1" max="1" width="22.7109375" style="0" customWidth="1"/>
    <col min="2" max="2" width="11.8515625" style="0" customWidth="1"/>
    <col min="3" max="3" width="12.8515625" style="0" customWidth="1"/>
    <col min="4" max="4" width="14.421875" style="0" bestFit="1" customWidth="1"/>
    <col min="5" max="5" width="13.421875" style="0" bestFit="1" customWidth="1"/>
    <col min="6" max="6" width="14.8515625" style="0" bestFit="1" customWidth="1"/>
    <col min="7" max="7" width="13.8515625" style="0" bestFit="1" customWidth="1"/>
  </cols>
  <sheetData>
    <row r="1" spans="1:7" ht="14.25" thickBot="1" thickTop="1">
      <c r="A1" s="377" t="s">
        <v>17</v>
      </c>
      <c r="B1" s="378"/>
      <c r="C1" s="378"/>
      <c r="D1" s="378"/>
      <c r="E1" s="378"/>
      <c r="F1" s="378"/>
      <c r="G1" s="379"/>
    </row>
    <row r="2" spans="1:7" ht="27.75" customHeight="1" thickBot="1" thickTop="1">
      <c r="A2" s="18"/>
      <c r="B2" s="114" t="s">
        <v>15</v>
      </c>
      <c r="C2" s="114" t="s">
        <v>18</v>
      </c>
      <c r="D2" s="115" t="s">
        <v>2</v>
      </c>
      <c r="E2" s="115" t="s">
        <v>19</v>
      </c>
      <c r="F2" s="115" t="s">
        <v>4</v>
      </c>
      <c r="G2" s="116" t="s">
        <v>5</v>
      </c>
    </row>
    <row r="3" spans="1:7" ht="13.5" thickBot="1">
      <c r="A3" s="380" t="s">
        <v>20</v>
      </c>
      <c r="B3" s="381"/>
      <c r="C3" s="381"/>
      <c r="D3" s="381"/>
      <c r="E3" s="381"/>
      <c r="F3" s="381"/>
      <c r="G3" s="382"/>
    </row>
    <row r="4" spans="1:7" ht="51">
      <c r="A4" s="30" t="s">
        <v>88</v>
      </c>
      <c r="B4" s="31">
        <v>2</v>
      </c>
      <c r="C4" s="31">
        <v>2</v>
      </c>
      <c r="D4" s="32">
        <f>B4*50.19</f>
        <v>100.38</v>
      </c>
      <c r="E4" s="33">
        <f>'respondent apps and program'!H4+'respondent apps and program'!H5</f>
        <v>295</v>
      </c>
      <c r="F4" s="33">
        <f>C4*E4</f>
        <v>590</v>
      </c>
      <c r="G4" s="34">
        <f>D4*E4</f>
        <v>29612.1</v>
      </c>
    </row>
    <row r="5" spans="1:10" ht="13.5" thickBot="1">
      <c r="A5" s="35" t="s">
        <v>21</v>
      </c>
      <c r="B5" s="36">
        <f>SUM(B4:B4)</f>
        <v>2</v>
      </c>
      <c r="C5" s="36">
        <f>SUM(C4:C4)</f>
        <v>2</v>
      </c>
      <c r="D5" s="32">
        <f>B5*50.19</f>
        <v>100.38</v>
      </c>
      <c r="E5" s="37"/>
      <c r="F5" s="37">
        <f>SUM(F4:F4)</f>
        <v>590</v>
      </c>
      <c r="G5" s="38">
        <f>SUM(G4:G4)</f>
        <v>29612.1</v>
      </c>
      <c r="J5" s="141"/>
    </row>
    <row r="6" spans="1:10" ht="13.5" thickBot="1">
      <c r="A6" s="27" t="s">
        <v>22</v>
      </c>
      <c r="B6" s="28"/>
      <c r="C6" s="28"/>
      <c r="D6" s="28"/>
      <c r="E6" s="28"/>
      <c r="F6" s="28"/>
      <c r="G6" s="29"/>
      <c r="J6" s="141"/>
    </row>
    <row r="7" spans="1:10" s="86" customFormat="1" ht="12.75">
      <c r="A7" s="133" t="s">
        <v>34</v>
      </c>
      <c r="B7" s="134">
        <f>'site visits hours'!D10</f>
        <v>14</v>
      </c>
      <c r="C7" s="134">
        <f>B7</f>
        <v>14</v>
      </c>
      <c r="D7" s="135">
        <f>B7*50.19</f>
        <v>702.66</v>
      </c>
      <c r="E7" s="136">
        <f>40*0.75</f>
        <v>30</v>
      </c>
      <c r="F7" s="136">
        <f>C7*E7</f>
        <v>420</v>
      </c>
      <c r="G7" s="137">
        <f>D7*E7</f>
        <v>21079.8</v>
      </c>
      <c r="J7" s="142"/>
    </row>
    <row r="8" spans="1:7" ht="26.25" thickBot="1">
      <c r="A8" s="10" t="s">
        <v>23</v>
      </c>
      <c r="B8" s="15">
        <f>SUM(B7:B7)</f>
        <v>14</v>
      </c>
      <c r="C8" s="134">
        <f>B8</f>
        <v>14</v>
      </c>
      <c r="D8" s="8">
        <f>B8*50.19</f>
        <v>702.66</v>
      </c>
      <c r="E8" s="14"/>
      <c r="F8" s="11">
        <f>SUM(F7:F7)</f>
        <v>420</v>
      </c>
      <c r="G8" s="39">
        <f>SUM(G7:G7)</f>
        <v>21079.8</v>
      </c>
    </row>
    <row r="9" spans="1:7" s="78" customFormat="1" ht="13.5" thickBot="1">
      <c r="A9" s="172" t="s">
        <v>53</v>
      </c>
      <c r="B9" s="181">
        <f>SUM(B5+B8)</f>
        <v>16</v>
      </c>
      <c r="C9" s="181">
        <f>SUM(C5+C8)</f>
        <v>16</v>
      </c>
      <c r="D9" s="174">
        <f>SUM(D5+D8)</f>
        <v>803.04</v>
      </c>
      <c r="E9" s="174"/>
      <c r="F9" s="175">
        <f>SUM(F5+F8)</f>
        <v>1010</v>
      </c>
      <c r="G9" s="182">
        <f>SUM(G5+G8)</f>
        <v>50691.899999999994</v>
      </c>
    </row>
    <row r="10" ht="14.25" thickBot="1" thickTop="1"/>
    <row r="11" spans="1:7" ht="14.25" thickBot="1" thickTop="1">
      <c r="A11" s="377" t="s">
        <v>24</v>
      </c>
      <c r="B11" s="378"/>
      <c r="C11" s="378"/>
      <c r="D11" s="378"/>
      <c r="E11" s="378"/>
      <c r="F11" s="378"/>
      <c r="G11" s="379"/>
    </row>
    <row r="12" spans="1:7" ht="26.25" customHeight="1" thickBot="1" thickTop="1">
      <c r="A12" s="18"/>
      <c r="B12" s="114" t="s">
        <v>15</v>
      </c>
      <c r="C12" s="114" t="s">
        <v>18</v>
      </c>
      <c r="D12" s="115" t="s">
        <v>2</v>
      </c>
      <c r="E12" s="115" t="s">
        <v>19</v>
      </c>
      <c r="F12" s="115" t="s">
        <v>4</v>
      </c>
      <c r="G12" s="116" t="s">
        <v>5</v>
      </c>
    </row>
    <row r="13" spans="1:7" ht="13.5" thickBot="1">
      <c r="A13" s="380" t="s">
        <v>20</v>
      </c>
      <c r="B13" s="381"/>
      <c r="C13" s="381"/>
      <c r="D13" s="381"/>
      <c r="E13" s="381"/>
      <c r="F13" s="381"/>
      <c r="G13" s="382"/>
    </row>
    <row r="14" spans="1:7" ht="51">
      <c r="A14" s="30" t="s">
        <v>88</v>
      </c>
      <c r="B14" s="31">
        <v>2</v>
      </c>
      <c r="C14" s="31">
        <v>2</v>
      </c>
      <c r="D14" s="32">
        <f>(B14*50.19)</f>
        <v>100.38</v>
      </c>
      <c r="E14" s="31">
        <f>'respondent apps and program'!H14+'respondent apps and program'!H15</f>
        <v>239</v>
      </c>
      <c r="F14" s="31">
        <f>C14*E14</f>
        <v>478</v>
      </c>
      <c r="G14" s="40">
        <f>D14*E14</f>
        <v>23990.82</v>
      </c>
    </row>
    <row r="15" spans="1:7" ht="13.5" thickBot="1">
      <c r="A15" s="35" t="s">
        <v>21</v>
      </c>
      <c r="B15" s="36">
        <f>SUM(B14:B14)</f>
        <v>2</v>
      </c>
      <c r="C15" s="36">
        <f>SUM(C14:C14)</f>
        <v>2</v>
      </c>
      <c r="D15" s="32">
        <f>(B15*50.19)</f>
        <v>100.38</v>
      </c>
      <c r="E15" s="36"/>
      <c r="F15" s="36">
        <f>SUM(F14:F14)</f>
        <v>478</v>
      </c>
      <c r="G15" s="41">
        <f>SUM(G14:G14)</f>
        <v>23990.82</v>
      </c>
    </row>
    <row r="16" spans="1:7" ht="13.5" thickBot="1">
      <c r="A16" s="27" t="s">
        <v>22</v>
      </c>
      <c r="B16" s="28"/>
      <c r="C16" s="28"/>
      <c r="D16" s="28"/>
      <c r="E16" s="28"/>
      <c r="F16" s="28"/>
      <c r="G16" s="29"/>
    </row>
    <row r="17" spans="1:7" s="25" customFormat="1" ht="12.75">
      <c r="A17" s="138" t="s">
        <v>34</v>
      </c>
      <c r="B17" s="14">
        <f>'site visits hours'!D10</f>
        <v>14</v>
      </c>
      <c r="C17" s="14">
        <f>B17</f>
        <v>14</v>
      </c>
      <c r="D17" s="139">
        <f>(B17*50.19)</f>
        <v>702.66</v>
      </c>
      <c r="E17" s="11">
        <f>44*0.75</f>
        <v>33</v>
      </c>
      <c r="F17" s="14">
        <f>C17*E17</f>
        <v>462</v>
      </c>
      <c r="G17" s="132">
        <f>D17*E17</f>
        <v>23187.78</v>
      </c>
    </row>
    <row r="18" spans="1:7" ht="26.25" thickBot="1">
      <c r="A18" s="19" t="s">
        <v>23</v>
      </c>
      <c r="B18" s="26">
        <f>SUM(B17:B17)</f>
        <v>14</v>
      </c>
      <c r="C18" s="14">
        <f>B18</f>
        <v>14</v>
      </c>
      <c r="D18" s="32">
        <f>(B18*50.19)</f>
        <v>702.66</v>
      </c>
      <c r="E18" s="26"/>
      <c r="F18" s="26">
        <f>SUM(F17:F17)</f>
        <v>462</v>
      </c>
      <c r="G18" s="41">
        <f>SUM(G17:G17)</f>
        <v>23187.78</v>
      </c>
    </row>
    <row r="19" spans="1:7" s="78" customFormat="1" ht="13.5" thickBot="1">
      <c r="A19" s="172" t="s">
        <v>55</v>
      </c>
      <c r="B19" s="181">
        <f>SUM(B15+B18)</f>
        <v>16</v>
      </c>
      <c r="C19" s="181">
        <f>SUM(C15+C18)</f>
        <v>16</v>
      </c>
      <c r="D19" s="174">
        <f>SUM(D15+D18)</f>
        <v>803.04</v>
      </c>
      <c r="E19" s="181"/>
      <c r="F19" s="175">
        <f>SUM(F15+F18)</f>
        <v>940</v>
      </c>
      <c r="G19" s="183">
        <f>SUM(G15+G18)</f>
        <v>47178.6</v>
      </c>
    </row>
    <row r="20" ht="14.25" thickBot="1" thickTop="1"/>
    <row r="21" spans="1:7" ht="14.25" thickBot="1" thickTop="1">
      <c r="A21" s="377" t="s">
        <v>25</v>
      </c>
      <c r="B21" s="378"/>
      <c r="C21" s="378"/>
      <c r="D21" s="378"/>
      <c r="E21" s="378"/>
      <c r="F21" s="378"/>
      <c r="G21" s="379"/>
    </row>
    <row r="22" spans="1:7" ht="26.25" customHeight="1" thickBot="1" thickTop="1">
      <c r="A22" s="18"/>
      <c r="B22" s="114" t="s">
        <v>15</v>
      </c>
      <c r="C22" s="114" t="s">
        <v>18</v>
      </c>
      <c r="D22" s="115" t="s">
        <v>2</v>
      </c>
      <c r="E22" s="115" t="s">
        <v>19</v>
      </c>
      <c r="F22" s="115" t="s">
        <v>4</v>
      </c>
      <c r="G22" s="116" t="s">
        <v>5</v>
      </c>
    </row>
    <row r="23" spans="1:7" ht="13.5" thickBot="1">
      <c r="A23" s="380" t="s">
        <v>20</v>
      </c>
      <c r="B23" s="381"/>
      <c r="C23" s="381"/>
      <c r="D23" s="381"/>
      <c r="E23" s="381"/>
      <c r="F23" s="381"/>
      <c r="G23" s="382"/>
    </row>
    <row r="24" spans="1:7" ht="51">
      <c r="A24" s="30" t="s">
        <v>88</v>
      </c>
      <c r="B24" s="31">
        <v>2</v>
      </c>
      <c r="C24" s="31">
        <v>2</v>
      </c>
      <c r="D24" s="32">
        <f>B24*50.19</f>
        <v>100.38</v>
      </c>
      <c r="E24" s="31">
        <f>'respondent apps and program'!H25+'respondent apps and program'!H26</f>
        <v>250</v>
      </c>
      <c r="F24" s="94">
        <f>C24*E24</f>
        <v>500</v>
      </c>
      <c r="G24" s="40">
        <f>D24*E24</f>
        <v>25095</v>
      </c>
    </row>
    <row r="25" spans="1:7" ht="13.5" thickBot="1">
      <c r="A25" s="35" t="s">
        <v>21</v>
      </c>
      <c r="B25" s="36">
        <f>SUM(B24:B24)</f>
        <v>2</v>
      </c>
      <c r="C25" s="36">
        <f>SUM(C24:C24)</f>
        <v>2</v>
      </c>
      <c r="D25" s="32">
        <f>B25*50.19</f>
        <v>100.38</v>
      </c>
      <c r="E25" s="36"/>
      <c r="F25" s="95">
        <f>SUM(F24:F24)</f>
        <v>500</v>
      </c>
      <c r="G25" s="41">
        <f>SUM(G24:G24)</f>
        <v>25095</v>
      </c>
    </row>
    <row r="26" spans="1:7" ht="13.5" thickBot="1">
      <c r="A26" s="27" t="s">
        <v>22</v>
      </c>
      <c r="B26" s="28"/>
      <c r="C26" s="28"/>
      <c r="D26" s="28"/>
      <c r="E26" s="28"/>
      <c r="F26" s="96"/>
      <c r="G26" s="29"/>
    </row>
    <row r="27" spans="1:7" s="25" customFormat="1" ht="12.75">
      <c r="A27" s="138" t="s">
        <v>34</v>
      </c>
      <c r="B27" s="14">
        <f>'site visits hours'!D10</f>
        <v>14</v>
      </c>
      <c r="C27" s="14">
        <f>B27</f>
        <v>14</v>
      </c>
      <c r="D27" s="139">
        <f>B27*50.19</f>
        <v>702.66</v>
      </c>
      <c r="E27" s="11">
        <f>48*0.75</f>
        <v>36</v>
      </c>
      <c r="F27" s="140">
        <f>C27*E27</f>
        <v>504</v>
      </c>
      <c r="G27" s="132">
        <f>D27*E27</f>
        <v>25295.76</v>
      </c>
    </row>
    <row r="28" spans="1:7" ht="25.5">
      <c r="A28" s="19" t="s">
        <v>23</v>
      </c>
      <c r="B28" s="26">
        <f>SUM(B27:B27)</f>
        <v>14</v>
      </c>
      <c r="C28" s="14">
        <f>B28</f>
        <v>14</v>
      </c>
      <c r="D28" s="20">
        <f>B28*50.19</f>
        <v>702.66</v>
      </c>
      <c r="E28" s="26"/>
      <c r="F28" s="97">
        <f>SUM(F27:F27)</f>
        <v>504</v>
      </c>
      <c r="G28" s="41">
        <f>SUM(G27:G27)</f>
        <v>25295.76</v>
      </c>
    </row>
    <row r="29" spans="1:7" s="78" customFormat="1" ht="12.75">
      <c r="A29" s="156" t="s">
        <v>57</v>
      </c>
      <c r="B29" s="184">
        <f>SUM(B25+B28)</f>
        <v>16</v>
      </c>
      <c r="C29" s="184">
        <f>SUM(C25+C28)</f>
        <v>16</v>
      </c>
      <c r="D29" s="176">
        <f>SUM(D25+D28)</f>
        <v>803.04</v>
      </c>
      <c r="E29" s="184"/>
      <c r="F29" s="185">
        <f>SUM(F25+F28)</f>
        <v>1004</v>
      </c>
      <c r="G29" s="158">
        <f>SUM(G25+G28)</f>
        <v>50390.759999999995</v>
      </c>
    </row>
    <row r="30" spans="1:7" s="78" customFormat="1" ht="12.75">
      <c r="A30" s="156" t="s">
        <v>64</v>
      </c>
      <c r="B30" s="184"/>
      <c r="C30" s="184"/>
      <c r="D30" s="176"/>
      <c r="E30" s="184"/>
      <c r="F30" s="153">
        <f>F9+F19+F29</f>
        <v>2954</v>
      </c>
      <c r="G30" s="158">
        <f>G9+G19+G29</f>
        <v>148261.26</v>
      </c>
    </row>
    <row r="31" spans="1:7" s="78" customFormat="1" ht="13.5" thickBot="1">
      <c r="A31" s="159" t="s">
        <v>65</v>
      </c>
      <c r="B31" s="186"/>
      <c r="C31" s="186"/>
      <c r="D31" s="180"/>
      <c r="E31" s="186"/>
      <c r="F31" s="161">
        <f>F30/3</f>
        <v>984.6666666666666</v>
      </c>
      <c r="G31" s="160">
        <f>G30/3</f>
        <v>49420.420000000006</v>
      </c>
    </row>
    <row r="32" ht="13.5" thickTop="1"/>
  </sheetData>
  <mergeCells count="6">
    <mergeCell ref="A21:G21"/>
    <mergeCell ref="A23:G23"/>
    <mergeCell ref="A1:G1"/>
    <mergeCell ref="A3:G3"/>
    <mergeCell ref="A11:G11"/>
    <mergeCell ref="A13:G13"/>
  </mergeCells>
  <printOptions/>
  <pageMargins left="0.75" right="0.75" top="0.22" bottom="0.36" header="0.5" footer="0.5"/>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dimension ref="A1:J86"/>
  <sheetViews>
    <sheetView workbookViewId="0" topLeftCell="A1">
      <selection activeCell="K2" sqref="K2"/>
    </sheetView>
  </sheetViews>
  <sheetFormatPr defaultColWidth="9.140625" defaultRowHeight="12.75"/>
  <cols>
    <col min="1" max="1" width="38.28125" style="0" customWidth="1"/>
    <col min="2" max="2" width="12.28125" style="0" customWidth="1"/>
    <col min="3" max="3" width="8.7109375" style="0" customWidth="1"/>
    <col min="4" max="4" width="8.8515625" style="0" customWidth="1"/>
    <col min="5" max="5" width="10.8515625" style="0" customWidth="1"/>
    <col min="6" max="6" width="9.8515625" style="21" customWidth="1"/>
    <col min="7" max="7" width="8.140625" style="22" customWidth="1"/>
    <col min="8" max="8" width="10.8515625" style="0" customWidth="1"/>
    <col min="9" max="9" width="11.140625" style="21" customWidth="1"/>
  </cols>
  <sheetData>
    <row r="1" spans="1:9" ht="12.75">
      <c r="A1" s="238" t="s">
        <v>16</v>
      </c>
      <c r="B1" s="239"/>
      <c r="C1" s="239"/>
      <c r="D1" s="239"/>
      <c r="E1" s="239"/>
      <c r="F1" s="240"/>
      <c r="G1" s="241"/>
      <c r="H1" s="239"/>
      <c r="I1" s="242"/>
    </row>
    <row r="2" spans="1:9" ht="25.5">
      <c r="A2" s="388" t="s">
        <v>0</v>
      </c>
      <c r="B2" s="114"/>
      <c r="C2" s="237" t="s">
        <v>114</v>
      </c>
      <c r="D2" s="214"/>
      <c r="E2" s="214" t="s">
        <v>1</v>
      </c>
      <c r="F2" s="215" t="s">
        <v>2</v>
      </c>
      <c r="G2" s="216" t="s">
        <v>3</v>
      </c>
      <c r="H2" s="214" t="s">
        <v>4</v>
      </c>
      <c r="I2" s="217" t="s">
        <v>5</v>
      </c>
    </row>
    <row r="3" spans="1:9" ht="12.75">
      <c r="A3" s="389"/>
      <c r="B3" s="223">
        <v>46.7</v>
      </c>
      <c r="C3" s="218">
        <v>50.19</v>
      </c>
      <c r="D3" s="224">
        <v>23.8</v>
      </c>
      <c r="E3" s="219"/>
      <c r="F3" s="220"/>
      <c r="G3" s="221"/>
      <c r="H3" s="219"/>
      <c r="I3" s="222"/>
    </row>
    <row r="4" spans="1:9" ht="12.75">
      <c r="A4" s="2" t="s">
        <v>6</v>
      </c>
      <c r="B4" s="76"/>
      <c r="C4" s="3"/>
      <c r="D4" s="3"/>
      <c r="E4" s="3"/>
      <c r="F4" s="4"/>
      <c r="G4" s="5"/>
      <c r="H4" s="3"/>
      <c r="I4" s="4"/>
    </row>
    <row r="5" spans="1:9" ht="25.5">
      <c r="A5" s="10" t="s">
        <v>7</v>
      </c>
      <c r="B5" s="7">
        <v>0</v>
      </c>
      <c r="C5" s="7">
        <v>-6</v>
      </c>
      <c r="D5" s="7">
        <v>0</v>
      </c>
      <c r="E5" s="7">
        <f>SUM(B5:D5)</f>
        <v>-6</v>
      </c>
      <c r="F5" s="231">
        <f>(B5*B3)+(C5*C3)+(D5*D3)</f>
        <v>-301.14</v>
      </c>
      <c r="G5" s="11">
        <v>15</v>
      </c>
      <c r="H5" s="7">
        <f>E5*G5</f>
        <v>-90</v>
      </c>
      <c r="I5" s="227">
        <f>F5*G5</f>
        <v>-4517.099999999999</v>
      </c>
    </row>
    <row r="6" spans="1:9" ht="12.75">
      <c r="A6" s="10" t="s">
        <v>8</v>
      </c>
      <c r="B6" s="7">
        <f>SUM(B5:B5)</f>
        <v>0</v>
      </c>
      <c r="C6" s="7">
        <f>SUM(C5:C5)</f>
        <v>-6</v>
      </c>
      <c r="D6" s="7">
        <f>SUM(D5:D5)</f>
        <v>0</v>
      </c>
      <c r="E6" s="7">
        <f>SUM(E5:E5)</f>
        <v>-6</v>
      </c>
      <c r="F6" s="231">
        <f>SUM(F5:F5)</f>
        <v>-301.14</v>
      </c>
      <c r="G6" s="9"/>
      <c r="H6" s="7">
        <f>SUM(H5:H5)</f>
        <v>-90</v>
      </c>
      <c r="I6" s="209">
        <f>SUM(I5:I5)</f>
        <v>-4517.099999999999</v>
      </c>
    </row>
    <row r="7" spans="1:9" ht="12.75">
      <c r="A7" s="2" t="s">
        <v>9</v>
      </c>
      <c r="B7" s="3"/>
      <c r="C7" s="3"/>
      <c r="D7" s="3"/>
      <c r="E7" s="12"/>
      <c r="F7" s="232"/>
      <c r="G7" s="5"/>
      <c r="H7" s="13"/>
      <c r="I7" s="228"/>
    </row>
    <row r="8" spans="1:9" ht="25.5">
      <c r="A8" s="10" t="s">
        <v>10</v>
      </c>
      <c r="B8" s="14">
        <v>0</v>
      </c>
      <c r="C8" s="15">
        <v>0.25</v>
      </c>
      <c r="D8" s="15">
        <v>0</v>
      </c>
      <c r="E8" s="16">
        <f>SUM(B8:D8)</f>
        <v>0.25</v>
      </c>
      <c r="F8" s="231">
        <f>(B8*B3)+(C8*C3)+(D8*D3)</f>
        <v>12.5475</v>
      </c>
      <c r="G8" s="11">
        <v>15</v>
      </c>
      <c r="H8" s="7">
        <f>E8*G8</f>
        <v>3.75</v>
      </c>
      <c r="I8" s="227">
        <f>F8*G8</f>
        <v>188.21249999999998</v>
      </c>
    </row>
    <row r="9" spans="1:9" ht="12.75">
      <c r="A9" s="10" t="s">
        <v>104</v>
      </c>
      <c r="B9" s="14"/>
      <c r="C9" s="15">
        <v>0.25</v>
      </c>
      <c r="D9" s="15"/>
      <c r="E9" s="16">
        <f>SUM(B9:D9)</f>
        <v>0.25</v>
      </c>
      <c r="F9" s="231">
        <f>(B9*B3)+(C9*C3)+(D9*D3)</f>
        <v>12.5475</v>
      </c>
      <c r="G9" s="11">
        <v>15</v>
      </c>
      <c r="H9" s="7">
        <f>E9*G9</f>
        <v>3.75</v>
      </c>
      <c r="I9" s="227">
        <f>F9*G9</f>
        <v>188.21249999999998</v>
      </c>
    </row>
    <row r="10" spans="1:9" ht="12.75">
      <c r="A10" s="17" t="s">
        <v>116</v>
      </c>
      <c r="B10" s="7">
        <f>SUM(B8:B8)</f>
        <v>0</v>
      </c>
      <c r="C10" s="7">
        <f>SUM(C8:C8)</f>
        <v>0.25</v>
      </c>
      <c r="D10" s="7">
        <f>SUM(D8:D8)</f>
        <v>0</v>
      </c>
      <c r="E10" s="7">
        <f>SUM(E8:E9)</f>
        <v>0.5</v>
      </c>
      <c r="F10" s="231">
        <f>SUM(F8:F9)</f>
        <v>25.095</v>
      </c>
      <c r="G10" s="9"/>
      <c r="H10" s="7">
        <f>SUM(H8:H9)</f>
        <v>7.5</v>
      </c>
      <c r="I10" s="209">
        <f>SUM(I8:I9)</f>
        <v>376.42499999999995</v>
      </c>
    </row>
    <row r="11" spans="1:9" ht="12.75">
      <c r="A11" s="72" t="s">
        <v>12</v>
      </c>
      <c r="B11" s="74"/>
      <c r="C11" s="74"/>
      <c r="D11" s="74"/>
      <c r="E11" s="74"/>
      <c r="F11" s="233"/>
      <c r="G11" s="93"/>
      <c r="H11" s="74"/>
      <c r="I11" s="211"/>
    </row>
    <row r="12" spans="1:9" ht="25.5">
      <c r="A12" s="203" t="s">
        <v>105</v>
      </c>
      <c r="B12" s="202">
        <v>0</v>
      </c>
      <c r="C12" s="202">
        <v>0.25</v>
      </c>
      <c r="D12" s="7">
        <v>0</v>
      </c>
      <c r="E12" s="7">
        <f>B12+C12+D12</f>
        <v>0.25</v>
      </c>
      <c r="F12" s="231">
        <f>(B12*B3)+(C12*C3)+(D12*D3)</f>
        <v>12.5475</v>
      </c>
      <c r="G12" s="11">
        <v>5</v>
      </c>
      <c r="H12" s="7">
        <f>E12*G12</f>
        <v>1.25</v>
      </c>
      <c r="I12" s="209">
        <f>F12*G12</f>
        <v>62.7375</v>
      </c>
    </row>
    <row r="13" spans="1:9" ht="12.75">
      <c r="A13" s="1" t="s">
        <v>106</v>
      </c>
      <c r="B13" s="202">
        <v>0</v>
      </c>
      <c r="C13" s="202">
        <v>0.25</v>
      </c>
      <c r="D13" s="7">
        <v>0</v>
      </c>
      <c r="E13" s="7">
        <f>B13+C13+D13</f>
        <v>0.25</v>
      </c>
      <c r="F13" s="231">
        <f>(B13*B3)+(C13*C3)+(D13*D3)</f>
        <v>12.5475</v>
      </c>
      <c r="G13" s="11">
        <v>5</v>
      </c>
      <c r="H13" s="7">
        <f>E13*G13</f>
        <v>1.25</v>
      </c>
      <c r="I13" s="209">
        <f>F13*G13</f>
        <v>62.7375</v>
      </c>
    </row>
    <row r="14" spans="1:9" ht="26.25" thickBot="1">
      <c r="A14" s="225" t="s">
        <v>117</v>
      </c>
      <c r="B14" s="226">
        <f>SUM(B12:B13)</f>
        <v>0</v>
      </c>
      <c r="C14" s="226">
        <f>SUM(C12:C13)</f>
        <v>0.5</v>
      </c>
      <c r="D14" s="226">
        <f>SUM(D12:D13)</f>
        <v>0</v>
      </c>
      <c r="E14" s="226">
        <f>SUM(E12:E13)</f>
        <v>0.5</v>
      </c>
      <c r="F14" s="234">
        <f>SUM(F12:F13)</f>
        <v>25.095</v>
      </c>
      <c r="G14" s="226" t="s">
        <v>103</v>
      </c>
      <c r="H14" s="226">
        <f>SUM(H12:H13)</f>
        <v>2.5</v>
      </c>
      <c r="I14" s="229">
        <f>SUM(I12:I13)</f>
        <v>125.475</v>
      </c>
    </row>
    <row r="15" spans="1:9" ht="13.5" thickBot="1">
      <c r="A15" s="172" t="s">
        <v>66</v>
      </c>
      <c r="B15" s="190">
        <f>B6+B10</f>
        <v>0</v>
      </c>
      <c r="C15" s="190">
        <f>C6+C10+C14</f>
        <v>-5.25</v>
      </c>
      <c r="D15" s="190">
        <f>D6+D10+D14</f>
        <v>0</v>
      </c>
      <c r="E15" s="190">
        <f>E6+E10+E14</f>
        <v>-5</v>
      </c>
      <c r="F15" s="235">
        <f>F6+F10+F14</f>
        <v>-250.94999999999996</v>
      </c>
      <c r="G15" s="175"/>
      <c r="H15" s="190">
        <f>H6+H10+H14</f>
        <v>-80</v>
      </c>
      <c r="I15" s="230">
        <f>I6+I10+I14</f>
        <v>-4015.1999999999994</v>
      </c>
    </row>
    <row r="16" ht="13.5" thickTop="1"/>
    <row r="17" spans="1:10" ht="51">
      <c r="A17" s="236" t="s">
        <v>153</v>
      </c>
      <c r="C17" s="22"/>
      <c r="E17" s="21"/>
      <c r="F17"/>
      <c r="G17"/>
      <c r="I17"/>
      <c r="J17" s="109" t="s">
        <v>103</v>
      </c>
    </row>
    <row r="18" spans="3:9" ht="12.75">
      <c r="C18" s="22"/>
      <c r="E18" s="21"/>
      <c r="F18"/>
      <c r="G18"/>
      <c r="I18"/>
    </row>
    <row r="19" spans="1:9" s="78" customFormat="1" ht="12.75">
      <c r="A19"/>
      <c r="B19"/>
      <c r="C19" s="22"/>
      <c r="D19"/>
      <c r="E19" s="21"/>
      <c r="F19"/>
      <c r="G19"/>
      <c r="H19"/>
      <c r="I19"/>
    </row>
    <row r="20" spans="3:9" ht="12.75">
      <c r="C20" s="22"/>
      <c r="E20" s="21"/>
      <c r="F20"/>
      <c r="G20"/>
      <c r="I20"/>
    </row>
    <row r="21" spans="2:3" ht="12.75">
      <c r="B21" s="23"/>
      <c r="C21" s="23"/>
    </row>
    <row r="22" spans="1:9" ht="12.75">
      <c r="A22" s="25" t="s">
        <v>103</v>
      </c>
      <c r="B22" s="21"/>
      <c r="F22"/>
      <c r="G22"/>
      <c r="I22"/>
    </row>
    <row r="23" spans="2:9" ht="12.75">
      <c r="B23" s="21"/>
      <c r="F23"/>
      <c r="G23"/>
      <c r="I23"/>
    </row>
    <row r="24" spans="2:9" ht="12.75">
      <c r="B24" s="21"/>
      <c r="F24"/>
      <c r="G24"/>
      <c r="I24"/>
    </row>
    <row r="25" spans="1:9" ht="12.75">
      <c r="A25" s="21"/>
      <c r="F25"/>
      <c r="G25"/>
      <c r="I25"/>
    </row>
    <row r="26" spans="1:9" ht="12.75">
      <c r="A26" s="21"/>
      <c r="F26"/>
      <c r="G26"/>
      <c r="I26"/>
    </row>
    <row r="27" spans="1:9" ht="12.75">
      <c r="A27" s="21"/>
      <c r="F27"/>
      <c r="G27"/>
      <c r="I27"/>
    </row>
    <row r="28" spans="1:9" ht="12.75">
      <c r="A28" s="21"/>
      <c r="F28"/>
      <c r="G28"/>
      <c r="I28"/>
    </row>
    <row r="29" spans="1:9" ht="12.75">
      <c r="A29" s="21"/>
      <c r="F29"/>
      <c r="G29"/>
      <c r="I29"/>
    </row>
    <row r="30" spans="1:9" ht="12.75">
      <c r="A30" s="21"/>
      <c r="F30"/>
      <c r="G30"/>
      <c r="I30"/>
    </row>
    <row r="31" spans="2:9" ht="12.75">
      <c r="B31" s="21"/>
      <c r="F31"/>
      <c r="G31"/>
      <c r="I31"/>
    </row>
    <row r="32" spans="1:9" ht="12.75">
      <c r="A32" s="238" t="s">
        <v>118</v>
      </c>
      <c r="B32" s="239"/>
      <c r="C32" s="239"/>
      <c r="D32" s="239"/>
      <c r="E32" s="239"/>
      <c r="F32" s="240"/>
      <c r="G32" s="241"/>
      <c r="H32" s="239"/>
      <c r="I32" s="242"/>
    </row>
    <row r="33" spans="1:9" ht="25.5">
      <c r="A33" s="388" t="s">
        <v>0</v>
      </c>
      <c r="B33" s="114"/>
      <c r="C33" s="237" t="s">
        <v>114</v>
      </c>
      <c r="D33" s="214"/>
      <c r="E33" s="214" t="s">
        <v>1</v>
      </c>
      <c r="F33" s="215" t="s">
        <v>2</v>
      </c>
      <c r="G33" s="216" t="s">
        <v>3</v>
      </c>
      <c r="H33" s="214" t="s">
        <v>4</v>
      </c>
      <c r="I33" s="217" t="s">
        <v>5</v>
      </c>
    </row>
    <row r="34" spans="1:9" ht="12.75">
      <c r="A34" s="389"/>
      <c r="B34" s="223">
        <v>46.7</v>
      </c>
      <c r="C34" s="218">
        <v>50.19</v>
      </c>
      <c r="D34" s="224">
        <v>23.8</v>
      </c>
      <c r="E34" s="219"/>
      <c r="F34" s="220"/>
      <c r="G34" s="221"/>
      <c r="H34" s="219"/>
      <c r="I34" s="222"/>
    </row>
    <row r="35" spans="1:9" ht="12.75">
      <c r="A35" s="2" t="s">
        <v>6</v>
      </c>
      <c r="B35" s="76"/>
      <c r="C35" s="3"/>
      <c r="D35" s="3"/>
      <c r="E35" s="3"/>
      <c r="F35" s="4"/>
      <c r="G35" s="5"/>
      <c r="H35" s="3"/>
      <c r="I35" s="4"/>
    </row>
    <row r="36" spans="1:9" ht="25.5" customHeight="1">
      <c r="A36" s="10" t="s">
        <v>7</v>
      </c>
      <c r="B36" s="7">
        <v>0</v>
      </c>
      <c r="C36" s="7">
        <v>-6</v>
      </c>
      <c r="D36" s="7">
        <v>0</v>
      </c>
      <c r="E36" s="7">
        <f>SUM(B36:D36)</f>
        <v>-6</v>
      </c>
      <c r="F36" s="231">
        <f>(B36*B34)+(C36*C34)+(D36*D34)</f>
        <v>-301.14</v>
      </c>
      <c r="G36" s="11">
        <v>30</v>
      </c>
      <c r="H36" s="7">
        <f>E36*G36</f>
        <v>-180</v>
      </c>
      <c r="I36" s="227">
        <f>F36*G36</f>
        <v>-9034.199999999999</v>
      </c>
    </row>
    <row r="37" spans="1:9" ht="12.75">
      <c r="A37" s="10" t="s">
        <v>8</v>
      </c>
      <c r="B37" s="7">
        <f>SUM(B36:B36)</f>
        <v>0</v>
      </c>
      <c r="C37" s="7">
        <f>SUM(C36:C36)</f>
        <v>-6</v>
      </c>
      <c r="D37" s="7">
        <f>SUM(D36:D36)</f>
        <v>0</v>
      </c>
      <c r="E37" s="7">
        <f>SUM(E36:E36)</f>
        <v>-6</v>
      </c>
      <c r="F37" s="231">
        <f>SUM(F36:F36)</f>
        <v>-301.14</v>
      </c>
      <c r="G37" s="9"/>
      <c r="H37" s="7">
        <f>SUM(H36:H36)</f>
        <v>-180</v>
      </c>
      <c r="I37" s="209">
        <f>SUM(I36:I36)</f>
        <v>-9034.199999999999</v>
      </c>
    </row>
    <row r="38" spans="1:9" ht="12.75">
      <c r="A38" s="2" t="s">
        <v>9</v>
      </c>
      <c r="B38" s="3"/>
      <c r="C38" s="3"/>
      <c r="D38" s="3"/>
      <c r="E38" s="12"/>
      <c r="F38" s="232"/>
      <c r="G38" s="5"/>
      <c r="H38" s="13"/>
      <c r="I38" s="228"/>
    </row>
    <row r="39" spans="1:9" ht="25.5">
      <c r="A39" s="10" t="s">
        <v>10</v>
      </c>
      <c r="B39" s="14">
        <v>0</v>
      </c>
      <c r="C39" s="15">
        <v>0.25</v>
      </c>
      <c r="D39" s="15">
        <v>0</v>
      </c>
      <c r="E39" s="16">
        <f>SUM(B39:D39)</f>
        <v>0.25</v>
      </c>
      <c r="F39" s="231">
        <f>(B39*B34)+(C39*C34)+(D39*D34)</f>
        <v>12.5475</v>
      </c>
      <c r="G39" s="11">
        <v>15</v>
      </c>
      <c r="H39" s="7">
        <f>E39*G39</f>
        <v>3.75</v>
      </c>
      <c r="I39" s="227">
        <f>F39*G39</f>
        <v>188.21249999999998</v>
      </c>
    </row>
    <row r="40" spans="1:9" ht="12.75">
      <c r="A40" s="10" t="s">
        <v>104</v>
      </c>
      <c r="B40" s="14"/>
      <c r="C40" s="15">
        <v>0.25</v>
      </c>
      <c r="D40" s="15"/>
      <c r="E40" s="16">
        <f>SUM(B40:D40)</f>
        <v>0.25</v>
      </c>
      <c r="F40" s="231">
        <f>(B40*B34)+(C40*C34)+(D40*D34)</f>
        <v>12.5475</v>
      </c>
      <c r="G40" s="11">
        <v>15</v>
      </c>
      <c r="H40" s="7">
        <f>E40*G40</f>
        <v>3.75</v>
      </c>
      <c r="I40" s="227">
        <f>F40*G40</f>
        <v>188.21249999999998</v>
      </c>
    </row>
    <row r="41" spans="1:9" ht="12.75">
      <c r="A41" s="17" t="s">
        <v>116</v>
      </c>
      <c r="B41" s="7">
        <f>SUM(B39:B39)</f>
        <v>0</v>
      </c>
      <c r="C41" s="7">
        <f>SUM(C39:C39)</f>
        <v>0.25</v>
      </c>
      <c r="D41" s="7">
        <f>SUM(D39:D39)</f>
        <v>0</v>
      </c>
      <c r="E41" s="7">
        <f>SUM(E39:E40)</f>
        <v>0.5</v>
      </c>
      <c r="F41" s="231">
        <f>SUM(F39:F40)</f>
        <v>25.095</v>
      </c>
      <c r="G41" s="9"/>
      <c r="H41" s="7">
        <f>SUM(H39:H40)</f>
        <v>7.5</v>
      </c>
      <c r="I41" s="209">
        <f>SUM(I39:I40)</f>
        <v>376.42499999999995</v>
      </c>
    </row>
    <row r="42" spans="1:9" ht="12.75">
      <c r="A42" s="72" t="s">
        <v>12</v>
      </c>
      <c r="B42" s="74"/>
      <c r="C42" s="74"/>
      <c r="D42" s="74"/>
      <c r="E42" s="74"/>
      <c r="F42" s="233"/>
      <c r="G42" s="93"/>
      <c r="H42" s="74"/>
      <c r="I42" s="211"/>
    </row>
    <row r="43" spans="1:9" ht="25.5">
      <c r="A43" s="203" t="s">
        <v>105</v>
      </c>
      <c r="B43" s="202">
        <v>0</v>
      </c>
      <c r="C43" s="202">
        <v>0.25</v>
      </c>
      <c r="D43" s="7">
        <v>0</v>
      </c>
      <c r="E43" s="7">
        <f>B43+C43+D43</f>
        <v>0.25</v>
      </c>
      <c r="F43" s="231">
        <f>(B43*B34)+(C43*C34)+(D43*D34)</f>
        <v>12.5475</v>
      </c>
      <c r="G43" s="11">
        <v>15</v>
      </c>
      <c r="H43" s="7">
        <f>E43*G43</f>
        <v>3.75</v>
      </c>
      <c r="I43" s="209">
        <f>F43*G43</f>
        <v>188.21249999999998</v>
      </c>
    </row>
    <row r="44" spans="1:9" ht="12.75">
      <c r="A44" s="1" t="s">
        <v>106</v>
      </c>
      <c r="B44" s="202">
        <v>0</v>
      </c>
      <c r="C44" s="202">
        <v>0.25</v>
      </c>
      <c r="D44" s="7">
        <v>0</v>
      </c>
      <c r="E44" s="7">
        <f>B44+C44+D44</f>
        <v>0.25</v>
      </c>
      <c r="F44" s="231">
        <f>(B44*B34)+(C44*C34)+(D44*D34)</f>
        <v>12.5475</v>
      </c>
      <c r="G44" s="11">
        <v>15</v>
      </c>
      <c r="H44" s="7">
        <f>E44*G44</f>
        <v>3.75</v>
      </c>
      <c r="I44" s="209">
        <f>F44*G44</f>
        <v>188.21249999999998</v>
      </c>
    </row>
    <row r="45" spans="1:9" ht="26.25" thickBot="1">
      <c r="A45" s="225" t="s">
        <v>117</v>
      </c>
      <c r="B45" s="226">
        <f>SUM(B43:B44)</f>
        <v>0</v>
      </c>
      <c r="C45" s="226">
        <f>SUM(C43:C44)</f>
        <v>0.5</v>
      </c>
      <c r="D45" s="226">
        <f>SUM(D43:D44)</f>
        <v>0</v>
      </c>
      <c r="E45" s="226">
        <f>SUM(E43:E44)</f>
        <v>0.5</v>
      </c>
      <c r="F45" s="234">
        <f>SUM(F43:F44)</f>
        <v>25.095</v>
      </c>
      <c r="G45" s="226" t="s">
        <v>103</v>
      </c>
      <c r="H45" s="226">
        <f>SUM(H43:H44)</f>
        <v>7.5</v>
      </c>
      <c r="I45" s="229">
        <f>SUM(I43:I44)</f>
        <v>376.42499999999995</v>
      </c>
    </row>
    <row r="46" spans="1:9" ht="13.5" thickBot="1">
      <c r="A46" s="172" t="s">
        <v>67</v>
      </c>
      <c r="B46" s="190">
        <f>B37+B41</f>
        <v>0</v>
      </c>
      <c r="C46" s="190">
        <f>C37+C41+C45</f>
        <v>-5.25</v>
      </c>
      <c r="D46" s="190">
        <f>D37+D41+D45</f>
        <v>0</v>
      </c>
      <c r="E46" s="190">
        <f>E37+E41+E45</f>
        <v>-5</v>
      </c>
      <c r="F46" s="235">
        <f>F37+F41+F45</f>
        <v>-250.94999999999996</v>
      </c>
      <c r="G46" s="175"/>
      <c r="H46" s="190">
        <f>H37+H41+H45</f>
        <v>-165</v>
      </c>
      <c r="I46" s="230">
        <f>I37+I41+I45</f>
        <v>-8281.35</v>
      </c>
    </row>
    <row r="47" ht="13.5" thickTop="1"/>
    <row r="48" spans="1:9" ht="51">
      <c r="A48" s="236" t="s">
        <v>153</v>
      </c>
      <c r="C48" s="22"/>
      <c r="E48" s="21"/>
      <c r="F48"/>
      <c r="G48"/>
      <c r="I48"/>
    </row>
    <row r="49" ht="12.75">
      <c r="J49" s="78" t="s">
        <v>103</v>
      </c>
    </row>
    <row r="50" spans="3:10" ht="12.75">
      <c r="C50" s="22"/>
      <c r="D50" s="25"/>
      <c r="E50" s="21"/>
      <c r="F50"/>
      <c r="G50"/>
      <c r="I50"/>
      <c r="J50" s="78"/>
    </row>
    <row r="51" spans="3:10" ht="12.75">
      <c r="C51" s="22"/>
      <c r="E51" s="21"/>
      <c r="F51"/>
      <c r="G51"/>
      <c r="I51"/>
      <c r="J51" s="78"/>
    </row>
    <row r="52" spans="3:10" ht="12.75">
      <c r="C52" s="22"/>
      <c r="E52" s="21"/>
      <c r="F52"/>
      <c r="G52"/>
      <c r="H52" s="78"/>
      <c r="I52" s="78"/>
      <c r="J52" s="78"/>
    </row>
    <row r="53" spans="3:9" ht="12.75">
      <c r="C53" s="22"/>
      <c r="E53" s="21"/>
      <c r="F53"/>
      <c r="G53"/>
      <c r="I53"/>
    </row>
    <row r="54" spans="3:9" ht="12.75">
      <c r="C54" s="22"/>
      <c r="E54" s="21"/>
      <c r="F54"/>
      <c r="G54"/>
      <c r="I54"/>
    </row>
    <row r="55" spans="2:3" ht="12.75">
      <c r="B55" s="23"/>
      <c r="C55" s="23"/>
    </row>
    <row r="56" s="78" customFormat="1" ht="12.75"/>
    <row r="57" ht="12.75"/>
    <row r="58" ht="12.75"/>
    <row r="59" ht="12.75"/>
    <row r="60" ht="12.75"/>
    <row r="61" ht="12.75"/>
    <row r="62" ht="12.75"/>
    <row r="63" spans="1:9" ht="12.75">
      <c r="A63" s="238" t="s">
        <v>119</v>
      </c>
      <c r="B63" s="239"/>
      <c r="C63" s="239"/>
      <c r="D63" s="239"/>
      <c r="E63" s="239"/>
      <c r="F63" s="240"/>
      <c r="G63" s="241"/>
      <c r="H63" s="239"/>
      <c r="I63" s="242"/>
    </row>
    <row r="64" spans="1:9" ht="25.5">
      <c r="A64" s="388" t="s">
        <v>0</v>
      </c>
      <c r="B64" s="114"/>
      <c r="C64" s="237" t="s">
        <v>114</v>
      </c>
      <c r="D64" s="214"/>
      <c r="E64" s="214" t="s">
        <v>1</v>
      </c>
      <c r="F64" s="215" t="s">
        <v>2</v>
      </c>
      <c r="G64" s="216" t="s">
        <v>3</v>
      </c>
      <c r="H64" s="214" t="s">
        <v>4</v>
      </c>
      <c r="I64" s="217" t="s">
        <v>5</v>
      </c>
    </row>
    <row r="65" spans="1:9" ht="12.75">
      <c r="A65" s="389"/>
      <c r="B65" s="223">
        <v>46.7</v>
      </c>
      <c r="C65" s="218">
        <v>50.19</v>
      </c>
      <c r="D65" s="224">
        <v>23.8</v>
      </c>
      <c r="E65" s="219"/>
      <c r="F65" s="220"/>
      <c r="G65" s="221"/>
      <c r="H65" s="219"/>
      <c r="I65" s="222"/>
    </row>
    <row r="66" spans="1:9" ht="12.75">
      <c r="A66" s="2" t="s">
        <v>6</v>
      </c>
      <c r="B66" s="76"/>
      <c r="C66" s="3"/>
      <c r="D66" s="3"/>
      <c r="E66" s="3"/>
      <c r="F66" s="4"/>
      <c r="G66" s="5"/>
      <c r="H66" s="3"/>
      <c r="I66" s="4"/>
    </row>
    <row r="67" spans="1:9" ht="25.5">
      <c r="A67" s="10" t="s">
        <v>7</v>
      </c>
      <c r="B67" s="7">
        <v>0</v>
      </c>
      <c r="C67" s="7">
        <v>-6</v>
      </c>
      <c r="D67" s="7">
        <v>0</v>
      </c>
      <c r="E67" s="7">
        <f>SUM(B67:D67)</f>
        <v>-6</v>
      </c>
      <c r="F67" s="231">
        <f>(B67*B65)+(C67*C65)+(D67*D65)</f>
        <v>-301.14</v>
      </c>
      <c r="G67" s="11">
        <v>45</v>
      </c>
      <c r="H67" s="7">
        <f>E67*G67</f>
        <v>-270</v>
      </c>
      <c r="I67" s="227">
        <f>F67*G67</f>
        <v>-13551.3</v>
      </c>
    </row>
    <row r="68" spans="1:9" ht="12.75">
      <c r="A68" s="10" t="s">
        <v>8</v>
      </c>
      <c r="B68" s="7">
        <f>SUM(B67:B67)</f>
        <v>0</v>
      </c>
      <c r="C68" s="7">
        <f>SUM(C67:C67)</f>
        <v>-6</v>
      </c>
      <c r="D68" s="7">
        <f>SUM(D67:D67)</f>
        <v>0</v>
      </c>
      <c r="E68" s="7">
        <f>SUM(E67:E67)</f>
        <v>-6</v>
      </c>
      <c r="F68" s="231">
        <f>SUM(F67:F67)</f>
        <v>-301.14</v>
      </c>
      <c r="G68" s="9"/>
      <c r="H68" s="7">
        <f>SUM(H67:H67)</f>
        <v>-270</v>
      </c>
      <c r="I68" s="209">
        <f>SUM(I67:I67)</f>
        <v>-13551.3</v>
      </c>
    </row>
    <row r="69" spans="1:9" ht="12.75">
      <c r="A69" s="2" t="s">
        <v>9</v>
      </c>
      <c r="B69" s="3"/>
      <c r="C69" s="3"/>
      <c r="D69" s="3"/>
      <c r="E69" s="12"/>
      <c r="F69" s="232"/>
      <c r="G69" s="5"/>
      <c r="H69" s="13"/>
      <c r="I69" s="228"/>
    </row>
    <row r="70" spans="1:9" ht="25.5">
      <c r="A70" s="10" t="s">
        <v>10</v>
      </c>
      <c r="B70" s="14">
        <v>0</v>
      </c>
      <c r="C70" s="15">
        <v>0.25</v>
      </c>
      <c r="D70" s="15">
        <v>0</v>
      </c>
      <c r="E70" s="16">
        <f>SUM(B70:D70)</f>
        <v>0.25</v>
      </c>
      <c r="F70" s="231">
        <f>(B70*B65)+(C70*C65)+(D70*D65)</f>
        <v>12.5475</v>
      </c>
      <c r="G70" s="11">
        <v>15</v>
      </c>
      <c r="H70" s="7">
        <f>E70*G70</f>
        <v>3.75</v>
      </c>
      <c r="I70" s="227">
        <f>F70*G70</f>
        <v>188.21249999999998</v>
      </c>
    </row>
    <row r="71" spans="1:9" ht="12.75">
      <c r="A71" s="10" t="s">
        <v>104</v>
      </c>
      <c r="B71" s="14"/>
      <c r="C71" s="15">
        <v>0.25</v>
      </c>
      <c r="D71" s="15"/>
      <c r="E71" s="16">
        <f>SUM(B71:D71)</f>
        <v>0.25</v>
      </c>
      <c r="F71" s="231">
        <f>(B71*B65)+(C71*C65)+(D71*D65)</f>
        <v>12.5475</v>
      </c>
      <c r="G71" s="11">
        <v>15</v>
      </c>
      <c r="H71" s="7">
        <f>E71*G71</f>
        <v>3.75</v>
      </c>
      <c r="I71" s="227">
        <f>F71*G71</f>
        <v>188.21249999999998</v>
      </c>
    </row>
    <row r="72" spans="1:9" ht="12.75">
      <c r="A72" s="17" t="s">
        <v>116</v>
      </c>
      <c r="B72" s="7">
        <f>SUM(B70:B70)</f>
        <v>0</v>
      </c>
      <c r="C72" s="7">
        <f>SUM(C70:C70)</f>
        <v>0.25</v>
      </c>
      <c r="D72" s="7">
        <f>SUM(D70:D70)</f>
        <v>0</v>
      </c>
      <c r="E72" s="7">
        <f>SUM(E70:E71)</f>
        <v>0.5</v>
      </c>
      <c r="F72" s="231">
        <f>SUM(F70:F71)</f>
        <v>25.095</v>
      </c>
      <c r="G72" s="9"/>
      <c r="H72" s="7">
        <f>SUM(H70:H71)</f>
        <v>7.5</v>
      </c>
      <c r="I72" s="209">
        <f>SUM(I70:I71)</f>
        <v>376.42499999999995</v>
      </c>
    </row>
    <row r="73" spans="1:9" ht="12.75">
      <c r="A73" s="72" t="s">
        <v>12</v>
      </c>
      <c r="B73" s="74"/>
      <c r="C73" s="74"/>
      <c r="D73" s="74"/>
      <c r="E73" s="74"/>
      <c r="F73" s="233"/>
      <c r="G73" s="93"/>
      <c r="H73" s="74"/>
      <c r="I73" s="211"/>
    </row>
    <row r="74" spans="1:9" ht="25.5">
      <c r="A74" s="203" t="s">
        <v>105</v>
      </c>
      <c r="B74" s="202">
        <v>0</v>
      </c>
      <c r="C74" s="202">
        <v>0.25</v>
      </c>
      <c r="D74" s="7">
        <v>0</v>
      </c>
      <c r="E74" s="7">
        <f>B74+C74+D74</f>
        <v>0.25</v>
      </c>
      <c r="F74" s="231">
        <f>(B74*B65)+(C74*C65)+(D74*D65)</f>
        <v>12.5475</v>
      </c>
      <c r="G74" s="11">
        <v>15</v>
      </c>
      <c r="H74" s="7">
        <f>E74*G74</f>
        <v>3.75</v>
      </c>
      <c r="I74" s="209">
        <f>F74*G74</f>
        <v>188.21249999999998</v>
      </c>
    </row>
    <row r="75" spans="1:9" ht="12.75">
      <c r="A75" s="1" t="s">
        <v>106</v>
      </c>
      <c r="B75" s="202">
        <v>0</v>
      </c>
      <c r="C75" s="202">
        <v>0.25</v>
      </c>
      <c r="D75" s="7">
        <v>0</v>
      </c>
      <c r="E75" s="7">
        <f>B75+C75+D75</f>
        <v>0.25</v>
      </c>
      <c r="F75" s="231">
        <f>(B75*B65)+(C75*C65)+(D75*D65)</f>
        <v>12.5475</v>
      </c>
      <c r="G75" s="11">
        <v>15</v>
      </c>
      <c r="H75" s="7">
        <f>E75*G75</f>
        <v>3.75</v>
      </c>
      <c r="I75" s="209">
        <f>F75*G75</f>
        <v>188.21249999999998</v>
      </c>
    </row>
    <row r="76" spans="1:9" ht="25.5">
      <c r="A76" s="225" t="s">
        <v>117</v>
      </c>
      <c r="B76" s="226">
        <f>SUM(B74:B75)</f>
        <v>0</v>
      </c>
      <c r="C76" s="226">
        <f>SUM(C74:C75)</f>
        <v>0.5</v>
      </c>
      <c r="D76" s="226">
        <f>SUM(D74:D75)</f>
        <v>0</v>
      </c>
      <c r="E76" s="226">
        <f>SUM(E74:E75)</f>
        <v>0.5</v>
      </c>
      <c r="F76" s="234">
        <f>SUM(F74:F75)</f>
        <v>25.095</v>
      </c>
      <c r="G76" s="226" t="s">
        <v>103</v>
      </c>
      <c r="H76" s="226">
        <f>SUM(H74:H75)</f>
        <v>7.5</v>
      </c>
      <c r="I76" s="229">
        <f>SUM(I74:I75)</f>
        <v>376.42499999999995</v>
      </c>
    </row>
    <row r="77" spans="1:9" ht="12.75">
      <c r="A77" s="156" t="s">
        <v>68</v>
      </c>
      <c r="B77" s="187">
        <f>B68+B72</f>
        <v>0</v>
      </c>
      <c r="C77" s="187">
        <f>C68+C72+C76</f>
        <v>-5.25</v>
      </c>
      <c r="D77" s="187">
        <f>D68+D72+D76</f>
        <v>0</v>
      </c>
      <c r="E77" s="187">
        <f>E68+E72+E76</f>
        <v>-5</v>
      </c>
      <c r="F77" s="243">
        <f>F68+F72+F76</f>
        <v>-250.94999999999996</v>
      </c>
      <c r="G77" s="177"/>
      <c r="H77" s="187">
        <f>H68+H72+H76</f>
        <v>-255</v>
      </c>
      <c r="I77" s="244">
        <f>I68+I72+I76</f>
        <v>-12798.45</v>
      </c>
    </row>
    <row r="78" spans="1:9" ht="12.75">
      <c r="A78" s="156" t="s">
        <v>120</v>
      </c>
      <c r="B78" s="187">
        <f>B15+B77</f>
        <v>0</v>
      </c>
      <c r="C78" s="187">
        <f aca="true" t="shared" si="0" ref="C78:I78">C15+C77</f>
        <v>-10.5</v>
      </c>
      <c r="D78" s="187">
        <f t="shared" si="0"/>
        <v>0</v>
      </c>
      <c r="E78" s="187">
        <f t="shared" si="0"/>
        <v>-10</v>
      </c>
      <c r="F78" s="187">
        <f t="shared" si="0"/>
        <v>-501.8999999999999</v>
      </c>
      <c r="G78" s="187">
        <f t="shared" si="0"/>
        <v>0</v>
      </c>
      <c r="H78" s="187">
        <f t="shared" si="0"/>
        <v>-335</v>
      </c>
      <c r="I78" s="244">
        <f t="shared" si="0"/>
        <v>-16813.65</v>
      </c>
    </row>
    <row r="79" spans="1:9" ht="12.75">
      <c r="A79" s="156" t="s">
        <v>39</v>
      </c>
      <c r="B79" s="187">
        <f>B78/3</f>
        <v>0</v>
      </c>
      <c r="C79" s="187">
        <f aca="true" t="shared" si="1" ref="C79:I79">C78/3</f>
        <v>-3.5</v>
      </c>
      <c r="D79" s="187">
        <f t="shared" si="1"/>
        <v>0</v>
      </c>
      <c r="E79" s="187">
        <f t="shared" si="1"/>
        <v>-3.3333333333333335</v>
      </c>
      <c r="F79" s="187">
        <f t="shared" si="1"/>
        <v>-167.29999999999998</v>
      </c>
      <c r="G79" s="187">
        <f t="shared" si="1"/>
        <v>0</v>
      </c>
      <c r="H79" s="187">
        <f t="shared" si="1"/>
        <v>-111.66666666666667</v>
      </c>
      <c r="I79" s="244">
        <f t="shared" si="1"/>
        <v>-5604.55</v>
      </c>
    </row>
    <row r="80" ht="12.75"/>
    <row r="81" spans="1:9" ht="51">
      <c r="A81" s="236" t="s">
        <v>153</v>
      </c>
      <c r="C81" s="22"/>
      <c r="E81" s="21"/>
      <c r="F81"/>
      <c r="G81"/>
      <c r="I81"/>
    </row>
    <row r="82" spans="2:3" ht="12.75">
      <c r="B82" s="23"/>
      <c r="C82" s="23"/>
    </row>
    <row r="83" spans="3:9" ht="12.75">
      <c r="C83" s="21"/>
      <c r="F83"/>
      <c r="G83"/>
      <c r="I83"/>
    </row>
    <row r="84" spans="1:9" ht="12.75">
      <c r="A84" s="88" t="s">
        <v>102</v>
      </c>
      <c r="C84" s="21"/>
      <c r="F84"/>
      <c r="G84"/>
      <c r="I84"/>
    </row>
    <row r="85" spans="3:9" ht="12.75">
      <c r="C85" s="21"/>
      <c r="F85"/>
      <c r="G85"/>
      <c r="I85"/>
    </row>
    <row r="86" spans="1:9" ht="12.75">
      <c r="A86" s="88" t="s">
        <v>101</v>
      </c>
      <c r="C86" s="21"/>
      <c r="F86"/>
      <c r="G86"/>
      <c r="I86"/>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sheetData>
  <mergeCells count="3">
    <mergeCell ref="A2:A3"/>
    <mergeCell ref="A33:A34"/>
    <mergeCell ref="A64:A65"/>
  </mergeCells>
  <printOptions/>
  <pageMargins left="0.75" right="0.75" top="1" bottom="1" header="0.5" footer="0.5"/>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dimension ref="A1:K53"/>
  <sheetViews>
    <sheetView workbookViewId="0" topLeftCell="A1">
      <selection activeCell="I2" sqref="I2"/>
    </sheetView>
  </sheetViews>
  <sheetFormatPr defaultColWidth="9.140625" defaultRowHeight="12.75"/>
  <cols>
    <col min="1" max="1" width="21.7109375" style="0" customWidth="1"/>
    <col min="2" max="2" width="12.140625" style="0" bestFit="1" customWidth="1"/>
    <col min="3" max="3" width="11.8515625" style="0" customWidth="1"/>
    <col min="4" max="4" width="14.421875" style="0" bestFit="1" customWidth="1"/>
    <col min="5" max="5" width="13.421875" style="0" bestFit="1" customWidth="1"/>
    <col min="6" max="6" width="14.8515625" style="0" bestFit="1" customWidth="1"/>
    <col min="7" max="7" width="13.8515625" style="0" bestFit="1" customWidth="1"/>
  </cols>
  <sheetData>
    <row r="1" spans="1:7" ht="14.25" thickBot="1" thickTop="1">
      <c r="A1" s="377" t="s">
        <v>47</v>
      </c>
      <c r="B1" s="378"/>
      <c r="C1" s="378"/>
      <c r="D1" s="378"/>
      <c r="E1" s="378"/>
      <c r="F1" s="378"/>
      <c r="G1" s="379"/>
    </row>
    <row r="2" spans="1:7" ht="27" thickBot="1" thickTop="1">
      <c r="A2" s="18"/>
      <c r="B2" s="114" t="s">
        <v>48</v>
      </c>
      <c r="C2" s="114" t="s">
        <v>49</v>
      </c>
      <c r="D2" s="115" t="s">
        <v>2</v>
      </c>
      <c r="E2" s="115" t="s">
        <v>19</v>
      </c>
      <c r="F2" s="115" t="s">
        <v>4</v>
      </c>
      <c r="G2" s="116" t="s">
        <v>5</v>
      </c>
    </row>
    <row r="3" spans="1:7" ht="13.5" thickBot="1">
      <c r="A3" s="380" t="s">
        <v>20</v>
      </c>
      <c r="B3" s="381"/>
      <c r="C3" s="381"/>
      <c r="D3" s="381"/>
      <c r="E3" s="381"/>
      <c r="F3" s="381"/>
      <c r="G3" s="382"/>
    </row>
    <row r="4" spans="1:7" ht="25.5">
      <c r="A4" s="30" t="s">
        <v>87</v>
      </c>
      <c r="B4" s="31">
        <v>0.8</v>
      </c>
      <c r="C4" s="31">
        <f>B4</f>
        <v>0.8</v>
      </c>
      <c r="D4" s="32">
        <f aca="true" t="shared" si="0" ref="D4:D9">B4*46.03</f>
        <v>36.824000000000005</v>
      </c>
      <c r="E4" s="33">
        <v>110</v>
      </c>
      <c r="F4" s="33">
        <f>C4*E4</f>
        <v>88</v>
      </c>
      <c r="G4" s="34">
        <f>D4*E4</f>
        <v>4050.640000000001</v>
      </c>
    </row>
    <row r="5" spans="1:11" ht="12.75">
      <c r="A5" s="17" t="s">
        <v>50</v>
      </c>
      <c r="B5" s="15">
        <v>8</v>
      </c>
      <c r="C5" s="15">
        <v>8</v>
      </c>
      <c r="D5" s="32">
        <f t="shared" si="0"/>
        <v>368.24</v>
      </c>
      <c r="E5" s="14">
        <v>110</v>
      </c>
      <c r="F5" s="33">
        <f>C5*E5</f>
        <v>880</v>
      </c>
      <c r="G5" s="34">
        <f>D5*E5</f>
        <v>40506.4</v>
      </c>
      <c r="J5" s="141"/>
      <c r="K5" s="22"/>
    </row>
    <row r="6" spans="1:11" ht="25.5">
      <c r="A6" s="83" t="s">
        <v>51</v>
      </c>
      <c r="B6" s="36">
        <v>0.25</v>
      </c>
      <c r="C6" s="36">
        <v>0.25</v>
      </c>
      <c r="D6" s="32">
        <f t="shared" si="0"/>
        <v>11.5075</v>
      </c>
      <c r="E6" s="37">
        <v>110</v>
      </c>
      <c r="F6" s="33">
        <f>C6*E6</f>
        <v>27.5</v>
      </c>
      <c r="G6" s="34">
        <f>D6*E6</f>
        <v>1265.825</v>
      </c>
      <c r="J6" s="141"/>
      <c r="K6" s="22"/>
    </row>
    <row r="7" spans="1:10" ht="12.75">
      <c r="A7" s="83" t="s">
        <v>100</v>
      </c>
      <c r="B7" s="36">
        <v>7</v>
      </c>
      <c r="C7" s="36">
        <f>B7</f>
        <v>7</v>
      </c>
      <c r="D7" s="32">
        <f t="shared" si="0"/>
        <v>322.21000000000004</v>
      </c>
      <c r="E7" s="37">
        <v>188</v>
      </c>
      <c r="F7" s="33">
        <f>C7*E7</f>
        <v>1316</v>
      </c>
      <c r="G7" s="34">
        <f>D7*E7</f>
        <v>60575.48000000001</v>
      </c>
      <c r="J7" s="141"/>
    </row>
    <row r="8" spans="1:11" ht="26.25" customHeight="1">
      <c r="A8" s="83" t="s">
        <v>86</v>
      </c>
      <c r="B8" s="36">
        <v>0.8</v>
      </c>
      <c r="C8" s="36">
        <f>B8</f>
        <v>0.8</v>
      </c>
      <c r="D8" s="32">
        <f t="shared" si="0"/>
        <v>36.824000000000005</v>
      </c>
      <c r="E8" s="37">
        <v>188</v>
      </c>
      <c r="F8" s="33">
        <f>C8*E8</f>
        <v>150.4</v>
      </c>
      <c r="G8" s="34">
        <f>D8*E8</f>
        <v>6922.912000000001</v>
      </c>
      <c r="K8" s="22"/>
    </row>
    <row r="9" spans="1:7" ht="13.5" thickBot="1">
      <c r="A9" s="35" t="s">
        <v>21</v>
      </c>
      <c r="B9" s="36">
        <f>SUM(B4:B8)</f>
        <v>16.85</v>
      </c>
      <c r="C9" s="36">
        <f>SUM(C4:C7)</f>
        <v>16.05</v>
      </c>
      <c r="D9" s="32">
        <f t="shared" si="0"/>
        <v>775.6055000000001</v>
      </c>
      <c r="E9" s="37"/>
      <c r="F9" s="98">
        <f>SUM(F4:F8)</f>
        <v>2461.9</v>
      </c>
      <c r="G9" s="34">
        <f>SUM(G4:G8)</f>
        <v>113321.257</v>
      </c>
    </row>
    <row r="10" spans="1:7" ht="13.5" thickBot="1">
      <c r="A10" s="27" t="s">
        <v>22</v>
      </c>
      <c r="B10" s="28"/>
      <c r="C10" s="28"/>
      <c r="D10" s="28"/>
      <c r="E10" s="28"/>
      <c r="F10" s="49"/>
      <c r="G10" s="29"/>
    </row>
    <row r="11" spans="1:7" ht="12.75">
      <c r="A11" s="17" t="s">
        <v>34</v>
      </c>
      <c r="B11" s="14">
        <f>'site visits hours'!E10</f>
        <v>28</v>
      </c>
      <c r="C11" s="14">
        <f>B11</f>
        <v>28</v>
      </c>
      <c r="D11" s="32">
        <f>B11*46.03</f>
        <v>1288.8400000000001</v>
      </c>
      <c r="E11" s="9">
        <v>40</v>
      </c>
      <c r="F11" s="31">
        <f>C11*E11</f>
        <v>1120</v>
      </c>
      <c r="G11" s="34">
        <f>D11*E11</f>
        <v>51553.600000000006</v>
      </c>
    </row>
    <row r="12" spans="1:7" s="25" customFormat="1" ht="25.5">
      <c r="A12" s="6" t="s">
        <v>52</v>
      </c>
      <c r="B12" s="14">
        <v>4</v>
      </c>
      <c r="C12" s="14">
        <f>B12</f>
        <v>4</v>
      </c>
      <c r="D12" s="24">
        <f>B12*46.03</f>
        <v>184.12</v>
      </c>
      <c r="E12" s="14">
        <v>414</v>
      </c>
      <c r="F12" s="11">
        <f>C12*E12</f>
        <v>1656</v>
      </c>
      <c r="G12" s="132">
        <f>D12*E12</f>
        <v>76225.68000000001</v>
      </c>
    </row>
    <row r="13" spans="1:7" ht="26.25" thickBot="1">
      <c r="A13" s="19" t="s">
        <v>23</v>
      </c>
      <c r="B13" s="26">
        <f aca="true" t="shared" si="1" ref="B13:G13">SUM(B11:B12)</f>
        <v>32</v>
      </c>
      <c r="C13" s="26">
        <f t="shared" si="1"/>
        <v>32</v>
      </c>
      <c r="D13" s="20">
        <f>B13*46.03</f>
        <v>1472.96</v>
      </c>
      <c r="E13" s="26"/>
      <c r="F13" s="26">
        <f t="shared" si="1"/>
        <v>2776</v>
      </c>
      <c r="G13" s="84">
        <f t="shared" si="1"/>
        <v>127779.28000000001</v>
      </c>
    </row>
    <row r="14" spans="1:7" s="78" customFormat="1" ht="13.5" thickBot="1">
      <c r="A14" s="172" t="s">
        <v>53</v>
      </c>
      <c r="B14" s="173">
        <f>SUM(B13+B9)</f>
        <v>48.85</v>
      </c>
      <c r="C14" s="173">
        <f>B14</f>
        <v>48.85</v>
      </c>
      <c r="D14" s="174">
        <f>B14*46.03</f>
        <v>2248.5655</v>
      </c>
      <c r="E14" s="173"/>
      <c r="F14" s="175">
        <f>F9+F13</f>
        <v>5237.9</v>
      </c>
      <c r="G14" s="183">
        <f>G9+G13</f>
        <v>241100.537</v>
      </c>
    </row>
    <row r="15" spans="1:7" s="78" customFormat="1" ht="13.5" thickTop="1">
      <c r="A15" s="117"/>
      <c r="B15" s="117"/>
      <c r="C15" s="117"/>
      <c r="D15" s="118"/>
      <c r="E15" s="117"/>
      <c r="F15" s="119"/>
      <c r="G15" s="120"/>
    </row>
    <row r="16" spans="1:7" s="78" customFormat="1" ht="12.75">
      <c r="A16" s="117"/>
      <c r="B16" s="117"/>
      <c r="C16" s="117"/>
      <c r="D16" s="118"/>
      <c r="E16" s="117"/>
      <c r="F16" s="119"/>
      <c r="G16" s="120"/>
    </row>
    <row r="17" spans="1:7" s="78" customFormat="1" ht="12.75">
      <c r="A17" s="117"/>
      <c r="B17" s="117"/>
      <c r="C17" s="117"/>
      <c r="D17" s="118"/>
      <c r="E17" s="117"/>
      <c r="F17" s="119"/>
      <c r="G17" s="120"/>
    </row>
    <row r="18" ht="13.5" thickBot="1"/>
    <row r="19" spans="1:7" ht="14.25" thickBot="1" thickTop="1">
      <c r="A19" s="377" t="s">
        <v>54</v>
      </c>
      <c r="B19" s="378"/>
      <c r="C19" s="378"/>
      <c r="D19" s="378"/>
      <c r="E19" s="378"/>
      <c r="F19" s="378"/>
      <c r="G19" s="379"/>
    </row>
    <row r="20" spans="1:7" ht="27" thickBot="1" thickTop="1">
      <c r="A20" s="18"/>
      <c r="B20" s="114" t="s">
        <v>48</v>
      </c>
      <c r="C20" s="114" t="s">
        <v>18</v>
      </c>
      <c r="D20" s="115" t="s">
        <v>2</v>
      </c>
      <c r="E20" s="115" t="s">
        <v>19</v>
      </c>
      <c r="F20" s="115" t="s">
        <v>4</v>
      </c>
      <c r="G20" s="116" t="s">
        <v>5</v>
      </c>
    </row>
    <row r="21" spans="1:7" ht="13.5" thickBot="1">
      <c r="A21" s="380" t="s">
        <v>20</v>
      </c>
      <c r="B21" s="381"/>
      <c r="C21" s="381"/>
      <c r="D21" s="381"/>
      <c r="E21" s="381"/>
      <c r="F21" s="381"/>
      <c r="G21" s="382"/>
    </row>
    <row r="22" spans="1:7" ht="25.5">
      <c r="A22" s="30" t="s">
        <v>87</v>
      </c>
      <c r="B22" s="31">
        <v>0.8</v>
      </c>
      <c r="C22" s="31">
        <f>B22</f>
        <v>0.8</v>
      </c>
      <c r="D22" s="32">
        <f aca="true" t="shared" si="2" ref="D22:D27">(B22*46.03)</f>
        <v>36.824000000000005</v>
      </c>
      <c r="E22" s="33">
        <v>116</v>
      </c>
      <c r="F22" s="33">
        <f>C22*E22</f>
        <v>92.80000000000001</v>
      </c>
      <c r="G22" s="34">
        <f>D22*E22</f>
        <v>4271.584000000001</v>
      </c>
    </row>
    <row r="23" spans="1:7" ht="12.75">
      <c r="A23" s="17" t="s">
        <v>50</v>
      </c>
      <c r="B23" s="15">
        <v>8</v>
      </c>
      <c r="C23" s="15">
        <v>8</v>
      </c>
      <c r="D23" s="32">
        <f t="shared" si="2"/>
        <v>368.24</v>
      </c>
      <c r="E23" s="14">
        <v>116</v>
      </c>
      <c r="F23" s="33">
        <f>C23*E23</f>
        <v>928</v>
      </c>
      <c r="G23" s="34">
        <f>D23*E23</f>
        <v>42715.840000000004</v>
      </c>
    </row>
    <row r="24" spans="1:7" ht="25.5">
      <c r="A24" s="83" t="s">
        <v>51</v>
      </c>
      <c r="B24" s="36">
        <v>0.25</v>
      </c>
      <c r="C24" s="36">
        <v>0.25</v>
      </c>
      <c r="D24" s="32">
        <f t="shared" si="2"/>
        <v>11.5075</v>
      </c>
      <c r="E24" s="37">
        <v>116</v>
      </c>
      <c r="F24" s="33">
        <f>C24*E24</f>
        <v>29</v>
      </c>
      <c r="G24" s="34">
        <f>D24*E24</f>
        <v>1334.8700000000001</v>
      </c>
    </row>
    <row r="25" spans="1:7" ht="12.75">
      <c r="A25" s="83" t="s">
        <v>100</v>
      </c>
      <c r="B25" s="36">
        <v>7</v>
      </c>
      <c r="C25" s="36">
        <f>B25</f>
        <v>7</v>
      </c>
      <c r="D25" s="32">
        <f t="shared" si="2"/>
        <v>322.21000000000004</v>
      </c>
      <c r="E25" s="37">
        <v>124</v>
      </c>
      <c r="F25" s="33">
        <f>C25*E25</f>
        <v>868</v>
      </c>
      <c r="G25" s="34">
        <f>D25*E25</f>
        <v>39954.04000000001</v>
      </c>
    </row>
    <row r="26" spans="1:7" ht="26.25" customHeight="1">
      <c r="A26" s="83" t="s">
        <v>86</v>
      </c>
      <c r="B26" s="36">
        <v>0.8</v>
      </c>
      <c r="C26" s="36">
        <f>B26</f>
        <v>0.8</v>
      </c>
      <c r="D26" s="32">
        <f t="shared" si="2"/>
        <v>36.824000000000005</v>
      </c>
      <c r="E26" s="37">
        <v>124</v>
      </c>
      <c r="F26" s="33">
        <f>C26*E26</f>
        <v>99.2</v>
      </c>
      <c r="G26" s="34">
        <f>D26*E26</f>
        <v>4566.176</v>
      </c>
    </row>
    <row r="27" spans="1:7" ht="13.5" thickBot="1">
      <c r="A27" s="35" t="s">
        <v>21</v>
      </c>
      <c r="B27" s="36">
        <f>SUM(B22:B26)</f>
        <v>16.85</v>
      </c>
      <c r="C27" s="36">
        <f>SUM(C22:C25)</f>
        <v>16.05</v>
      </c>
      <c r="D27" s="32">
        <f t="shared" si="2"/>
        <v>775.6055000000001</v>
      </c>
      <c r="E27" s="37"/>
      <c r="F27" s="33">
        <f>SUM(F22:F26)</f>
        <v>2017</v>
      </c>
      <c r="G27" s="34">
        <f>SUM(G22:G26)</f>
        <v>92842.51000000002</v>
      </c>
    </row>
    <row r="28" spans="1:7" ht="13.5" thickBot="1">
      <c r="A28" s="27" t="s">
        <v>22</v>
      </c>
      <c r="B28" s="28"/>
      <c r="C28" s="28"/>
      <c r="D28" s="28"/>
      <c r="E28" s="28"/>
      <c r="F28" s="28"/>
      <c r="G28" s="29"/>
    </row>
    <row r="29" spans="1:7" ht="12.75">
      <c r="A29" s="17" t="s">
        <v>34</v>
      </c>
      <c r="B29" s="14">
        <f>'site visits hours'!E10</f>
        <v>28</v>
      </c>
      <c r="C29" s="14">
        <f>B29</f>
        <v>28</v>
      </c>
      <c r="D29" s="32">
        <f>(B29*46.03)</f>
        <v>1288.8400000000001</v>
      </c>
      <c r="E29" s="15">
        <v>44</v>
      </c>
      <c r="F29" s="31">
        <f>C29*E29</f>
        <v>1232</v>
      </c>
      <c r="G29" s="34">
        <f>D29*E29</f>
        <v>56708.96000000001</v>
      </c>
    </row>
    <row r="30" spans="1:7" s="25" customFormat="1" ht="25.5">
      <c r="A30" s="6" t="s">
        <v>52</v>
      </c>
      <c r="B30" s="14">
        <v>4</v>
      </c>
      <c r="C30" s="14">
        <f>B30</f>
        <v>4</v>
      </c>
      <c r="D30" s="24">
        <f>(B30*46.03)</f>
        <v>184.12</v>
      </c>
      <c r="E30" s="14">
        <v>433</v>
      </c>
      <c r="F30" s="14">
        <f>C30*E30</f>
        <v>1732</v>
      </c>
      <c r="G30" s="132">
        <f>D30*E30</f>
        <v>79723.96</v>
      </c>
    </row>
    <row r="31" spans="1:7" ht="26.25" thickBot="1">
      <c r="A31" s="19" t="s">
        <v>23</v>
      </c>
      <c r="B31" s="26">
        <f>SUM(B29:B30)</f>
        <v>32</v>
      </c>
      <c r="C31" s="26">
        <f>SUM(C29:C30)</f>
        <v>32</v>
      </c>
      <c r="D31" s="20">
        <f>(B31*46.03)</f>
        <v>1472.96</v>
      </c>
      <c r="E31" s="26"/>
      <c r="F31" s="26">
        <f>SUM(F29:F30)</f>
        <v>2964</v>
      </c>
      <c r="G31" s="84">
        <f>SUM(G29:G30)</f>
        <v>136432.92</v>
      </c>
    </row>
    <row r="32" spans="1:7" s="78" customFormat="1" ht="13.5" thickBot="1">
      <c r="A32" s="172" t="s">
        <v>55</v>
      </c>
      <c r="B32" s="173">
        <f>SUM(B27+B31)</f>
        <v>48.85</v>
      </c>
      <c r="C32" s="173">
        <f>B32</f>
        <v>48.85</v>
      </c>
      <c r="D32" s="174">
        <f>(B32*46.03)</f>
        <v>2248.5655</v>
      </c>
      <c r="E32" s="173"/>
      <c r="F32" s="173">
        <f>F27+F31</f>
        <v>4981</v>
      </c>
      <c r="G32" s="183">
        <f>G27+G31</f>
        <v>229275.43000000005</v>
      </c>
    </row>
    <row r="33" spans="1:7" s="78" customFormat="1" ht="13.5" thickTop="1">
      <c r="A33" s="117"/>
      <c r="B33" s="117"/>
      <c r="C33" s="117"/>
      <c r="D33" s="118"/>
      <c r="E33" s="117"/>
      <c r="F33" s="117"/>
      <c r="G33" s="120"/>
    </row>
    <row r="34" spans="1:7" s="78" customFormat="1" ht="12.75">
      <c r="A34" s="117"/>
      <c r="B34" s="117"/>
      <c r="C34" s="117"/>
      <c r="D34" s="118"/>
      <c r="E34" s="117"/>
      <c r="F34" s="117"/>
      <c r="G34" s="120"/>
    </row>
    <row r="35" spans="1:7" s="78" customFormat="1" ht="12.75">
      <c r="A35" s="117"/>
      <c r="B35" s="117"/>
      <c r="C35" s="117"/>
      <c r="D35" s="118"/>
      <c r="E35" s="117"/>
      <c r="F35" s="117"/>
      <c r="G35" s="120"/>
    </row>
    <row r="36" spans="1:7" s="78" customFormat="1" ht="12.75">
      <c r="A36" s="117"/>
      <c r="B36" s="117"/>
      <c r="C36" s="117"/>
      <c r="D36" s="118"/>
      <c r="E36" s="117"/>
      <c r="F36" s="117"/>
      <c r="G36" s="120"/>
    </row>
    <row r="37" ht="13.5" thickBot="1"/>
    <row r="38" spans="1:7" ht="14.25" thickBot="1" thickTop="1">
      <c r="A38" s="377" t="s">
        <v>56</v>
      </c>
      <c r="B38" s="378"/>
      <c r="C38" s="378"/>
      <c r="D38" s="378"/>
      <c r="E38" s="378"/>
      <c r="F38" s="378"/>
      <c r="G38" s="379"/>
    </row>
    <row r="39" spans="1:7" ht="27" thickBot="1" thickTop="1">
      <c r="A39" s="18"/>
      <c r="B39" s="114" t="s">
        <v>48</v>
      </c>
      <c r="C39" s="114" t="s">
        <v>18</v>
      </c>
      <c r="D39" s="115" t="s">
        <v>2</v>
      </c>
      <c r="E39" s="115" t="s">
        <v>19</v>
      </c>
      <c r="F39" s="115" t="s">
        <v>4</v>
      </c>
      <c r="G39" s="116" t="s">
        <v>5</v>
      </c>
    </row>
    <row r="40" spans="1:7" ht="13.5" thickBot="1">
      <c r="A40" s="380" t="s">
        <v>20</v>
      </c>
      <c r="B40" s="381"/>
      <c r="C40" s="381"/>
      <c r="D40" s="381"/>
      <c r="E40" s="381"/>
      <c r="F40" s="381"/>
      <c r="G40" s="382"/>
    </row>
    <row r="41" spans="1:7" ht="25.5">
      <c r="A41" s="30" t="s">
        <v>87</v>
      </c>
      <c r="B41" s="31">
        <v>0.8</v>
      </c>
      <c r="C41" s="31">
        <f>B41</f>
        <v>0.8</v>
      </c>
      <c r="D41" s="32">
        <f aca="true" t="shared" si="3" ref="D41:D46">(B41*46.03)</f>
        <v>36.824000000000005</v>
      </c>
      <c r="E41" s="33">
        <v>122</v>
      </c>
      <c r="F41" s="33">
        <f>C41*E41</f>
        <v>97.60000000000001</v>
      </c>
      <c r="G41" s="34">
        <f>D41*E41</f>
        <v>4492.528</v>
      </c>
    </row>
    <row r="42" spans="1:7" ht="12.75">
      <c r="A42" s="17" t="s">
        <v>50</v>
      </c>
      <c r="B42" s="15">
        <v>8</v>
      </c>
      <c r="C42" s="15">
        <v>8</v>
      </c>
      <c r="D42" s="32">
        <f t="shared" si="3"/>
        <v>368.24</v>
      </c>
      <c r="E42" s="14">
        <v>122</v>
      </c>
      <c r="F42" s="33">
        <f>C42*E42</f>
        <v>976</v>
      </c>
      <c r="G42" s="34">
        <f>D42*E42</f>
        <v>44925.28</v>
      </c>
    </row>
    <row r="43" spans="1:7" ht="25.5">
      <c r="A43" s="83" t="s">
        <v>51</v>
      </c>
      <c r="B43" s="36">
        <v>0.25</v>
      </c>
      <c r="C43" s="36">
        <v>0.25</v>
      </c>
      <c r="D43" s="32">
        <f t="shared" si="3"/>
        <v>11.5075</v>
      </c>
      <c r="E43" s="37">
        <v>122</v>
      </c>
      <c r="F43" s="33">
        <f>C43*E43</f>
        <v>30.5</v>
      </c>
      <c r="G43" s="34">
        <f>D43*E43</f>
        <v>1403.915</v>
      </c>
    </row>
    <row r="44" spans="1:7" ht="12.75">
      <c r="A44" s="83" t="s">
        <v>100</v>
      </c>
      <c r="B44" s="36">
        <v>7</v>
      </c>
      <c r="C44" s="36">
        <f>B44</f>
        <v>7</v>
      </c>
      <c r="D44" s="32">
        <f t="shared" si="3"/>
        <v>322.21000000000004</v>
      </c>
      <c r="E44" s="37">
        <v>113</v>
      </c>
      <c r="F44" s="33">
        <f>C44*E44</f>
        <v>791</v>
      </c>
      <c r="G44" s="34">
        <f>D44*E44</f>
        <v>36409.73</v>
      </c>
    </row>
    <row r="45" spans="1:7" ht="25.5">
      <c r="A45" s="83" t="s">
        <v>86</v>
      </c>
      <c r="B45" s="36">
        <v>0.8</v>
      </c>
      <c r="C45" s="36">
        <f>B45</f>
        <v>0.8</v>
      </c>
      <c r="D45" s="32">
        <f t="shared" si="3"/>
        <v>36.824000000000005</v>
      </c>
      <c r="E45" s="37">
        <v>113</v>
      </c>
      <c r="F45" s="33">
        <f>C45*E45</f>
        <v>90.4</v>
      </c>
      <c r="G45" s="34">
        <f>D45*E45</f>
        <v>4161.112000000001</v>
      </c>
    </row>
    <row r="46" spans="1:7" ht="13.5" thickBot="1">
      <c r="A46" s="35" t="s">
        <v>21</v>
      </c>
      <c r="B46" s="36">
        <f>SUM(B41:B45)</f>
        <v>16.85</v>
      </c>
      <c r="C46" s="36">
        <f>SUM(C41:C44)</f>
        <v>16.05</v>
      </c>
      <c r="D46" s="32">
        <f t="shared" si="3"/>
        <v>775.6055000000001</v>
      </c>
      <c r="E46" s="37"/>
      <c r="F46" s="98">
        <f>SUM(F41:F45)</f>
        <v>1985.5</v>
      </c>
      <c r="G46" s="34">
        <f>SUM(G41:G45)</f>
        <v>91392.565</v>
      </c>
    </row>
    <row r="47" spans="1:7" ht="13.5" thickBot="1">
      <c r="A47" s="27" t="s">
        <v>22</v>
      </c>
      <c r="B47" s="28"/>
      <c r="C47" s="28"/>
      <c r="D47" s="28"/>
      <c r="E47" s="28"/>
      <c r="F47" s="49"/>
      <c r="G47" s="29"/>
    </row>
    <row r="48" spans="1:7" ht="12.75">
      <c r="A48" s="17" t="s">
        <v>34</v>
      </c>
      <c r="B48" s="14">
        <f>'site visits hours'!E10</f>
        <v>28</v>
      </c>
      <c r="C48" s="14">
        <f>B48</f>
        <v>28</v>
      </c>
      <c r="D48" s="32">
        <f>(B48*46.03)</f>
        <v>1288.8400000000001</v>
      </c>
      <c r="E48" s="11">
        <v>48</v>
      </c>
      <c r="F48" s="33">
        <f>C48*E48</f>
        <v>1344</v>
      </c>
      <c r="G48" s="34">
        <f>D48*E48</f>
        <v>61864.32000000001</v>
      </c>
    </row>
    <row r="49" spans="1:7" s="25" customFormat="1" ht="25.5">
      <c r="A49" s="6" t="s">
        <v>52</v>
      </c>
      <c r="B49" s="14">
        <v>4</v>
      </c>
      <c r="C49" s="14">
        <f>B49</f>
        <v>4</v>
      </c>
      <c r="D49" s="24">
        <f>(B49*46.03)</f>
        <v>184.12</v>
      </c>
      <c r="E49" s="14">
        <v>457</v>
      </c>
      <c r="F49" s="11">
        <f>C49*E49</f>
        <v>1828</v>
      </c>
      <c r="G49" s="132">
        <f>D49*E49</f>
        <v>84142.84</v>
      </c>
    </row>
    <row r="50" spans="1:7" ht="25.5">
      <c r="A50" s="19" t="s">
        <v>23</v>
      </c>
      <c r="B50" s="26">
        <f>SUM(B48:B49)</f>
        <v>32</v>
      </c>
      <c r="C50" s="26">
        <f>SUM(C48:C49)</f>
        <v>32</v>
      </c>
      <c r="D50" s="20">
        <f>(B50*46.03)</f>
        <v>1472.96</v>
      </c>
      <c r="E50" s="75"/>
      <c r="F50" s="75">
        <f>SUM(F48:F49)</f>
        <v>3172</v>
      </c>
      <c r="G50" s="85">
        <f>SUM(G48:G49)</f>
        <v>146007.16</v>
      </c>
    </row>
    <row r="51" spans="1:7" s="78" customFormat="1" ht="12.75">
      <c r="A51" s="156" t="s">
        <v>57</v>
      </c>
      <c r="B51" s="156">
        <f>B46+B50</f>
        <v>48.85</v>
      </c>
      <c r="C51" s="156">
        <f>B51</f>
        <v>48.85</v>
      </c>
      <c r="D51" s="176">
        <f>(B51*46.03)</f>
        <v>2248.5655</v>
      </c>
      <c r="E51" s="156"/>
      <c r="F51" s="177">
        <f>F46+F50</f>
        <v>5157.5</v>
      </c>
      <c r="G51" s="158">
        <f>G46+G50</f>
        <v>237399.725</v>
      </c>
    </row>
    <row r="52" spans="1:7" s="78" customFormat="1" ht="12.75">
      <c r="A52" s="156" t="s">
        <v>64</v>
      </c>
      <c r="B52" s="156"/>
      <c r="C52" s="156"/>
      <c r="D52" s="176"/>
      <c r="E52" s="156"/>
      <c r="F52" s="153">
        <f>F14+F32+F51</f>
        <v>15376.4</v>
      </c>
      <c r="G52" s="158">
        <f>G14+G32+G51</f>
        <v>707775.692</v>
      </c>
    </row>
    <row r="53" spans="1:7" s="78" customFormat="1" ht="13.5" thickBot="1">
      <c r="A53" s="159" t="s">
        <v>58</v>
      </c>
      <c r="B53" s="159"/>
      <c r="C53" s="159"/>
      <c r="D53" s="159"/>
      <c r="E53" s="159"/>
      <c r="F53" s="161">
        <f>F52/3</f>
        <v>5125.466666666666</v>
      </c>
      <c r="G53" s="160">
        <f>G52/3</f>
        <v>235925.23066666667</v>
      </c>
    </row>
    <row r="54" ht="13.5" thickTop="1"/>
  </sheetData>
  <mergeCells count="6">
    <mergeCell ref="A38:G38"/>
    <mergeCell ref="A40:G40"/>
    <mergeCell ref="A1:G1"/>
    <mergeCell ref="A3:G3"/>
    <mergeCell ref="A19:G19"/>
    <mergeCell ref="A21:G21"/>
  </mergeCells>
  <printOptions/>
  <pageMargins left="0.75" right="0.75" top="0.4" bottom="0.17" header="0.17" footer="0.17"/>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J88"/>
  <sheetViews>
    <sheetView workbookViewId="0" topLeftCell="A1">
      <selection activeCell="K2" sqref="K2"/>
    </sheetView>
  </sheetViews>
  <sheetFormatPr defaultColWidth="9.140625" defaultRowHeight="12.75"/>
  <cols>
    <col min="1" max="1" width="38.28125" style="0" customWidth="1"/>
    <col min="2" max="2" width="12.28125" style="0" customWidth="1"/>
    <col min="3" max="3" width="8.7109375" style="0" customWidth="1"/>
    <col min="4" max="4" width="8.8515625" style="0" customWidth="1"/>
    <col min="5" max="5" width="10.8515625" style="0" customWidth="1"/>
    <col min="6" max="6" width="9.8515625" style="21" customWidth="1"/>
    <col min="7" max="7" width="8.140625" style="22" customWidth="1"/>
    <col min="8" max="8" width="10.8515625" style="0" customWidth="1"/>
    <col min="9" max="9" width="11.140625" style="21" customWidth="1"/>
  </cols>
  <sheetData>
    <row r="1" spans="1:9" ht="12.75">
      <c r="A1" s="238" t="s">
        <v>121</v>
      </c>
      <c r="B1" s="239"/>
      <c r="C1" s="239"/>
      <c r="D1" s="239"/>
      <c r="E1" s="239"/>
      <c r="F1" s="240"/>
      <c r="G1" s="241"/>
      <c r="H1" s="239"/>
      <c r="I1" s="242"/>
    </row>
    <row r="2" spans="1:9" ht="25.5">
      <c r="A2" s="388" t="s">
        <v>0</v>
      </c>
      <c r="B2" s="114"/>
      <c r="C2" s="237" t="s">
        <v>114</v>
      </c>
      <c r="D2" s="214"/>
      <c r="E2" s="214" t="s">
        <v>1</v>
      </c>
      <c r="F2" s="215" t="s">
        <v>2</v>
      </c>
      <c r="G2" s="216" t="s">
        <v>3</v>
      </c>
      <c r="H2" s="214" t="s">
        <v>4</v>
      </c>
      <c r="I2" s="217" t="s">
        <v>5</v>
      </c>
    </row>
    <row r="3" spans="1:9" ht="12.75">
      <c r="A3" s="389"/>
      <c r="B3" s="223">
        <v>46.7</v>
      </c>
      <c r="C3" s="218">
        <v>50.19</v>
      </c>
      <c r="D3" s="224">
        <v>23.8</v>
      </c>
      <c r="E3" s="219"/>
      <c r="F3" s="220"/>
      <c r="G3" s="221"/>
      <c r="H3" s="219"/>
      <c r="I3" s="222"/>
    </row>
    <row r="4" spans="1:9" ht="12.75">
      <c r="A4" s="2" t="s">
        <v>6</v>
      </c>
      <c r="B4" s="76"/>
      <c r="C4" s="3"/>
      <c r="D4" s="3"/>
      <c r="E4" s="3"/>
      <c r="F4" s="4"/>
      <c r="G4" s="5"/>
      <c r="H4" s="3"/>
      <c r="I4" s="4"/>
    </row>
    <row r="5" spans="1:9" ht="25.5">
      <c r="A5" s="10" t="s">
        <v>7</v>
      </c>
      <c r="B5" s="7">
        <v>0</v>
      </c>
      <c r="C5" s="7">
        <v>0</v>
      </c>
      <c r="D5" s="7">
        <v>0</v>
      </c>
      <c r="E5" s="7">
        <f>SUM(B5:D5)</f>
        <v>0</v>
      </c>
      <c r="F5" s="231">
        <f>(B5*B3)+(C5*C3)+(D5*D3)</f>
        <v>0</v>
      </c>
      <c r="G5" s="11">
        <v>15</v>
      </c>
      <c r="H5" s="7">
        <f>E5*G5</f>
        <v>0</v>
      </c>
      <c r="I5" s="227">
        <f>F5*G5</f>
        <v>0</v>
      </c>
    </row>
    <row r="6" spans="1:9" ht="12.75">
      <c r="A6" s="10" t="s">
        <v>8</v>
      </c>
      <c r="B6" s="7">
        <f>SUM(B5:B5)</f>
        <v>0</v>
      </c>
      <c r="C6" s="7">
        <f>SUM(C5:C5)</f>
        <v>0</v>
      </c>
      <c r="D6" s="7">
        <f>SUM(D5:D5)</f>
        <v>0</v>
      </c>
      <c r="E6" s="7">
        <f>SUM(E5:E5)</f>
        <v>0</v>
      </c>
      <c r="F6" s="231">
        <f>SUM(F5:F5)</f>
        <v>0</v>
      </c>
      <c r="G6" s="9"/>
      <c r="H6" s="7">
        <f>SUM(H5:H5)</f>
        <v>0</v>
      </c>
      <c r="I6" s="209">
        <f>SUM(I5:I5)</f>
        <v>0</v>
      </c>
    </row>
    <row r="7" spans="1:9" ht="12.75">
      <c r="A7" s="2" t="s">
        <v>9</v>
      </c>
      <c r="B7" s="3"/>
      <c r="C7" s="3"/>
      <c r="D7" s="3"/>
      <c r="E7" s="12"/>
      <c r="F7" s="232"/>
      <c r="G7" s="5"/>
      <c r="H7" s="13"/>
      <c r="I7" s="228"/>
    </row>
    <row r="8" spans="1:9" ht="25.5">
      <c r="A8" s="10" t="s">
        <v>10</v>
      </c>
      <c r="B8" s="14">
        <v>0</v>
      </c>
      <c r="C8" s="15">
        <v>0</v>
      </c>
      <c r="D8" s="15">
        <v>0</v>
      </c>
      <c r="E8" s="16">
        <f>SUM(B8:D8)</f>
        <v>0</v>
      </c>
      <c r="F8" s="231">
        <f>(B8*B3)+(C8*C3)+(D8*D3)</f>
        <v>0</v>
      </c>
      <c r="G8" s="11">
        <v>15</v>
      </c>
      <c r="H8" s="7">
        <f>E8*G8</f>
        <v>0</v>
      </c>
      <c r="I8" s="227">
        <f>F8*G8</f>
        <v>0</v>
      </c>
    </row>
    <row r="9" spans="1:9" ht="12.75">
      <c r="A9" s="10" t="s">
        <v>104</v>
      </c>
      <c r="B9" s="14"/>
      <c r="C9" s="15">
        <v>0</v>
      </c>
      <c r="D9" s="15"/>
      <c r="E9" s="16">
        <f>SUM(B9:D9)</f>
        <v>0</v>
      </c>
      <c r="F9" s="231">
        <f>(B9*B3)+(C9*C3)+(D9*D3)</f>
        <v>0</v>
      </c>
      <c r="G9" s="11">
        <v>15</v>
      </c>
      <c r="H9" s="7">
        <f>E9*G9</f>
        <v>0</v>
      </c>
      <c r="I9" s="227">
        <f>F9*G9</f>
        <v>0</v>
      </c>
    </row>
    <row r="10" spans="1:9" ht="12.75">
      <c r="A10" s="17" t="s">
        <v>116</v>
      </c>
      <c r="B10" s="7">
        <f>SUM(B8:B8)</f>
        <v>0</v>
      </c>
      <c r="C10" s="7">
        <f>SUM(C8:C8)</f>
        <v>0</v>
      </c>
      <c r="D10" s="7">
        <f>SUM(D8:D8)</f>
        <v>0</v>
      </c>
      <c r="E10" s="7">
        <f>SUM(E8:E9)</f>
        <v>0</v>
      </c>
      <c r="F10" s="231">
        <f>SUM(F8:F9)</f>
        <v>0</v>
      </c>
      <c r="G10" s="9"/>
      <c r="H10" s="7">
        <f>SUM(H8:H9)</f>
        <v>0</v>
      </c>
      <c r="I10" s="209">
        <f>SUM(I8:I9)</f>
        <v>0</v>
      </c>
    </row>
    <row r="11" spans="1:9" ht="12.75">
      <c r="A11" s="72" t="s">
        <v>12</v>
      </c>
      <c r="B11" s="74"/>
      <c r="C11" s="74"/>
      <c r="D11" s="74"/>
      <c r="E11" s="74"/>
      <c r="F11" s="233"/>
      <c r="G11" s="93"/>
      <c r="H11" s="74"/>
      <c r="I11" s="211"/>
    </row>
    <row r="12" spans="1:9" ht="25.5">
      <c r="A12" s="203" t="s">
        <v>105</v>
      </c>
      <c r="B12" s="202">
        <v>0</v>
      </c>
      <c r="C12" s="202">
        <v>0</v>
      </c>
      <c r="D12" s="7">
        <v>0</v>
      </c>
      <c r="E12" s="7">
        <f>B12+C12+D12</f>
        <v>0</v>
      </c>
      <c r="F12" s="231">
        <f>(B12*B3)+(C12*C3)+(D12*D3)</f>
        <v>0</v>
      </c>
      <c r="G12" s="11">
        <v>5</v>
      </c>
      <c r="H12" s="7">
        <f>E12*G12</f>
        <v>0</v>
      </c>
      <c r="I12" s="209">
        <f>F12*G12</f>
        <v>0</v>
      </c>
    </row>
    <row r="13" spans="1:9" ht="12.75">
      <c r="A13" s="1" t="s">
        <v>106</v>
      </c>
      <c r="B13" s="202">
        <v>0</v>
      </c>
      <c r="C13" s="202">
        <v>0</v>
      </c>
      <c r="D13" s="7">
        <v>0</v>
      </c>
      <c r="E13" s="7">
        <f>B13+C13+D13</f>
        <v>0</v>
      </c>
      <c r="F13" s="231">
        <f>(B13*B3)+(C13*C3)+(D13*D3)</f>
        <v>0</v>
      </c>
      <c r="G13" s="11">
        <v>5</v>
      </c>
      <c r="H13" s="7">
        <f>E13*G13</f>
        <v>0</v>
      </c>
      <c r="I13" s="209">
        <f>F13*G13</f>
        <v>0</v>
      </c>
    </row>
    <row r="14" spans="1:9" ht="26.25" thickBot="1">
      <c r="A14" s="225" t="s">
        <v>117</v>
      </c>
      <c r="B14" s="226">
        <f>SUM(B12:B13)</f>
        <v>0</v>
      </c>
      <c r="C14" s="226">
        <f>SUM(C12:C13)</f>
        <v>0</v>
      </c>
      <c r="D14" s="226">
        <f>SUM(D12:D13)</f>
        <v>0</v>
      </c>
      <c r="E14" s="226">
        <f>SUM(E12:E13)</f>
        <v>0</v>
      </c>
      <c r="F14" s="234">
        <f>SUM(F12:F13)</f>
        <v>0</v>
      </c>
      <c r="G14" s="226" t="s">
        <v>103</v>
      </c>
      <c r="H14" s="226">
        <f>SUM(H12:H13)</f>
        <v>0</v>
      </c>
      <c r="I14" s="229">
        <f>SUM(I12:I13)</f>
        <v>0</v>
      </c>
    </row>
    <row r="15" spans="1:9" ht="13.5" thickBot="1">
      <c r="A15" s="172" t="s">
        <v>66</v>
      </c>
      <c r="B15" s="190">
        <f>B6+B10</f>
        <v>0</v>
      </c>
      <c r="C15" s="190">
        <f>C6+C10+C14</f>
        <v>0</v>
      </c>
      <c r="D15" s="190">
        <f>D6+D10+D14</f>
        <v>0</v>
      </c>
      <c r="E15" s="190">
        <f>E6+E10+E14</f>
        <v>0</v>
      </c>
      <c r="F15" s="235">
        <f>F6+F10+F14</f>
        <v>0</v>
      </c>
      <c r="G15" s="175"/>
      <c r="H15" s="190">
        <f>H6+H10+H14</f>
        <v>0</v>
      </c>
      <c r="I15" s="230">
        <f>I6+I10+I14</f>
        <v>0</v>
      </c>
    </row>
    <row r="16" ht="13.5" thickTop="1"/>
    <row r="17" spans="1:10" ht="25.5">
      <c r="A17" s="236" t="s">
        <v>124</v>
      </c>
      <c r="C17" s="22"/>
      <c r="E17" s="21"/>
      <c r="F17"/>
      <c r="G17"/>
      <c r="I17"/>
      <c r="J17" s="109" t="s">
        <v>103</v>
      </c>
    </row>
    <row r="18" spans="3:9" ht="12.75">
      <c r="C18" s="22"/>
      <c r="E18" s="21"/>
      <c r="F18"/>
      <c r="G18"/>
      <c r="I18"/>
    </row>
    <row r="19" spans="1:9" s="78" customFormat="1" ht="12.75">
      <c r="A19"/>
      <c r="B19"/>
      <c r="C19" s="22"/>
      <c r="D19"/>
      <c r="E19" s="21"/>
      <c r="F19"/>
      <c r="G19"/>
      <c r="H19"/>
      <c r="I19"/>
    </row>
    <row r="20" spans="3:9" ht="12.75">
      <c r="C20" s="22"/>
      <c r="E20" s="21"/>
      <c r="F20"/>
      <c r="G20"/>
      <c r="I20"/>
    </row>
    <row r="21" spans="2:3" ht="12.75">
      <c r="B21" s="23"/>
      <c r="C21" s="23"/>
    </row>
    <row r="22" spans="1:9" ht="12.75">
      <c r="A22" s="25" t="s">
        <v>103</v>
      </c>
      <c r="B22" s="21"/>
      <c r="F22"/>
      <c r="G22"/>
      <c r="I22"/>
    </row>
    <row r="23" spans="2:9" ht="12.75">
      <c r="B23" s="21"/>
      <c r="F23"/>
      <c r="G23"/>
      <c r="I23"/>
    </row>
    <row r="24" spans="2:9" ht="12.75">
      <c r="B24" s="21"/>
      <c r="F24"/>
      <c r="G24"/>
      <c r="I24"/>
    </row>
    <row r="25" spans="1:9" ht="12.75">
      <c r="A25" s="21"/>
      <c r="F25"/>
      <c r="G25"/>
      <c r="I25"/>
    </row>
    <row r="26" spans="1:9" ht="12.75">
      <c r="A26" s="21"/>
      <c r="F26"/>
      <c r="G26"/>
      <c r="I26"/>
    </row>
    <row r="27" spans="1:9" ht="12.75">
      <c r="A27" s="21"/>
      <c r="F27"/>
      <c r="G27"/>
      <c r="I27"/>
    </row>
    <row r="28" spans="1:9" ht="12.75">
      <c r="A28" s="21"/>
      <c r="F28"/>
      <c r="G28"/>
      <c r="I28"/>
    </row>
    <row r="29" spans="1:9" ht="12.75">
      <c r="A29" s="21"/>
      <c r="F29"/>
      <c r="G29"/>
      <c r="I29"/>
    </row>
    <row r="30" spans="1:9" ht="12.75">
      <c r="A30" s="21"/>
      <c r="F30"/>
      <c r="G30"/>
      <c r="I30"/>
    </row>
    <row r="31" spans="1:9" ht="12.75">
      <c r="A31" s="21"/>
      <c r="F31"/>
      <c r="G31"/>
      <c r="I31"/>
    </row>
    <row r="32" spans="2:9" ht="12.75">
      <c r="B32" s="21"/>
      <c r="F32"/>
      <c r="G32"/>
      <c r="I32"/>
    </row>
    <row r="33" spans="1:9" ht="12.75">
      <c r="A33" s="238" t="s">
        <v>122</v>
      </c>
      <c r="B33" s="239"/>
      <c r="C33" s="239"/>
      <c r="D33" s="239"/>
      <c r="E33" s="239"/>
      <c r="F33" s="240"/>
      <c r="G33" s="241"/>
      <c r="H33" s="239"/>
      <c r="I33" s="242"/>
    </row>
    <row r="34" spans="1:9" ht="25.5">
      <c r="A34" s="388" t="s">
        <v>0</v>
      </c>
      <c r="B34" s="114"/>
      <c r="C34" s="237" t="s">
        <v>114</v>
      </c>
      <c r="D34" s="214"/>
      <c r="E34" s="214" t="s">
        <v>1</v>
      </c>
      <c r="F34" s="215" t="s">
        <v>2</v>
      </c>
      <c r="G34" s="216" t="s">
        <v>3</v>
      </c>
      <c r="H34" s="214" t="s">
        <v>4</v>
      </c>
      <c r="I34" s="217" t="s">
        <v>5</v>
      </c>
    </row>
    <row r="35" spans="1:9" ht="12.75">
      <c r="A35" s="389"/>
      <c r="B35" s="223">
        <v>46.7</v>
      </c>
      <c r="C35" s="218">
        <v>50.19</v>
      </c>
      <c r="D35" s="224">
        <v>23.8</v>
      </c>
      <c r="E35" s="219"/>
      <c r="F35" s="220"/>
      <c r="G35" s="221"/>
      <c r="H35" s="219"/>
      <c r="I35" s="222"/>
    </row>
    <row r="36" spans="1:9" ht="12.75">
      <c r="A36" s="2" t="s">
        <v>6</v>
      </c>
      <c r="B36" s="76"/>
      <c r="C36" s="3"/>
      <c r="D36" s="3"/>
      <c r="E36" s="3"/>
      <c r="F36" s="4"/>
      <c r="G36" s="5"/>
      <c r="H36" s="3"/>
      <c r="I36" s="4"/>
    </row>
    <row r="37" spans="1:9" ht="25.5" customHeight="1">
      <c r="A37" s="10" t="s">
        <v>7</v>
      </c>
      <c r="B37" s="7">
        <v>0</v>
      </c>
      <c r="C37" s="7">
        <v>0</v>
      </c>
      <c r="D37" s="7">
        <v>0</v>
      </c>
      <c r="E37" s="7">
        <f>SUM(B37:D37)</f>
        <v>0</v>
      </c>
      <c r="F37" s="231">
        <f>(B37*B35)+(C37*C35)+(D37*D35)</f>
        <v>0</v>
      </c>
      <c r="G37" s="11">
        <v>30</v>
      </c>
      <c r="H37" s="7">
        <f>E37*G37</f>
        <v>0</v>
      </c>
      <c r="I37" s="227">
        <f>F37*G37</f>
        <v>0</v>
      </c>
    </row>
    <row r="38" spans="1:9" ht="12.75">
      <c r="A38" s="10" t="s">
        <v>8</v>
      </c>
      <c r="B38" s="7">
        <f>SUM(B37:B37)</f>
        <v>0</v>
      </c>
      <c r="C38" s="7">
        <f>SUM(C37:C37)</f>
        <v>0</v>
      </c>
      <c r="D38" s="7">
        <f>SUM(D37:D37)</f>
        <v>0</v>
      </c>
      <c r="E38" s="7">
        <f>SUM(E37:E37)</f>
        <v>0</v>
      </c>
      <c r="F38" s="231">
        <f>SUM(F37:F37)</f>
        <v>0</v>
      </c>
      <c r="G38" s="9"/>
      <c r="H38" s="7">
        <f>SUM(H37:H37)</f>
        <v>0</v>
      </c>
      <c r="I38" s="209">
        <f>SUM(I37:I37)</f>
        <v>0</v>
      </c>
    </row>
    <row r="39" spans="1:9" ht="12.75">
      <c r="A39" s="2" t="s">
        <v>9</v>
      </c>
      <c r="B39" s="3"/>
      <c r="C39" s="3"/>
      <c r="D39" s="3"/>
      <c r="E39" s="12"/>
      <c r="F39" s="232"/>
      <c r="G39" s="5"/>
      <c r="H39" s="13"/>
      <c r="I39" s="228"/>
    </row>
    <row r="40" spans="1:9" ht="25.5">
      <c r="A40" s="10" t="s">
        <v>10</v>
      </c>
      <c r="B40" s="14">
        <v>0</v>
      </c>
      <c r="C40" s="15">
        <v>0</v>
      </c>
      <c r="D40" s="15">
        <v>0</v>
      </c>
      <c r="E40" s="16">
        <f>SUM(B40:D40)</f>
        <v>0</v>
      </c>
      <c r="F40" s="231">
        <f>(B40*B35)+(C40*C35)+(D40*D35)</f>
        <v>0</v>
      </c>
      <c r="G40" s="11">
        <v>15</v>
      </c>
      <c r="H40" s="7">
        <f>E40*G40</f>
        <v>0</v>
      </c>
      <c r="I40" s="227">
        <f>F40*G40</f>
        <v>0</v>
      </c>
    </row>
    <row r="41" spans="1:9" ht="12.75">
      <c r="A41" s="10" t="s">
        <v>104</v>
      </c>
      <c r="B41" s="14"/>
      <c r="C41" s="15">
        <v>0</v>
      </c>
      <c r="D41" s="15"/>
      <c r="E41" s="16">
        <f>SUM(B41:D41)</f>
        <v>0</v>
      </c>
      <c r="F41" s="231">
        <f>(B41*B35)+(C41*C35)+(D41*D35)</f>
        <v>0</v>
      </c>
      <c r="G41" s="11">
        <v>15</v>
      </c>
      <c r="H41" s="7">
        <f>E41*G41</f>
        <v>0</v>
      </c>
      <c r="I41" s="227">
        <f>F41*G41</f>
        <v>0</v>
      </c>
    </row>
    <row r="42" spans="1:9" ht="12.75">
      <c r="A42" s="17" t="s">
        <v>116</v>
      </c>
      <c r="B42" s="7">
        <f>SUM(B40:B40)</f>
        <v>0</v>
      </c>
      <c r="C42" s="7">
        <f>SUM(C40:C40)</f>
        <v>0</v>
      </c>
      <c r="D42" s="7">
        <f>SUM(D40:D40)</f>
        <v>0</v>
      </c>
      <c r="E42" s="7">
        <f>SUM(E40:E41)</f>
        <v>0</v>
      </c>
      <c r="F42" s="231">
        <f>SUM(F40:F41)</f>
        <v>0</v>
      </c>
      <c r="G42" s="9"/>
      <c r="H42" s="7">
        <f>SUM(H40:H41)</f>
        <v>0</v>
      </c>
      <c r="I42" s="209">
        <f>SUM(I40:I41)</f>
        <v>0</v>
      </c>
    </row>
    <row r="43" spans="1:9" ht="12.75">
      <c r="A43" s="72" t="s">
        <v>12</v>
      </c>
      <c r="B43" s="74"/>
      <c r="C43" s="74"/>
      <c r="D43" s="74"/>
      <c r="E43" s="74"/>
      <c r="F43" s="233"/>
      <c r="G43" s="93"/>
      <c r="H43" s="74"/>
      <c r="I43" s="211"/>
    </row>
    <row r="44" spans="1:9" ht="25.5">
      <c r="A44" s="203" t="s">
        <v>105</v>
      </c>
      <c r="B44" s="202">
        <v>0</v>
      </c>
      <c r="C44" s="202">
        <v>0</v>
      </c>
      <c r="D44" s="7">
        <v>0</v>
      </c>
      <c r="E44" s="7">
        <f>B44+C44+D44</f>
        <v>0</v>
      </c>
      <c r="F44" s="231">
        <f>(B44*B35)+(C44*C35)+(D44*D35)</f>
        <v>0</v>
      </c>
      <c r="G44" s="11">
        <v>15</v>
      </c>
      <c r="H44" s="7">
        <f>E44*G44</f>
        <v>0</v>
      </c>
      <c r="I44" s="209">
        <f>F44*G44</f>
        <v>0</v>
      </c>
    </row>
    <row r="45" spans="1:9" ht="12.75">
      <c r="A45" s="1" t="s">
        <v>106</v>
      </c>
      <c r="B45" s="202">
        <v>0</v>
      </c>
      <c r="C45" s="202">
        <v>0</v>
      </c>
      <c r="D45" s="7">
        <v>0</v>
      </c>
      <c r="E45" s="7">
        <f>B45+C45+D45</f>
        <v>0</v>
      </c>
      <c r="F45" s="231">
        <f>(B45*B35)+(C45*C35)+(D45*D35)</f>
        <v>0</v>
      </c>
      <c r="G45" s="11">
        <v>15</v>
      </c>
      <c r="H45" s="7">
        <f>E45*G45</f>
        <v>0</v>
      </c>
      <c r="I45" s="209">
        <f>F45*G45</f>
        <v>0</v>
      </c>
    </row>
    <row r="46" spans="1:9" ht="26.25" thickBot="1">
      <c r="A46" s="225" t="s">
        <v>117</v>
      </c>
      <c r="B46" s="226">
        <f>SUM(B44:B45)</f>
        <v>0</v>
      </c>
      <c r="C46" s="226">
        <f>SUM(C44:C45)</f>
        <v>0</v>
      </c>
      <c r="D46" s="226">
        <f>SUM(D44:D45)</f>
        <v>0</v>
      </c>
      <c r="E46" s="226">
        <f>SUM(E44:E45)</f>
        <v>0</v>
      </c>
      <c r="F46" s="234">
        <f>SUM(F44:F45)</f>
        <v>0</v>
      </c>
      <c r="G46" s="226" t="s">
        <v>103</v>
      </c>
      <c r="H46" s="226">
        <f>SUM(H44:H45)</f>
        <v>0</v>
      </c>
      <c r="I46" s="229">
        <f>SUM(I44:I45)</f>
        <v>0</v>
      </c>
    </row>
    <row r="47" spans="1:9" ht="13.5" thickBot="1">
      <c r="A47" s="172" t="s">
        <v>67</v>
      </c>
      <c r="B47" s="190">
        <f>B38+B42</f>
        <v>0</v>
      </c>
      <c r="C47" s="190">
        <f>C38+C42+C46</f>
        <v>0</v>
      </c>
      <c r="D47" s="190">
        <f>D38+D42+D46</f>
        <v>0</v>
      </c>
      <c r="E47" s="190">
        <f>E38+E42+E46</f>
        <v>0</v>
      </c>
      <c r="F47" s="235">
        <f>F38+F42+F46</f>
        <v>0</v>
      </c>
      <c r="G47" s="175"/>
      <c r="H47" s="190">
        <f>H38+H42+H46</f>
        <v>0</v>
      </c>
      <c r="I47" s="230">
        <f>I38+I42+I46</f>
        <v>0</v>
      </c>
    </row>
    <row r="48" ht="13.5" thickTop="1"/>
    <row r="49" spans="1:9" ht="25.5">
      <c r="A49" s="236" t="s">
        <v>124</v>
      </c>
      <c r="C49" s="22"/>
      <c r="E49" s="21"/>
      <c r="F49"/>
      <c r="G49"/>
      <c r="I49"/>
    </row>
    <row r="50" ht="12.75">
      <c r="J50" s="78" t="s">
        <v>103</v>
      </c>
    </row>
    <row r="51" spans="3:10" ht="12.75">
      <c r="C51" s="22"/>
      <c r="D51" s="25"/>
      <c r="E51" s="21"/>
      <c r="F51"/>
      <c r="G51"/>
      <c r="I51"/>
      <c r="J51" s="78"/>
    </row>
    <row r="52" spans="3:10" ht="12.75">
      <c r="C52" s="22"/>
      <c r="E52" s="21"/>
      <c r="F52"/>
      <c r="G52"/>
      <c r="I52"/>
      <c r="J52" s="78"/>
    </row>
    <row r="53" spans="3:10" ht="12.75">
      <c r="C53" s="22"/>
      <c r="E53" s="21"/>
      <c r="F53"/>
      <c r="G53"/>
      <c r="H53" s="78"/>
      <c r="I53" s="78"/>
      <c r="J53" s="78"/>
    </row>
    <row r="54" spans="3:9" ht="12.75">
      <c r="C54" s="22"/>
      <c r="E54" s="21"/>
      <c r="F54"/>
      <c r="G54"/>
      <c r="I54"/>
    </row>
    <row r="55" spans="3:9" ht="12.75">
      <c r="C55" s="22"/>
      <c r="E55" s="21"/>
      <c r="F55"/>
      <c r="G55"/>
      <c r="I55"/>
    </row>
    <row r="56" spans="2:3" ht="12.75">
      <c r="B56" s="23"/>
      <c r="C56" s="23"/>
    </row>
    <row r="57" s="78" customFormat="1" ht="12.75"/>
    <row r="58" ht="12.75"/>
    <row r="59" ht="12.75"/>
    <row r="60" ht="12.75"/>
    <row r="61" ht="12.75"/>
    <row r="62" ht="12.75"/>
    <row r="63" ht="12.75"/>
    <row r="64" ht="12.75"/>
    <row r="65" spans="1:9" ht="12.75">
      <c r="A65" s="238" t="s">
        <v>123</v>
      </c>
      <c r="B65" s="239"/>
      <c r="C65" s="239"/>
      <c r="D65" s="239"/>
      <c r="E65" s="239"/>
      <c r="F65" s="240"/>
      <c r="G65" s="241"/>
      <c r="H65" s="239"/>
      <c r="I65" s="242"/>
    </row>
    <row r="66" spans="1:9" ht="25.5">
      <c r="A66" s="388" t="s">
        <v>0</v>
      </c>
      <c r="B66" s="114"/>
      <c r="C66" s="237" t="s">
        <v>114</v>
      </c>
      <c r="D66" s="214"/>
      <c r="E66" s="214" t="s">
        <v>1</v>
      </c>
      <c r="F66" s="215" t="s">
        <v>2</v>
      </c>
      <c r="G66" s="216" t="s">
        <v>3</v>
      </c>
      <c r="H66" s="214" t="s">
        <v>4</v>
      </c>
      <c r="I66" s="217" t="s">
        <v>5</v>
      </c>
    </row>
    <row r="67" spans="1:9" ht="12.75">
      <c r="A67" s="389"/>
      <c r="B67" s="223">
        <v>46.7</v>
      </c>
      <c r="C67" s="218">
        <v>50.19</v>
      </c>
      <c r="D67" s="224">
        <v>23.8</v>
      </c>
      <c r="E67" s="219"/>
      <c r="F67" s="220"/>
      <c r="G67" s="221"/>
      <c r="H67" s="219"/>
      <c r="I67" s="222"/>
    </row>
    <row r="68" spans="1:9" ht="12.75">
      <c r="A68" s="2" t="s">
        <v>6</v>
      </c>
      <c r="B68" s="76"/>
      <c r="C68" s="3"/>
      <c r="D68" s="3"/>
      <c r="E68" s="3"/>
      <c r="F68" s="4"/>
      <c r="G68" s="5"/>
      <c r="H68" s="3"/>
      <c r="I68" s="4"/>
    </row>
    <row r="69" spans="1:9" ht="25.5">
      <c r="A69" s="10" t="s">
        <v>7</v>
      </c>
      <c r="B69" s="7">
        <v>0</v>
      </c>
      <c r="C69" s="7">
        <v>0</v>
      </c>
      <c r="D69" s="7">
        <v>0</v>
      </c>
      <c r="E69" s="7">
        <f>SUM(B69:D69)</f>
        <v>0</v>
      </c>
      <c r="F69" s="231">
        <f>(B69*B67)+(C69*C67)+(D69*D67)</f>
        <v>0</v>
      </c>
      <c r="G69" s="11">
        <v>45</v>
      </c>
      <c r="H69" s="7">
        <f>E69*G69</f>
        <v>0</v>
      </c>
      <c r="I69" s="227">
        <f>F69*G69</f>
        <v>0</v>
      </c>
    </row>
    <row r="70" spans="1:9" ht="12.75">
      <c r="A70" s="10" t="s">
        <v>8</v>
      </c>
      <c r="B70" s="7">
        <f>SUM(B69:B69)</f>
        <v>0</v>
      </c>
      <c r="C70" s="7">
        <v>0</v>
      </c>
      <c r="D70" s="7">
        <f>SUM(D69:D69)</f>
        <v>0</v>
      </c>
      <c r="E70" s="7">
        <f>SUM(E69:E69)</f>
        <v>0</v>
      </c>
      <c r="F70" s="231">
        <f>SUM(F69:F69)</f>
        <v>0</v>
      </c>
      <c r="G70" s="9"/>
      <c r="H70" s="7">
        <f>SUM(H69:H69)</f>
        <v>0</v>
      </c>
      <c r="I70" s="209">
        <f>SUM(I69:I69)</f>
        <v>0</v>
      </c>
    </row>
    <row r="71" spans="1:9" ht="12.75">
      <c r="A71" s="2" t="s">
        <v>9</v>
      </c>
      <c r="B71" s="3"/>
      <c r="C71" s="3"/>
      <c r="D71" s="3"/>
      <c r="E71" s="12"/>
      <c r="F71" s="232"/>
      <c r="G71" s="5"/>
      <c r="H71" s="13"/>
      <c r="I71" s="228"/>
    </row>
    <row r="72" spans="1:9" ht="25.5">
      <c r="A72" s="10" t="s">
        <v>10</v>
      </c>
      <c r="B72" s="14">
        <v>0</v>
      </c>
      <c r="C72" s="15">
        <v>0</v>
      </c>
      <c r="D72" s="15">
        <v>0</v>
      </c>
      <c r="E72" s="16">
        <f>SUM(B72:D72)</f>
        <v>0</v>
      </c>
      <c r="F72" s="231">
        <f>(B72*B67)+(C72*C67)+(D72*D67)</f>
        <v>0</v>
      </c>
      <c r="G72" s="11">
        <v>15</v>
      </c>
      <c r="H72" s="7">
        <f>E72*G72</f>
        <v>0</v>
      </c>
      <c r="I72" s="227">
        <f>F72*G72</f>
        <v>0</v>
      </c>
    </row>
    <row r="73" spans="1:9" ht="12.75">
      <c r="A73" s="10" t="s">
        <v>104</v>
      </c>
      <c r="B73" s="14"/>
      <c r="C73" s="15">
        <v>0</v>
      </c>
      <c r="D73" s="15"/>
      <c r="E73" s="16">
        <f>SUM(B73:D73)</f>
        <v>0</v>
      </c>
      <c r="F73" s="231">
        <f>(B73*B67)+(C73*C67)+(D73*D67)</f>
        <v>0</v>
      </c>
      <c r="G73" s="11">
        <v>15</v>
      </c>
      <c r="H73" s="7">
        <f>E73*G73</f>
        <v>0</v>
      </c>
      <c r="I73" s="227">
        <f>F73*G73</f>
        <v>0</v>
      </c>
    </row>
    <row r="74" spans="1:9" ht="12.75">
      <c r="A74" s="17" t="s">
        <v>116</v>
      </c>
      <c r="B74" s="7">
        <f>SUM(B72:B72)</f>
        <v>0</v>
      </c>
      <c r="C74" s="7">
        <f>SUM(C72:C72)</f>
        <v>0</v>
      </c>
      <c r="D74" s="7">
        <f>SUM(D72:D72)</f>
        <v>0</v>
      </c>
      <c r="E74" s="7">
        <f>SUM(E72:E73)</f>
        <v>0</v>
      </c>
      <c r="F74" s="231">
        <f>SUM(F72:F73)</f>
        <v>0</v>
      </c>
      <c r="G74" s="9"/>
      <c r="H74" s="7">
        <f>SUM(H72:H73)</f>
        <v>0</v>
      </c>
      <c r="I74" s="209">
        <f>SUM(I72:I73)</f>
        <v>0</v>
      </c>
    </row>
    <row r="75" spans="1:9" ht="12.75">
      <c r="A75" s="72" t="s">
        <v>12</v>
      </c>
      <c r="B75" s="74"/>
      <c r="C75" s="74"/>
      <c r="D75" s="74"/>
      <c r="E75" s="74"/>
      <c r="F75" s="233"/>
      <c r="G75" s="93"/>
      <c r="H75" s="74"/>
      <c r="I75" s="211"/>
    </row>
    <row r="76" spans="1:9" ht="25.5">
      <c r="A76" s="203" t="s">
        <v>105</v>
      </c>
      <c r="B76" s="202">
        <v>0</v>
      </c>
      <c r="C76" s="202">
        <v>0</v>
      </c>
      <c r="D76" s="7">
        <v>0</v>
      </c>
      <c r="E76" s="7">
        <f>B76+C76+D76</f>
        <v>0</v>
      </c>
      <c r="F76" s="231">
        <f>(B76*B67)+(C76*C67)+(D76*D67)</f>
        <v>0</v>
      </c>
      <c r="G76" s="11">
        <v>15</v>
      </c>
      <c r="H76" s="7">
        <f>E76*G76</f>
        <v>0</v>
      </c>
      <c r="I76" s="209">
        <f>F76*G76</f>
        <v>0</v>
      </c>
    </row>
    <row r="77" spans="1:9" ht="12.75">
      <c r="A77" s="1" t="s">
        <v>106</v>
      </c>
      <c r="B77" s="202">
        <v>0</v>
      </c>
      <c r="C77" s="202">
        <v>0</v>
      </c>
      <c r="D77" s="7">
        <v>0</v>
      </c>
      <c r="E77" s="7">
        <f>B77+C77+D77</f>
        <v>0</v>
      </c>
      <c r="F77" s="231">
        <f>(B77*B67)+(C77*C67)+(D77*D67)</f>
        <v>0</v>
      </c>
      <c r="G77" s="11">
        <v>15</v>
      </c>
      <c r="H77" s="7">
        <f>E77*G77</f>
        <v>0</v>
      </c>
      <c r="I77" s="209">
        <f>F77*G77</f>
        <v>0</v>
      </c>
    </row>
    <row r="78" spans="1:9" ht="25.5">
      <c r="A78" s="225" t="s">
        <v>117</v>
      </c>
      <c r="B78" s="226">
        <f>SUM(B76:B77)</f>
        <v>0</v>
      </c>
      <c r="C78" s="226" t="e">
        <f>#REF!</f>
        <v>#REF!</v>
      </c>
      <c r="D78" s="226">
        <f>SUM(D76:D77)</f>
        <v>0</v>
      </c>
      <c r="E78" s="226">
        <f>SUM(E76:E77)</f>
        <v>0</v>
      </c>
      <c r="F78" s="234">
        <f>SUM(F76:F77)</f>
        <v>0</v>
      </c>
      <c r="G78" s="226" t="s">
        <v>103</v>
      </c>
      <c r="H78" s="226">
        <f>SUM(H76:H77)</f>
        <v>0</v>
      </c>
      <c r="I78" s="229">
        <f>SUM(I76:I77)</f>
        <v>0</v>
      </c>
    </row>
    <row r="79" spans="1:9" ht="12.75">
      <c r="A79" s="156" t="s">
        <v>68</v>
      </c>
      <c r="B79" s="187">
        <f>B70+B74</f>
        <v>0</v>
      </c>
      <c r="C79" s="187" t="e">
        <f>C70+C74+C78</f>
        <v>#REF!</v>
      </c>
      <c r="D79" s="187">
        <f>D70+D74+D78</f>
        <v>0</v>
      </c>
      <c r="E79" s="187">
        <f>E70+E74+E78</f>
        <v>0</v>
      </c>
      <c r="F79" s="243">
        <f>F70+F74+F78</f>
        <v>0</v>
      </c>
      <c r="G79" s="177"/>
      <c r="H79" s="187">
        <f>H70+H74+H78</f>
        <v>0</v>
      </c>
      <c r="I79" s="244">
        <f>I70+I74+I78</f>
        <v>0</v>
      </c>
    </row>
    <row r="80" spans="1:9" ht="12.75">
      <c r="A80" s="156" t="s">
        <v>120</v>
      </c>
      <c r="B80" s="187">
        <f>B15+B79</f>
        <v>0</v>
      </c>
      <c r="C80" s="187" t="e">
        <f aca="true" t="shared" si="0" ref="C80:I80">C15+C79</f>
        <v>#REF!</v>
      </c>
      <c r="D80" s="187">
        <f t="shared" si="0"/>
        <v>0</v>
      </c>
      <c r="E80" s="187">
        <f t="shared" si="0"/>
        <v>0</v>
      </c>
      <c r="F80" s="187">
        <f t="shared" si="0"/>
        <v>0</v>
      </c>
      <c r="G80" s="187">
        <f t="shared" si="0"/>
        <v>0</v>
      </c>
      <c r="H80" s="187">
        <f t="shared" si="0"/>
        <v>0</v>
      </c>
      <c r="I80" s="244">
        <f t="shared" si="0"/>
        <v>0</v>
      </c>
    </row>
    <row r="81" spans="1:9" ht="12.75">
      <c r="A81" s="156" t="s">
        <v>39</v>
      </c>
      <c r="B81" s="187">
        <f>B80/3</f>
        <v>0</v>
      </c>
      <c r="C81" s="187" t="e">
        <f aca="true" t="shared" si="1" ref="C81:I81">C80/3</f>
        <v>#REF!</v>
      </c>
      <c r="D81" s="187">
        <f t="shared" si="1"/>
        <v>0</v>
      </c>
      <c r="E81" s="187">
        <f t="shared" si="1"/>
        <v>0</v>
      </c>
      <c r="F81" s="187">
        <f t="shared" si="1"/>
        <v>0</v>
      </c>
      <c r="G81" s="187">
        <f t="shared" si="1"/>
        <v>0</v>
      </c>
      <c r="H81" s="187">
        <f t="shared" si="1"/>
        <v>0</v>
      </c>
      <c r="I81" s="244">
        <f t="shared" si="1"/>
        <v>0</v>
      </c>
    </row>
    <row r="82" ht="12.75"/>
    <row r="83" spans="1:9" ht="25.5">
      <c r="A83" s="236" t="s">
        <v>124</v>
      </c>
      <c r="C83" s="22"/>
      <c r="E83" s="21"/>
      <c r="F83"/>
      <c r="G83"/>
      <c r="I83"/>
    </row>
    <row r="84" spans="2:3" ht="12.75">
      <c r="B84" s="23"/>
      <c r="C84" s="23"/>
    </row>
    <row r="85" spans="3:9" ht="12.75">
      <c r="C85" s="21"/>
      <c r="F85"/>
      <c r="G85"/>
      <c r="I85"/>
    </row>
    <row r="86" spans="1:9" ht="12.75">
      <c r="A86" s="88" t="s">
        <v>102</v>
      </c>
      <c r="C86" s="21"/>
      <c r="F86"/>
      <c r="G86"/>
      <c r="I86"/>
    </row>
    <row r="87" spans="3:9" ht="12.75">
      <c r="C87" s="21"/>
      <c r="F87"/>
      <c r="G87"/>
      <c r="I87"/>
    </row>
    <row r="88" spans="1:9" ht="12.75">
      <c r="A88" s="88" t="s">
        <v>101</v>
      </c>
      <c r="C88" s="21"/>
      <c r="F88"/>
      <c r="G88"/>
      <c r="I88"/>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sheetData>
  <mergeCells count="3">
    <mergeCell ref="A2:A3"/>
    <mergeCell ref="A34:A35"/>
    <mergeCell ref="A66:A67"/>
  </mergeCells>
  <printOptions/>
  <pageMargins left="0.75" right="0.75" top="1" bottom="1" header="0.5" footer="0.5"/>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dimension ref="B2:G10"/>
  <sheetViews>
    <sheetView workbookViewId="0" topLeftCell="A1">
      <selection activeCell="G4" sqref="G4"/>
    </sheetView>
  </sheetViews>
  <sheetFormatPr defaultColWidth="9.140625" defaultRowHeight="12.75"/>
  <cols>
    <col min="2" max="2" width="15.8515625" style="78" customWidth="1"/>
    <col min="3" max="3" width="14.00390625" style="0" customWidth="1"/>
    <col min="4" max="4" width="11.57421875" style="0" customWidth="1"/>
  </cols>
  <sheetData>
    <row r="2" spans="2:7" s="78" customFormat="1" ht="12.75">
      <c r="B2" s="87"/>
      <c r="C2" s="79"/>
      <c r="D2" s="79"/>
      <c r="E2" s="79"/>
      <c r="F2"/>
      <c r="G2"/>
    </row>
    <row r="3" spans="2:5" ht="13.5" thickBot="1">
      <c r="B3" s="87"/>
      <c r="C3" s="79"/>
      <c r="D3" s="79"/>
      <c r="E3" s="79"/>
    </row>
    <row r="4" spans="2:5" ht="12.75">
      <c r="B4" s="192"/>
      <c r="C4" s="193" t="s">
        <v>82</v>
      </c>
      <c r="D4" s="193" t="s">
        <v>83</v>
      </c>
      <c r="E4" s="194" t="s">
        <v>84</v>
      </c>
    </row>
    <row r="5" spans="2:5" ht="12.75">
      <c r="B5" s="104" t="s">
        <v>77</v>
      </c>
      <c r="C5" s="15">
        <v>1</v>
      </c>
      <c r="D5" s="15">
        <v>1</v>
      </c>
      <c r="E5" s="101">
        <v>2</v>
      </c>
    </row>
    <row r="6" spans="2:5" ht="12.75">
      <c r="B6" s="104" t="s">
        <v>78</v>
      </c>
      <c r="C6" s="15">
        <v>8</v>
      </c>
      <c r="D6" s="15">
        <v>2</v>
      </c>
      <c r="E6" s="101">
        <v>2</v>
      </c>
    </row>
    <row r="7" spans="2:5" ht="12.75">
      <c r="B7" s="104" t="s">
        <v>79</v>
      </c>
      <c r="C7" s="15">
        <v>20</v>
      </c>
      <c r="D7" s="15">
        <v>8</v>
      </c>
      <c r="E7" s="101">
        <v>16</v>
      </c>
    </row>
    <row r="8" spans="2:7" s="78" customFormat="1" ht="12.75">
      <c r="B8" s="104" t="s">
        <v>80</v>
      </c>
      <c r="C8" s="15">
        <v>2</v>
      </c>
      <c r="D8" s="15">
        <v>2</v>
      </c>
      <c r="E8" s="101">
        <v>6</v>
      </c>
      <c r="F8"/>
      <c r="G8"/>
    </row>
    <row r="9" spans="2:5" ht="12.75">
      <c r="B9" s="104" t="s">
        <v>81</v>
      </c>
      <c r="C9" s="15">
        <v>1</v>
      </c>
      <c r="D9" s="15">
        <v>1</v>
      </c>
      <c r="E9" s="101">
        <v>2</v>
      </c>
    </row>
    <row r="10" spans="2:5" ht="13.5" thickBot="1">
      <c r="B10" s="154" t="s">
        <v>85</v>
      </c>
      <c r="C10" s="191">
        <f>SUM(C5:C9)</f>
        <v>32</v>
      </c>
      <c r="D10" s="191">
        <f>SUM(D5:D9)</f>
        <v>14</v>
      </c>
      <c r="E10" s="155">
        <f>SUM(E5:E9)</f>
        <v>28</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C20"/>
  <sheetViews>
    <sheetView tabSelected="1" workbookViewId="0" topLeftCell="A1">
      <selection activeCell="I21" sqref="I21"/>
    </sheetView>
  </sheetViews>
  <sheetFormatPr defaultColWidth="9.140625" defaultRowHeight="12.75"/>
  <cols>
    <col min="1" max="1" width="32.8515625" style="204" customWidth="1"/>
    <col min="2" max="2" width="10.421875" style="253" customWidth="1"/>
    <col min="3" max="3" width="7.00390625" style="253" customWidth="1"/>
    <col min="4" max="4" width="7.57421875" style="253" customWidth="1"/>
    <col min="5" max="5" width="9.57421875" style="253" customWidth="1"/>
    <col min="6" max="6" width="8.8515625" style="253" customWidth="1"/>
    <col min="7" max="7" width="8.7109375" style="253" customWidth="1"/>
    <col min="8" max="8" width="9.8515625" style="253" customWidth="1"/>
    <col min="9" max="10" width="7.7109375" style="253" customWidth="1"/>
    <col min="11" max="11" width="8.7109375" style="253" customWidth="1"/>
    <col min="12" max="12" width="6.8515625" style="253" customWidth="1"/>
    <col min="13" max="13" width="6.00390625" style="253" customWidth="1"/>
    <col min="14" max="14" width="9.8515625" style="253" customWidth="1"/>
    <col min="15" max="15" width="7.28125" style="253" customWidth="1"/>
    <col min="16" max="16" width="8.7109375" style="253" customWidth="1"/>
    <col min="17" max="17" width="12.28125" style="253" customWidth="1"/>
    <col min="18" max="18" width="5.421875" style="253" customWidth="1"/>
    <col min="19" max="19" width="4.421875" style="253" customWidth="1"/>
    <col min="20" max="20" width="7.57421875" style="253" customWidth="1"/>
    <col min="21" max="21" width="5.00390625" style="253" customWidth="1"/>
    <col min="22" max="22" width="4.57421875" style="253" customWidth="1"/>
    <col min="23" max="23" width="7.28125" style="253" customWidth="1"/>
    <col min="24" max="24" width="4.421875" style="253" customWidth="1"/>
    <col min="25" max="25" width="4.57421875" style="253" customWidth="1"/>
    <col min="26" max="26" width="7.28125" style="253" customWidth="1"/>
    <col min="27" max="27" width="4.7109375" style="253" customWidth="1"/>
    <col min="28" max="28" width="5.8515625" style="253" customWidth="1"/>
    <col min="29" max="29" width="10.28125" style="253" customWidth="1"/>
    <col min="30" max="16384" width="9.140625" style="253" customWidth="1"/>
  </cols>
  <sheetData>
    <row r="1" spans="1:3" ht="16.5">
      <c r="A1" s="252"/>
      <c r="C1" s="254" t="s">
        <v>140</v>
      </c>
    </row>
    <row r="2" spans="1:29" ht="16.5">
      <c r="A2" s="255" t="s">
        <v>125</v>
      </c>
      <c r="B2" s="256">
        <v>2000</v>
      </c>
      <c r="C2" s="398">
        <v>2001</v>
      </c>
      <c r="D2" s="399"/>
      <c r="E2" s="397"/>
      <c r="F2" s="398">
        <v>2002</v>
      </c>
      <c r="G2" s="399"/>
      <c r="H2" s="397"/>
      <c r="I2" s="398">
        <v>2003</v>
      </c>
      <c r="J2" s="399"/>
      <c r="K2" s="397"/>
      <c r="L2" s="395">
        <v>2004</v>
      </c>
      <c r="M2" s="396"/>
      <c r="N2" s="397"/>
      <c r="O2" s="395">
        <v>2005</v>
      </c>
      <c r="P2" s="396"/>
      <c r="Q2" s="397"/>
      <c r="R2" s="390">
        <v>2006</v>
      </c>
      <c r="S2" s="391"/>
      <c r="T2" s="392"/>
      <c r="U2" s="390">
        <v>2007</v>
      </c>
      <c r="V2" s="391"/>
      <c r="W2" s="392"/>
      <c r="X2" s="390">
        <v>2008</v>
      </c>
      <c r="Y2" s="391"/>
      <c r="Z2" s="392"/>
      <c r="AA2" s="390">
        <v>2009</v>
      </c>
      <c r="AB2" s="391"/>
      <c r="AC2" s="392"/>
    </row>
    <row r="3" spans="1:29" ht="16.5">
      <c r="A3" s="257" t="s">
        <v>126</v>
      </c>
      <c r="B3" s="258">
        <v>1</v>
      </c>
      <c r="C3" s="259">
        <v>2</v>
      </c>
      <c r="D3" s="260">
        <v>3</v>
      </c>
      <c r="E3" s="261" t="s">
        <v>127</v>
      </c>
      <c r="F3" s="259">
        <v>4</v>
      </c>
      <c r="G3" s="260">
        <v>5</v>
      </c>
      <c r="H3" s="261" t="s">
        <v>127</v>
      </c>
      <c r="I3" s="260">
        <v>6</v>
      </c>
      <c r="J3" s="260">
        <v>7</v>
      </c>
      <c r="K3" s="261" t="s">
        <v>127</v>
      </c>
      <c r="L3" s="260">
        <v>8</v>
      </c>
      <c r="M3" s="260">
        <v>9</v>
      </c>
      <c r="N3" s="261" t="s">
        <v>127</v>
      </c>
      <c r="O3" s="260">
        <v>10</v>
      </c>
      <c r="P3" s="260">
        <v>11</v>
      </c>
      <c r="Q3" s="261" t="s">
        <v>127</v>
      </c>
      <c r="R3" s="262">
        <v>12</v>
      </c>
      <c r="S3" s="262">
        <v>13</v>
      </c>
      <c r="T3" s="263" t="s">
        <v>127</v>
      </c>
      <c r="U3" s="262">
        <v>14</v>
      </c>
      <c r="V3" s="262">
        <v>15</v>
      </c>
      <c r="W3" s="263" t="s">
        <v>127</v>
      </c>
      <c r="X3" s="262">
        <v>16</v>
      </c>
      <c r="Y3" s="262">
        <v>17</v>
      </c>
      <c r="Z3" s="263" t="s">
        <v>127</v>
      </c>
      <c r="AA3" s="262">
        <v>16</v>
      </c>
      <c r="AB3" s="262">
        <v>17</v>
      </c>
      <c r="AC3" s="263" t="s">
        <v>127</v>
      </c>
    </row>
    <row r="4" spans="1:29" ht="16.5">
      <c r="A4" s="264" t="s">
        <v>128</v>
      </c>
      <c r="B4" s="265">
        <v>252</v>
      </c>
      <c r="C4" s="266">
        <v>32</v>
      </c>
      <c r="D4" s="266">
        <v>50</v>
      </c>
      <c r="E4" s="267">
        <f>C4+D4</f>
        <v>82</v>
      </c>
      <c r="F4" s="268">
        <v>28</v>
      </c>
      <c r="G4" s="266">
        <v>59</v>
      </c>
      <c r="H4" s="267">
        <f>F4+G4</f>
        <v>87</v>
      </c>
      <c r="I4" s="266">
        <v>35</v>
      </c>
      <c r="J4" s="266">
        <v>56</v>
      </c>
      <c r="K4" s="267">
        <f>I4+J4</f>
        <v>91</v>
      </c>
      <c r="L4" s="266">
        <v>31</v>
      </c>
      <c r="M4" s="266">
        <v>65</v>
      </c>
      <c r="N4" s="267">
        <f>L4+M4</f>
        <v>96</v>
      </c>
      <c r="O4" s="266">
        <v>49</v>
      </c>
      <c r="P4" s="269">
        <v>51</v>
      </c>
      <c r="Q4" s="270">
        <f>O4+P4</f>
        <v>100</v>
      </c>
      <c r="R4" s="271" t="s">
        <v>103</v>
      </c>
      <c r="S4" s="271" t="s">
        <v>103</v>
      </c>
      <c r="T4" s="272">
        <f>Q4*1.05</f>
        <v>105</v>
      </c>
      <c r="U4" s="271" t="s">
        <v>103</v>
      </c>
      <c r="V4" s="271" t="s">
        <v>103</v>
      </c>
      <c r="W4" s="273">
        <f>T4*1.05</f>
        <v>110.25</v>
      </c>
      <c r="X4" s="271" t="s">
        <v>103</v>
      </c>
      <c r="Y4" s="271" t="s">
        <v>103</v>
      </c>
      <c r="Z4" s="273">
        <f>W4*1.05</f>
        <v>115.7625</v>
      </c>
      <c r="AA4" s="271"/>
      <c r="AB4" s="271"/>
      <c r="AC4" s="273">
        <f>Z4*1.05</f>
        <v>121.55062500000001</v>
      </c>
    </row>
    <row r="5" spans="1:29" ht="16.5">
      <c r="A5" s="264" t="s">
        <v>129</v>
      </c>
      <c r="B5" s="265">
        <v>252</v>
      </c>
      <c r="C5" s="266">
        <f>C4+B5</f>
        <v>284</v>
      </c>
      <c r="D5" s="266">
        <f>D4+C5</f>
        <v>334</v>
      </c>
      <c r="E5" s="267">
        <f>E4+B5</f>
        <v>334</v>
      </c>
      <c r="F5" s="266">
        <f>F4+E5</f>
        <v>362</v>
      </c>
      <c r="G5" s="266">
        <f>G4+F5</f>
        <v>421</v>
      </c>
      <c r="H5" s="267">
        <f>H4+E5</f>
        <v>421</v>
      </c>
      <c r="I5" s="266">
        <f>I4+H5</f>
        <v>456</v>
      </c>
      <c r="J5" s="266">
        <f>J4+I5</f>
        <v>512</v>
      </c>
      <c r="K5" s="267">
        <f>K4+H5</f>
        <v>512</v>
      </c>
      <c r="L5" s="266">
        <f>L4+K5</f>
        <v>543</v>
      </c>
      <c r="M5" s="266">
        <f>M4+L5</f>
        <v>608</v>
      </c>
      <c r="N5" s="267">
        <f>N4+K5</f>
        <v>608</v>
      </c>
      <c r="O5" s="266">
        <f>O4+N5</f>
        <v>657</v>
      </c>
      <c r="P5" s="274">
        <f>P4+O5</f>
        <v>708</v>
      </c>
      <c r="Q5" s="270">
        <f>Q4+N5</f>
        <v>708</v>
      </c>
      <c r="R5" s="271"/>
      <c r="S5" s="271"/>
      <c r="T5" s="272">
        <f>T4+Q5</f>
        <v>813</v>
      </c>
      <c r="U5" s="271"/>
      <c r="V5" s="271"/>
      <c r="W5" s="273">
        <f>W4+T5</f>
        <v>923.25</v>
      </c>
      <c r="X5" s="271"/>
      <c r="Y5" s="271"/>
      <c r="Z5" s="273">
        <f>Z4+W5</f>
        <v>1039.0125</v>
      </c>
      <c r="AA5" s="271"/>
      <c r="AB5" s="271"/>
      <c r="AC5" s="273">
        <f>AC4+Z5</f>
        <v>1160.5631250000001</v>
      </c>
    </row>
    <row r="6" spans="1:29" ht="16.5">
      <c r="A6" s="264" t="s">
        <v>130</v>
      </c>
      <c r="B6" s="265">
        <v>228</v>
      </c>
      <c r="C6" s="266">
        <v>25</v>
      </c>
      <c r="D6" s="266">
        <v>32</v>
      </c>
      <c r="E6" s="267">
        <f>C6+D6</f>
        <v>57</v>
      </c>
      <c r="F6" s="268">
        <v>23</v>
      </c>
      <c r="G6" s="266">
        <v>37</v>
      </c>
      <c r="H6" s="267">
        <f>F6+G6</f>
        <v>60</v>
      </c>
      <c r="I6" s="266">
        <v>25</v>
      </c>
      <c r="J6" s="266">
        <v>39</v>
      </c>
      <c r="K6" s="267">
        <f>I6+J6</f>
        <v>64</v>
      </c>
      <c r="L6" s="266">
        <v>19</v>
      </c>
      <c r="M6" s="266">
        <v>54</v>
      </c>
      <c r="N6" s="267">
        <f>L6+M6</f>
        <v>73</v>
      </c>
      <c r="O6" s="266">
        <v>39</v>
      </c>
      <c r="P6" s="266">
        <v>37</v>
      </c>
      <c r="Q6" s="275">
        <f>O6+P6</f>
        <v>76</v>
      </c>
      <c r="R6" s="271"/>
      <c r="S6" s="271"/>
      <c r="T6" s="273">
        <f>T4*0.74</f>
        <v>77.7</v>
      </c>
      <c r="U6" s="271"/>
      <c r="V6" s="271"/>
      <c r="W6" s="273">
        <f>W4*0.74</f>
        <v>81.585</v>
      </c>
      <c r="X6" s="271"/>
      <c r="Y6" s="271"/>
      <c r="Z6" s="273">
        <f>Z4*0.74</f>
        <v>85.66425</v>
      </c>
      <c r="AA6" s="271"/>
      <c r="AB6" s="271"/>
      <c r="AC6" s="273">
        <f>AC4*0.74</f>
        <v>89.9474625</v>
      </c>
    </row>
    <row r="7" spans="1:29" ht="16.5">
      <c r="A7" s="264" t="s">
        <v>131</v>
      </c>
      <c r="B7" s="265"/>
      <c r="C7" s="266"/>
      <c r="D7" s="266"/>
      <c r="E7" s="267" t="s">
        <v>103</v>
      </c>
      <c r="F7" s="268"/>
      <c r="G7" s="266"/>
      <c r="H7" s="267" t="s">
        <v>103</v>
      </c>
      <c r="I7" s="266"/>
      <c r="J7" s="266"/>
      <c r="K7" s="267" t="s">
        <v>103</v>
      </c>
      <c r="L7" s="266"/>
      <c r="M7" s="266" t="s">
        <v>103</v>
      </c>
      <c r="N7" s="267" t="s">
        <v>103</v>
      </c>
      <c r="O7" s="266"/>
      <c r="P7" s="266"/>
      <c r="Q7" s="275" t="s">
        <v>103</v>
      </c>
      <c r="R7" s="271"/>
      <c r="S7" s="271"/>
      <c r="T7" s="273">
        <v>128</v>
      </c>
      <c r="U7" s="271"/>
      <c r="V7" s="271"/>
      <c r="W7" s="273">
        <v>185</v>
      </c>
      <c r="X7" s="271"/>
      <c r="Y7" s="271"/>
      <c r="Z7" s="273">
        <v>123</v>
      </c>
      <c r="AA7" s="271"/>
      <c r="AB7" s="271"/>
      <c r="AC7" s="273">
        <v>128</v>
      </c>
    </row>
    <row r="8" spans="1:29" ht="16.5">
      <c r="A8" s="264" t="s">
        <v>132</v>
      </c>
      <c r="B8" s="265">
        <v>228</v>
      </c>
      <c r="C8" s="266">
        <f>C6+B8</f>
        <v>253</v>
      </c>
      <c r="D8" s="269">
        <f>D6+C8</f>
        <v>285</v>
      </c>
      <c r="E8" s="276">
        <f>E6+B8</f>
        <v>285</v>
      </c>
      <c r="F8" s="269">
        <f>F6+E8</f>
        <v>308</v>
      </c>
      <c r="G8" s="269">
        <f>G6+F8</f>
        <v>345</v>
      </c>
      <c r="H8" s="276">
        <f>H6+E8</f>
        <v>345</v>
      </c>
      <c r="I8" s="269">
        <f>I6+H8</f>
        <v>370</v>
      </c>
      <c r="J8" s="269">
        <f>J6+I8</f>
        <v>409</v>
      </c>
      <c r="K8" s="276">
        <f>K6+H8</f>
        <v>409</v>
      </c>
      <c r="L8" s="269">
        <f>L6+K8</f>
        <v>428</v>
      </c>
      <c r="M8" s="269">
        <f>M6+L8</f>
        <v>482</v>
      </c>
      <c r="N8" s="276">
        <f>N6+K8</f>
        <v>482</v>
      </c>
      <c r="O8" s="269">
        <f>O6+N8</f>
        <v>521</v>
      </c>
      <c r="P8" s="277">
        <f>P6+O8</f>
        <v>558</v>
      </c>
      <c r="Q8" s="278">
        <f>Q6+N8</f>
        <v>558</v>
      </c>
      <c r="R8" s="271"/>
      <c r="S8" s="271"/>
      <c r="T8" s="273">
        <f>T6+Q8</f>
        <v>635.7</v>
      </c>
      <c r="U8" s="271"/>
      <c r="V8" s="271"/>
      <c r="W8" s="273">
        <f>W6+T8</f>
        <v>717.2850000000001</v>
      </c>
      <c r="X8" s="271"/>
      <c r="Y8" s="271"/>
      <c r="Z8" s="273">
        <f>Z6+W8</f>
        <v>802.9492500000001</v>
      </c>
      <c r="AA8" s="271"/>
      <c r="AB8" s="271"/>
      <c r="AC8" s="273">
        <f>AC6+Z8</f>
        <v>892.8967125000001</v>
      </c>
    </row>
    <row r="9" spans="1:29" s="286" customFormat="1" ht="16.5">
      <c r="A9" s="279" t="s">
        <v>133</v>
      </c>
      <c r="B9" s="280">
        <v>228</v>
      </c>
      <c r="C9" s="281">
        <f>C6+B9-C14-C16</f>
        <v>252</v>
      </c>
      <c r="D9" s="281">
        <f>D6+C9-D14-D16</f>
        <v>282</v>
      </c>
      <c r="E9" s="282">
        <f>B9+E6-E14-E16</f>
        <v>282</v>
      </c>
      <c r="F9" s="281">
        <f>F6+E9-F14-F16</f>
        <v>299</v>
      </c>
      <c r="G9" s="281">
        <f>G6+F9-G14-G16</f>
        <v>315</v>
      </c>
      <c r="H9" s="282">
        <f>E9+H6-H14-H16</f>
        <v>315</v>
      </c>
      <c r="I9" s="281">
        <f>I6+H9-I14-I16</f>
        <v>322</v>
      </c>
      <c r="J9" s="281">
        <f>J6+I9-J14-J16</f>
        <v>345</v>
      </c>
      <c r="K9" s="282">
        <f>H9+K6-K14-K16</f>
        <v>345</v>
      </c>
      <c r="L9" s="281">
        <f>L6+K9-L14-L16</f>
        <v>345</v>
      </c>
      <c r="M9" s="281">
        <f>M6+L9-M14-M16</f>
        <v>352</v>
      </c>
      <c r="N9" s="282">
        <f>K9+N6-N14-N16</f>
        <v>352</v>
      </c>
      <c r="O9" s="281">
        <f>O6+N9-O14-O16</f>
        <v>377</v>
      </c>
      <c r="P9" s="281">
        <f>P6+O9-P14-P16</f>
        <v>410</v>
      </c>
      <c r="Q9" s="282">
        <f>N9+Q6-Q14-Q16</f>
        <v>401</v>
      </c>
      <c r="R9" s="283">
        <f>(T9-Q9)/2+Q9</f>
        <v>413.78999999999996</v>
      </c>
      <c r="S9" s="284"/>
      <c r="T9" s="285">
        <f>Q9+T6-T14-T15</f>
        <v>426.58</v>
      </c>
      <c r="U9" s="285">
        <f>(W9-T9)/2+T9</f>
        <v>433.0475</v>
      </c>
      <c r="V9" s="285" t="s">
        <v>103</v>
      </c>
      <c r="W9" s="285">
        <f>T9+W6-W14-W15</f>
        <v>439.515</v>
      </c>
      <c r="X9" s="285">
        <f>(Z9-W9)/2+W9</f>
        <v>457.01212499999997</v>
      </c>
      <c r="Y9" s="285" t="s">
        <v>103</v>
      </c>
      <c r="Z9" s="285">
        <f>W9+Z6-Z14-Z15</f>
        <v>474.50925</v>
      </c>
      <c r="AA9" s="285">
        <f>(AC9-Z9)/2+Z9</f>
        <v>493.42298125</v>
      </c>
      <c r="AB9" s="285" t="s">
        <v>103</v>
      </c>
      <c r="AC9" s="285">
        <f>Z9+AC6-AC14-AC15</f>
        <v>512.3367125</v>
      </c>
    </row>
    <row r="10" spans="1:29" ht="16.5">
      <c r="A10" s="264" t="s">
        <v>134</v>
      </c>
      <c r="B10" s="287">
        <f>B6/B4</f>
        <v>0.9047619047619048</v>
      </c>
      <c r="C10" s="287">
        <f aca="true" t="shared" si="0" ref="C10:Z10">C6/C4</f>
        <v>0.78125</v>
      </c>
      <c r="D10" s="287">
        <f t="shared" si="0"/>
        <v>0.64</v>
      </c>
      <c r="E10" s="287">
        <f t="shared" si="0"/>
        <v>0.6951219512195121</v>
      </c>
      <c r="F10" s="287">
        <f t="shared" si="0"/>
        <v>0.8214285714285714</v>
      </c>
      <c r="G10" s="287">
        <f t="shared" si="0"/>
        <v>0.6271186440677966</v>
      </c>
      <c r="H10" s="287">
        <f t="shared" si="0"/>
        <v>0.6896551724137931</v>
      </c>
      <c r="I10" s="287">
        <f t="shared" si="0"/>
        <v>0.7142857142857143</v>
      </c>
      <c r="J10" s="287">
        <f t="shared" si="0"/>
        <v>0.6964285714285714</v>
      </c>
      <c r="K10" s="287">
        <f t="shared" si="0"/>
        <v>0.7032967032967034</v>
      </c>
      <c r="L10" s="287">
        <f t="shared" si="0"/>
        <v>0.6129032258064516</v>
      </c>
      <c r="M10" s="287">
        <f t="shared" si="0"/>
        <v>0.8307692307692308</v>
      </c>
      <c r="N10" s="287">
        <f t="shared" si="0"/>
        <v>0.7604166666666666</v>
      </c>
      <c r="O10" s="287">
        <f t="shared" si="0"/>
        <v>0.7959183673469388</v>
      </c>
      <c r="P10" s="287">
        <f t="shared" si="0"/>
        <v>0.7254901960784313</v>
      </c>
      <c r="Q10" s="287">
        <f t="shared" si="0"/>
        <v>0.76</v>
      </c>
      <c r="R10" s="288"/>
      <c r="S10" s="288"/>
      <c r="T10" s="288">
        <f t="shared" si="0"/>
        <v>0.74</v>
      </c>
      <c r="U10" s="288"/>
      <c r="V10" s="288"/>
      <c r="W10" s="288">
        <f t="shared" si="0"/>
        <v>0.74</v>
      </c>
      <c r="X10" s="288"/>
      <c r="Y10" s="288"/>
      <c r="Z10" s="288">
        <f t="shared" si="0"/>
        <v>0.74</v>
      </c>
      <c r="AA10" s="288"/>
      <c r="AB10" s="288"/>
      <c r="AC10" s="288">
        <f>AC6/AC4</f>
        <v>0.74</v>
      </c>
    </row>
    <row r="11" spans="1:29" ht="49.5">
      <c r="A11" s="264" t="s">
        <v>141</v>
      </c>
      <c r="B11" s="287"/>
      <c r="C11" s="289">
        <f>(C4-B4)/B4</f>
        <v>-0.873015873015873</v>
      </c>
      <c r="D11" s="289">
        <f>(D4-C4)/C4</f>
        <v>0.5625</v>
      </c>
      <c r="E11" s="290">
        <f>(E4-B4)/B4</f>
        <v>-0.6746031746031746</v>
      </c>
      <c r="F11" s="289">
        <f>(F4-D4)/D4</f>
        <v>-0.44</v>
      </c>
      <c r="G11" s="289">
        <f>(G4-F4)/F4</f>
        <v>1.1071428571428572</v>
      </c>
      <c r="H11" s="290">
        <f>(H4-E4)/E4</f>
        <v>0.06097560975609756</v>
      </c>
      <c r="I11" s="289">
        <f>(I4-G4)/G4</f>
        <v>-0.4067796610169492</v>
      </c>
      <c r="J11" s="289">
        <f>(J4-I4)/I4</f>
        <v>0.6</v>
      </c>
      <c r="K11" s="290">
        <f>(K4-H4)/H4</f>
        <v>0.04597701149425287</v>
      </c>
      <c r="L11" s="289">
        <f>(L4-J4)/J4</f>
        <v>-0.44642857142857145</v>
      </c>
      <c r="M11" s="289">
        <f>(M4-L4)/L4</f>
        <v>1.096774193548387</v>
      </c>
      <c r="N11" s="290">
        <f>(N4-K4)/K4</f>
        <v>0.054945054945054944</v>
      </c>
      <c r="O11" s="289">
        <f>(O4-M4)/M4</f>
        <v>-0.24615384615384617</v>
      </c>
      <c r="P11" s="289">
        <f>(P4-O4)/O4</f>
        <v>0.04081632653061224</v>
      </c>
      <c r="Q11" s="290">
        <f>(Q4-N4)/N4</f>
        <v>0.041666666666666664</v>
      </c>
      <c r="R11" s="291"/>
      <c r="S11" s="291"/>
      <c r="T11" s="292">
        <f>(T4-Q4)/Q4</f>
        <v>0.05</v>
      </c>
      <c r="U11" s="291"/>
      <c r="V11" s="291"/>
      <c r="W11" s="292">
        <f>(W4-T4)/T4</f>
        <v>0.05</v>
      </c>
      <c r="X11" s="291"/>
      <c r="Y11" s="291"/>
      <c r="Z11" s="292">
        <f>(Z4-W4)/W4</f>
        <v>0.050000000000000024</v>
      </c>
      <c r="AA11" s="291"/>
      <c r="AB11" s="291"/>
      <c r="AC11" s="292">
        <f>(AC4-Z4)/Z4</f>
        <v>0.050000000000000065</v>
      </c>
    </row>
    <row r="12" spans="1:29" ht="36" customHeight="1">
      <c r="A12" s="293" t="s">
        <v>142</v>
      </c>
      <c r="B12" s="294"/>
      <c r="C12" s="295">
        <f>C4/B9</f>
        <v>0.14035087719298245</v>
      </c>
      <c r="D12" s="295">
        <f>D4/C9</f>
        <v>0.1984126984126984</v>
      </c>
      <c r="E12" s="296">
        <f>E4/B9</f>
        <v>0.35964912280701755</v>
      </c>
      <c r="F12" s="295">
        <f>F4/E9</f>
        <v>0.09929078014184398</v>
      </c>
      <c r="G12" s="295">
        <f>G4/F9</f>
        <v>0.19732441471571907</v>
      </c>
      <c r="H12" s="296">
        <f>H4/E9</f>
        <v>0.30851063829787234</v>
      </c>
      <c r="I12" s="295">
        <f>I4/H9</f>
        <v>0.1111111111111111</v>
      </c>
      <c r="J12" s="295">
        <f>J4/I9</f>
        <v>0.17391304347826086</v>
      </c>
      <c r="K12" s="296">
        <f>K4/H9</f>
        <v>0.28888888888888886</v>
      </c>
      <c r="L12" s="295">
        <f>L4/K9</f>
        <v>0.08985507246376812</v>
      </c>
      <c r="M12" s="295">
        <f>M4/L9</f>
        <v>0.18840579710144928</v>
      </c>
      <c r="N12" s="296">
        <f>N4/K9</f>
        <v>0.2782608695652174</v>
      </c>
      <c r="O12" s="295">
        <f>O4/N9</f>
        <v>0.13920454545454544</v>
      </c>
      <c r="P12" s="295">
        <f>P4/O9</f>
        <v>0.13527851458885942</v>
      </c>
      <c r="Q12" s="296">
        <f>Q4/N9</f>
        <v>0.2840909090909091</v>
      </c>
      <c r="R12" s="297"/>
      <c r="S12" s="297"/>
      <c r="T12" s="298">
        <f>T4/Q9</f>
        <v>0.26184538653366585</v>
      </c>
      <c r="U12" s="297"/>
      <c r="V12" s="297"/>
      <c r="W12" s="298">
        <f>W4/T9</f>
        <v>0.2584509353462422</v>
      </c>
      <c r="X12" s="297"/>
      <c r="Y12" s="297"/>
      <c r="Z12" s="298">
        <f>Z4/W9</f>
        <v>0.2633869151223508</v>
      </c>
      <c r="AA12" s="297"/>
      <c r="AB12" s="297"/>
      <c r="AC12" s="298">
        <f>AC4/Z9</f>
        <v>0.25616070708842875</v>
      </c>
    </row>
    <row r="13" spans="1:29" ht="33">
      <c r="A13" s="299" t="s">
        <v>143</v>
      </c>
      <c r="B13" s="300"/>
      <c r="C13" s="301">
        <f>(C9-B9)/B9</f>
        <v>0.10526315789473684</v>
      </c>
      <c r="D13" s="301">
        <f>(D9-C9)/C9</f>
        <v>0.11904761904761904</v>
      </c>
      <c r="E13" s="302">
        <f>(E9-B9)/B9</f>
        <v>0.23684210526315788</v>
      </c>
      <c r="F13" s="301">
        <f>(F9-E9)/E9</f>
        <v>0.06028368794326241</v>
      </c>
      <c r="G13" s="301">
        <f>(G9-F9)/F9</f>
        <v>0.05351170568561873</v>
      </c>
      <c r="H13" s="302">
        <f>(H9-E9)/E9</f>
        <v>0.11702127659574468</v>
      </c>
      <c r="I13" s="301">
        <f>(I9-H9)/H9</f>
        <v>0.022222222222222223</v>
      </c>
      <c r="J13" s="301">
        <f>(J9-I9)/I9</f>
        <v>0.07142857142857142</v>
      </c>
      <c r="K13" s="302">
        <f>(K9-H9)/H9</f>
        <v>0.09523809523809523</v>
      </c>
      <c r="L13" s="301">
        <f>(L9-K9)/K9</f>
        <v>0</v>
      </c>
      <c r="M13" s="301">
        <f>(M9-L9)/L9</f>
        <v>0.020289855072463767</v>
      </c>
      <c r="N13" s="302">
        <f>(N9-K9)/K9</f>
        <v>0.020289855072463767</v>
      </c>
      <c r="O13" s="301">
        <f>(O9-N9)/N9</f>
        <v>0.07102272727272728</v>
      </c>
      <c r="P13" s="301">
        <f>(P9-O9)/O9</f>
        <v>0.08753315649867374</v>
      </c>
      <c r="Q13" s="302">
        <f>(Q9-N9)/N9</f>
        <v>0.13920454545454544</v>
      </c>
      <c r="R13" s="303"/>
      <c r="S13" s="303"/>
      <c r="T13" s="304">
        <f>(T9-Q9)/Q9</f>
        <v>0.06379052369077302</v>
      </c>
      <c r="U13" s="303"/>
      <c r="V13" s="303"/>
      <c r="W13" s="304">
        <f>(W9-T9)/T9</f>
        <v>0.030322565521121485</v>
      </c>
      <c r="X13" s="303"/>
      <c r="Y13" s="303"/>
      <c r="Z13" s="304">
        <f>(Z9-W9)/W9</f>
        <v>0.07962014948295286</v>
      </c>
      <c r="AA13" s="303"/>
      <c r="AB13" s="303"/>
      <c r="AC13" s="304">
        <f>(AC9-Z9)/Z9</f>
        <v>0.07971912560187176</v>
      </c>
    </row>
    <row r="14" spans="1:29" ht="16.5">
      <c r="A14" s="264" t="s">
        <v>135</v>
      </c>
      <c r="B14" s="265"/>
      <c r="C14" s="266">
        <v>1</v>
      </c>
      <c r="D14" s="266">
        <v>2</v>
      </c>
      <c r="E14" s="267">
        <f>C14+D14</f>
        <v>3</v>
      </c>
      <c r="F14" s="266">
        <v>6</v>
      </c>
      <c r="G14" s="266">
        <v>21</v>
      </c>
      <c r="H14" s="267">
        <f>F14+G14</f>
        <v>27</v>
      </c>
      <c r="I14" s="266">
        <v>18</v>
      </c>
      <c r="J14" s="266">
        <v>16</v>
      </c>
      <c r="K14" s="267">
        <f>I14+J14</f>
        <v>34</v>
      </c>
      <c r="L14" s="266">
        <v>1</v>
      </c>
      <c r="M14" s="266">
        <v>7</v>
      </c>
      <c r="N14" s="267">
        <f>L14+M14</f>
        <v>8</v>
      </c>
      <c r="O14" s="266">
        <v>3</v>
      </c>
      <c r="P14" s="266">
        <v>1</v>
      </c>
      <c r="Q14" s="305">
        <v>13</v>
      </c>
      <c r="R14" s="306"/>
      <c r="S14" s="306"/>
      <c r="T14" s="272">
        <v>15</v>
      </c>
      <c r="U14" s="306"/>
      <c r="V14" s="306"/>
      <c r="W14" s="272">
        <v>15</v>
      </c>
      <c r="X14" s="306"/>
      <c r="Y14" s="306"/>
      <c r="Z14" s="272">
        <v>15</v>
      </c>
      <c r="AA14" s="306"/>
      <c r="AB14" s="306"/>
      <c r="AC14" s="272">
        <v>15</v>
      </c>
    </row>
    <row r="15" spans="1:29" ht="16.5">
      <c r="A15" s="264" t="s">
        <v>136</v>
      </c>
      <c r="B15" s="265"/>
      <c r="C15" s="266"/>
      <c r="D15" s="266"/>
      <c r="E15" s="265"/>
      <c r="F15" s="266"/>
      <c r="G15" s="266"/>
      <c r="H15" s="265"/>
      <c r="I15" s="266"/>
      <c r="J15" s="266"/>
      <c r="K15" s="265"/>
      <c r="L15" s="266"/>
      <c r="M15" s="266"/>
      <c r="N15" s="265"/>
      <c r="O15" s="266"/>
      <c r="P15" s="266"/>
      <c r="Q15" s="307"/>
      <c r="R15" s="306"/>
      <c r="S15" s="306"/>
      <c r="T15" s="308">
        <f>T7-T16</f>
        <v>37.120000000000005</v>
      </c>
      <c r="U15" s="308"/>
      <c r="V15" s="308"/>
      <c r="W15" s="308">
        <f>W7-W16</f>
        <v>53.650000000000006</v>
      </c>
      <c r="X15" s="308"/>
      <c r="Y15" s="308"/>
      <c r="Z15" s="308">
        <f>Z7-Z16</f>
        <v>35.67</v>
      </c>
      <c r="AA15" s="308"/>
      <c r="AB15" s="308"/>
      <c r="AC15" s="308">
        <f>AC7-AC16</f>
        <v>37.120000000000005</v>
      </c>
    </row>
    <row r="16" spans="1:29" ht="16.5">
      <c r="A16" s="264" t="s">
        <v>137</v>
      </c>
      <c r="B16" s="265"/>
      <c r="C16" s="266"/>
      <c r="D16" s="266"/>
      <c r="E16" s="265">
        <f>C16+D16</f>
        <v>0</v>
      </c>
      <c r="F16" s="266"/>
      <c r="G16" s="266"/>
      <c r="H16" s="265">
        <f>F16+G16</f>
        <v>0</v>
      </c>
      <c r="I16" s="266"/>
      <c r="J16" s="266"/>
      <c r="K16" s="265">
        <f>I16+J16</f>
        <v>0</v>
      </c>
      <c r="L16" s="266">
        <v>18</v>
      </c>
      <c r="M16" s="266">
        <v>40</v>
      </c>
      <c r="N16" s="265">
        <f>L16+M16</f>
        <v>58</v>
      </c>
      <c r="O16" s="266">
        <v>11</v>
      </c>
      <c r="P16" s="266">
        <v>3</v>
      </c>
      <c r="Q16" s="265">
        <f>O16+P16</f>
        <v>14</v>
      </c>
      <c r="R16" s="306"/>
      <c r="S16" s="306"/>
      <c r="T16" s="308">
        <f>T7*0.71</f>
        <v>90.88</v>
      </c>
      <c r="U16" s="308" t="s">
        <v>103</v>
      </c>
      <c r="V16" s="308" t="s">
        <v>103</v>
      </c>
      <c r="W16" s="308">
        <f>W7*0.71</f>
        <v>131.35</v>
      </c>
      <c r="X16" s="308" t="s">
        <v>138</v>
      </c>
      <c r="Y16" s="308" t="s">
        <v>103</v>
      </c>
      <c r="Z16" s="308">
        <f>Z7*0.71</f>
        <v>87.33</v>
      </c>
      <c r="AA16" s="308" t="s">
        <v>103</v>
      </c>
      <c r="AB16" s="308" t="s">
        <v>103</v>
      </c>
      <c r="AC16" s="308">
        <f>AC7*0.71</f>
        <v>90.88</v>
      </c>
    </row>
    <row r="17" spans="1:29" s="312" customFormat="1" ht="25.5" customHeight="1">
      <c r="A17" s="309" t="s">
        <v>144</v>
      </c>
      <c r="B17" s="287"/>
      <c r="C17" s="289">
        <f>C14/B9</f>
        <v>0.0043859649122807015</v>
      </c>
      <c r="D17" s="289">
        <f>D14/C9</f>
        <v>0.007936507936507936</v>
      </c>
      <c r="E17" s="287">
        <f>E14/B9</f>
        <v>0.013157894736842105</v>
      </c>
      <c r="F17" s="289">
        <f>F14/E9</f>
        <v>0.02127659574468085</v>
      </c>
      <c r="G17" s="289">
        <f>G14/F9</f>
        <v>0.07023411371237458</v>
      </c>
      <c r="H17" s="287">
        <f>H14/E9</f>
        <v>0.09574468085106383</v>
      </c>
      <c r="I17" s="289">
        <f>I14/H9</f>
        <v>0.05714285714285714</v>
      </c>
      <c r="J17" s="289">
        <f>J14/I9</f>
        <v>0.049689440993788817</v>
      </c>
      <c r="K17" s="287">
        <f>K14/H9</f>
        <v>0.10793650793650794</v>
      </c>
      <c r="L17" s="289">
        <f>L14/K9</f>
        <v>0.002898550724637681</v>
      </c>
      <c r="M17" s="289">
        <f>M14/L9</f>
        <v>0.020289855072463767</v>
      </c>
      <c r="N17" s="287">
        <f>N14/K9</f>
        <v>0.02318840579710145</v>
      </c>
      <c r="O17" s="289">
        <f>O14/N9</f>
        <v>0.008522727272727272</v>
      </c>
      <c r="P17" s="310">
        <f>P14/O9</f>
        <v>0.002652519893899204</v>
      </c>
      <c r="Q17" s="311">
        <f>Q14/N9</f>
        <v>0.036931818181818184</v>
      </c>
      <c r="R17" s="291"/>
      <c r="S17" s="291"/>
      <c r="T17" s="288" t="s">
        <v>103</v>
      </c>
      <c r="U17" s="291"/>
      <c r="V17" s="291"/>
      <c r="W17" s="288" t="s">
        <v>103</v>
      </c>
      <c r="X17" s="291"/>
      <c r="Y17" s="291"/>
      <c r="Z17" s="288" t="s">
        <v>103</v>
      </c>
      <c r="AA17" s="291"/>
      <c r="AB17" s="291"/>
      <c r="AC17" s="288" t="s">
        <v>103</v>
      </c>
    </row>
    <row r="18" spans="1:29" s="313" customFormat="1" ht="17.25" customHeight="1">
      <c r="A18" s="313" t="s">
        <v>139</v>
      </c>
      <c r="B18" s="314">
        <f>(E18+H18+K18+N18+Q18)/5</f>
        <v>34.6</v>
      </c>
      <c r="C18" s="315"/>
      <c r="D18" s="315"/>
      <c r="E18" s="316">
        <f>E9-B9</f>
        <v>54</v>
      </c>
      <c r="F18" s="315"/>
      <c r="G18" s="315"/>
      <c r="H18" s="316">
        <f>H9-E9</f>
        <v>33</v>
      </c>
      <c r="I18" s="315"/>
      <c r="J18" s="315"/>
      <c r="K18" s="316">
        <f>K9-H9</f>
        <v>30</v>
      </c>
      <c r="L18" s="315"/>
      <c r="M18" s="315"/>
      <c r="N18" s="316">
        <f>N9-K9</f>
        <v>7</v>
      </c>
      <c r="O18" s="315"/>
      <c r="P18" s="317"/>
      <c r="Q18" s="318">
        <f>Q9-N9</f>
        <v>49</v>
      </c>
      <c r="R18" s="319"/>
      <c r="S18" s="319"/>
      <c r="T18" s="320"/>
      <c r="U18" s="319"/>
      <c r="V18" s="319"/>
      <c r="W18" s="320"/>
      <c r="X18" s="319"/>
      <c r="Y18" s="319"/>
      <c r="Z18" s="320"/>
      <c r="AA18" s="319"/>
      <c r="AB18" s="319"/>
      <c r="AC18" s="320"/>
    </row>
    <row r="19" ht="9.75" customHeight="1"/>
    <row r="20" spans="1:6" ht="54" customHeight="1">
      <c r="A20" s="393" t="s">
        <v>145</v>
      </c>
      <c r="B20" s="394"/>
      <c r="C20" s="394"/>
      <c r="D20" s="394"/>
      <c r="E20" s="394"/>
      <c r="F20" s="394"/>
    </row>
  </sheetData>
  <mergeCells count="10">
    <mergeCell ref="AA2:AC2"/>
    <mergeCell ref="A20:F20"/>
    <mergeCell ref="O2:Q2"/>
    <mergeCell ref="R2:T2"/>
    <mergeCell ref="U2:W2"/>
    <mergeCell ref="X2:Z2"/>
    <mergeCell ref="C2:E2"/>
    <mergeCell ref="F2:H2"/>
    <mergeCell ref="I2:K2"/>
    <mergeCell ref="L2:N2"/>
  </mergeCells>
  <printOptions/>
  <pageMargins left="0.75" right="0.75" top="1" bottom="1" header="0.5" footer="0.5"/>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iec</dc:creator>
  <cp:keywords/>
  <dc:description/>
  <cp:lastModifiedBy>MDSADM10</cp:lastModifiedBy>
  <cp:lastPrinted>2006-09-19T21:37:04Z</cp:lastPrinted>
  <dcterms:created xsi:type="dcterms:W3CDTF">2006-05-11T19:24:49Z</dcterms:created>
  <dcterms:modified xsi:type="dcterms:W3CDTF">2006-09-19T21:37:08Z</dcterms:modified>
  <cp:category/>
  <cp:version/>
  <cp:contentType/>
  <cp:contentStatus/>
</cp:coreProperties>
</file>