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Cost and Burden" sheetId="1" r:id="rId1"/>
    <sheet name="Hours Per Analysis" sheetId="2" r:id="rId2"/>
    <sheet name="Costs of samples" sheetId="3" r:id="rId3"/>
  </sheets>
  <definedNames>
    <definedName name="_xlnm.Print_Area" localSheetId="0">'Cost and Burden'!$A$1:$O$30</definedName>
    <definedName name="_xlnm.Print_Area" localSheetId="1">'Hours Per Analysis'!#REF!</definedName>
  </definedNames>
  <calcPr fullCalcOnLoad="1"/>
</workbook>
</file>

<file path=xl/sharedStrings.xml><?xml version="1.0" encoding="utf-8"?>
<sst xmlns="http://schemas.openxmlformats.org/spreadsheetml/2006/main" count="104" uniqueCount="88">
  <si>
    <t>Read Instructions</t>
  </si>
  <si>
    <t>Manager</t>
  </si>
  <si>
    <t>Total</t>
  </si>
  <si>
    <t>Analyte</t>
  </si>
  <si>
    <t>pH</t>
  </si>
  <si>
    <t>Copper</t>
  </si>
  <si>
    <t>Zinc</t>
  </si>
  <si>
    <t>Record Clerk</t>
  </si>
  <si>
    <t>hours /year</t>
  </si>
  <si>
    <t>per Respondent</t>
  </si>
  <si>
    <t>Plan activities</t>
  </si>
  <si>
    <t xml:space="preserve">Annual Respondent Burden/Cost Estimates </t>
  </si>
  <si>
    <t>Report Results</t>
  </si>
  <si>
    <t>Maintain Records</t>
  </si>
  <si>
    <t>Burden</t>
  </si>
  <si>
    <t>Non-Labor Cost</t>
  </si>
  <si>
    <t>Cost of Standards per PT Analysis</t>
  </si>
  <si>
    <t>Ave. Labor Cost Per Respondent:</t>
  </si>
  <si>
    <t>Labor Costs</t>
  </si>
  <si>
    <t>Average Labor plus Non-Labor Costs</t>
  </si>
  <si>
    <t>Labor Plus Non-Labor</t>
  </si>
  <si>
    <t>Total Annual # Responses:</t>
  </si>
  <si>
    <t>Collection Activities</t>
  </si>
  <si>
    <t>Ave. Non-Labor Cost Per Respondent:</t>
  </si>
  <si>
    <t>Ave. Labor plus Non-Labor Cost Per Respondent:</t>
  </si>
  <si>
    <t>Analyze Chemistry/Microbiology</t>
  </si>
  <si>
    <r>
      <t>2</t>
    </r>
    <r>
      <rPr>
        <sz val="10"/>
        <rFont val="Arial"/>
        <family val="0"/>
      </rPr>
      <t xml:space="preserve"> See "Hours per Analysis" sheet</t>
    </r>
  </si>
  <si>
    <r>
      <t xml:space="preserve">Manager </t>
    </r>
    <r>
      <rPr>
        <vertAlign val="superscript"/>
        <sz val="10"/>
        <rFont val="Arial"/>
        <family val="2"/>
      </rPr>
      <t>4</t>
    </r>
  </si>
  <si>
    <r>
      <t xml:space="preserve">Chemist </t>
    </r>
    <r>
      <rPr>
        <vertAlign val="superscript"/>
        <sz val="10"/>
        <rFont val="Arial"/>
        <family val="2"/>
      </rPr>
      <t>5</t>
    </r>
  </si>
  <si>
    <r>
      <t xml:space="preserve">Record Clerk </t>
    </r>
    <r>
      <rPr>
        <vertAlign val="superscript"/>
        <sz val="10"/>
        <rFont val="Arial"/>
        <family val="2"/>
      </rPr>
      <t>6</t>
    </r>
  </si>
  <si>
    <r>
      <t xml:space="preserve">Labor Cost </t>
    </r>
    <r>
      <rPr>
        <b/>
        <vertAlign val="superscript"/>
        <sz val="12"/>
        <rFont val="Arial"/>
        <family val="2"/>
      </rPr>
      <t>3</t>
    </r>
  </si>
  <si>
    <r>
      <t xml:space="preserve">Annual # Respondents </t>
    </r>
    <r>
      <rPr>
        <b/>
        <vertAlign val="superscript"/>
        <sz val="10"/>
        <rFont val="Arial"/>
        <family val="2"/>
      </rPr>
      <t>1</t>
    </r>
  </si>
  <si>
    <r>
      <t xml:space="preserve">Chemist </t>
    </r>
    <r>
      <rPr>
        <b/>
        <vertAlign val="superscript"/>
        <sz val="10"/>
        <rFont val="Arial"/>
        <family val="2"/>
      </rPr>
      <t>2</t>
    </r>
  </si>
  <si>
    <t>All Respondents</t>
  </si>
  <si>
    <t>Total Burden (hours/year)</t>
  </si>
  <si>
    <t xml:space="preserve">Per Respondent </t>
  </si>
  <si>
    <t>Analytical Times for the DMR-QA Studies.</t>
  </si>
  <si>
    <t>CHEMISTRY/MICROBIOLOGY ANALYTE CHECKLIST</t>
  </si>
  <si>
    <t>Time (in minutes) for one analysis</t>
  </si>
  <si>
    <t>Rank</t>
  </si>
  <si>
    <t>Total Suspended Solids</t>
  </si>
  <si>
    <t>Ammonia (as N)</t>
  </si>
  <si>
    <t>total Residual Chlorine</t>
  </si>
  <si>
    <t>Biochemical Oxygen Demand (BOD)</t>
  </si>
  <si>
    <t>Carbonaceous BOD</t>
  </si>
  <si>
    <t>Total Phosphorous as P</t>
  </si>
  <si>
    <t>Oil &amp; Grease</t>
  </si>
  <si>
    <t>WET ORGANISMS/TEST CONDITIONS/END POINTS CHECKLIST</t>
  </si>
  <si>
    <t>Fathead minnow - MHSF - NOEC Survival</t>
  </si>
  <si>
    <t>Fathead minnow - MHSF - NOEC (ON) Growth</t>
  </si>
  <si>
    <t>Ceriodaphnia - MHSF - NOEC Survival</t>
  </si>
  <si>
    <t>Fathead minnow - MHSF 25°C - LC50</t>
  </si>
  <si>
    <t>Fathead minnow - MHSF - IC25 (ON) Growth</t>
  </si>
  <si>
    <t>Ceriodaphnia - MHSF - NOEC Reproduction</t>
  </si>
  <si>
    <t>Ceriodaphnia - MHSF - IC25 Reproduction</t>
  </si>
  <si>
    <t>Ceriodaphnia - MHSF 25°C - LC50</t>
  </si>
  <si>
    <t>Fathead minnow - MHSF 20°C - LC50</t>
  </si>
  <si>
    <t>Mysid - 40 fathoms - NOEC Survival</t>
  </si>
  <si>
    <t>Time (hours) for one analysis*</t>
  </si>
  <si>
    <t>TOTAL (hours)</t>
  </si>
  <si>
    <t>TOTAL (minutes)</t>
  </si>
  <si>
    <t>*based on set-up, maintenance, data crunching at conclusion, 10 hr (chronic) also includes daily weighting</t>
  </si>
  <si>
    <t>type of test</t>
  </si>
  <si>
    <t>Chronic</t>
  </si>
  <si>
    <t>Acute</t>
  </si>
  <si>
    <t>average of 4.77% labs do WET</t>
  </si>
  <si>
    <t>1.58 labs per permittee</t>
  </si>
  <si>
    <t>or ratio of 0.632804</t>
  </si>
  <si>
    <t>average cost of samples = $243/lab</t>
  </si>
  <si>
    <t>because only 4.77% of labs do WET analyses, the following number will be used for time burden for WET tests:</t>
  </si>
  <si>
    <t>Average cost of sample per lab:</t>
  </si>
  <si>
    <t>using ratio of 0.633 labs per permittee:</t>
  </si>
  <si>
    <t>using ratio of 0.633 labs per permittee</t>
  </si>
  <si>
    <t>Using ratio of 0.633 labs per permittee:</t>
  </si>
  <si>
    <t>Average cost of samples per permittee</t>
  </si>
  <si>
    <t>hours per permittee for Chemistry/Microbiology</t>
  </si>
  <si>
    <t>hours for WET analysis</t>
  </si>
  <si>
    <r>
      <t>4</t>
    </r>
    <r>
      <rPr>
        <vertAlign val="superscript"/>
        <sz val="10"/>
        <rFont val="Ari"/>
        <family val="0"/>
      </rPr>
      <t xml:space="preserve"> </t>
    </r>
    <r>
      <rPr>
        <sz val="10"/>
        <rFont val="Ari"/>
        <family val="0"/>
      </rPr>
      <t>U.S. Department of Labor Statistics, Natural Science Manager 11-9121.  ($52.09)</t>
    </r>
  </si>
  <si>
    <r>
      <t>5</t>
    </r>
    <r>
      <rPr>
        <vertAlign val="superscript"/>
        <sz val="10"/>
        <rFont val="Ari"/>
        <family val="0"/>
      </rPr>
      <t xml:space="preserve"> </t>
    </r>
    <r>
      <rPr>
        <sz val="10"/>
        <rFont val="Ari"/>
        <family val="0"/>
      </rPr>
      <t>U.S. Department of Labor Statistics, Chemist 19-2031.  ($23.65)</t>
    </r>
  </si>
  <si>
    <r>
      <t>6</t>
    </r>
    <r>
      <rPr>
        <vertAlign val="superscript"/>
        <sz val="10"/>
        <rFont val="Ari"/>
        <family val="0"/>
      </rPr>
      <t xml:space="preserve"> </t>
    </r>
    <r>
      <rPr>
        <sz val="10"/>
        <rFont val="Ari"/>
        <family val="0"/>
      </rPr>
      <t>U.S. Department of Labor Statistics, Information and Record Clerk 43-4199.   ($12.71)</t>
    </r>
  </si>
  <si>
    <t>at $54.28/hour</t>
  </si>
  <si>
    <t>at    $24.64/hour</t>
  </si>
  <si>
    <t>at           $13.24/hour</t>
  </si>
  <si>
    <r>
      <t>3</t>
    </r>
    <r>
      <rPr>
        <vertAlign val="superscript"/>
        <sz val="9"/>
        <rFont val="Ari"/>
        <family val="0"/>
      </rPr>
      <t xml:space="preserve"> </t>
    </r>
    <r>
      <rPr>
        <sz val="10"/>
        <rFont val="Ari"/>
        <family val="0"/>
      </rPr>
      <t>Salaries from U.S. Department of Labor Statistics, May 2005, National Industry Specific Occupational Employment and Wage Estimates, adjusted for inflation (</t>
    </r>
    <r>
      <rPr>
        <u val="single"/>
        <sz val="10"/>
        <rFont val="Ari"/>
        <family val="0"/>
      </rPr>
      <t>http://data.bls.gov/cgi-bin/cpicalc.pl</t>
    </r>
    <r>
      <rPr>
        <sz val="10"/>
        <rFont val="Ari"/>
        <family val="0"/>
      </rPr>
      <t>).</t>
    </r>
  </si>
  <si>
    <t>(@$260/lab, or $165/Respondent)</t>
  </si>
  <si>
    <t>Analyze WET</t>
  </si>
  <si>
    <t>Avg. Labor (hours) per Respondent:</t>
  </si>
  <si>
    <r>
      <t>1</t>
    </r>
    <r>
      <rPr>
        <sz val="10"/>
        <rFont val="Arial"/>
        <family val="0"/>
      </rPr>
      <t xml:space="preserve"> Historic records indicate that 7,516 NPDES permittees particpate in the DMR-QA program.  Most participate in the Chemistry/Microbiology component.  Though a smaller amount also participate in WET analysis, it is unknown how many of permittees actually participate in WET analysis.  It is estimated that 4.77% of all labs participate in the WET analysis.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</si>
</sst>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0_);[Red]\(&quot;$&quot;#,##0.000\)"/>
    <numFmt numFmtId="172" formatCode="0.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"/>
      <family val="0"/>
    </font>
    <font>
      <vertAlign val="superscript"/>
      <sz val="9"/>
      <name val="Ari"/>
      <family val="0"/>
    </font>
    <font>
      <sz val="10"/>
      <name val="Ari"/>
      <family val="0"/>
    </font>
    <font>
      <b/>
      <vertAlign val="superscript"/>
      <sz val="10"/>
      <name val="Ari"/>
      <family val="0"/>
    </font>
    <font>
      <vertAlign val="superscript"/>
      <sz val="10"/>
      <name val="Ari"/>
      <family val="0"/>
    </font>
    <font>
      <b/>
      <u val="single"/>
      <sz val="12"/>
      <name val="Arial"/>
      <family val="2"/>
    </font>
    <font>
      <u val="single"/>
      <sz val="10"/>
      <name val="Ari"/>
      <family val="0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8" fontId="6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8" fontId="6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2" borderId="23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" borderId="23" xfId="0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4" fillId="2" borderId="25" xfId="0" applyNumberFormat="1" applyFont="1" applyFill="1" applyBorder="1" applyAlignment="1">
      <alignment vertical="center"/>
    </xf>
    <xf numFmtId="165" fontId="4" fillId="2" borderId="24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1" xfId="0" applyFill="1" applyBorder="1" applyAlignment="1">
      <alignment vertic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172" fontId="4" fillId="0" borderId="16" xfId="0" applyNumberFormat="1" applyFont="1" applyFill="1" applyBorder="1" applyAlignment="1">
      <alignment/>
    </xf>
    <xf numFmtId="172" fontId="4" fillId="2" borderId="24" xfId="0" applyNumberFormat="1" applyFont="1" applyFill="1" applyBorder="1" applyAlignment="1">
      <alignment vertical="center"/>
    </xf>
    <xf numFmtId="172" fontId="4" fillId="2" borderId="23" xfId="0" applyNumberFormat="1" applyFont="1" applyFill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/>
    </xf>
    <xf numFmtId="0" fontId="18" fillId="0" borderId="8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9" fillId="0" borderId="3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34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0" fillId="2" borderId="25" xfId="0" applyFill="1" applyBorder="1" applyAlignment="1">
      <alignment vertical="center"/>
    </xf>
    <xf numFmtId="0" fontId="10" fillId="0" borderId="45" xfId="0" applyFont="1" applyFill="1" applyBorder="1" applyAlignment="1">
      <alignment horizontal="left" wrapText="1"/>
    </xf>
    <xf numFmtId="0" fontId="8" fillId="0" borderId="46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right" vertical="center"/>
    </xf>
    <xf numFmtId="165" fontId="0" fillId="0" borderId="14" xfId="0" applyNumberFormat="1" applyFill="1" applyBorder="1" applyAlignment="1">
      <alignment horizontal="right" vertical="center"/>
    </xf>
    <xf numFmtId="0" fontId="4" fillId="0" borderId="16" xfId="0" applyFont="1" applyBorder="1" applyAlignment="1">
      <alignment horizontal="left"/>
    </xf>
    <xf numFmtId="0" fontId="18" fillId="0" borderId="4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2" borderId="25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8"/>
  <sheetViews>
    <sheetView tabSelected="1" view="pageBreakPreview" zoomScaleSheetLayoutView="100" workbookViewId="0" topLeftCell="A1">
      <pane xSplit="1" topLeftCell="D1" activePane="topRight" state="frozen"/>
      <selection pane="topLeft" activeCell="A1" sqref="A1"/>
      <selection pane="topRight" activeCell="M27" sqref="M27"/>
    </sheetView>
  </sheetViews>
  <sheetFormatPr defaultColWidth="9.140625" defaultRowHeight="12.75"/>
  <cols>
    <col min="1" max="1" width="27.28125" style="0" customWidth="1"/>
    <col min="2" max="2" width="13.8515625" style="0" customWidth="1"/>
    <col min="3" max="3" width="10.28125" style="0" customWidth="1"/>
    <col min="4" max="4" width="11.8515625" style="0" customWidth="1"/>
    <col min="5" max="5" width="10.140625" style="0" customWidth="1"/>
    <col min="6" max="6" width="11.00390625" style="0" customWidth="1"/>
    <col min="7" max="8" width="11.57421875" style="0" customWidth="1"/>
    <col min="9" max="9" width="12.28125" style="0" customWidth="1"/>
    <col min="10" max="10" width="15.57421875" style="0" customWidth="1"/>
    <col min="11" max="11" width="11.7109375" style="0" customWidth="1"/>
    <col min="12" max="12" width="13.57421875" style="0" customWidth="1"/>
    <col min="13" max="13" width="18.140625" style="0" customWidth="1"/>
    <col min="14" max="14" width="13.57421875" style="0" customWidth="1"/>
    <col min="15" max="15" width="17.28125" style="0" customWidth="1"/>
    <col min="16" max="17" width="16.28125" style="0" customWidth="1"/>
    <col min="18" max="18" width="14.140625" style="0" customWidth="1"/>
    <col min="19" max="19" width="12.00390625" style="1" customWidth="1"/>
    <col min="21" max="21" width="11.421875" style="0" customWidth="1"/>
    <col min="22" max="22" width="11.7109375" style="0" customWidth="1"/>
  </cols>
  <sheetData>
    <row r="1" spans="1:19" s="16" customFormat="1" ht="12.75">
      <c r="A1" s="21"/>
      <c r="B1" s="22"/>
      <c r="C1" s="23"/>
      <c r="D1" s="23"/>
      <c r="E1" s="23"/>
      <c r="F1" s="23"/>
      <c r="G1" s="22"/>
      <c r="H1" s="22"/>
      <c r="I1" s="23"/>
      <c r="J1" s="23"/>
      <c r="K1" s="23"/>
      <c r="L1" s="23"/>
      <c r="M1" s="22"/>
      <c r="N1" s="22"/>
      <c r="O1" s="22"/>
      <c r="P1" s="22"/>
      <c r="Q1" s="22"/>
      <c r="R1" s="8"/>
      <c r="S1" s="8"/>
    </row>
    <row r="2" spans="1:19" s="16" customFormat="1" ht="20.25">
      <c r="A2" s="3"/>
      <c r="B2" s="24" t="s">
        <v>11</v>
      </c>
      <c r="G2" s="8"/>
      <c r="H2" s="8"/>
      <c r="M2" s="8"/>
      <c r="N2" s="8"/>
      <c r="O2" s="8"/>
      <c r="P2" s="8"/>
      <c r="Q2" s="8"/>
      <c r="R2" s="8"/>
      <c r="S2" s="8"/>
    </row>
    <row r="3" spans="1:19" s="25" customFormat="1" ht="13.5" thickBot="1">
      <c r="A3" s="6"/>
      <c r="B3" s="7"/>
      <c r="G3" s="8"/>
      <c r="H3" s="8"/>
      <c r="L3" s="7"/>
      <c r="M3" s="7"/>
      <c r="N3" s="7"/>
      <c r="O3" s="8"/>
      <c r="P3" s="8"/>
      <c r="Q3" s="8"/>
      <c r="R3" s="8"/>
      <c r="S3" s="8"/>
    </row>
    <row r="4" spans="1:16" s="25" customFormat="1" ht="32.25" thickBot="1">
      <c r="A4" s="135" t="s">
        <v>22</v>
      </c>
      <c r="B4" s="138" t="s">
        <v>31</v>
      </c>
      <c r="C4" s="120" t="s">
        <v>14</v>
      </c>
      <c r="D4" s="121"/>
      <c r="E4" s="121"/>
      <c r="F4" s="121"/>
      <c r="G4" s="122"/>
      <c r="H4" s="120" t="s">
        <v>30</v>
      </c>
      <c r="I4" s="121"/>
      <c r="J4" s="121"/>
      <c r="K4" s="121"/>
      <c r="L4" s="122"/>
      <c r="M4" s="147" t="s">
        <v>15</v>
      </c>
      <c r="N4" s="148"/>
      <c r="O4" s="33" t="s">
        <v>20</v>
      </c>
      <c r="P4" s="34"/>
    </row>
    <row r="5" spans="1:15" s="25" customFormat="1" ht="38.25" customHeight="1">
      <c r="A5" s="136"/>
      <c r="B5" s="139"/>
      <c r="C5" s="20" t="s">
        <v>1</v>
      </c>
      <c r="D5" s="10" t="s">
        <v>32</v>
      </c>
      <c r="E5" s="10" t="s">
        <v>7</v>
      </c>
      <c r="F5" s="123" t="s">
        <v>34</v>
      </c>
      <c r="G5" s="124"/>
      <c r="H5" s="20" t="s">
        <v>27</v>
      </c>
      <c r="I5" s="10" t="s">
        <v>28</v>
      </c>
      <c r="J5" s="10" t="s">
        <v>29</v>
      </c>
      <c r="K5" s="123" t="s">
        <v>18</v>
      </c>
      <c r="L5" s="124"/>
      <c r="M5" s="138" t="s">
        <v>16</v>
      </c>
      <c r="N5" s="124"/>
      <c r="O5" s="27" t="s">
        <v>19</v>
      </c>
    </row>
    <row r="6" spans="1:15" s="35" customFormat="1" ht="34.5" customHeight="1" thickBot="1">
      <c r="A6" s="137"/>
      <c r="B6" s="140"/>
      <c r="C6" s="29" t="s">
        <v>8</v>
      </c>
      <c r="D6" s="11" t="s">
        <v>8</v>
      </c>
      <c r="E6" s="11" t="s">
        <v>8</v>
      </c>
      <c r="F6" s="11" t="s">
        <v>35</v>
      </c>
      <c r="G6" s="19" t="s">
        <v>33</v>
      </c>
      <c r="H6" s="15" t="s">
        <v>80</v>
      </c>
      <c r="I6" s="12" t="s">
        <v>81</v>
      </c>
      <c r="J6" s="12" t="s">
        <v>82</v>
      </c>
      <c r="K6" s="13" t="s">
        <v>9</v>
      </c>
      <c r="L6" s="19" t="s">
        <v>33</v>
      </c>
      <c r="M6" s="18" t="s">
        <v>84</v>
      </c>
      <c r="N6" s="13" t="s">
        <v>33</v>
      </c>
      <c r="O6" s="36" t="s">
        <v>33</v>
      </c>
    </row>
    <row r="7" spans="1:15" s="1" customFormat="1" ht="12.75" customHeight="1">
      <c r="A7" s="5" t="s">
        <v>0</v>
      </c>
      <c r="B7" s="52">
        <v>7516</v>
      </c>
      <c r="C7" s="5">
        <v>0.2</v>
      </c>
      <c r="D7" s="8">
        <v>0.3</v>
      </c>
      <c r="E7" s="8">
        <v>0</v>
      </c>
      <c r="F7" s="8">
        <f aca="true" t="shared" si="0" ref="F7:F12">SUM(C7:E7)</f>
        <v>0.5</v>
      </c>
      <c r="G7" s="30">
        <f aca="true" t="shared" si="1" ref="G7:G12">B7*F7</f>
        <v>3758</v>
      </c>
      <c r="H7" s="4">
        <f aca="true" t="shared" si="2" ref="H7:H12">C7*54.28</f>
        <v>10.856000000000002</v>
      </c>
      <c r="I7" s="17">
        <f aca="true" t="shared" si="3" ref="I7:I12">D7*24.64</f>
        <v>7.3919999999999995</v>
      </c>
      <c r="J7" s="17">
        <f aca="true" t="shared" si="4" ref="J7:J12">E7*13.24</f>
        <v>0</v>
      </c>
      <c r="K7" s="17">
        <f aca="true" t="shared" si="5" ref="K7:K12">SUM(H7:J7)</f>
        <v>18.248</v>
      </c>
      <c r="L7" s="28">
        <f aca="true" t="shared" si="6" ref="L7:L12">B7*K7</f>
        <v>137151.96800000002</v>
      </c>
      <c r="M7" s="9">
        <v>0</v>
      </c>
      <c r="N7" s="9">
        <v>0</v>
      </c>
      <c r="O7" s="37">
        <f>+L7+N7</f>
        <v>137151.96800000002</v>
      </c>
    </row>
    <row r="8" spans="1:15" s="1" customFormat="1" ht="12.75" customHeight="1">
      <c r="A8" s="5" t="s">
        <v>10</v>
      </c>
      <c r="B8" s="52">
        <v>7516</v>
      </c>
      <c r="C8" s="5">
        <v>0.2</v>
      </c>
      <c r="D8" s="8">
        <v>0.3</v>
      </c>
      <c r="E8" s="8">
        <v>0</v>
      </c>
      <c r="F8" s="8">
        <f t="shared" si="0"/>
        <v>0.5</v>
      </c>
      <c r="G8" s="30">
        <f t="shared" si="1"/>
        <v>3758</v>
      </c>
      <c r="H8" s="4">
        <f t="shared" si="2"/>
        <v>10.856000000000002</v>
      </c>
      <c r="I8" s="17">
        <f t="shared" si="3"/>
        <v>7.3919999999999995</v>
      </c>
      <c r="J8" s="17">
        <f t="shared" si="4"/>
        <v>0</v>
      </c>
      <c r="K8" s="17">
        <f t="shared" si="5"/>
        <v>18.248</v>
      </c>
      <c r="L8" s="28">
        <f t="shared" si="6"/>
        <v>137151.96800000002</v>
      </c>
      <c r="M8" s="9">
        <v>0</v>
      </c>
      <c r="N8" s="9">
        <v>0</v>
      </c>
      <c r="O8" s="37">
        <f>+L8+N8</f>
        <v>137151.96800000002</v>
      </c>
    </row>
    <row r="9" spans="1:15" s="1" customFormat="1" ht="12.75" customHeight="1">
      <c r="A9" s="5" t="s">
        <v>25</v>
      </c>
      <c r="B9" s="52">
        <v>7516</v>
      </c>
      <c r="C9" s="82">
        <v>0</v>
      </c>
      <c r="D9" s="69">
        <v>1.8</v>
      </c>
      <c r="E9" s="69">
        <v>0</v>
      </c>
      <c r="F9" s="8">
        <f t="shared" si="0"/>
        <v>1.8</v>
      </c>
      <c r="G9" s="30">
        <f t="shared" si="1"/>
        <v>13528.800000000001</v>
      </c>
      <c r="H9" s="4">
        <f t="shared" si="2"/>
        <v>0</v>
      </c>
      <c r="I9" s="17">
        <f t="shared" si="3"/>
        <v>44.352000000000004</v>
      </c>
      <c r="J9" s="17">
        <f t="shared" si="4"/>
        <v>0</v>
      </c>
      <c r="K9" s="17">
        <f t="shared" si="5"/>
        <v>44.352000000000004</v>
      </c>
      <c r="L9" s="28">
        <f t="shared" si="6"/>
        <v>333349.63200000004</v>
      </c>
      <c r="M9" s="146">
        <v>165</v>
      </c>
      <c r="N9" s="149">
        <f>+M9*B9</f>
        <v>1240140</v>
      </c>
      <c r="O9" s="150">
        <f>L9+L10+N9</f>
        <v>2017955.808</v>
      </c>
    </row>
    <row r="10" spans="1:15" s="1" customFormat="1" ht="12.75" customHeight="1">
      <c r="A10" s="5" t="s">
        <v>85</v>
      </c>
      <c r="B10" s="52">
        <v>7516</v>
      </c>
      <c r="C10" s="82">
        <v>0</v>
      </c>
      <c r="D10" s="69">
        <v>2.4</v>
      </c>
      <c r="E10" s="69">
        <v>0</v>
      </c>
      <c r="F10" s="8">
        <f t="shared" si="0"/>
        <v>2.4</v>
      </c>
      <c r="G10" s="30">
        <f t="shared" si="1"/>
        <v>18038.399999999998</v>
      </c>
      <c r="H10" s="4">
        <f t="shared" si="2"/>
        <v>0</v>
      </c>
      <c r="I10" s="17">
        <f t="shared" si="3"/>
        <v>59.135999999999996</v>
      </c>
      <c r="J10" s="17">
        <f t="shared" si="4"/>
        <v>0</v>
      </c>
      <c r="K10" s="17">
        <f t="shared" si="5"/>
        <v>59.135999999999996</v>
      </c>
      <c r="L10" s="28">
        <f t="shared" si="6"/>
        <v>444466.176</v>
      </c>
      <c r="M10" s="146"/>
      <c r="N10" s="149"/>
      <c r="O10" s="150"/>
    </row>
    <row r="11" spans="1:15" s="1" customFormat="1" ht="12.75" customHeight="1">
      <c r="A11" s="5" t="s">
        <v>12</v>
      </c>
      <c r="B11" s="52">
        <v>7516</v>
      </c>
      <c r="C11" s="5">
        <v>0.3</v>
      </c>
      <c r="D11" s="8">
        <v>0</v>
      </c>
      <c r="E11" s="8">
        <v>0.7</v>
      </c>
      <c r="F11" s="8">
        <f t="shared" si="0"/>
        <v>1</v>
      </c>
      <c r="G11" s="30">
        <f t="shared" si="1"/>
        <v>7516</v>
      </c>
      <c r="H11" s="4">
        <f t="shared" si="2"/>
        <v>16.284</v>
      </c>
      <c r="I11" s="17">
        <f t="shared" si="3"/>
        <v>0</v>
      </c>
      <c r="J11" s="17">
        <f t="shared" si="4"/>
        <v>9.267999999999999</v>
      </c>
      <c r="K11" s="17">
        <f t="shared" si="5"/>
        <v>25.552</v>
      </c>
      <c r="L11" s="28">
        <f t="shared" si="6"/>
        <v>192048.832</v>
      </c>
      <c r="M11" s="9">
        <v>0</v>
      </c>
      <c r="N11" s="9">
        <v>0</v>
      </c>
      <c r="O11" s="37">
        <f>+L11+N11</f>
        <v>192048.832</v>
      </c>
    </row>
    <row r="12" spans="1:15" s="1" customFormat="1" ht="12.75" customHeight="1" thickBot="1">
      <c r="A12" s="44" t="s">
        <v>13</v>
      </c>
      <c r="B12" s="53">
        <v>7516</v>
      </c>
      <c r="C12" s="44">
        <v>0</v>
      </c>
      <c r="D12" s="45">
        <v>0</v>
      </c>
      <c r="E12" s="45">
        <v>0.1</v>
      </c>
      <c r="F12" s="45">
        <f t="shared" si="0"/>
        <v>0.1</v>
      </c>
      <c r="G12" s="46">
        <f t="shared" si="1"/>
        <v>751.6</v>
      </c>
      <c r="H12" s="47">
        <f t="shared" si="2"/>
        <v>0</v>
      </c>
      <c r="I12" s="48">
        <f t="shared" si="3"/>
        <v>0</v>
      </c>
      <c r="J12" s="48">
        <f t="shared" si="4"/>
        <v>1.324</v>
      </c>
      <c r="K12" s="48">
        <f t="shared" si="5"/>
        <v>1.324</v>
      </c>
      <c r="L12" s="49">
        <f t="shared" si="6"/>
        <v>9951.184000000001</v>
      </c>
      <c r="M12" s="50">
        <v>0</v>
      </c>
      <c r="N12" s="50">
        <v>0</v>
      </c>
      <c r="O12" s="51">
        <f>+L12+N12</f>
        <v>9951.184000000001</v>
      </c>
    </row>
    <row r="13" spans="1:17" s="2" customFormat="1" ht="12.75" customHeight="1" thickBot="1" thickTop="1">
      <c r="A13" s="62" t="s">
        <v>2</v>
      </c>
      <c r="B13" s="61">
        <v>7516</v>
      </c>
      <c r="C13" s="38"/>
      <c r="D13" s="39"/>
      <c r="E13" s="39"/>
      <c r="F13" s="86">
        <f>SUM(F7:F12)</f>
        <v>6.299999999999999</v>
      </c>
      <c r="G13" s="40">
        <f>SUM(G7:G12)</f>
        <v>47350.799999999996</v>
      </c>
      <c r="H13" s="41"/>
      <c r="I13" s="42"/>
      <c r="J13" s="42"/>
      <c r="K13" s="55"/>
      <c r="L13" s="56">
        <f>SUM(L7:L12)</f>
        <v>1254119.7599999998</v>
      </c>
      <c r="M13" s="31">
        <v>165</v>
      </c>
      <c r="N13" s="31">
        <f>SUM(N7:N12)</f>
        <v>1240140</v>
      </c>
      <c r="O13" s="43">
        <f>SUM(O7:O12)</f>
        <v>2494259.76</v>
      </c>
      <c r="Q13" s="54"/>
    </row>
    <row r="14" spans="1:19" ht="38.25" customHeight="1" thickBot="1">
      <c r="A14" s="63" t="s">
        <v>21</v>
      </c>
      <c r="B14" s="64">
        <f>7516</f>
        <v>7516</v>
      </c>
      <c r="C14" s="65"/>
      <c r="D14" s="65"/>
      <c r="E14" s="141" t="s">
        <v>86</v>
      </c>
      <c r="F14" s="142"/>
      <c r="G14" s="87">
        <f>G13/B13</f>
        <v>6.3</v>
      </c>
      <c r="H14" s="14"/>
      <c r="I14" s="16"/>
      <c r="J14" s="16"/>
      <c r="K14" s="58" t="s">
        <v>17</v>
      </c>
      <c r="L14" s="66">
        <f>L13/B14</f>
        <v>166.85999999999996</v>
      </c>
      <c r="M14" s="63" t="s">
        <v>23</v>
      </c>
      <c r="N14" s="67">
        <f>N13/B14</f>
        <v>165</v>
      </c>
      <c r="Q14" s="8"/>
      <c r="R14" s="16"/>
      <c r="S14"/>
    </row>
    <row r="15" spans="1:19" ht="13.5" thickBot="1">
      <c r="A15" s="59"/>
      <c r="B15" s="60"/>
      <c r="C15" s="16"/>
      <c r="D15" s="16"/>
      <c r="E15" s="32"/>
      <c r="F15" s="57"/>
      <c r="G15" s="14"/>
      <c r="H15" s="14"/>
      <c r="I15" s="16"/>
      <c r="J15" s="16"/>
      <c r="K15" s="32"/>
      <c r="L15" s="65"/>
      <c r="M15" s="68"/>
      <c r="N15" s="68"/>
      <c r="O15" s="32"/>
      <c r="P15" s="31"/>
      <c r="Q15" s="16"/>
      <c r="R15" s="16"/>
      <c r="S15" s="8"/>
    </row>
    <row r="16" spans="1:14" s="1" customFormat="1" ht="56.25" customHeight="1" thickBot="1">
      <c r="A16" s="5"/>
      <c r="B16" s="143" t="s">
        <v>87</v>
      </c>
      <c r="C16" s="144"/>
      <c r="D16" s="144"/>
      <c r="E16" s="144"/>
      <c r="F16" s="144"/>
      <c r="G16" s="144"/>
      <c r="H16" s="145"/>
      <c r="I16" s="8"/>
      <c r="J16" s="8"/>
      <c r="K16" s="8"/>
      <c r="L16" s="69"/>
      <c r="M16" s="63" t="s">
        <v>24</v>
      </c>
      <c r="N16" s="67">
        <f>+O13/B14</f>
        <v>331.85999999999996</v>
      </c>
    </row>
    <row r="17" spans="1:18" ht="14.25">
      <c r="A17" s="5"/>
      <c r="B17" s="117" t="s">
        <v>26</v>
      </c>
      <c r="C17" s="118"/>
      <c r="D17" s="118"/>
      <c r="E17" s="118"/>
      <c r="F17" s="118"/>
      <c r="G17" s="118"/>
      <c r="H17" s="119"/>
      <c r="I17" s="8"/>
      <c r="J17" s="8"/>
      <c r="K17" s="8"/>
      <c r="L17" s="8"/>
      <c r="M17" s="8"/>
      <c r="N17" s="1"/>
      <c r="O17" s="1"/>
      <c r="P17" s="1"/>
      <c r="Q17" s="1"/>
      <c r="R17" s="1"/>
    </row>
    <row r="18" spans="2:8" s="8" customFormat="1" ht="12.75">
      <c r="B18" s="125" t="s">
        <v>83</v>
      </c>
      <c r="C18" s="126"/>
      <c r="D18" s="126"/>
      <c r="E18" s="126"/>
      <c r="F18" s="126"/>
      <c r="G18" s="126"/>
      <c r="H18" s="127"/>
    </row>
    <row r="19" spans="1:18" ht="27" customHeight="1">
      <c r="A19" s="1"/>
      <c r="B19" s="128"/>
      <c r="C19" s="126"/>
      <c r="D19" s="126"/>
      <c r="E19" s="126"/>
      <c r="F19" s="126"/>
      <c r="G19" s="126"/>
      <c r="H19" s="127"/>
      <c r="I19" s="1"/>
      <c r="J19" s="1"/>
      <c r="K19" s="1"/>
      <c r="L19" s="1"/>
      <c r="O19" s="1"/>
      <c r="P19" s="1"/>
      <c r="Q19" s="1"/>
      <c r="R19" s="1"/>
    </row>
    <row r="20" spans="1:18" ht="14.25">
      <c r="A20" s="1"/>
      <c r="B20" s="129" t="s">
        <v>77</v>
      </c>
      <c r="C20" s="130"/>
      <c r="D20" s="130"/>
      <c r="E20" s="130"/>
      <c r="F20" s="130"/>
      <c r="G20" s="130"/>
      <c r="H20" s="131"/>
      <c r="I20" s="1"/>
      <c r="J20" s="1"/>
      <c r="K20" s="1"/>
      <c r="L20" s="1"/>
      <c r="O20" s="1"/>
      <c r="P20" s="1"/>
      <c r="Q20" s="1"/>
      <c r="R20" s="1"/>
    </row>
    <row r="21" spans="1:18" ht="14.25">
      <c r="A21" s="1"/>
      <c r="B21" s="129" t="s">
        <v>78</v>
      </c>
      <c r="C21" s="130"/>
      <c r="D21" s="130"/>
      <c r="E21" s="130"/>
      <c r="F21" s="130"/>
      <c r="G21" s="130"/>
      <c r="H21" s="131"/>
      <c r="I21" s="1"/>
      <c r="J21" s="1"/>
      <c r="K21" s="1"/>
      <c r="L21" s="1"/>
      <c r="O21" s="1"/>
      <c r="P21" s="1"/>
      <c r="Q21" s="1"/>
      <c r="R21" s="26"/>
    </row>
    <row r="22" spans="1:18" ht="15" thickBot="1">
      <c r="A22" s="1"/>
      <c r="B22" s="132" t="s">
        <v>79</v>
      </c>
      <c r="C22" s="133"/>
      <c r="D22" s="133"/>
      <c r="E22" s="133"/>
      <c r="F22" s="133"/>
      <c r="G22" s="133"/>
      <c r="H22" s="134"/>
      <c r="I22" s="1"/>
      <c r="J22" s="1"/>
      <c r="K22" s="1"/>
      <c r="L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83" t="s">
        <v>65</v>
      </c>
      <c r="L23" s="84"/>
      <c r="M23" s="84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83" t="s">
        <v>68</v>
      </c>
      <c r="L24" s="83"/>
      <c r="M24" s="84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84"/>
      <c r="L25" s="85" t="s">
        <v>66</v>
      </c>
      <c r="M25" s="84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84"/>
      <c r="L26" s="83" t="s">
        <v>67</v>
      </c>
      <c r="M26" s="84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pans="11:13" s="1" customFormat="1" ht="12.75">
      <c r="K1057"/>
      <c r="L1057"/>
      <c r="M1057"/>
    </row>
    <row r="1058" spans="11:13" s="1" customFormat="1" ht="12.75">
      <c r="K1058"/>
      <c r="L1058"/>
      <c r="M1058"/>
    </row>
  </sheetData>
  <mergeCells count="18">
    <mergeCell ref="M9:M10"/>
    <mergeCell ref="M4:N4"/>
    <mergeCell ref="N9:N10"/>
    <mergeCell ref="O9:O10"/>
    <mergeCell ref="M5:N5"/>
    <mergeCell ref="A4:A6"/>
    <mergeCell ref="B4:B6"/>
    <mergeCell ref="E14:F14"/>
    <mergeCell ref="B16:H16"/>
    <mergeCell ref="B18:H19"/>
    <mergeCell ref="B20:H20"/>
    <mergeCell ref="B21:H21"/>
    <mergeCell ref="B22:H22"/>
    <mergeCell ref="B17:H17"/>
    <mergeCell ref="C4:G4"/>
    <mergeCell ref="H4:L4"/>
    <mergeCell ref="K5:L5"/>
    <mergeCell ref="F5:G5"/>
  </mergeCells>
  <printOptions gridLines="1" headings="1"/>
  <pageMargins left="0.25" right="0.25" top="1" bottom="1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F47" sqref="F47"/>
    </sheetView>
  </sheetViews>
  <sheetFormatPr defaultColWidth="9.140625" defaultRowHeight="12.75"/>
  <cols>
    <col min="1" max="1" width="7.421875" style="0" customWidth="1"/>
    <col min="2" max="2" width="37.7109375" style="0" bestFit="1" customWidth="1"/>
    <col min="3" max="3" width="18.140625" style="0" customWidth="1"/>
    <col min="4" max="4" width="7.57421875" style="0" customWidth="1"/>
    <col min="5" max="5" width="5.57421875" style="0" customWidth="1"/>
    <col min="6" max="6" width="11.421875" style="0" customWidth="1"/>
    <col min="11" max="11" width="2.8515625" style="0" customWidth="1"/>
  </cols>
  <sheetData>
    <row r="1" spans="1:5" ht="15.75">
      <c r="A1" s="76" t="s">
        <v>36</v>
      </c>
      <c r="B1" s="76"/>
      <c r="C1" s="76"/>
      <c r="D1" s="76"/>
      <c r="E1" s="76"/>
    </row>
    <row r="2" ht="12.75">
      <c r="A2" s="70"/>
    </row>
    <row r="3" ht="12.75">
      <c r="A3" s="70"/>
    </row>
    <row r="4" spans="1:3" ht="13.5" thickBot="1">
      <c r="A4" s="151" t="s">
        <v>37</v>
      </c>
      <c r="B4" s="151"/>
      <c r="C4" s="151"/>
    </row>
    <row r="5" spans="1:3" ht="12.75">
      <c r="A5" s="89"/>
      <c r="B5" s="90"/>
      <c r="C5" s="152" t="s">
        <v>38</v>
      </c>
    </row>
    <row r="6" spans="1:7" ht="25.5" customHeight="1" thickBot="1">
      <c r="A6" s="91" t="s">
        <v>39</v>
      </c>
      <c r="B6" s="92" t="s">
        <v>3</v>
      </c>
      <c r="C6" s="153"/>
      <c r="D6" s="71"/>
      <c r="E6" s="72"/>
      <c r="F6" s="72"/>
      <c r="G6" s="72"/>
    </row>
    <row r="7" spans="1:7" ht="12.75">
      <c r="A7" s="93">
        <v>1</v>
      </c>
      <c r="B7" s="94" t="s">
        <v>4</v>
      </c>
      <c r="C7" s="95">
        <v>10</v>
      </c>
      <c r="D7" s="16"/>
      <c r="G7" s="70"/>
    </row>
    <row r="8" spans="1:7" ht="12.75">
      <c r="A8" s="96">
        <v>2</v>
      </c>
      <c r="B8" s="97" t="s">
        <v>40</v>
      </c>
      <c r="C8" s="98">
        <v>30</v>
      </c>
      <c r="D8" s="16"/>
      <c r="G8" s="70"/>
    </row>
    <row r="9" spans="1:7" ht="12.75">
      <c r="A9" s="96">
        <v>3</v>
      </c>
      <c r="B9" s="97" t="s">
        <v>41</v>
      </c>
      <c r="C9" s="99">
        <v>5</v>
      </c>
      <c r="D9" s="8"/>
      <c r="G9" s="70"/>
    </row>
    <row r="10" spans="1:7" ht="12.75">
      <c r="A10" s="96">
        <v>4</v>
      </c>
      <c r="B10" s="97" t="s">
        <v>42</v>
      </c>
      <c r="C10" s="99">
        <v>3</v>
      </c>
      <c r="D10" s="8"/>
      <c r="G10" s="70"/>
    </row>
    <row r="11" spans="1:7" ht="12.75">
      <c r="A11" s="96">
        <v>5</v>
      </c>
      <c r="B11" s="97" t="s">
        <v>43</v>
      </c>
      <c r="C11" s="99">
        <v>45</v>
      </c>
      <c r="D11" s="8"/>
      <c r="G11" s="70"/>
    </row>
    <row r="12" spans="1:7" ht="12.75">
      <c r="A12" s="96">
        <v>6</v>
      </c>
      <c r="B12" s="97" t="s">
        <v>44</v>
      </c>
      <c r="C12" s="99">
        <v>45</v>
      </c>
      <c r="D12" s="8"/>
      <c r="G12" s="70"/>
    </row>
    <row r="13" spans="1:7" ht="12.75">
      <c r="A13" s="96">
        <v>7</v>
      </c>
      <c r="B13" s="97" t="s">
        <v>5</v>
      </c>
      <c r="C13" s="99">
        <v>5</v>
      </c>
      <c r="D13" s="8"/>
      <c r="G13" s="70"/>
    </row>
    <row r="14" spans="1:7" ht="12.75">
      <c r="A14" s="96">
        <v>8</v>
      </c>
      <c r="B14" s="97" t="s">
        <v>45</v>
      </c>
      <c r="C14" s="99">
        <v>10</v>
      </c>
      <c r="D14" s="8"/>
      <c r="G14" s="70"/>
    </row>
    <row r="15" spans="1:7" ht="12.75">
      <c r="A15" s="96">
        <v>9</v>
      </c>
      <c r="B15" s="97" t="s">
        <v>6</v>
      </c>
      <c r="C15" s="99">
        <v>5</v>
      </c>
      <c r="D15" s="8"/>
      <c r="G15" s="70"/>
    </row>
    <row r="16" spans="1:7" ht="13.5" thickBot="1">
      <c r="A16" s="100">
        <v>10</v>
      </c>
      <c r="B16" s="101" t="s">
        <v>46</v>
      </c>
      <c r="C16" s="102">
        <v>15</v>
      </c>
      <c r="D16" s="8"/>
      <c r="G16" s="70"/>
    </row>
    <row r="17" spans="1:7" ht="13.5" thickBot="1">
      <c r="A17" s="103"/>
      <c r="B17" s="104" t="s">
        <v>60</v>
      </c>
      <c r="C17" s="105">
        <f>SUM(C7:C16)</f>
        <v>173</v>
      </c>
      <c r="D17" s="8"/>
      <c r="F17" s="2" t="s">
        <v>71</v>
      </c>
      <c r="G17" s="70"/>
    </row>
    <row r="18" spans="1:11" ht="13.5" thickBot="1">
      <c r="A18" s="106"/>
      <c r="B18" s="107" t="s">
        <v>59</v>
      </c>
      <c r="C18" s="108">
        <f>C17/60</f>
        <v>2.8833333333333333</v>
      </c>
      <c r="D18" s="8"/>
      <c r="F18" s="88">
        <f>C18*0.633</f>
        <v>1.82515</v>
      </c>
      <c r="G18" s="158" t="s">
        <v>75</v>
      </c>
      <c r="H18" s="158"/>
      <c r="I18" s="158"/>
      <c r="J18" s="158"/>
      <c r="K18" s="159"/>
    </row>
    <row r="19" spans="1:7" ht="12.75">
      <c r="A19" s="73"/>
      <c r="B19" s="74"/>
      <c r="C19" s="74"/>
      <c r="D19" s="8"/>
      <c r="G19" s="70"/>
    </row>
    <row r="20" spans="1:7" ht="12.75">
      <c r="A20" s="73"/>
      <c r="B20" s="74"/>
      <c r="C20" s="74"/>
      <c r="D20" s="8"/>
      <c r="G20" s="70"/>
    </row>
    <row r="21" spans="1:7" ht="12.75">
      <c r="A21" s="73"/>
      <c r="B21" s="74"/>
      <c r="C21" s="74"/>
      <c r="D21" s="8"/>
      <c r="G21" s="70"/>
    </row>
    <row r="22" spans="1:7" ht="13.5" thickBot="1">
      <c r="A22" s="154" t="s">
        <v>47</v>
      </c>
      <c r="B22" s="154"/>
      <c r="C22" s="154"/>
      <c r="D22" s="8"/>
      <c r="G22" s="70"/>
    </row>
    <row r="23" spans="1:7" ht="12.75">
      <c r="A23" s="109"/>
      <c r="B23" s="110"/>
      <c r="C23" s="152" t="s">
        <v>58</v>
      </c>
      <c r="D23" s="161" t="s">
        <v>62</v>
      </c>
      <c r="G23" s="70"/>
    </row>
    <row r="24" spans="1:7" ht="13.5" thickBot="1">
      <c r="A24" s="91" t="s">
        <v>39</v>
      </c>
      <c r="B24" s="111" t="s">
        <v>3</v>
      </c>
      <c r="C24" s="153"/>
      <c r="D24" s="161"/>
      <c r="G24" s="70"/>
    </row>
    <row r="25" spans="1:7" ht="12.75">
      <c r="A25" s="96">
        <v>1</v>
      </c>
      <c r="B25" s="97" t="s">
        <v>48</v>
      </c>
      <c r="C25" s="112">
        <v>10</v>
      </c>
      <c r="D25" s="113" t="s">
        <v>63</v>
      </c>
      <c r="G25" s="70"/>
    </row>
    <row r="26" spans="1:7" ht="12.75">
      <c r="A26" s="96">
        <v>2</v>
      </c>
      <c r="B26" s="97" t="s">
        <v>49</v>
      </c>
      <c r="C26" s="112">
        <v>10</v>
      </c>
      <c r="D26" s="113" t="s">
        <v>63</v>
      </c>
      <c r="G26" s="70"/>
    </row>
    <row r="27" spans="1:4" ht="12.75">
      <c r="A27" s="96">
        <v>3</v>
      </c>
      <c r="B27" s="97" t="s">
        <v>50</v>
      </c>
      <c r="C27" s="112">
        <v>10</v>
      </c>
      <c r="D27" s="113" t="s">
        <v>63</v>
      </c>
    </row>
    <row r="28" spans="1:4" ht="12.75">
      <c r="A28" s="96">
        <v>4</v>
      </c>
      <c r="B28" s="97" t="s">
        <v>51</v>
      </c>
      <c r="C28" s="112">
        <v>3</v>
      </c>
      <c r="D28" s="113" t="s">
        <v>64</v>
      </c>
    </row>
    <row r="29" spans="1:4" ht="12.75">
      <c r="A29" s="96">
        <v>5</v>
      </c>
      <c r="B29" s="97" t="s">
        <v>52</v>
      </c>
      <c r="C29" s="112">
        <v>10</v>
      </c>
      <c r="D29" s="113" t="s">
        <v>63</v>
      </c>
    </row>
    <row r="30" spans="1:4" ht="12.75">
      <c r="A30" s="96">
        <v>6</v>
      </c>
      <c r="B30" s="97" t="s">
        <v>53</v>
      </c>
      <c r="C30" s="112">
        <v>10</v>
      </c>
      <c r="D30" s="113" t="s">
        <v>63</v>
      </c>
    </row>
    <row r="31" spans="1:4" ht="12.75">
      <c r="A31" s="96">
        <v>7</v>
      </c>
      <c r="B31" s="97" t="s">
        <v>54</v>
      </c>
      <c r="C31" s="112">
        <v>10</v>
      </c>
      <c r="D31" s="113" t="s">
        <v>63</v>
      </c>
    </row>
    <row r="32" spans="1:4" ht="12.75">
      <c r="A32" s="96">
        <v>8</v>
      </c>
      <c r="B32" s="97" t="s">
        <v>55</v>
      </c>
      <c r="C32" s="112">
        <v>3</v>
      </c>
      <c r="D32" s="113" t="s">
        <v>64</v>
      </c>
    </row>
    <row r="33" spans="1:4" ht="12.75">
      <c r="A33" s="96">
        <v>9</v>
      </c>
      <c r="B33" s="97" t="s">
        <v>56</v>
      </c>
      <c r="C33" s="112">
        <v>3</v>
      </c>
      <c r="D33" s="113" t="s">
        <v>64</v>
      </c>
    </row>
    <row r="34" spans="1:6" ht="13.5" thickBot="1">
      <c r="A34" s="100">
        <v>10</v>
      </c>
      <c r="B34" s="101" t="s">
        <v>57</v>
      </c>
      <c r="C34" s="114">
        <v>10</v>
      </c>
      <c r="D34" s="113" t="s">
        <v>63</v>
      </c>
      <c r="F34" s="2" t="s">
        <v>72</v>
      </c>
    </row>
    <row r="35" spans="1:7" ht="12.75">
      <c r="A35" s="115"/>
      <c r="B35" s="116" t="s">
        <v>59</v>
      </c>
      <c r="C35" s="113">
        <f>SUM(C25:C34)</f>
        <v>79</v>
      </c>
      <c r="D35" s="113"/>
      <c r="F35" s="79">
        <f>C35*0.633</f>
        <v>50.007</v>
      </c>
      <c r="G35" s="75"/>
    </row>
    <row r="36" spans="1:7" ht="12.75">
      <c r="A36" s="70"/>
      <c r="C36" s="160" t="s">
        <v>61</v>
      </c>
      <c r="G36" s="75"/>
    </row>
    <row r="37" spans="3:10" ht="12.75" customHeight="1">
      <c r="C37" s="160"/>
      <c r="F37" s="157" t="s">
        <v>69</v>
      </c>
      <c r="G37" s="157"/>
      <c r="H37" s="157"/>
      <c r="I37" s="157"/>
      <c r="J37" s="78"/>
    </row>
    <row r="38" spans="3:10" ht="12.75">
      <c r="C38" s="160"/>
      <c r="F38" s="157"/>
      <c r="G38" s="157"/>
      <c r="H38" s="157"/>
      <c r="I38" s="157"/>
      <c r="J38" s="78"/>
    </row>
    <row r="39" spans="3:9" ht="13.5" thickBot="1">
      <c r="C39" s="160"/>
      <c r="F39" s="157"/>
      <c r="G39" s="157"/>
      <c r="H39" s="157"/>
      <c r="I39" s="157"/>
    </row>
    <row r="40" spans="3:8" ht="13.5" thickBot="1">
      <c r="C40" s="160"/>
      <c r="F40" s="88">
        <f>F35*0.0477</f>
        <v>2.3853339</v>
      </c>
      <c r="G40" s="155" t="s">
        <v>76</v>
      </c>
      <c r="H40" s="156"/>
    </row>
    <row r="41" spans="3:7" ht="12.75">
      <c r="C41" s="77"/>
      <c r="G41" s="75"/>
    </row>
    <row r="46" ht="12.75" customHeight="1"/>
  </sheetData>
  <mergeCells count="9">
    <mergeCell ref="A4:C4"/>
    <mergeCell ref="C5:C6"/>
    <mergeCell ref="A22:C22"/>
    <mergeCell ref="G40:H40"/>
    <mergeCell ref="F37:I39"/>
    <mergeCell ref="G18:K18"/>
    <mergeCell ref="C36:C40"/>
    <mergeCell ref="D23:D24"/>
    <mergeCell ref="C23:C24"/>
  </mergeCells>
  <printOptions gridLines="1" horizontalCentered="1" verticalCentered="1"/>
  <pageMargins left="0.25" right="0.25" top="0.25" bottom="0.2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3" sqref="A3"/>
    </sheetView>
  </sheetViews>
  <sheetFormatPr defaultColWidth="9.140625" defaultRowHeight="12.75"/>
  <cols>
    <col min="1" max="1" width="9.57421875" style="0" customWidth="1"/>
    <col min="3" max="3" width="11.57421875" style="0" customWidth="1"/>
  </cols>
  <sheetData>
    <row r="1" spans="1:3" ht="12.75">
      <c r="A1" s="162" t="s">
        <v>70</v>
      </c>
      <c r="B1" s="162"/>
      <c r="C1" s="162"/>
    </row>
    <row r="2" ht="12.75">
      <c r="A2" s="80">
        <v>260</v>
      </c>
    </row>
    <row r="4" ht="12.75">
      <c r="A4" t="s">
        <v>73</v>
      </c>
    </row>
    <row r="5" ht="12.75">
      <c r="A5" t="s">
        <v>74</v>
      </c>
    </row>
    <row r="6" ht="12.75">
      <c r="A6" s="81">
        <f>A2*0.633</f>
        <v>164.58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dmunch</dc:creator>
  <cp:keywords/>
  <dc:description/>
  <cp:lastModifiedBy> Patrick Yellin</cp:lastModifiedBy>
  <cp:lastPrinted>2007-03-28T22:00:55Z</cp:lastPrinted>
  <dcterms:created xsi:type="dcterms:W3CDTF">2006-10-26T13:27:28Z</dcterms:created>
  <dcterms:modified xsi:type="dcterms:W3CDTF">2007-04-26T18:37:03Z</dcterms:modified>
  <cp:category/>
  <cp:version/>
  <cp:contentType/>
  <cp:contentStatus/>
</cp:coreProperties>
</file>