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2120" windowHeight="4695" tabRatio="843" firstSheet="1" activeTab="17"/>
  </bookViews>
  <sheets>
    <sheet name="Revision summary" sheetId="1" state="hidden" r:id="rId1"/>
    <sheet name="A1" sheetId="2" r:id="rId2"/>
    <sheet name="A2" sheetId="3" r:id="rId3"/>
    <sheet name="A3" sheetId="4" r:id="rId4"/>
    <sheet name="A4" sheetId="5" r:id="rId5"/>
    <sheet name="B1" sheetId="6" r:id="rId6"/>
    <sheet name="B2" sheetId="7" r:id="rId7"/>
    <sheet name="B3" sheetId="8" r:id="rId8"/>
    <sheet name="B4" sheetId="9" r:id="rId9"/>
    <sheet name="C1" sheetId="10" r:id="rId10"/>
    <sheet name="C2" sheetId="11" r:id="rId11"/>
    <sheet name="C3" sheetId="12" r:id="rId12"/>
    <sheet name="C4" sheetId="13" r:id="rId13"/>
    <sheet name="D1" sheetId="14" r:id="rId14"/>
    <sheet name="D2" sheetId="15" r:id="rId15"/>
    <sheet name="D3" sheetId="16" r:id="rId16"/>
    <sheet name="D4" sheetId="17" r:id="rId17"/>
    <sheet name="Table 4" sheetId="18" r:id="rId18"/>
    <sheet name="Table 5" sheetId="19" r:id="rId19"/>
  </sheets>
  <externalReferences>
    <externalReference r:id="rId22"/>
  </externalReferences>
  <definedNames>
    <definedName name="_Regression_Int" localSheetId="1" hidden="1">1</definedName>
    <definedName name="_Regression_Int" localSheetId="2" hidden="1">1</definedName>
    <definedName name="_xlnm.Print_Area" localSheetId="1">'A1'!$A$1:$O$71</definedName>
    <definedName name="_xlnm.Print_Area" localSheetId="2">'A2'!$A$1:$O$66</definedName>
    <definedName name="_xlnm.Print_Area" localSheetId="3">'A3'!$A$1:$O$66</definedName>
    <definedName name="_xlnm.Print_Area" localSheetId="4">'A4'!$A$1:$O$67</definedName>
    <definedName name="_xlnm.Print_Area" localSheetId="5">'B1'!$A$1:$O$49</definedName>
    <definedName name="_xlnm.Print_Area" localSheetId="6">'B2'!$A$1:$O$43</definedName>
    <definedName name="_xlnm.Print_Area" localSheetId="8">'B4'!$A$1:$O$50</definedName>
    <definedName name="_xlnm.Print_Area" localSheetId="9">'C1'!$A$1:$O$45</definedName>
    <definedName name="_xlnm.Print_Area" localSheetId="10">'C2'!$A$1:$O$48</definedName>
    <definedName name="_xlnm.Print_Area" localSheetId="11">'C3'!$A$1:$O$69</definedName>
    <definedName name="_xlnm.Print_Area" localSheetId="12">'C4'!$A$1:$O$67</definedName>
    <definedName name="_xlnm.Print_Area" localSheetId="13">'D1'!$A$1:$K$27</definedName>
    <definedName name="_xlnm.Print_Area" localSheetId="14">'D2'!$A$1:$K$41</definedName>
    <definedName name="_xlnm.Print_Area" localSheetId="15">'D3'!$A$1:$K$41</definedName>
    <definedName name="respondent" localSheetId="1">'A1'!$A$1:$O$68</definedName>
    <definedName name="respondent" localSheetId="2">'A2'!$A$1:$Q$74</definedName>
    <definedName name="respondent">#REF!</definedName>
    <definedName name="respondent1" localSheetId="1">'A1'!$A$1:$P$68</definedName>
    <definedName name="respondent1" localSheetId="2">'A2'!$A$1:$R$74</definedName>
    <definedName name="respondent1">#REF!</definedName>
  </definedNames>
  <calcPr fullCalcOnLoad="1"/>
</workbook>
</file>

<file path=xl/sharedStrings.xml><?xml version="1.0" encoding="utf-8"?>
<sst xmlns="http://schemas.openxmlformats.org/spreadsheetml/2006/main" count="1995" uniqueCount="239">
  <si>
    <t>Year 3 represents the third calendar year after the promulgation of this rule.  It is assumed that 1,618 new affected sources were constructed or reconstructed during this year and are subject to the initial notification requirement during this year.</t>
  </si>
  <si>
    <t>The new affected sources will have to submit their first annual compliance report by March 1 in the calendar year following their initial year of compliance.  Therefore the 3,236 new sources constructed or reconstructed by year 1 will and the 1,618 sources constructed in year 2 will submit their reports in year 3.</t>
  </si>
  <si>
    <t>Year 4 represents the fourth calendar year after the promulgation of this rule.  It is assumed that 1,618 new affected sources were constructed or reconstructed during this year and are subject to the initial notification requirement during this year.</t>
  </si>
  <si>
    <t>All new sources from year 4 (1,618), as well as all the sources that are considered existing sources under this rule, are required to submit a notification of compliance status starting in year 4.  The recordkeeping and reporting schedule for existing sources becomes applicable during year 4.</t>
  </si>
  <si>
    <t>The new and existing affected sources will have to submit their first annual compliance report by March 1 in the calendar year following their initial year of compliance.  It is assumed that starting with year 4 the entire population (35,781) of commercial automotive refinishing facilities and miscellaneous surface coating facilities will submit an annual compliance report.</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</si>
  <si>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first year for existing sources are to read the rule and submit the initial notification and to develop a record system and enter data on painter certifications.</t>
  </si>
  <si>
    <t xml:space="preserve">It is assumed that no new government-owned sources will open. Existing sources will not have to submit their first annual compliance report or notification of compliance status until March 1 of the 4th year after promulgation of this rule and are thus excluded from the initial 3-year ICR period. </t>
  </si>
  <si>
    <t>of Government-Owned Miscellaneous Surface Coating Operations at Area Sources - Year 3</t>
  </si>
  <si>
    <t>of Government-Owned Miscellaneous Surface Coating Operations at Area Sources - Year 2</t>
  </si>
  <si>
    <t xml:space="preserve">Assumes that each facility has 2.4 painters, on average.  A record of the certification must be kept for each painter at the facility, and entering the record for each painter is expected to take 15 minutes.  Certifications are good for 5-years.  It is assumed that 20 percent of the certifications from 250 existing facilities will have to be updated in the record system each year. </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</si>
  <si>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second year for existing sources are enter data on renewed painter certifications.</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</si>
  <si>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third year for existing sources are enter data on renewed painter certifications.</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</si>
  <si>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Existing sources are required to be in compliance with the rule by year four, and as such they must submit a notification of compliance status, an annual compliance report, and enter data on renewed painter certifications.</t>
  </si>
  <si>
    <t xml:space="preserve">Existing sources have to submit their first annual compliance report or notification of compliance status until March 1 of the 4th year after promulgation of this rule.  </t>
  </si>
  <si>
    <t>Table B4.  Annual Respondent Burden and Cost of Recordkeeping and Reporting Requirements</t>
  </si>
  <si>
    <t>of Government-Owned Miscellaneous Surface Coating Operations at Area Sources - Year 4 (all existing sources comply)</t>
  </si>
  <si>
    <t>of Paint Stripping Operations at Area Sources - Year 1</t>
  </si>
  <si>
    <t>2) Notification of Compliance Status</t>
  </si>
  <si>
    <t>Labor references an average of the Bureau of Labor Statistics rates in the Automotive Body, Paint, Interior, and Glass Repair Industry (NAICS code 811120), Fabricated Metal Product Manufacturing (NAICS code 332000) and Plastics Product Manufacturing (NAICS code 236100), for the following occupations: automotive body and related repairers, first-line supervisors/managers of mechanics, installers, and repairers, and file clerks, engineering managers, environmental engineers, and clerical positions.  These rates are fully loaded (adjusted by an overhead and profit rate). Hourly rates are as follows: technical at $45.15, management at $58.48, and clerical at $19.03. One hour of technical work requires 6 minutes of clerical and 3 minutes of managerial support.</t>
  </si>
  <si>
    <t>of Paint Stripping Operations at Area Sources - Year 2</t>
  </si>
  <si>
    <t>of Paint Stripping Operations at Area Sources - Year 3</t>
  </si>
  <si>
    <t>of Paint Stripping Operations at Area Sources - Year 4</t>
  </si>
  <si>
    <t>Assume that each State and EPA Region reviews the MSCAS rule to develop a plan for reviewing notifications and reports.  1 occurrence per State * 50 States + 1 occurence per EPA Region * 10 Regions = 60 occurrences.</t>
  </si>
  <si>
    <t>of Paint Stripping and Miscellaneous Surface Coating Operations at Area Sources - Year 1</t>
  </si>
  <si>
    <t>of Paint Stripping and Miscellaneous Surface Coating Operations at Area Sources - Year 2</t>
  </si>
  <si>
    <t>of Paint Stripping and Miscellaneous Surface Coating Operations at Area Sources - Year 3</t>
  </si>
  <si>
    <t>of Paint Stripping and Miscellaneous Surface Coating Operations at Area Sources - Year 4</t>
  </si>
  <si>
    <t>The number of sources expected to record a deviation for the rule requirements is based on the assumption of a 95 percent compliance rate.  Approximately 5 percent of the estimated 32,801 sources that are required to be in compliance with the rule in year 4 are expected to have some type of violation of the proposed work practices in any given year.</t>
  </si>
  <si>
    <t>Table C4.  Annual Respondent Burden and Cost of Recordkeeping and Reporting Requirements</t>
  </si>
  <si>
    <t>Table D2.  Annual Designated Administrator Burden and Cost of Recordkeeping and Reporting Requirements</t>
  </si>
  <si>
    <t>Table D3.  Annual Designated Administrator Burden and Cost of Recordkeeping and Reporting Requirements</t>
  </si>
  <si>
    <t>Table D4.  Annual Designated Administrator Burden and Cost of Recordkeeping and Reporting Requirements</t>
  </si>
  <si>
    <t>of Commercial Miscellaneous Surface Coating Operations at Area Sources - Year 3</t>
  </si>
  <si>
    <t>of Commercial Miscellaneous Surface Coating Operations at Area Sources - Year 4 (all existing sources comply)</t>
  </si>
  <si>
    <t>of Commercial Miscellaneous Surface Coating Operations at Area Sources - Year 2</t>
  </si>
  <si>
    <t>of Commercial Miscellaneous Surface Coating Operations at Area Sources - Year 1</t>
  </si>
  <si>
    <t>of Government-Owned Miscellaneous Surface Coating Operations at Area Sources - Year 1</t>
  </si>
  <si>
    <t>=</t>
  </si>
  <si>
    <t># non Ea units</t>
  </si>
  <si>
    <t>(B)</t>
  </si>
  <si>
    <t>(C)</t>
  </si>
  <si>
    <t>(D)</t>
  </si>
  <si>
    <t>(E)</t>
  </si>
  <si>
    <t>(F)</t>
  </si>
  <si>
    <t># Ea units</t>
  </si>
  <si>
    <t>EPA</t>
  </si>
  <si>
    <t>Tech</t>
  </si>
  <si>
    <t>Management</t>
  </si>
  <si>
    <t>Clerical</t>
  </si>
  <si>
    <t>#units total</t>
  </si>
  <si>
    <t>Occurrences</t>
  </si>
  <si>
    <t>Hours</t>
  </si>
  <si>
    <t>Cost</t>
  </si>
  <si>
    <t>Per</t>
  </si>
  <si>
    <t>Per Year</t>
  </si>
  <si>
    <t>Occurrence</t>
  </si>
  <si>
    <t>Burden Item</t>
  </si>
  <si>
    <t>(C=AxB)</t>
  </si>
  <si>
    <t>(D=Cx0.05)</t>
  </si>
  <si>
    <t>(E=Cx0.1)</t>
  </si>
  <si>
    <t>1.</t>
  </si>
  <si>
    <t>Applications</t>
  </si>
  <si>
    <t>not applicable</t>
  </si>
  <si>
    <t>2.</t>
  </si>
  <si>
    <t>Read and Understand Rule Requirements</t>
  </si>
  <si>
    <t>c</t>
  </si>
  <si>
    <t>3.</t>
  </si>
  <si>
    <t>Required Activities</t>
  </si>
  <si>
    <t>A.</t>
  </si>
  <si>
    <t>Observe initial performance tests</t>
  </si>
  <si>
    <t xml:space="preserve"> </t>
  </si>
  <si>
    <t>B.</t>
  </si>
  <si>
    <t>Excess emissions -- Enforcement Activities</t>
  </si>
  <si>
    <t>C.</t>
  </si>
  <si>
    <t>Create Information</t>
  </si>
  <si>
    <t>D.</t>
  </si>
  <si>
    <t>Gather Information</t>
  </si>
  <si>
    <t>E.</t>
  </si>
  <si>
    <t>Report Reviews</t>
  </si>
  <si>
    <t>F.</t>
  </si>
  <si>
    <t># pulping lines</t>
  </si>
  <si>
    <t>(A)</t>
  </si>
  <si>
    <t>(G)</t>
  </si>
  <si>
    <t># bleaching lines</t>
  </si>
  <si>
    <t>Hours Per</t>
  </si>
  <si>
    <t>Number of</t>
  </si>
  <si>
    <t>Technical</t>
  </si>
  <si>
    <t>Total</t>
  </si>
  <si>
    <t xml:space="preserve">Total </t>
  </si>
  <si>
    <t>Footnotes</t>
  </si>
  <si>
    <t># mills total</t>
  </si>
  <si>
    <t>Respondents</t>
  </si>
  <si>
    <t>Labor Costs</t>
  </si>
  <si>
    <t># mills with bleaching lines</t>
  </si>
  <si>
    <t>(Technical</t>
  </si>
  <si>
    <t>Respondent</t>
  </si>
  <si>
    <t>hours)</t>
  </si>
  <si>
    <t>(b)</t>
  </si>
  <si>
    <t>Not applicable</t>
  </si>
  <si>
    <t>Surveys and Studies</t>
  </si>
  <si>
    <t>Reporting Requirements</t>
  </si>
  <si>
    <t>e</t>
  </si>
  <si>
    <t>d</t>
  </si>
  <si>
    <t>4.</t>
  </si>
  <si>
    <t>Recordkeeping Requirements</t>
  </si>
  <si>
    <t>Read Instructions</t>
  </si>
  <si>
    <t>Included in 3.A</t>
  </si>
  <si>
    <t>Plan Activities</t>
  </si>
  <si>
    <t>Implement Activities</t>
  </si>
  <si>
    <t>Develop Record System</t>
  </si>
  <si>
    <t>Record information</t>
  </si>
  <si>
    <t>Personnel Training</t>
  </si>
  <si>
    <t>G.</t>
  </si>
  <si>
    <t>Time for audits</t>
  </si>
  <si>
    <t xml:space="preserve">TOTAL: </t>
  </si>
  <si>
    <t>a</t>
  </si>
  <si>
    <t>b</t>
  </si>
  <si>
    <t>One-time only costs.</t>
  </si>
  <si>
    <t>Figures may not add exactly due to rounding.</t>
  </si>
  <si>
    <t>TOTAL:</t>
  </si>
  <si>
    <t>Per Year (a)</t>
  </si>
  <si>
    <t>Costs</t>
  </si>
  <si>
    <t>Non-Labor</t>
  </si>
  <si>
    <t xml:space="preserve">  Number of</t>
  </si>
  <si>
    <t xml:space="preserve">   Per Year (a)</t>
  </si>
  <si>
    <t>(C=A x B)</t>
  </si>
  <si>
    <t>(CXD)</t>
  </si>
  <si>
    <t>(E x 0.05)</t>
  </si>
  <si>
    <t>(E x 0.1)</t>
  </si>
  <si>
    <t>Total Hours</t>
  </si>
  <si>
    <t>Labor</t>
  </si>
  <si>
    <t>Summary of Respondent Burden</t>
  </si>
  <si>
    <t>Annualized Capital and Startup</t>
  </si>
  <si>
    <t>O &amp; M Summary</t>
  </si>
  <si>
    <t>Observe annual performance tests</t>
  </si>
  <si>
    <t>b, c</t>
  </si>
  <si>
    <t>(Tech Hours)</t>
  </si>
  <si>
    <t>3)   Review annual compliance report</t>
  </si>
  <si>
    <t>Table A1.  Annual Respondent Burden and Cost of Recordkeeping and Reporting Requirements</t>
  </si>
  <si>
    <t>Action:</t>
  </si>
  <si>
    <t>Author:</t>
  </si>
  <si>
    <t>JMH</t>
  </si>
  <si>
    <t>Incorporate Brian Shrager comments and update labor costs per guidance from OMB on other rules.</t>
  </si>
  <si>
    <t>Comments:</t>
  </si>
  <si>
    <t>CEMS costs are dependent on labor rate in these sheets, had to back-calculate hours to match cost estimate from OAQPS guidance.</t>
  </si>
  <si>
    <t>QA/QC review comments:</t>
  </si>
  <si>
    <t>QA/QC reviewer initials:</t>
  </si>
  <si>
    <t>Date reviewed/revisions complete:</t>
  </si>
  <si>
    <t>BDL</t>
  </si>
  <si>
    <t>Need to revise RAA to 3/12 occurences in table 5A.  Adjust non-labor to $20 from $15 and tech labor from 0.75 to 1 hr for daily calibration to be consistent with OAQPS cost manual estimates (all respondent tables).</t>
  </si>
  <si>
    <t>Brian Shrager comments on footnote h "one semiannual report" and labor rates in column headings need to be updated to what is used.</t>
  </si>
  <si>
    <t>Also changed footnote f for EPA cost tables to match.</t>
  </si>
  <si>
    <t>Editorial in nature.  No additional QA/QC performed.</t>
  </si>
  <si>
    <t>1)  Initial Notification Letter</t>
  </si>
  <si>
    <t xml:space="preserve"> B.  Required Activities</t>
  </si>
  <si>
    <t>Only sources without an HVLP gun are required to maintain records on the testing of non-HVLP type spray guns.  It is assumed that no source will opt for a testing of their spray gun, and all sources with non-HVLP type spray guns will purchase new guns in response to the rule before the effective date and there are no recordkeeping costs associated with this requirement.</t>
  </si>
  <si>
    <t>Notification of Compliance Status</t>
  </si>
  <si>
    <t>3)  Annual compliance report</t>
  </si>
  <si>
    <t>Initial Notification</t>
  </si>
  <si>
    <t xml:space="preserve">Travel expenses:  </t>
  </si>
  <si>
    <t>f</t>
  </si>
  <si>
    <t>Review of the rule by EPA Regions and States only occurs in year 1 of this ICR</t>
  </si>
  <si>
    <t>2)</t>
  </si>
  <si>
    <t>1)    Records of painter certification</t>
  </si>
  <si>
    <t>2) Records of filter efficiency</t>
  </si>
  <si>
    <t>3)    Records of spray gun</t>
  </si>
  <si>
    <t>4)    Records of deviation from the rule requirements and corrective actions taken</t>
  </si>
  <si>
    <t>g</t>
  </si>
  <si>
    <t>Assumes 1% of affected sources will opt to test the filter effieciency of filter that are not polyester fiber or fiberglass.  If a source opts to test the efficiency of a filter it is assumed that the filter manufacturer would perform the test and the burden on the source would only be the time to record and file the efficiency of this filter based on the results of the manufacturer's test.</t>
  </si>
  <si>
    <t>c, d</t>
  </si>
  <si>
    <t>Not Applicable</t>
  </si>
  <si>
    <t>h</t>
  </si>
  <si>
    <t>c, e</t>
  </si>
  <si>
    <t>j</t>
  </si>
  <si>
    <t>i</t>
  </si>
  <si>
    <t>c, g</t>
  </si>
  <si>
    <t xml:space="preserve">The new affected sources will have to submit their first annual compliance report by March 1 in the calendar year following their initial year of compliance.  Therefore no reports will be submitted in the first year of this ICR.  Existing sources will not have to submit their first annual compliance report until March 1 of the 4th year after promulgation of this rule and are thus excluded from the initial 3-year ICR period. </t>
  </si>
  <si>
    <t>k</t>
  </si>
  <si>
    <t>Assumes that each facility has 2.4 painters, on average.  A record of the certification must be kept for each painter at the facility, and entering the record for each painter is expected to take 15 minutes.  Certifications are good for 5-years and it is assumed that the burden will be on a five year recurring basis for each facility.</t>
  </si>
  <si>
    <t>Table D1.  Annual Designated Administrator Burden and Cost of Recordkeeping and Reporting Requirements</t>
  </si>
  <si>
    <t>1)</t>
  </si>
  <si>
    <t>Labor references an average of the Bureau of Labor Statistics rates in the Automotive Body, Paint, Interior, and Glass Repair Industry (NAICS code 811120), Fabricated Metal Product Manufacturing (NAICS code 332000) and Plastics Product Manufacturing (NAICS code 236100), for the following occupations: automotive body and related repairers, first-line supervisors/managers of mechanics, installers, and repairers, and file clerks, engineering managers, environmental engineers, and clerical positions.  These rates are fully loaded (adjusted by an overhead and profit rate). Hourly rates are as follows: technical at $45.15, management at 58.48, and clerical at $19.03. One hour of technical work requires 6 minutes of clerical and 3 minutes of managerial support.</t>
  </si>
  <si>
    <t>Table A3.  Annual Respondent Burden and Cost of Recordkeeping and Reporting Requirements</t>
  </si>
  <si>
    <t>Table A2.  Annual Respondent Burden and Cost of Recordkeeping and Reporting Requirements</t>
  </si>
  <si>
    <r>
      <t xml:space="preserve">All new sources in year 3 (1,618) are required to submit a notification of compliance status within 120 days </t>
    </r>
    <r>
      <rPr>
        <sz val="8"/>
        <rFont val="Helv"/>
        <family val="0"/>
      </rPr>
      <t xml:space="preserve">of start-up or from the promulgation of this rule, whatever is  later.  </t>
    </r>
  </si>
  <si>
    <t>The number of sources expected to record a deviation for the rule requirements is based on the assumption of a 95 percent compliance rate.  Approximately 5 percent of the estimated 6,472 new sources that are required to be in compliance with the rule in year 3 are expected to have some type of violation of the proposed work practices in any given year.</t>
  </si>
  <si>
    <t>Table B1.  Annual Respondent Burden and Cost of Recordkeeping and Reporting Requirements</t>
  </si>
  <si>
    <t>Table B2.  Annual Respondent Burden and Cost of Recordkeeping and Reporting Requirements</t>
  </si>
  <si>
    <t>Table B3.  Annual Respondent Burden and Cost of Recordkeeping and Reporting Requirements</t>
  </si>
  <si>
    <t>Table C1.  Annual Respondent Burden and Cost of Recordkeeping and Reporting Requirements</t>
  </si>
  <si>
    <t>Table C2.  Annual Respondent Burden and Cost of Recordkeeping and Reporting Requirements</t>
  </si>
  <si>
    <t>Table C3.  Annual Respondent Burden and Cost of Recordkeeping and Reporting Requirements</t>
  </si>
  <si>
    <t>Assumes that 1,618 new affected sources were constructed or reconstructed between proposal and promulgation, and another 1,618 new sources were constructed within 1 year after the promulgation of this rule.  These sources are both considered new sources, and are required to submit an initial notification within 120 days of start-up.  The existing affected sources must also submit their initial notification within one year from promulgation, which makes for a total of 35,781 miscellaneous surface coating or motor vehicle or mobile equipment refinishing sources submitting an initial notification within one year of promulgation of this rule.</t>
  </si>
  <si>
    <t>All new sources (3,236) are required to submit a notification of compliance status within 120 days of start-up or from the promulgation of this rule, whichever is  later.  Existing sources have three years and 60 days to submit this notification and are thus excluded from the initial 3-year ICR period.</t>
  </si>
  <si>
    <t>A facility will develop a simple system to track the date of each employee's initial certification and most recent refresher training.  Painter certification records must be completed by both new and existing sources within the first year.</t>
  </si>
  <si>
    <t>Assumes that each facility has 2.4 painters, on average.  A record of the certification must be kept for each painter at the facility, and entering the record for each painter is expected to take 15 minutes.  Certifications are good for 5-years and it is assumed that each year, 20 percent of the painters will need to have their records updated.  However, in the first year, all painters need their records entered into the system.</t>
  </si>
  <si>
    <t>The number of sources expected to record a deviation for the rule requirements is based on the assumption of a 95 percent compliance rate.  Approximately 5 percent of the estimated 3,236 new sources that are required to be in compliance with the rule in year 1 are expected to have some type of violation of the proposed work practices in any given year.</t>
  </si>
  <si>
    <t>Year 2 represents the third calendar year after the promulgation of this rule.  It is assumed that 1,618 new affected sources were constructed or reconstructed during this year and are subject to the initial notification requirement during this year.</t>
  </si>
  <si>
    <t>The new affected sources will have to submit their first annual compliance report by March 1 in the calendar year following their initial year of compliance.  Therefore the 3,236 new sources constructed or reconstructed by year 1 will submit their first report in year 2.</t>
  </si>
  <si>
    <t>A new facility will develop a simple system to track the date of each employee's initial certification and most recent refresher training.</t>
  </si>
  <si>
    <t xml:space="preserve">All new sources in year 2 (1,618) are required to submit a notification of compliance status within 120 days of start-up or from the promulgation of this rule, whichever is later.  </t>
  </si>
  <si>
    <t xml:space="preserve">Assumes that each facility has 2.4 painters, on average.  A record of the certification must be kept for each painter at the facility, and entering the record for each painter is expected to take 15 minutes.  Certifications are good for 5-years.  It is assumed that 20 percent of the certifications from 35,781 existing and new facilities will have to be updated in the record system each year. </t>
  </si>
  <si>
    <t>The number of sources expected to record a deviation for the rule requirements is based on the assumption of a 95 percent compliance rate.  Approximately 5 percent of the estimated 4,854 new sources that are required to be in compliance with the rule in year 1 are expected to have some type of violation of the proposed work practices in any given year.</t>
  </si>
  <si>
    <t xml:space="preserve">Assumes that a total of 35,731 miscellaneous surface coating or commercially-owned motor vehicle and mobile equipment refinishing facilities will exist in any given year of this ICR.  It is estimated that 1,618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</si>
  <si>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 xml:space="preserve">Assumes that a total of 35,731 facilities will exist in any given year of this ICR.  It is estimated that 1,678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</si>
  <si>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 xml:space="preserve">Assumes that a total of 35,731 facilities will exist in any given year of this ICR.  It is estimated that 1,618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</si>
  <si>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@$33</t>
  </si>
  <si>
    <t>@$72</t>
  </si>
  <si>
    <t>@$25</t>
  </si>
  <si>
    <t>@$45.15</t>
  </si>
  <si>
    <t>@$58.48</t>
  </si>
  <si>
    <t>@$19.03</t>
  </si>
  <si>
    <t>Process/Review Information</t>
  </si>
  <si>
    <t xml:space="preserve">Assumes that a total of 3,000 existing area source paint stripping facilities will exist in any given year of this ICR.   </t>
  </si>
  <si>
    <t>The existing affected sources must submit their initial notification within one year from promulgation, which makes for a total of 3,000 sources submitting an initial notification within one year of promulgation of this rule.</t>
  </si>
  <si>
    <t xml:space="preserve">Existing sources will not have to submit their first annual compliance report until March 1 of the 4th year after promulgation of this rule and are thus excluded from the initial 3-year ICR period. </t>
  </si>
  <si>
    <t>The 15 hrs training includes 2 technical hrs (at $45/hr) and 13 laborer hrs (at $15/hr) for an average labor rate of $19/hr.  The management and clerical hours are based on the technicl hours only.</t>
  </si>
  <si>
    <t xml:space="preserve">Facilities will update the work practice plan and placards displaying this plan.  </t>
  </si>
  <si>
    <t>Table 4 Summary of Burden and Costs for the Affected Source Categories</t>
  </si>
  <si>
    <t>Sector</t>
  </si>
  <si>
    <t>Commercial Misc. Surface Coating</t>
  </si>
  <si>
    <t>Government Misc. Surface Coating</t>
  </si>
  <si>
    <t>Paint Stripping</t>
  </si>
  <si>
    <t>Year 1</t>
  </si>
  <si>
    <t>Burden Hours</t>
  </si>
  <si>
    <t>Labor Cost</t>
  </si>
  <si>
    <t>O&amp;M cost</t>
  </si>
  <si>
    <t>Year 2</t>
  </si>
  <si>
    <t>Year 3</t>
  </si>
  <si>
    <t>Annual  Average</t>
  </si>
  <si>
    <t>Table 5  Summary of Agency Burden for Years 1-3 of this ICR.</t>
  </si>
  <si>
    <t>Agency</t>
  </si>
  <si>
    <t>3-year Average</t>
  </si>
  <si>
    <t>Table A4.  Annual Respondent Burden and Cost of Recordkeeping and Reporting Requirements</t>
  </si>
  <si>
    <t xml:space="preserve">        1)  Train personnel</t>
  </si>
  <si>
    <t xml:space="preserve">        2)  Update Plan</t>
  </si>
  <si>
    <t>Facilities that annually use more than 150 gallons of paint strippers that contain methylene chloride (estimated to be 1,050 facilities out of the 3,000 facilities) are required to develop a written plan.  They are also required to submit a notification of compliance status report and annual compliance reports.</t>
  </si>
  <si>
    <t>Assumes sources that annually use more than 150 gallons of paint strippers that contain methylene chloride (estimated to be 1,050 facilities out of the 3,000 facilities) complete and submit their notification of compliance status at the end of this year.</t>
  </si>
  <si>
    <t xml:space="preserve">Assumes existing sources that annually use more than 150 gallons of paint strippers that contain methylene chloride (estimated to be 1,050 facilities out of the 3,000 facilities)  will submit their first annual compliance report by March 1 of the 4th year after promulgation of this rule.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</si>
</sst>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_)"/>
    <numFmt numFmtId="166" formatCode=";;;"/>
    <numFmt numFmtId="167" formatCode="0_)"/>
    <numFmt numFmtId="168" formatCode="0.0_)"/>
    <numFmt numFmtId="169" formatCode="&quot;$&quot;#,##0"/>
    <numFmt numFmtId="170" formatCode="&quot;$&quot;#,##0.0_);\(&quot;$&quot;#,##0.0\)"/>
    <numFmt numFmtId="171" formatCode="&quot;$&quot;#,##0.000_);\(&quot;$&quot;#,##0.000\)"/>
    <numFmt numFmtId="172" formatCode="[$-409]dddd\,\ mmmm\ dd\,\ yyyy"/>
    <numFmt numFmtId="173" formatCode="_(&quot;$&quot;* #,##0.0_);_(&quot;$&quot;* \(#,##0.0\);_(&quot;$&quot;* &quot;-&quot;??_);_(@_)"/>
    <numFmt numFmtId="174" formatCode="_(&quot;$&quot;* #,##0_);_(&quot;$&quot;* \(#,##0\);_(&quot;$&quot;* &quot;-&quot;??_);_(@_)"/>
    <numFmt numFmtId="175" formatCode="0.0"/>
    <numFmt numFmtId="176" formatCode="_(* #,##0.0_);_(* \(#,##0.0\);_(* &quot;-&quot;??_);_(@_)"/>
    <numFmt numFmtId="177" formatCode="_(* #,##0_);_(* \(#,##0\);_(* &quot;-&quot;??_);_(@_)"/>
    <numFmt numFmtId="178" formatCode="&quot;Yes&quot;;&quot;Yes&quot;;&quot;No&quot;"/>
    <numFmt numFmtId="179" formatCode="&quot;True&quot;;&quot;True&quot;;&quot;False&quot;"/>
    <numFmt numFmtId="180" formatCode="&quot;On&quot;;&quot;On&quot;;&quot;Off&quot;"/>
    <numFmt numFmtId="181" formatCode="[$€-2]\ #,##0.00_);[Red]\([$€-2]\ #,##0.00\)"/>
  </numFmts>
  <fonts count="13">
    <font>
      <sz val="8"/>
      <name val="Helv"/>
      <family val="0"/>
    </font>
    <font>
      <b/>
      <sz val="10"/>
      <name val="Arial"/>
      <family val="0"/>
    </font>
    <font>
      <i/>
      <sz val="10"/>
      <name val="Arial"/>
      <family val="0"/>
    </font>
    <font>
      <b/>
      <i/>
      <sz val="10"/>
      <name val="Arial"/>
      <family val="0"/>
    </font>
    <font>
      <sz val="10"/>
      <name val="Arial"/>
      <family val="0"/>
    </font>
    <font>
      <sz val="8"/>
      <color indexed="12"/>
      <name val="Helv"/>
      <family val="0"/>
    </font>
    <font>
      <sz val="10"/>
      <name val="Helv"/>
      <family val="0"/>
    </font>
    <font>
      <sz val="8"/>
      <color indexed="8"/>
      <name val="Helv"/>
      <family val="0"/>
    </font>
    <font>
      <b/>
      <sz val="12"/>
      <name val="Courier New"/>
      <family val="0"/>
    </font>
    <font>
      <b/>
      <sz val="11"/>
      <name val="Courier New"/>
      <family val="0"/>
    </font>
    <font>
      <sz val="8"/>
      <name val="Arial"/>
      <family val="0"/>
    </font>
    <font>
      <u val="single"/>
      <sz val="8"/>
      <color indexed="12"/>
      <name val="Helv"/>
      <family val="0"/>
    </font>
    <font>
      <u val="single"/>
      <sz val="8"/>
      <color indexed="36"/>
      <name val="Helv"/>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4">
    <border>
      <left/>
      <right/>
      <top/>
      <bottom/>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right style="thin"/>
      <top style="double">
        <color indexed="8"/>
      </top>
      <bottom>
        <color indexed="63"/>
      </bottom>
    </border>
    <border>
      <left style="thin">
        <color indexed="8"/>
      </left>
      <right style="thin"/>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right style="thin"/>
      <top>
        <color indexed="63"/>
      </top>
      <bottom style="double">
        <color indexed="8"/>
      </bottom>
    </border>
    <border>
      <left style="thin">
        <color indexed="8"/>
      </left>
      <right style="thin"/>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thin"/>
    </border>
    <border>
      <left style="thin"/>
      <right style="thin">
        <color indexed="8"/>
      </right>
      <top style="thin"/>
      <bottom style="thin"/>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color indexed="8"/>
      </left>
      <right style="double">
        <color indexed="8"/>
      </right>
      <top style="thin"/>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style="double"/>
      <top style="thin"/>
      <bottom style="thin"/>
    </border>
    <border>
      <left>
        <color indexed="63"/>
      </left>
      <right style="double">
        <color indexed="8"/>
      </right>
      <top style="thin"/>
      <bottom style="thin"/>
    </border>
    <border>
      <left>
        <color indexed="63"/>
      </left>
      <right style="thin">
        <color indexed="8"/>
      </right>
      <top style="thin">
        <color indexed="8"/>
      </top>
      <bottom style="thin">
        <color indexed="8"/>
      </bottom>
    </border>
    <border>
      <left style="thin"/>
      <right style="thin"/>
      <top style="thin"/>
      <bottom style="thin"/>
    </border>
    <border>
      <left style="double"/>
      <right>
        <color indexed="63"/>
      </right>
      <top>
        <color indexed="63"/>
      </top>
      <bottom style="thin"/>
    </border>
    <border>
      <left style="thin"/>
      <right style="thin"/>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color indexed="63"/>
      </right>
      <top style="thin">
        <color indexed="8"/>
      </top>
      <bottom>
        <color indexed="63"/>
      </bottom>
    </border>
    <border>
      <left style="thin"/>
      <right style="thin">
        <color indexed="8"/>
      </right>
      <top style="thin">
        <color indexed="8"/>
      </top>
      <bottom style="thin"/>
    </border>
    <border>
      <left>
        <color indexed="63"/>
      </left>
      <right style="thin"/>
      <top style="double"/>
      <bottom>
        <color indexed="63"/>
      </bottom>
    </border>
    <border>
      <left>
        <color indexed="63"/>
      </left>
      <right style="double"/>
      <top style="double"/>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style="thin"/>
      <top>
        <color indexed="63"/>
      </top>
      <bottom style="double"/>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style="double"/>
      <top style="thin"/>
      <bottom style="thin">
        <color indexed="8"/>
      </bottom>
    </border>
    <border>
      <left>
        <color indexed="63"/>
      </left>
      <right style="thin"/>
      <top style="thin">
        <color indexed="8"/>
      </top>
      <bottom style="double"/>
    </border>
    <border>
      <left style="double">
        <color indexed="8"/>
      </left>
      <right>
        <color indexed="63"/>
      </right>
      <top style="thin">
        <color indexed="8"/>
      </top>
      <bottom style="thin"/>
    </border>
    <border>
      <left style="thin">
        <color indexed="8"/>
      </left>
      <right style="double"/>
      <top style="thin">
        <color indexed="8"/>
      </top>
      <bottom style="thin">
        <color indexed="8"/>
      </bottom>
    </border>
    <border>
      <left style="thin"/>
      <right style="thin"/>
      <top style="thin"/>
      <bottom style="thin">
        <color indexed="8"/>
      </bottom>
    </border>
    <border>
      <left style="thin"/>
      <right style="thin">
        <color indexed="8"/>
      </right>
      <top style="thin"/>
      <bottom style="thin">
        <color indexed="8"/>
      </bottom>
    </border>
    <border>
      <left style="thin"/>
      <right style="thin"/>
      <top style="thin">
        <color indexed="8"/>
      </top>
      <bottom style="thin">
        <color indexed="8"/>
      </bottom>
    </border>
    <border>
      <left style="thin"/>
      <right style="double"/>
      <top style="thin">
        <color indexed="8"/>
      </top>
      <bottom style="thin">
        <color indexed="8"/>
      </bottom>
    </border>
    <border>
      <left style="thin"/>
      <right style="thin"/>
      <top style="thin">
        <color indexed="8"/>
      </top>
      <bottom style="thin"/>
    </border>
    <border>
      <left>
        <color indexed="63"/>
      </left>
      <right style="double"/>
      <top style="thin">
        <color indexed="8"/>
      </top>
      <bottom style="thin"/>
    </border>
    <border>
      <left>
        <color indexed="63"/>
      </left>
      <right style="thin"/>
      <top>
        <color indexed="63"/>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double">
        <color indexed="8"/>
      </bottom>
    </border>
    <border>
      <left style="double">
        <color indexed="8"/>
      </left>
      <right>
        <color indexed="63"/>
      </right>
      <top>
        <color indexed="63"/>
      </top>
      <bottom style="double"/>
    </border>
    <border>
      <left style="thin">
        <color indexed="8"/>
      </left>
      <right style="thin">
        <color indexed="8"/>
      </right>
      <top style="thin"/>
      <bottom style="thin"/>
    </border>
    <border>
      <left style="thin">
        <color indexed="8"/>
      </left>
      <right style="double"/>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double">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09">
    <xf numFmtId="164" fontId="0" fillId="0" borderId="0" xfId="0" applyAlignment="1">
      <alignment/>
    </xf>
    <xf numFmtId="164" fontId="0" fillId="0" borderId="0" xfId="0" applyFill="1" applyBorder="1" applyAlignment="1">
      <alignment vertical="center"/>
    </xf>
    <xf numFmtId="164" fontId="0" fillId="0" borderId="0" xfId="0" applyFill="1" applyBorder="1" applyAlignment="1" applyProtection="1">
      <alignment horizontal="left" vertical="center"/>
      <protection/>
    </xf>
    <xf numFmtId="167" fontId="5" fillId="0" borderId="1" xfId="0" applyNumberFormat="1" applyFont="1" applyFill="1" applyBorder="1" applyAlignment="1" applyProtection="1">
      <alignment horizontal="center" vertical="center"/>
      <protection locked="0"/>
    </xf>
    <xf numFmtId="167" fontId="5" fillId="0" borderId="2" xfId="0" applyNumberFormat="1" applyFont="1" applyFill="1" applyBorder="1" applyAlignment="1" applyProtection="1">
      <alignment horizontal="center" vertical="center"/>
      <protection locked="0"/>
    </xf>
    <xf numFmtId="164" fontId="0" fillId="0" borderId="3" xfId="0" applyFill="1" applyBorder="1" applyAlignment="1">
      <alignment vertical="center"/>
    </xf>
    <xf numFmtId="164" fontId="0" fillId="0" borderId="4" xfId="0" applyFill="1" applyBorder="1" applyAlignment="1">
      <alignment vertical="center"/>
    </xf>
    <xf numFmtId="164" fontId="0" fillId="0" borderId="0" xfId="0" applyFill="1" applyAlignment="1">
      <alignment/>
    </xf>
    <xf numFmtId="166" fontId="5" fillId="0" borderId="0" xfId="0" applyNumberFormat="1" applyFont="1" applyFill="1" applyBorder="1" applyAlignment="1" applyProtection="1">
      <alignment horizontal="centerContinuous"/>
      <protection locked="0"/>
    </xf>
    <xf numFmtId="164" fontId="5" fillId="0" borderId="0" xfId="0" applyFont="1" applyFill="1" applyAlignment="1" applyProtection="1">
      <alignment/>
      <protection locked="0"/>
    </xf>
    <xf numFmtId="164" fontId="6" fillId="0" borderId="0" xfId="0" applyFont="1" applyFill="1" applyAlignment="1" applyProtection="1">
      <alignment horizontal="left"/>
      <protection/>
    </xf>
    <xf numFmtId="164" fontId="0" fillId="0" borderId="0" xfId="0" applyFill="1" applyAlignment="1">
      <alignment horizontal="center"/>
    </xf>
    <xf numFmtId="2" fontId="5" fillId="0" borderId="0" xfId="0" applyNumberFormat="1" applyFont="1" applyFill="1" applyBorder="1" applyAlignment="1" applyProtection="1">
      <alignment horizontal="centerContinuous"/>
      <protection locked="0"/>
    </xf>
    <xf numFmtId="165" fontId="0" fillId="0" borderId="0" xfId="0" applyNumberFormat="1" applyFill="1" applyAlignment="1" applyProtection="1">
      <alignment horizontal="center"/>
      <protection/>
    </xf>
    <xf numFmtId="166" fontId="0" fillId="0" borderId="5" xfId="0" applyNumberFormat="1" applyFill="1" applyBorder="1" applyAlignment="1" applyProtection="1">
      <alignment/>
      <protection/>
    </xf>
    <xf numFmtId="166" fontId="0" fillId="0" borderId="6" xfId="0" applyNumberFormat="1" applyFill="1" applyBorder="1" applyAlignment="1" applyProtection="1">
      <alignment horizontal="left"/>
      <protection/>
    </xf>
    <xf numFmtId="164" fontId="0" fillId="0" borderId="6" xfId="0" applyFill="1" applyBorder="1" applyAlignment="1">
      <alignment/>
    </xf>
    <xf numFmtId="164" fontId="0" fillId="0" borderId="7" xfId="0" applyFill="1" applyBorder="1" applyAlignment="1" applyProtection="1">
      <alignment horizontal="center"/>
      <protection/>
    </xf>
    <xf numFmtId="164" fontId="0" fillId="0" borderId="8" xfId="0" applyFill="1" applyBorder="1" applyAlignment="1" applyProtection="1">
      <alignment horizontal="center"/>
      <protection/>
    </xf>
    <xf numFmtId="164" fontId="0" fillId="0" borderId="9" xfId="0" applyFill="1" applyBorder="1" applyAlignment="1" applyProtection="1">
      <alignment horizontal="center"/>
      <protection/>
    </xf>
    <xf numFmtId="164" fontId="0" fillId="0" borderId="10" xfId="0" applyFill="1" applyBorder="1" applyAlignment="1" applyProtection="1">
      <alignment horizontal="center"/>
      <protection/>
    </xf>
    <xf numFmtId="164" fontId="0" fillId="0" borderId="11" xfId="0" applyFill="1" applyBorder="1" applyAlignment="1" applyProtection="1">
      <alignment horizontal="center"/>
      <protection/>
    </xf>
    <xf numFmtId="166" fontId="0" fillId="0" borderId="12" xfId="0" applyNumberFormat="1" applyFill="1" applyBorder="1" applyAlignment="1" applyProtection="1">
      <alignment/>
      <protection/>
    </xf>
    <xf numFmtId="166" fontId="0" fillId="0" borderId="0" xfId="0" applyNumberFormat="1" applyFill="1" applyAlignment="1" applyProtection="1">
      <alignment horizontal="left"/>
      <protection/>
    </xf>
    <xf numFmtId="164" fontId="0" fillId="0" borderId="13" xfId="0" applyFill="1" applyBorder="1" applyAlignment="1" applyProtection="1">
      <alignment horizontal="center"/>
      <protection/>
    </xf>
    <xf numFmtId="164" fontId="0" fillId="0" borderId="1" xfId="0" applyFill="1" applyBorder="1" applyAlignment="1" applyProtection="1">
      <alignment horizontal="center"/>
      <protection/>
    </xf>
    <xf numFmtId="164" fontId="0" fillId="0" borderId="14" xfId="0" applyFill="1" applyBorder="1" applyAlignment="1" applyProtection="1">
      <alignment horizontal="center"/>
      <protection/>
    </xf>
    <xf numFmtId="164" fontId="0" fillId="0" borderId="15" xfId="0" applyFill="1" applyBorder="1" applyAlignment="1" applyProtection="1">
      <alignment horizontal="center"/>
      <protection/>
    </xf>
    <xf numFmtId="164" fontId="0" fillId="0" borderId="16" xfId="0" applyFill="1" applyBorder="1" applyAlignment="1" applyProtection="1">
      <alignment horizontal="center"/>
      <protection/>
    </xf>
    <xf numFmtId="164" fontId="0" fillId="0" borderId="12" xfId="0" applyFill="1" applyBorder="1" applyAlignment="1">
      <alignment/>
    </xf>
    <xf numFmtId="164" fontId="0" fillId="0" borderId="13" xfId="0" applyFill="1" applyBorder="1" applyAlignment="1">
      <alignment horizontal="center"/>
    </xf>
    <xf numFmtId="164" fontId="0" fillId="0" borderId="13" xfId="0" applyFill="1" applyBorder="1" applyAlignment="1" applyProtection="1" quotePrefix="1">
      <alignment horizontal="center"/>
      <protection/>
    </xf>
    <xf numFmtId="164" fontId="0" fillId="0" borderId="15" xfId="0" applyFill="1" applyBorder="1" applyAlignment="1" applyProtection="1" quotePrefix="1">
      <alignment horizontal="center"/>
      <protection/>
    </xf>
    <xf numFmtId="164" fontId="0" fillId="0" borderId="15" xfId="0" applyFill="1" applyBorder="1" applyAlignment="1">
      <alignment horizontal="center"/>
    </xf>
    <xf numFmtId="164" fontId="0" fillId="0" borderId="16" xfId="0" applyFill="1" applyBorder="1" applyAlignment="1">
      <alignment horizontal="center"/>
    </xf>
    <xf numFmtId="164" fontId="0" fillId="0" borderId="17" xfId="0" applyFill="1" applyBorder="1" applyAlignment="1" applyProtection="1">
      <alignment horizontal="centerContinuous"/>
      <protection/>
    </xf>
    <xf numFmtId="164" fontId="0" fillId="0" borderId="18" xfId="0" applyFill="1" applyBorder="1" applyAlignment="1">
      <alignment horizontal="centerContinuous"/>
    </xf>
    <xf numFmtId="164" fontId="0" fillId="0" borderId="19" xfId="0" applyFill="1" applyBorder="1" applyAlignment="1">
      <alignment horizontal="center"/>
    </xf>
    <xf numFmtId="164" fontId="0" fillId="0" borderId="20" xfId="0" applyFill="1" applyBorder="1" applyAlignment="1" applyProtection="1">
      <alignment horizontal="center"/>
      <protection/>
    </xf>
    <xf numFmtId="164" fontId="0" fillId="0" borderId="21" xfId="0" applyFill="1" applyBorder="1" applyAlignment="1" applyProtection="1">
      <alignment horizontal="center"/>
      <protection/>
    </xf>
    <xf numFmtId="164" fontId="0" fillId="0" borderId="19" xfId="0" applyFill="1" applyBorder="1" applyAlignment="1" applyProtection="1">
      <alignment horizontal="center"/>
      <protection/>
    </xf>
    <xf numFmtId="164" fontId="0" fillId="0" borderId="22" xfId="0" applyFill="1" applyBorder="1" applyAlignment="1" applyProtection="1">
      <alignment horizontal="center"/>
      <protection/>
    </xf>
    <xf numFmtId="164" fontId="0" fillId="0" borderId="22" xfId="0" applyFill="1" applyBorder="1" applyAlignment="1">
      <alignment horizontal="center"/>
    </xf>
    <xf numFmtId="164" fontId="0" fillId="0" borderId="23" xfId="0" applyFill="1" applyBorder="1" applyAlignment="1">
      <alignment horizontal="center"/>
    </xf>
    <xf numFmtId="164" fontId="0" fillId="0" borderId="24" xfId="0" applyFill="1" applyBorder="1" applyAlignment="1" applyProtection="1">
      <alignment horizontal="center" vertical="center"/>
      <protection/>
    </xf>
    <xf numFmtId="164" fontId="0" fillId="0" borderId="3" xfId="0" applyFill="1" applyBorder="1" applyAlignment="1" applyProtection="1">
      <alignment horizontal="left" vertical="center"/>
      <protection/>
    </xf>
    <xf numFmtId="164" fontId="5" fillId="0" borderId="25" xfId="0" applyFont="1" applyFill="1" applyBorder="1" applyAlignment="1" applyProtection="1">
      <alignment horizontal="center" vertical="center"/>
      <protection locked="0"/>
    </xf>
    <xf numFmtId="164" fontId="0" fillId="0" borderId="26" xfId="0" applyFill="1" applyBorder="1" applyAlignment="1">
      <alignment horizontal="center" vertical="center"/>
    </xf>
    <xf numFmtId="166" fontId="0" fillId="0" borderId="26" xfId="0" applyNumberFormat="1" applyFill="1" applyBorder="1" applyAlignment="1" applyProtection="1">
      <alignment horizontal="center" vertical="center"/>
      <protection/>
    </xf>
    <xf numFmtId="166" fontId="5" fillId="0" borderId="26" xfId="0" applyNumberFormat="1" applyFont="1" applyFill="1" applyBorder="1" applyAlignment="1" applyProtection="1">
      <alignment horizontal="center" vertical="center"/>
      <protection locked="0"/>
    </xf>
    <xf numFmtId="164" fontId="0" fillId="0" borderId="27" xfId="0" applyFill="1" applyBorder="1" applyAlignment="1">
      <alignment horizontal="center" vertical="center"/>
    </xf>
    <xf numFmtId="166" fontId="0" fillId="0" borderId="27" xfId="0" applyNumberFormat="1" applyFill="1" applyBorder="1" applyAlignment="1" applyProtection="1">
      <alignment horizontal="center" vertical="center"/>
      <protection/>
    </xf>
    <xf numFmtId="166" fontId="0" fillId="0" borderId="25" xfId="0" applyNumberFormat="1" applyFill="1" applyBorder="1" applyAlignment="1" applyProtection="1">
      <alignment horizontal="center" vertical="center"/>
      <protection/>
    </xf>
    <xf numFmtId="166" fontId="0" fillId="0" borderId="28" xfId="0" applyNumberFormat="1" applyFill="1" applyBorder="1" applyAlignment="1" applyProtection="1">
      <alignment horizontal="center" vertical="center"/>
      <protection/>
    </xf>
    <xf numFmtId="164" fontId="0" fillId="0" borderId="29" xfId="0" applyFill="1" applyBorder="1" applyAlignment="1" applyProtection="1">
      <alignment horizontal="center" vertical="center"/>
      <protection/>
    </xf>
    <xf numFmtId="164" fontId="0" fillId="0" borderId="30" xfId="0" applyFill="1" applyBorder="1" applyAlignment="1" applyProtection="1">
      <alignment horizontal="left" vertical="center"/>
      <protection/>
    </xf>
    <xf numFmtId="164" fontId="0" fillId="0" borderId="30" xfId="0" applyFill="1" applyBorder="1" applyAlignment="1">
      <alignment vertical="center"/>
    </xf>
    <xf numFmtId="164" fontId="5" fillId="0" borderId="31" xfId="0" applyFont="1" applyFill="1" applyBorder="1" applyAlignment="1" applyProtection="1">
      <alignment horizontal="center" vertical="center"/>
      <protection locked="0"/>
    </xf>
    <xf numFmtId="164" fontId="0" fillId="0" borderId="31" xfId="0" applyFill="1" applyBorder="1" applyAlignment="1">
      <alignment horizontal="center" vertical="center"/>
    </xf>
    <xf numFmtId="166" fontId="0" fillId="0" borderId="31" xfId="0" applyNumberFormat="1" applyFill="1" applyBorder="1" applyAlignment="1" applyProtection="1">
      <alignment horizontal="center" vertical="center"/>
      <protection/>
    </xf>
    <xf numFmtId="166" fontId="5" fillId="0" borderId="31" xfId="0" applyNumberFormat="1" applyFont="1" applyFill="1" applyBorder="1" applyAlignment="1" applyProtection="1">
      <alignment horizontal="center" vertical="center"/>
      <protection locked="0"/>
    </xf>
    <xf numFmtId="166" fontId="0" fillId="0" borderId="32" xfId="0" applyNumberFormat="1" applyFill="1" applyBorder="1" applyAlignment="1" applyProtection="1">
      <alignment horizontal="center" vertical="center"/>
      <protection/>
    </xf>
    <xf numFmtId="166" fontId="0" fillId="0" borderId="33" xfId="0" applyNumberFormat="1" applyFill="1" applyBorder="1" applyAlignment="1" applyProtection="1">
      <alignment horizontal="center" vertical="center"/>
      <protection/>
    </xf>
    <xf numFmtId="164" fontId="0" fillId="0" borderId="34" xfId="0" applyFill="1" applyBorder="1" applyAlignment="1" applyProtection="1">
      <alignment horizontal="center" vertical="center"/>
      <protection/>
    </xf>
    <xf numFmtId="164" fontId="0" fillId="0" borderId="0" xfId="0" applyFill="1" applyBorder="1" applyAlignment="1" applyProtection="1">
      <alignment horizontal="center" vertical="center"/>
      <protection/>
    </xf>
    <xf numFmtId="164" fontId="0" fillId="0" borderId="1" xfId="0" applyFill="1" applyBorder="1" applyAlignment="1" applyProtection="1">
      <alignment horizontal="center" vertical="center"/>
      <protection/>
    </xf>
    <xf numFmtId="166" fontId="5" fillId="0" borderId="12" xfId="0" applyNumberFormat="1" applyFont="1" applyFill="1" applyBorder="1" applyAlignment="1" applyProtection="1">
      <alignment vertical="center"/>
      <protection locked="0"/>
    </xf>
    <xf numFmtId="166" fontId="5" fillId="0" borderId="34" xfId="0" applyNumberFormat="1" applyFont="1" applyFill="1" applyBorder="1" applyAlignment="1" applyProtection="1">
      <alignment vertical="center"/>
      <protection locked="0"/>
    </xf>
    <xf numFmtId="164" fontId="0" fillId="0" borderId="35" xfId="0" applyFill="1" applyBorder="1" applyAlignment="1" applyProtection="1">
      <alignment horizontal="left" vertical="center"/>
      <protection/>
    </xf>
    <xf numFmtId="164" fontId="5" fillId="0" borderId="2" xfId="0" applyFont="1" applyFill="1" applyBorder="1" applyAlignment="1" applyProtection="1">
      <alignment horizontal="center" vertical="center"/>
      <protection locked="0"/>
    </xf>
    <xf numFmtId="5" fontId="0" fillId="0" borderId="2" xfId="0" applyNumberFormat="1" applyFill="1" applyBorder="1" applyAlignment="1" applyProtection="1">
      <alignment horizontal="center" vertical="center"/>
      <protection/>
    </xf>
    <xf numFmtId="164" fontId="0" fillId="0" borderId="2" xfId="0" applyFill="1" applyBorder="1" applyAlignment="1" applyProtection="1">
      <alignment horizontal="center" vertical="center"/>
      <protection/>
    </xf>
    <xf numFmtId="37" fontId="0" fillId="0" borderId="2" xfId="0" applyNumberFormat="1" applyFill="1" applyBorder="1" applyAlignment="1" applyProtection="1">
      <alignment horizontal="center" vertical="center"/>
      <protection/>
    </xf>
    <xf numFmtId="37" fontId="0" fillId="0" borderId="36" xfId="0" applyNumberFormat="1" applyFill="1" applyBorder="1" applyAlignment="1" applyProtection="1">
      <alignment horizontal="center" vertical="center"/>
      <protection/>
    </xf>
    <xf numFmtId="5" fontId="0" fillId="0" borderId="37" xfId="0" applyNumberFormat="1" applyFill="1" applyBorder="1" applyAlignment="1" applyProtection="1">
      <alignment horizontal="center" vertical="center"/>
      <protection/>
    </xf>
    <xf numFmtId="166" fontId="5" fillId="0" borderId="38" xfId="0" applyNumberFormat="1" applyFont="1" applyFill="1" applyBorder="1" applyAlignment="1" applyProtection="1">
      <alignment vertical="center"/>
      <protection locked="0"/>
    </xf>
    <xf numFmtId="9" fontId="0" fillId="0" borderId="3" xfId="0" applyNumberFormat="1" applyFill="1" applyBorder="1" applyAlignment="1" applyProtection="1">
      <alignment horizontal="center" vertical="center"/>
      <protection/>
    </xf>
    <xf numFmtId="164" fontId="5" fillId="0" borderId="26" xfId="0" applyFont="1" applyFill="1" applyBorder="1" applyAlignment="1" applyProtection="1">
      <alignment horizontal="center" vertical="center"/>
      <protection locked="0"/>
    </xf>
    <xf numFmtId="5" fontId="0" fillId="0" borderId="39" xfId="0" applyNumberFormat="1" applyFill="1" applyBorder="1" applyAlignment="1" applyProtection="1">
      <alignment horizontal="center" vertical="center"/>
      <protection/>
    </xf>
    <xf numFmtId="5" fontId="0" fillId="0" borderId="36" xfId="0" applyNumberFormat="1" applyFill="1" applyBorder="1" applyAlignment="1" applyProtection="1">
      <alignment horizontal="center" vertical="center"/>
      <protection/>
    </xf>
    <xf numFmtId="164" fontId="0" fillId="0" borderId="35" xfId="0" applyFill="1" applyBorder="1" applyAlignment="1">
      <alignment vertical="center"/>
    </xf>
    <xf numFmtId="164" fontId="0" fillId="0" borderId="2" xfId="0" applyFill="1" applyBorder="1" applyAlignment="1">
      <alignment horizontal="center" vertical="center"/>
    </xf>
    <xf numFmtId="166" fontId="0" fillId="0" borderId="2" xfId="0" applyNumberFormat="1" applyFill="1" applyBorder="1" applyAlignment="1" applyProtection="1">
      <alignment horizontal="center" vertical="center"/>
      <protection/>
    </xf>
    <xf numFmtId="9" fontId="0" fillId="0" borderId="0" xfId="0" applyNumberFormat="1" applyFill="1" applyBorder="1" applyAlignment="1" applyProtection="1">
      <alignment vertical="center"/>
      <protection/>
    </xf>
    <xf numFmtId="166" fontId="5" fillId="0" borderId="40" xfId="0" applyNumberFormat="1" applyFont="1" applyFill="1" applyBorder="1" applyAlignment="1" applyProtection="1">
      <alignment vertical="center"/>
      <protection locked="0"/>
    </xf>
    <xf numFmtId="9" fontId="0" fillId="0" borderId="3" xfId="0" applyNumberFormat="1" applyFill="1" applyBorder="1" applyAlignment="1" applyProtection="1">
      <alignment vertical="center"/>
      <protection/>
    </xf>
    <xf numFmtId="5" fontId="0" fillId="0" borderId="26" xfId="0" applyNumberFormat="1" applyFill="1" applyBorder="1" applyAlignment="1" applyProtection="1">
      <alignment horizontal="center" vertical="center"/>
      <protection/>
    </xf>
    <xf numFmtId="164" fontId="0" fillId="0" borderId="26" xfId="0" applyFill="1" applyBorder="1" applyAlignment="1" applyProtection="1">
      <alignment horizontal="center" vertical="center"/>
      <protection/>
    </xf>
    <xf numFmtId="164" fontId="0" fillId="0" borderId="41" xfId="0" applyFill="1" applyBorder="1" applyAlignment="1" applyProtection="1">
      <alignment horizontal="center" vertical="center"/>
      <protection/>
    </xf>
    <xf numFmtId="37" fontId="0" fillId="0" borderId="26" xfId="0" applyNumberFormat="1" applyFill="1" applyBorder="1" applyAlignment="1" applyProtection="1">
      <alignment horizontal="center" vertical="center"/>
      <protection/>
    </xf>
    <xf numFmtId="37" fontId="0" fillId="0" borderId="27" xfId="0" applyNumberFormat="1" applyFill="1" applyBorder="1" applyAlignment="1" applyProtection="1">
      <alignment horizontal="center" vertical="center"/>
      <protection/>
    </xf>
    <xf numFmtId="5" fontId="0" fillId="0" borderId="42" xfId="0" applyNumberFormat="1" applyFill="1" applyBorder="1" applyAlignment="1" applyProtection="1">
      <alignment horizontal="center" vertical="center"/>
      <protection/>
    </xf>
    <xf numFmtId="164" fontId="0" fillId="0" borderId="0" xfId="0" applyFill="1" applyBorder="1" applyAlignment="1">
      <alignment/>
    </xf>
    <xf numFmtId="164" fontId="5" fillId="0" borderId="29" xfId="0" applyFont="1" applyFill="1" applyBorder="1" applyAlignment="1" applyProtection="1">
      <alignment horizontal="center" vertical="center"/>
      <protection locked="0"/>
    </xf>
    <xf numFmtId="9" fontId="0" fillId="0" borderId="30" xfId="0" applyNumberFormat="1" applyFill="1" applyBorder="1" applyAlignment="1" applyProtection="1">
      <alignment horizontal="left" vertical="center"/>
      <protection/>
    </xf>
    <xf numFmtId="9" fontId="0" fillId="0" borderId="43" xfId="0" applyNumberFormat="1" applyFill="1" applyBorder="1" applyAlignment="1" applyProtection="1">
      <alignment horizontal="center" vertical="center"/>
      <protection/>
    </xf>
    <xf numFmtId="164" fontId="0" fillId="0" borderId="43" xfId="0" applyFill="1" applyBorder="1" applyAlignment="1" applyProtection="1">
      <alignment horizontal="left" vertical="center"/>
      <protection/>
    </xf>
    <xf numFmtId="164" fontId="0" fillId="0" borderId="43" xfId="0" applyFill="1" applyBorder="1" applyAlignment="1">
      <alignment vertical="center"/>
    </xf>
    <xf numFmtId="164" fontId="5" fillId="0" borderId="44" xfId="0" applyFont="1" applyFill="1" applyBorder="1" applyAlignment="1" applyProtection="1">
      <alignment horizontal="center" vertical="center"/>
      <protection locked="0"/>
    </xf>
    <xf numFmtId="9" fontId="0" fillId="0" borderId="4" xfId="0" applyNumberFormat="1" applyFill="1" applyBorder="1" applyAlignment="1" applyProtection="1">
      <alignment horizontal="center" vertical="center"/>
      <protection/>
    </xf>
    <xf numFmtId="164" fontId="0" fillId="0" borderId="4" xfId="0" applyFill="1" applyBorder="1" applyAlignment="1" applyProtection="1">
      <alignment horizontal="left" vertical="center"/>
      <protection/>
    </xf>
    <xf numFmtId="167" fontId="5" fillId="0" borderId="26" xfId="0" applyNumberFormat="1" applyFont="1" applyFill="1" applyBorder="1" applyAlignment="1" applyProtection="1">
      <alignment horizontal="center" vertical="center"/>
      <protection locked="0"/>
    </xf>
    <xf numFmtId="166" fontId="0" fillId="0" borderId="45" xfId="0" applyNumberFormat="1" applyFill="1" applyBorder="1" applyAlignment="1" applyProtection="1">
      <alignment horizontal="center" vertical="center"/>
      <protection/>
    </xf>
    <xf numFmtId="5" fontId="0" fillId="0" borderId="45" xfId="0" applyNumberFormat="1" applyFill="1" applyBorder="1" applyAlignment="1" applyProtection="1">
      <alignment horizontal="center" vertical="center"/>
      <protection/>
    </xf>
    <xf numFmtId="9" fontId="0" fillId="0" borderId="4" xfId="0" applyNumberFormat="1" applyFill="1" applyBorder="1" applyAlignment="1" applyProtection="1">
      <alignment vertical="center"/>
      <protection/>
    </xf>
    <xf numFmtId="5" fontId="0" fillId="0" borderId="46" xfId="0" applyNumberFormat="1" applyFill="1" applyBorder="1" applyAlignment="1" applyProtection="1">
      <alignment horizontal="center" vertical="center"/>
      <protection/>
    </xf>
    <xf numFmtId="9" fontId="5" fillId="0" borderId="38" xfId="0" applyNumberFormat="1" applyFont="1" applyFill="1" applyBorder="1" applyAlignment="1" applyProtection="1">
      <alignment vertical="center"/>
      <protection locked="0"/>
    </xf>
    <xf numFmtId="9" fontId="5" fillId="0" borderId="34" xfId="0" applyNumberFormat="1" applyFont="1" applyFill="1" applyBorder="1" applyAlignment="1" applyProtection="1">
      <alignment vertical="center"/>
      <protection locked="0"/>
    </xf>
    <xf numFmtId="164" fontId="0" fillId="0" borderId="47" xfId="0" applyFill="1" applyBorder="1" applyAlignment="1">
      <alignment vertical="center"/>
    </xf>
    <xf numFmtId="5" fontId="0" fillId="0" borderId="48" xfId="0" applyNumberFormat="1" applyFill="1" applyBorder="1" applyAlignment="1" applyProtection="1">
      <alignment horizontal="center" vertical="center"/>
      <protection/>
    </xf>
    <xf numFmtId="164" fontId="0" fillId="0" borderId="49" xfId="0" applyFill="1" applyBorder="1" applyAlignment="1">
      <alignment vertical="center"/>
    </xf>
    <xf numFmtId="164" fontId="0" fillId="0" borderId="43" xfId="0" applyFill="1" applyBorder="1" applyAlignment="1">
      <alignment horizontal="center" vertical="center"/>
    </xf>
    <xf numFmtId="3" fontId="0" fillId="0" borderId="50" xfId="0" applyNumberFormat="1" applyFill="1" applyBorder="1" applyAlignment="1">
      <alignment horizontal="center" vertical="center"/>
    </xf>
    <xf numFmtId="5" fontId="0" fillId="0" borderId="50" xfId="0" applyNumberFormat="1" applyFill="1" applyBorder="1" applyAlignment="1">
      <alignment horizontal="center" vertical="center"/>
    </xf>
    <xf numFmtId="164" fontId="0" fillId="0" borderId="51" xfId="0" applyFill="1" applyBorder="1" applyAlignment="1">
      <alignment horizontal="center" vertical="center"/>
    </xf>
    <xf numFmtId="164" fontId="0" fillId="0" borderId="52" xfId="0" applyFill="1" applyBorder="1" applyAlignment="1">
      <alignment/>
    </xf>
    <xf numFmtId="164" fontId="0" fillId="0" borderId="0" xfId="0" applyFill="1" applyBorder="1" applyAlignment="1">
      <alignment horizontal="right"/>
    </xf>
    <xf numFmtId="5" fontId="0" fillId="0" borderId="0" xfId="0" applyNumberFormat="1" applyFill="1" applyBorder="1" applyAlignment="1">
      <alignment horizontal="center"/>
    </xf>
    <xf numFmtId="164" fontId="0" fillId="0" borderId="0" xfId="0" applyFill="1" applyBorder="1" applyAlignment="1">
      <alignment horizontal="center"/>
    </xf>
    <xf numFmtId="164" fontId="0" fillId="0" borderId="53" xfId="0" applyFill="1" applyBorder="1" applyAlignment="1">
      <alignment horizontal="center"/>
    </xf>
    <xf numFmtId="164" fontId="0" fillId="0" borderId="0" xfId="0" applyFill="1" applyBorder="1" applyAlignment="1" applyProtection="1">
      <alignment horizontal="right"/>
      <protection/>
    </xf>
    <xf numFmtId="5" fontId="0" fillId="0" borderId="0" xfId="0" applyNumberFormat="1" applyFill="1" applyAlignment="1" applyProtection="1">
      <alignment horizontal="center"/>
      <protection/>
    </xf>
    <xf numFmtId="5" fontId="0" fillId="0" borderId="0" xfId="0" applyNumberFormat="1" applyFill="1" applyBorder="1" applyAlignment="1" applyProtection="1">
      <alignment horizontal="center"/>
      <protection/>
    </xf>
    <xf numFmtId="164"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0" applyFill="1" applyBorder="1" applyAlignment="1">
      <alignment horizontal="left" vertical="center"/>
    </xf>
    <xf numFmtId="5" fontId="0" fillId="0" borderId="0" xfId="0" applyNumberFormat="1" applyFill="1" applyBorder="1" applyAlignment="1" applyProtection="1">
      <alignment horizontal="center" vertical="center" shrinkToFit="1"/>
      <protection/>
    </xf>
    <xf numFmtId="164" fontId="0" fillId="0" borderId="54" xfId="0" applyFill="1" applyBorder="1" applyAlignment="1">
      <alignment/>
    </xf>
    <xf numFmtId="164" fontId="0" fillId="0" borderId="55" xfId="0" applyFill="1" applyBorder="1" applyAlignment="1">
      <alignment/>
    </xf>
    <xf numFmtId="164" fontId="0" fillId="0" borderId="55" xfId="0" applyFill="1" applyBorder="1" applyAlignment="1">
      <alignment horizontal="right"/>
    </xf>
    <xf numFmtId="5" fontId="0" fillId="0" borderId="55" xfId="0" applyNumberFormat="1" applyFill="1" applyBorder="1" applyAlignment="1">
      <alignment horizontal="center"/>
    </xf>
    <xf numFmtId="164" fontId="0" fillId="0" borderId="55" xfId="0" applyFill="1" applyBorder="1" applyAlignment="1">
      <alignment horizontal="center"/>
    </xf>
    <xf numFmtId="164" fontId="0" fillId="0" borderId="55" xfId="0" applyFill="1" applyBorder="1" applyAlignment="1">
      <alignment horizontal="left" vertical="center"/>
    </xf>
    <xf numFmtId="3" fontId="0" fillId="0" borderId="55" xfId="0" applyNumberFormat="1" applyFill="1" applyBorder="1" applyAlignment="1">
      <alignment horizontal="center" vertical="center"/>
    </xf>
    <xf numFmtId="164" fontId="0" fillId="0" borderId="56" xfId="0" applyFill="1" applyBorder="1" applyAlignment="1">
      <alignment horizontal="center"/>
    </xf>
    <xf numFmtId="166" fontId="0" fillId="0" borderId="57" xfId="0" applyNumberFormat="1" applyFill="1" applyBorder="1" applyAlignment="1" applyProtection="1">
      <alignment horizontal="center" vertical="center"/>
      <protection/>
    </xf>
    <xf numFmtId="5" fontId="0" fillId="0" borderId="44" xfId="0" applyNumberFormat="1" applyFill="1" applyBorder="1" applyAlignment="1" applyProtection="1">
      <alignment horizontal="center" vertical="center"/>
      <protection/>
    </xf>
    <xf numFmtId="5" fontId="0" fillId="0" borderId="58" xfId="0" applyNumberFormat="1" applyFill="1" applyBorder="1" applyAlignment="1" applyProtection="1">
      <alignment horizontal="center" vertical="center"/>
      <protection/>
    </xf>
    <xf numFmtId="166" fontId="0" fillId="0" borderId="48" xfId="0" applyNumberFormat="1" applyFill="1" applyBorder="1" applyAlignment="1" applyProtection="1">
      <alignment horizontal="center" vertical="center"/>
      <protection/>
    </xf>
    <xf numFmtId="0" fontId="4" fillId="0" borderId="0" xfId="21" applyFill="1" applyAlignment="1">
      <alignment horizontal="centerContinuous"/>
      <protection/>
    </xf>
    <xf numFmtId="0" fontId="4" fillId="0" borderId="0" xfId="21" applyFill="1">
      <alignment/>
      <protection/>
    </xf>
    <xf numFmtId="164" fontId="5" fillId="0" borderId="0" xfId="0" applyFont="1" applyFill="1" applyAlignment="1" applyProtection="1">
      <alignment horizontal="center"/>
      <protection locked="0"/>
    </xf>
    <xf numFmtId="164" fontId="0" fillId="0" borderId="59" xfId="0" applyFill="1" applyBorder="1" applyAlignment="1">
      <alignment horizontal="center"/>
    </xf>
    <xf numFmtId="164" fontId="0" fillId="0" borderId="60" xfId="0" applyFill="1" applyBorder="1" applyAlignment="1">
      <alignment horizontal="center"/>
    </xf>
    <xf numFmtId="164" fontId="0" fillId="0" borderId="61" xfId="0" applyFill="1" applyBorder="1" applyAlignment="1">
      <alignment horizontal="center"/>
    </xf>
    <xf numFmtId="164" fontId="0" fillId="0" borderId="62" xfId="0" applyFill="1" applyBorder="1" applyAlignment="1">
      <alignment horizontal="center"/>
    </xf>
    <xf numFmtId="164" fontId="0" fillId="0" borderId="63" xfId="0" applyFill="1" applyBorder="1" applyAlignment="1">
      <alignment horizontal="center"/>
    </xf>
    <xf numFmtId="164" fontId="0" fillId="0" borderId="64" xfId="0" applyFill="1" applyBorder="1" applyAlignment="1">
      <alignment horizontal="center"/>
    </xf>
    <xf numFmtId="164" fontId="0" fillId="0" borderId="43" xfId="0" applyFill="1" applyBorder="1" applyAlignment="1">
      <alignment horizontal="centerContinuous" vertical="center"/>
    </xf>
    <xf numFmtId="164" fontId="0" fillId="0" borderId="65" xfId="0" applyFill="1" applyBorder="1" applyAlignment="1">
      <alignment horizontal="center" vertical="center"/>
    </xf>
    <xf numFmtId="37" fontId="5" fillId="0" borderId="2" xfId="0" applyNumberFormat="1" applyFont="1" applyFill="1" applyBorder="1" applyAlignment="1" applyProtection="1">
      <alignment horizontal="center" vertical="center"/>
      <protection locked="0"/>
    </xf>
    <xf numFmtId="5" fontId="0" fillId="0" borderId="51" xfId="0" applyNumberFormat="1" applyFill="1" applyBorder="1" applyAlignment="1">
      <alignment horizontal="center" vertical="center"/>
    </xf>
    <xf numFmtId="0" fontId="4" fillId="0" borderId="0" xfId="21" applyFill="1" applyBorder="1">
      <alignment/>
      <protection/>
    </xf>
    <xf numFmtId="37" fontId="5" fillId="0" borderId="13" xfId="0" applyNumberFormat="1" applyFont="1" applyFill="1" applyBorder="1" applyAlignment="1" applyProtection="1">
      <alignment horizontal="center" vertical="center"/>
      <protection locked="0"/>
    </xf>
    <xf numFmtId="1" fontId="0" fillId="0" borderId="61" xfId="0" applyNumberFormat="1" applyFill="1" applyBorder="1" applyAlignment="1" applyProtection="1">
      <alignment horizontal="center" vertical="center"/>
      <protection/>
    </xf>
    <xf numFmtId="5" fontId="0" fillId="0" borderId="66" xfId="0" applyNumberFormat="1" applyFill="1" applyBorder="1" applyAlignment="1">
      <alignment horizontal="center" vertical="center"/>
    </xf>
    <xf numFmtId="5" fontId="0" fillId="0" borderId="67" xfId="0" applyNumberFormat="1" applyFill="1" applyBorder="1" applyAlignment="1">
      <alignment horizontal="center" vertical="center"/>
    </xf>
    <xf numFmtId="164" fontId="0" fillId="0" borderId="61" xfId="0" applyFill="1" applyBorder="1" applyAlignment="1">
      <alignment horizontal="center" vertical="center"/>
    </xf>
    <xf numFmtId="1" fontId="0" fillId="0" borderId="61" xfId="0" applyNumberFormat="1" applyFill="1" applyBorder="1" applyAlignment="1">
      <alignment horizontal="center" vertical="center"/>
    </xf>
    <xf numFmtId="166" fontId="5" fillId="0" borderId="24" xfId="0" applyNumberFormat="1" applyFont="1" applyFill="1" applyBorder="1" applyAlignment="1" applyProtection="1">
      <alignment vertical="center"/>
      <protection locked="0"/>
    </xf>
    <xf numFmtId="9" fontId="7" fillId="0" borderId="3" xfId="0" applyNumberFormat="1" applyFont="1" applyFill="1" applyBorder="1" applyAlignment="1" applyProtection="1">
      <alignment vertical="center"/>
      <protection locked="0"/>
    </xf>
    <xf numFmtId="9" fontId="0" fillId="0" borderId="35" xfId="0" applyNumberFormat="1" applyFill="1" applyBorder="1" applyAlignment="1" applyProtection="1">
      <alignment vertical="center"/>
      <protection/>
    </xf>
    <xf numFmtId="1" fontId="0" fillId="0" borderId="65" xfId="0" applyNumberFormat="1" applyFill="1" applyBorder="1" applyAlignment="1">
      <alignment horizontal="center" vertical="center"/>
    </xf>
    <xf numFmtId="9" fontId="0" fillId="0" borderId="0" xfId="0" applyNumberFormat="1" applyFill="1" applyBorder="1" applyAlignment="1" applyProtection="1">
      <alignment horizontal="left" vertical="center"/>
      <protection/>
    </xf>
    <xf numFmtId="164" fontId="7" fillId="0" borderId="24" xfId="0" applyFont="1" applyFill="1" applyBorder="1" applyAlignment="1" applyProtection="1" quotePrefix="1">
      <alignment horizontal="center" vertical="center"/>
      <protection locked="0"/>
    </xf>
    <xf numFmtId="9" fontId="0" fillId="0" borderId="3" xfId="0" applyNumberFormat="1" applyFill="1" applyBorder="1" applyAlignment="1" applyProtection="1">
      <alignment horizontal="left" vertical="center"/>
      <protection/>
    </xf>
    <xf numFmtId="5" fontId="0" fillId="0" borderId="68" xfId="0" applyNumberFormat="1" applyFill="1" applyBorder="1" applyAlignment="1">
      <alignment horizontal="center" vertical="center"/>
    </xf>
    <xf numFmtId="9" fontId="0" fillId="0" borderId="17" xfId="0" applyNumberFormat="1" applyFill="1" applyBorder="1" applyAlignment="1" applyProtection="1">
      <alignment vertical="center"/>
      <protection/>
    </xf>
    <xf numFmtId="9" fontId="0" fillId="0" borderId="18" xfId="0" applyNumberFormat="1" applyFill="1" applyBorder="1" applyAlignment="1" applyProtection="1">
      <alignment vertical="center"/>
      <protection/>
    </xf>
    <xf numFmtId="164" fontId="0" fillId="0" borderId="18" xfId="0" applyFill="1" applyBorder="1" applyAlignment="1">
      <alignment vertical="center"/>
    </xf>
    <xf numFmtId="164" fontId="0" fillId="0" borderId="18" xfId="0" applyFill="1" applyBorder="1" applyAlignment="1" applyProtection="1">
      <alignment horizontal="left" vertical="center"/>
      <protection/>
    </xf>
    <xf numFmtId="167" fontId="5" fillId="0" borderId="18" xfId="0" applyNumberFormat="1" applyFont="1" applyFill="1" applyBorder="1" applyAlignment="1" applyProtection="1">
      <alignment horizontal="center" vertical="center"/>
      <protection locked="0"/>
    </xf>
    <xf numFmtId="167" fontId="0" fillId="0" borderId="18" xfId="0" applyNumberFormat="1" applyFill="1" applyBorder="1" applyAlignment="1" applyProtection="1">
      <alignment horizontal="center" vertical="center"/>
      <protection/>
    </xf>
    <xf numFmtId="1" fontId="0" fillId="0" borderId="69" xfId="0" applyNumberFormat="1" applyFill="1" applyBorder="1" applyAlignment="1" applyProtection="1">
      <alignment horizontal="center" vertical="center"/>
      <protection/>
    </xf>
    <xf numFmtId="1" fontId="0" fillId="0" borderId="64" xfId="0" applyNumberFormat="1" applyFill="1" applyBorder="1" applyAlignment="1" applyProtection="1">
      <alignment horizontal="center" vertical="center"/>
      <protection/>
    </xf>
    <xf numFmtId="5" fontId="0" fillId="0" borderId="56" xfId="0" applyNumberFormat="1" applyFill="1" applyBorder="1" applyAlignment="1">
      <alignment horizontal="center" vertical="center"/>
    </xf>
    <xf numFmtId="3" fontId="4" fillId="0" borderId="0" xfId="21" applyNumberFormat="1" applyFill="1">
      <alignment/>
      <protection/>
    </xf>
    <xf numFmtId="164" fontId="0" fillId="0" borderId="0" xfId="0" applyFill="1" applyBorder="1" applyAlignment="1">
      <alignment/>
    </xf>
    <xf numFmtId="3" fontId="0" fillId="0" borderId="0" xfId="0" applyNumberFormat="1" applyFill="1" applyAlignment="1">
      <alignment/>
    </xf>
    <xf numFmtId="3" fontId="0" fillId="0" borderId="0" xfId="15" applyNumberFormat="1" applyFill="1" applyBorder="1" applyAlignment="1">
      <alignment horizontal="right"/>
    </xf>
    <xf numFmtId="166" fontId="5" fillId="0" borderId="70" xfId="0" applyNumberFormat="1" applyFont="1" applyFill="1" applyBorder="1" applyAlignment="1" applyProtection="1">
      <alignment vertical="center"/>
      <protection locked="0"/>
    </xf>
    <xf numFmtId="167" fontId="5" fillId="0" borderId="26" xfId="0" applyNumberFormat="1" applyFont="1" applyFill="1" applyBorder="1" applyAlignment="1" applyProtection="1">
      <alignment horizontal="left" vertical="center"/>
      <protection locked="0"/>
    </xf>
    <xf numFmtId="164" fontId="0" fillId="0" borderId="0" xfId="0" applyAlignment="1">
      <alignment wrapText="1"/>
    </xf>
    <xf numFmtId="14" fontId="0" fillId="0" borderId="0" xfId="0" applyNumberFormat="1" applyAlignment="1">
      <alignment wrapText="1"/>
    </xf>
    <xf numFmtId="14" fontId="0" fillId="0" borderId="0" xfId="0" applyNumberFormat="1" applyAlignment="1">
      <alignment horizontal="right" wrapText="1"/>
    </xf>
    <xf numFmtId="164" fontId="0" fillId="0" borderId="35" xfId="0" applyFill="1" applyBorder="1" applyAlignment="1" applyProtection="1">
      <alignment horizontal="center" vertical="center"/>
      <protection/>
    </xf>
    <xf numFmtId="5" fontId="0" fillId="0" borderId="25" xfId="0" applyNumberFormat="1" applyFill="1" applyBorder="1" applyAlignment="1" applyProtection="1">
      <alignment horizontal="center" vertical="center"/>
      <protection/>
    </xf>
    <xf numFmtId="37" fontId="5" fillId="0" borderId="26" xfId="0" applyNumberFormat="1" applyFont="1" applyFill="1" applyBorder="1" applyAlignment="1" applyProtection="1">
      <alignment horizontal="center" vertical="center"/>
      <protection locked="0"/>
    </xf>
    <xf numFmtId="5" fontId="0" fillId="0" borderId="47" xfId="0" applyNumberFormat="1" applyFill="1" applyBorder="1" applyAlignment="1" applyProtection="1">
      <alignment horizontal="center" vertical="center"/>
      <protection/>
    </xf>
    <xf numFmtId="166" fontId="0" fillId="0" borderId="71" xfId="0" applyNumberFormat="1" applyFill="1" applyBorder="1" applyAlignment="1" applyProtection="1">
      <alignment horizontal="center" vertical="center"/>
      <protection/>
    </xf>
    <xf numFmtId="5" fontId="0" fillId="0" borderId="28" xfId="0" applyNumberFormat="1" applyFill="1" applyBorder="1" applyAlignment="1" applyProtection="1">
      <alignment horizontal="center" vertical="center"/>
      <protection/>
    </xf>
    <xf numFmtId="39" fontId="0" fillId="0" borderId="26" xfId="0" applyNumberFormat="1" applyFill="1" applyBorder="1" applyAlignment="1" applyProtection="1">
      <alignment horizontal="center" vertical="center"/>
      <protection/>
    </xf>
    <xf numFmtId="39" fontId="0" fillId="0" borderId="27" xfId="0" applyNumberFormat="1" applyFill="1" applyBorder="1" applyAlignment="1" applyProtection="1">
      <alignment horizontal="center" vertical="center"/>
      <protection/>
    </xf>
    <xf numFmtId="166" fontId="5" fillId="0" borderId="38" xfId="0" applyNumberFormat="1" applyFont="1" applyFill="1" applyBorder="1" applyAlignment="1" applyProtection="1">
      <alignment vertical="center" wrapText="1"/>
      <protection locked="0"/>
    </xf>
    <xf numFmtId="9" fontId="0" fillId="0" borderId="4" xfId="0" applyNumberFormat="1" applyFill="1" applyBorder="1" applyAlignment="1" applyProtection="1">
      <alignment vertical="center" wrapText="1"/>
      <protection/>
    </xf>
    <xf numFmtId="164" fontId="0" fillId="0" borderId="0" xfId="0" applyFill="1" applyAlignment="1">
      <alignment wrapText="1"/>
    </xf>
    <xf numFmtId="164" fontId="0" fillId="0" borderId="0" xfId="0" applyFill="1" applyAlignment="1">
      <alignment horizontal="left" wrapText="1"/>
    </xf>
    <xf numFmtId="5" fontId="0" fillId="0" borderId="72" xfId="0" applyNumberFormat="1" applyFill="1" applyBorder="1" applyAlignment="1" applyProtection="1">
      <alignment horizontal="center" vertical="center"/>
      <protection/>
    </xf>
    <xf numFmtId="5" fontId="0" fillId="0" borderId="73" xfId="0" applyNumberFormat="1" applyFill="1" applyBorder="1" applyAlignment="1" applyProtection="1">
      <alignment horizontal="center" vertical="center"/>
      <protection/>
    </xf>
    <xf numFmtId="166" fontId="0" fillId="0" borderId="74" xfId="0" applyNumberFormat="1" applyFill="1" applyBorder="1" applyAlignment="1" applyProtection="1">
      <alignment horizontal="center" vertical="center"/>
      <protection/>
    </xf>
    <xf numFmtId="166" fontId="0" fillId="0" borderId="75" xfId="0" applyNumberFormat="1" applyFill="1" applyBorder="1" applyAlignment="1" applyProtection="1">
      <alignment horizontal="center" vertical="center"/>
      <protection/>
    </xf>
    <xf numFmtId="166" fontId="0" fillId="0" borderId="76" xfId="0" applyNumberFormat="1" applyFill="1" applyBorder="1" applyAlignment="1" applyProtection="1">
      <alignment horizontal="center" vertical="center"/>
      <protection/>
    </xf>
    <xf numFmtId="166" fontId="0" fillId="0" borderId="77" xfId="0" applyNumberFormat="1" applyFill="1" applyBorder="1" applyAlignment="1" applyProtection="1">
      <alignment horizontal="center" vertical="center"/>
      <protection/>
    </xf>
    <xf numFmtId="167" fontId="5" fillId="0" borderId="25" xfId="0" applyNumberFormat="1" applyFont="1" applyFill="1" applyBorder="1" applyAlignment="1" applyProtection="1">
      <alignment horizontal="center" vertical="center"/>
      <protection locked="0"/>
    </xf>
    <xf numFmtId="1" fontId="0" fillId="0" borderId="26" xfId="0" applyNumberFormat="1" applyFill="1" applyBorder="1" applyAlignment="1" applyProtection="1">
      <alignment horizontal="center" vertical="center"/>
      <protection/>
    </xf>
    <xf numFmtId="164" fontId="0" fillId="0" borderId="78" xfId="0" applyFill="1" applyBorder="1" applyAlignment="1">
      <alignment horizontal="center" vertical="center"/>
    </xf>
    <xf numFmtId="1" fontId="0" fillId="0" borderId="78" xfId="0" applyNumberFormat="1" applyFill="1" applyBorder="1" applyAlignment="1">
      <alignment horizontal="center" vertical="center"/>
    </xf>
    <xf numFmtId="5" fontId="0" fillId="0" borderId="28" xfId="0" applyNumberFormat="1" applyFill="1" applyBorder="1" applyAlignment="1">
      <alignment horizontal="center" vertical="center"/>
    </xf>
    <xf numFmtId="39" fontId="0" fillId="0" borderId="2" xfId="0" applyNumberFormat="1" applyFill="1" applyBorder="1" applyAlignment="1" applyProtection="1">
      <alignment horizontal="center" vertical="center"/>
      <protection/>
    </xf>
    <xf numFmtId="39" fontId="0" fillId="0" borderId="36" xfId="0" applyNumberFormat="1" applyFill="1" applyBorder="1" applyAlignment="1" applyProtection="1">
      <alignment horizontal="center" vertical="center"/>
      <protection/>
    </xf>
    <xf numFmtId="3" fontId="0" fillId="0" borderId="0" xfId="0" applyNumberFormat="1" applyFill="1" applyBorder="1" applyAlignment="1">
      <alignment/>
    </xf>
    <xf numFmtId="3" fontId="5" fillId="0" borderId="26" xfId="0" applyNumberFormat="1" applyFont="1" applyFill="1" applyBorder="1" applyAlignment="1" applyProtection="1">
      <alignment horizontal="center" vertical="center"/>
      <protection/>
    </xf>
    <xf numFmtId="3" fontId="5" fillId="0" borderId="26" xfId="0" applyNumberFormat="1" applyFont="1" applyFill="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3" fontId="0" fillId="0" borderId="2" xfId="0" applyNumberFormat="1" applyFill="1" applyBorder="1" applyAlignment="1" applyProtection="1">
      <alignment horizontal="center" vertical="center"/>
      <protection/>
    </xf>
    <xf numFmtId="3" fontId="0" fillId="0" borderId="36" xfId="0" applyNumberFormat="1" applyFill="1" applyBorder="1" applyAlignment="1" applyProtection="1">
      <alignment horizontal="center" vertical="center"/>
      <protection/>
    </xf>
    <xf numFmtId="3" fontId="0" fillId="0" borderId="26" xfId="0" applyNumberFormat="1" applyFill="1" applyBorder="1" applyAlignment="1" applyProtection="1">
      <alignment horizontal="center" vertical="center"/>
      <protection/>
    </xf>
    <xf numFmtId="3" fontId="0" fillId="0" borderId="27" xfId="0" applyNumberFormat="1" applyFill="1" applyBorder="1" applyAlignment="1" applyProtection="1">
      <alignment horizontal="center" vertical="center"/>
      <protection/>
    </xf>
    <xf numFmtId="164" fontId="0" fillId="0" borderId="0" xfId="0" applyFill="1" applyBorder="1" applyAlignment="1">
      <alignment wrapText="1"/>
    </xf>
    <xf numFmtId="3" fontId="5" fillId="0" borderId="1" xfId="0" applyNumberFormat="1" applyFont="1" applyFill="1" applyBorder="1" applyAlignment="1" applyProtection="1">
      <alignment horizontal="center" vertical="center"/>
      <protection locked="0"/>
    </xf>
    <xf numFmtId="3" fontId="0" fillId="0" borderId="61" xfId="0" applyNumberFormat="1" applyFill="1" applyBorder="1" applyAlignment="1">
      <alignment horizontal="center" vertical="center"/>
    </xf>
    <xf numFmtId="3" fontId="0" fillId="0" borderId="26" xfId="0" applyNumberFormat="1" applyFill="1" applyBorder="1" applyAlignment="1" applyProtection="1">
      <alignment horizontal="left" vertical="center"/>
      <protection/>
    </xf>
    <xf numFmtId="3" fontId="0" fillId="0" borderId="64" xfId="0" applyNumberFormat="1" applyFill="1" applyBorder="1" applyAlignment="1" applyProtection="1">
      <alignment horizontal="center" vertical="center"/>
      <protection/>
    </xf>
    <xf numFmtId="167" fontId="5" fillId="0" borderId="31" xfId="0" applyNumberFormat="1" applyFont="1" applyFill="1" applyBorder="1" applyAlignment="1" applyProtection="1">
      <alignment horizontal="center" vertical="center"/>
      <protection locked="0"/>
    </xf>
    <xf numFmtId="164" fontId="0" fillId="0" borderId="26" xfId="0" applyFill="1" applyBorder="1" applyAlignment="1">
      <alignment vertical="center"/>
    </xf>
    <xf numFmtId="164" fontId="0" fillId="0" borderId="26" xfId="0" applyFont="1" applyFill="1" applyBorder="1" applyAlignment="1" applyProtection="1">
      <alignment horizontal="center" vertical="center"/>
      <protection/>
    </xf>
    <xf numFmtId="5" fontId="0" fillId="0" borderId="26" xfId="0" applyNumberFormat="1" applyFont="1" applyFill="1" applyBorder="1" applyAlignment="1" applyProtection="1">
      <alignment horizontal="center" vertical="center"/>
      <protection/>
    </xf>
    <xf numFmtId="164" fontId="0" fillId="0" borderId="79" xfId="0" applyFill="1" applyBorder="1" applyAlignment="1" applyProtection="1">
      <alignment horizontal="left" vertical="center"/>
      <protection/>
    </xf>
    <xf numFmtId="164" fontId="0" fillId="0" borderId="80" xfId="0" applyFill="1" applyBorder="1" applyAlignment="1">
      <alignment vertical="center"/>
    </xf>
    <xf numFmtId="164" fontId="5" fillId="0" borderId="80" xfId="0" applyFont="1" applyFill="1" applyBorder="1" applyAlignment="1" applyProtection="1">
      <alignment horizontal="center" vertical="center"/>
      <protection locked="0"/>
    </xf>
    <xf numFmtId="164" fontId="0" fillId="0" borderId="80" xfId="0" applyFill="1" applyBorder="1" applyAlignment="1">
      <alignment horizontal="center" vertical="center"/>
    </xf>
    <xf numFmtId="166" fontId="0" fillId="0" borderId="80" xfId="0" applyNumberFormat="1" applyFill="1" applyBorder="1" applyAlignment="1" applyProtection="1">
      <alignment horizontal="center" vertical="center"/>
      <protection/>
    </xf>
    <xf numFmtId="166" fontId="5" fillId="0" borderId="80" xfId="0" applyNumberFormat="1" applyFont="1" applyFill="1" applyBorder="1" applyAlignment="1" applyProtection="1">
      <alignment horizontal="center" vertical="center"/>
      <protection locked="0"/>
    </xf>
    <xf numFmtId="166" fontId="0" fillId="0" borderId="81" xfId="0" applyNumberFormat="1" applyFill="1" applyBorder="1" applyAlignment="1" applyProtection="1">
      <alignment horizontal="center" vertical="center"/>
      <protection/>
    </xf>
    <xf numFmtId="164" fontId="0" fillId="0" borderId="47" xfId="0" applyFill="1" applyBorder="1" applyAlignment="1" applyProtection="1">
      <alignment horizontal="left" vertical="center"/>
      <protection/>
    </xf>
    <xf numFmtId="164" fontId="0" fillId="0" borderId="47" xfId="0" applyFill="1" applyBorder="1" applyAlignment="1" applyProtection="1">
      <alignment horizontal="center" vertical="center"/>
      <protection/>
    </xf>
    <xf numFmtId="164" fontId="0" fillId="0" borderId="26" xfId="0" applyFill="1" applyBorder="1" applyAlignment="1" applyProtection="1">
      <alignment horizontal="left" vertical="center"/>
      <protection/>
    </xf>
    <xf numFmtId="9" fontId="0" fillId="0" borderId="47" xfId="0" applyNumberFormat="1" applyFill="1" applyBorder="1" applyAlignment="1" applyProtection="1">
      <alignment horizontal="center" vertical="center"/>
      <protection/>
    </xf>
    <xf numFmtId="9" fontId="0" fillId="0" borderId="47" xfId="0" applyNumberFormat="1" applyFill="1" applyBorder="1" applyAlignment="1" applyProtection="1">
      <alignment vertical="center"/>
      <protection/>
    </xf>
    <xf numFmtId="9" fontId="0" fillId="0" borderId="47" xfId="0" applyNumberFormat="1" applyFill="1" applyBorder="1" applyAlignment="1" applyProtection="1">
      <alignment horizontal="left" vertical="center"/>
      <protection/>
    </xf>
    <xf numFmtId="9" fontId="0" fillId="0" borderId="47" xfId="0" applyNumberFormat="1" applyFill="1" applyBorder="1" applyAlignment="1" applyProtection="1">
      <alignment vertical="center" wrapText="1"/>
      <protection/>
    </xf>
    <xf numFmtId="0" fontId="10" fillId="2" borderId="26" xfId="0" applyNumberFormat="1" applyFont="1" applyFill="1" applyBorder="1" applyAlignment="1">
      <alignment/>
    </xf>
    <xf numFmtId="0" fontId="0" fillId="2" borderId="26" xfId="0" applyNumberFormat="1" applyFont="1" applyFill="1" applyBorder="1" applyAlignment="1">
      <alignment horizontal="center"/>
    </xf>
    <xf numFmtId="164" fontId="0" fillId="0" borderId="82" xfId="0" applyFill="1" applyBorder="1" applyAlignment="1">
      <alignment vertical="center"/>
    </xf>
    <xf numFmtId="164" fontId="0" fillId="0" borderId="83" xfId="0" applyFill="1" applyBorder="1" applyAlignment="1">
      <alignment horizontal="center" vertical="center"/>
    </xf>
    <xf numFmtId="3" fontId="0" fillId="0" borderId="83" xfId="0" applyNumberFormat="1" applyFill="1" applyBorder="1" applyAlignment="1">
      <alignment horizontal="center" vertical="center"/>
    </xf>
    <xf numFmtId="164" fontId="0" fillId="0" borderId="84" xfId="0" applyFill="1" applyBorder="1" applyAlignment="1">
      <alignment horizontal="center" vertical="center"/>
    </xf>
    <xf numFmtId="9" fontId="0" fillId="0" borderId="85" xfId="0" applyNumberFormat="1" applyFill="1" applyBorder="1" applyAlignment="1" applyProtection="1">
      <alignment horizontal="center" vertical="center"/>
      <protection/>
    </xf>
    <xf numFmtId="5" fontId="0" fillId="0" borderId="33" xfId="0" applyNumberFormat="1" applyFill="1" applyBorder="1" applyAlignment="1" applyProtection="1">
      <alignment horizontal="center" vertical="center"/>
      <protection/>
    </xf>
    <xf numFmtId="164" fontId="0" fillId="0" borderId="25" xfId="0" applyFill="1" applyBorder="1" applyAlignment="1" applyProtection="1">
      <alignment horizontal="left" vertical="center" wrapText="1"/>
      <protection/>
    </xf>
    <xf numFmtId="0" fontId="0" fillId="2" borderId="47" xfId="0" applyNumberFormat="1" applyFont="1" applyFill="1" applyBorder="1" applyAlignment="1">
      <alignment/>
    </xf>
    <xf numFmtId="164" fontId="0" fillId="0" borderId="86" xfId="0" applyFill="1" applyBorder="1" applyAlignment="1">
      <alignment vertical="center"/>
    </xf>
    <xf numFmtId="164" fontId="0" fillId="0" borderId="87" xfId="0" applyFill="1" applyBorder="1" applyAlignment="1">
      <alignment vertical="center"/>
    </xf>
    <xf numFmtId="9" fontId="5" fillId="0" borderId="24" xfId="0" applyNumberFormat="1" applyFont="1" applyFill="1" applyBorder="1" applyAlignment="1" applyProtection="1">
      <alignment vertical="center"/>
      <protection locked="0"/>
    </xf>
    <xf numFmtId="0" fontId="0" fillId="2" borderId="30" xfId="0" applyNumberFormat="1" applyFont="1" applyFill="1" applyBorder="1" applyAlignment="1">
      <alignment/>
    </xf>
    <xf numFmtId="164" fontId="0" fillId="0" borderId="85" xfId="0" applyFill="1" applyBorder="1" applyAlignment="1">
      <alignment/>
    </xf>
    <xf numFmtId="9" fontId="5" fillId="0" borderId="70" xfId="0" applyNumberFormat="1" applyFont="1" applyFill="1" applyBorder="1" applyAlignment="1" applyProtection="1">
      <alignment vertical="center"/>
      <protection locked="0"/>
    </xf>
    <xf numFmtId="169" fontId="0" fillId="0" borderId="83" xfId="0" applyNumberFormat="1" applyFill="1" applyBorder="1" applyAlignment="1">
      <alignment horizontal="center" vertical="center"/>
    </xf>
    <xf numFmtId="169" fontId="0" fillId="0" borderId="50" xfId="0" applyNumberFormat="1" applyFill="1" applyBorder="1" applyAlignment="1">
      <alignment horizontal="center" vertical="center"/>
    </xf>
    <xf numFmtId="5" fontId="0" fillId="0" borderId="88" xfId="0" applyNumberFormat="1" applyFill="1" applyBorder="1" applyAlignment="1" applyProtection="1">
      <alignment horizontal="center" vertical="center"/>
      <protection/>
    </xf>
    <xf numFmtId="5" fontId="0" fillId="0" borderId="89" xfId="0" applyNumberFormat="1" applyFill="1" applyBorder="1" applyAlignment="1" applyProtection="1">
      <alignment horizontal="center" vertical="center"/>
      <protection/>
    </xf>
    <xf numFmtId="164" fontId="8" fillId="0" borderId="0" xfId="0" applyFont="1" applyFill="1" applyAlignment="1" applyProtection="1">
      <alignment/>
      <protection/>
    </xf>
    <xf numFmtId="1" fontId="5" fillId="0" borderId="0" xfId="0" applyNumberFormat="1" applyFont="1" applyFill="1" applyBorder="1" applyAlignment="1" applyProtection="1">
      <alignment horizontal="centerContinuous"/>
      <protection locked="0"/>
    </xf>
    <xf numFmtId="177" fontId="5" fillId="0" borderId="0" xfId="15" applyNumberFormat="1" applyFont="1" applyFill="1" applyBorder="1" applyAlignment="1" applyProtection="1">
      <alignment horizontal="centerContinuous"/>
      <protection locked="0"/>
    </xf>
    <xf numFmtId="1" fontId="5" fillId="0" borderId="0" xfId="0" applyNumberFormat="1" applyFont="1" applyFill="1" applyBorder="1" applyAlignment="1" applyProtection="1">
      <alignment horizontal="center"/>
      <protection locked="0"/>
    </xf>
    <xf numFmtId="177" fontId="5" fillId="0" borderId="0" xfId="15" applyNumberFormat="1" applyFont="1" applyFill="1" applyBorder="1" applyAlignment="1" applyProtection="1">
      <alignment/>
      <protection locked="0"/>
    </xf>
    <xf numFmtId="164" fontId="9" fillId="0" borderId="0" xfId="0" applyFont="1" applyAlignment="1">
      <alignment horizontal="left" indent="2"/>
    </xf>
    <xf numFmtId="164" fontId="4" fillId="0" borderId="90" xfId="0" applyFont="1" applyBorder="1" applyAlignment="1">
      <alignment wrapText="1"/>
    </xf>
    <xf numFmtId="164" fontId="4" fillId="3" borderId="91" xfId="0" applyFont="1" applyFill="1" applyBorder="1" applyAlignment="1">
      <alignment horizontal="center" wrapText="1"/>
    </xf>
    <xf numFmtId="164" fontId="4" fillId="0" borderId="92" xfId="0" applyFont="1" applyBorder="1" applyAlignment="1">
      <alignment wrapText="1"/>
    </xf>
    <xf numFmtId="164" fontId="4" fillId="0" borderId="92" xfId="0" applyFont="1" applyBorder="1" applyAlignment="1">
      <alignment horizontal="right" wrapText="1"/>
    </xf>
    <xf numFmtId="164" fontId="4" fillId="0" borderId="93" xfId="0" applyFont="1" applyBorder="1" applyAlignment="1">
      <alignment wrapText="1"/>
    </xf>
    <xf numFmtId="164" fontId="1" fillId="0" borderId="92" xfId="0" applyFont="1" applyBorder="1" applyAlignment="1">
      <alignment horizontal="right" wrapText="1"/>
    </xf>
    <xf numFmtId="177" fontId="6" fillId="0" borderId="92" xfId="15" applyNumberFormat="1" applyFont="1" applyBorder="1" applyAlignment="1">
      <alignment horizontal="right" wrapText="1"/>
    </xf>
    <xf numFmtId="174" fontId="6" fillId="0" borderId="92" xfId="17" applyNumberFormat="1" applyFont="1" applyBorder="1" applyAlignment="1">
      <alignment horizontal="right" wrapText="1"/>
    </xf>
    <xf numFmtId="174" fontId="4" fillId="0" borderId="92" xfId="17" applyNumberFormat="1" applyFont="1" applyBorder="1" applyAlignment="1">
      <alignment horizontal="right" wrapText="1"/>
    </xf>
    <xf numFmtId="164" fontId="8" fillId="0" borderId="0" xfId="0" applyFont="1" applyAlignment="1">
      <alignment/>
    </xf>
    <xf numFmtId="174" fontId="6" fillId="0" borderId="92" xfId="17" applyNumberFormat="1" applyFont="1" applyBorder="1" applyAlignment="1">
      <alignment horizontal="right"/>
    </xf>
    <xf numFmtId="177" fontId="0" fillId="0" borderId="0" xfId="15" applyNumberFormat="1" applyAlignment="1">
      <alignment/>
    </xf>
    <xf numFmtId="174" fontId="0" fillId="0" borderId="0" xfId="17" applyNumberFormat="1" applyAlignment="1">
      <alignment/>
    </xf>
    <xf numFmtId="177" fontId="4" fillId="0" borderId="92" xfId="15" applyNumberFormat="1" applyFont="1" applyBorder="1" applyAlignment="1">
      <alignment horizontal="right" wrapText="1"/>
    </xf>
    <xf numFmtId="164" fontId="4" fillId="0" borderId="94" xfId="0" applyFont="1" applyBorder="1" applyAlignment="1">
      <alignment wrapText="1"/>
    </xf>
    <xf numFmtId="164" fontId="4" fillId="0" borderId="95" xfId="0" applyFont="1" applyBorder="1" applyAlignment="1">
      <alignment wrapText="1"/>
    </xf>
    <xf numFmtId="164" fontId="4" fillId="0" borderId="93" xfId="0" applyFont="1" applyBorder="1" applyAlignment="1">
      <alignment wrapText="1"/>
    </xf>
    <xf numFmtId="164" fontId="0" fillId="0" borderId="0" xfId="0" applyFill="1" applyAlignment="1">
      <alignment horizontal="left" wrapText="1"/>
    </xf>
    <xf numFmtId="164" fontId="0" fillId="0" borderId="0" xfId="0" applyFill="1" applyBorder="1" applyAlignment="1">
      <alignment wrapText="1"/>
    </xf>
    <xf numFmtId="164" fontId="8" fillId="0" borderId="0" xfId="0" applyFont="1" applyFill="1" applyAlignment="1" applyProtection="1">
      <alignment horizontal="center"/>
      <protection/>
    </xf>
    <xf numFmtId="164" fontId="0" fillId="0" borderId="96" xfId="0" applyFill="1" applyBorder="1" applyAlignment="1" applyProtection="1">
      <alignment horizontal="left" vertical="center" wrapText="1"/>
      <protection/>
    </xf>
    <xf numFmtId="164" fontId="0" fillId="0" borderId="97" xfId="0" applyFill="1" applyBorder="1" applyAlignment="1" applyProtection="1">
      <alignment horizontal="left" vertical="center" wrapText="1"/>
      <protection/>
    </xf>
    <xf numFmtId="164" fontId="0" fillId="0" borderId="0" xfId="0" applyFill="1" applyBorder="1" applyAlignment="1">
      <alignment horizontal="left" wrapText="1"/>
    </xf>
    <xf numFmtId="164" fontId="0" fillId="0" borderId="0" xfId="0" applyFill="1" applyAlignment="1">
      <alignment horizontal="left"/>
    </xf>
    <xf numFmtId="164" fontId="0" fillId="0" borderId="25" xfId="0" applyFill="1" applyBorder="1" applyAlignment="1">
      <alignment horizontal="left" vertical="center"/>
    </xf>
    <xf numFmtId="164" fontId="0" fillId="0" borderId="47" xfId="0" applyFill="1" applyBorder="1" applyAlignment="1">
      <alignment horizontal="left" vertical="center"/>
    </xf>
    <xf numFmtId="164" fontId="9" fillId="0" borderId="0" xfId="0" applyFont="1" applyFill="1" applyAlignment="1" applyProtection="1">
      <alignment horizontal="center"/>
      <protection/>
    </xf>
    <xf numFmtId="164" fontId="5" fillId="0" borderId="98" xfId="0" applyFont="1" applyFill="1" applyBorder="1" applyAlignment="1">
      <alignment horizontal="center" vertical="center"/>
    </xf>
    <xf numFmtId="164" fontId="5" fillId="0" borderId="99" xfId="0" applyFont="1" applyFill="1" applyBorder="1" applyAlignment="1">
      <alignment horizontal="center" vertical="center"/>
    </xf>
    <xf numFmtId="164" fontId="0" fillId="0" borderId="7" xfId="0" applyFill="1" applyBorder="1" applyAlignment="1" applyProtection="1">
      <alignment horizontal="center"/>
      <protection/>
    </xf>
    <xf numFmtId="164" fontId="0" fillId="0" borderId="100" xfId="0" applyFill="1" applyBorder="1" applyAlignment="1" applyProtection="1">
      <alignment horizontal="center"/>
      <protection/>
    </xf>
    <xf numFmtId="164" fontId="0" fillId="0" borderId="13" xfId="0" applyFill="1" applyBorder="1" applyAlignment="1" applyProtection="1">
      <alignment horizontal="center"/>
      <protection/>
    </xf>
    <xf numFmtId="164" fontId="0" fillId="0" borderId="62" xfId="0" applyFill="1" applyBorder="1" applyAlignment="1" applyProtection="1">
      <alignment horizontal="center"/>
      <protection/>
    </xf>
    <xf numFmtId="164" fontId="4" fillId="0" borderId="94" xfId="0" applyFont="1" applyBorder="1" applyAlignment="1">
      <alignment horizontal="center" wrapText="1"/>
    </xf>
    <xf numFmtId="164" fontId="4" fillId="0" borderId="95" xfId="0" applyFont="1" applyBorder="1" applyAlignment="1">
      <alignment horizontal="center" wrapText="1"/>
    </xf>
    <xf numFmtId="164" fontId="4" fillId="0" borderId="93" xfId="0" applyFont="1" applyBorder="1" applyAlignment="1">
      <alignment horizontal="center" wrapText="1"/>
    </xf>
    <xf numFmtId="164" fontId="4" fillId="3" borderId="101" xfId="0" applyFont="1" applyFill="1" applyBorder="1" applyAlignment="1">
      <alignment horizontal="center" wrapText="1"/>
    </xf>
    <xf numFmtId="164" fontId="4" fillId="3" borderId="102" xfId="0" applyFont="1" applyFill="1" applyBorder="1" applyAlignment="1">
      <alignment horizontal="center" wrapText="1"/>
    </xf>
    <xf numFmtId="164" fontId="4" fillId="3" borderId="103" xfId="0" applyFont="1" applyFill="1" applyBorder="1" applyAlignment="1">
      <alignment horizontal="center" wrapText="1"/>
    </xf>
    <xf numFmtId="164" fontId="4" fillId="3" borderId="101" xfId="0" applyFont="1" applyFill="1" applyBorder="1" applyAlignment="1">
      <alignment wrapText="1"/>
    </xf>
    <xf numFmtId="164" fontId="4" fillId="3" borderId="102" xfId="0" applyFont="1" applyFill="1" applyBorder="1" applyAlignment="1">
      <alignment wrapText="1"/>
    </xf>
    <xf numFmtId="164" fontId="4" fillId="3" borderId="91"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Huckaby\LOCALS~1\Temp\Time-l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 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
  <sheetViews>
    <sheetView workbookViewId="0" topLeftCell="D1">
      <selection activeCell="F4" sqref="F4"/>
    </sheetView>
  </sheetViews>
  <sheetFormatPr defaultColWidth="9.33203125" defaultRowHeight="10.5"/>
  <cols>
    <col min="1" max="16384" width="45.16015625" style="182" customWidth="1"/>
  </cols>
  <sheetData>
    <row r="1" spans="1:6" ht="10.5">
      <c r="A1" s="182" t="s">
        <v>139</v>
      </c>
      <c r="B1" s="182" t="s">
        <v>140</v>
      </c>
      <c r="C1" s="182" t="s">
        <v>143</v>
      </c>
      <c r="D1" s="182" t="s">
        <v>145</v>
      </c>
      <c r="E1" s="182" t="s">
        <v>146</v>
      </c>
      <c r="F1" s="182" t="s">
        <v>147</v>
      </c>
    </row>
    <row r="2" spans="1:6" ht="42">
      <c r="A2" s="182" t="s">
        <v>142</v>
      </c>
      <c r="B2" s="182" t="s">
        <v>141</v>
      </c>
      <c r="C2" s="182" t="s">
        <v>144</v>
      </c>
      <c r="D2" s="182" t="s">
        <v>149</v>
      </c>
      <c r="E2" s="182" t="s">
        <v>148</v>
      </c>
      <c r="F2" s="184">
        <v>38258</v>
      </c>
    </row>
    <row r="3" spans="1:6" ht="31.5">
      <c r="A3" s="182" t="s">
        <v>150</v>
      </c>
      <c r="B3" s="182" t="s">
        <v>141</v>
      </c>
      <c r="C3" s="182" t="s">
        <v>151</v>
      </c>
      <c r="D3" s="182" t="s">
        <v>152</v>
      </c>
      <c r="E3" s="182" t="s">
        <v>141</v>
      </c>
      <c r="F3" s="183">
        <v>38259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J50"/>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D25" sqref="D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189</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16</v>
      </c>
      <c r="B2" s="286"/>
      <c r="C2" s="286"/>
      <c r="D2" s="286"/>
      <c r="E2" s="286"/>
      <c r="F2" s="286"/>
      <c r="G2" s="286"/>
      <c r="H2" s="286"/>
      <c r="I2" s="286"/>
      <c r="J2" s="286"/>
      <c r="K2" s="286"/>
      <c r="L2" s="286"/>
      <c r="M2" s="286"/>
      <c r="N2" s="286"/>
      <c r="O2" s="286"/>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1</v>
      </c>
      <c r="H13" s="87">
        <f>E13*$G13</f>
        <v>2</v>
      </c>
      <c r="I13" s="187">
        <v>3000</v>
      </c>
      <c r="J13" s="191">
        <f t="shared" si="0"/>
        <v>6000</v>
      </c>
      <c r="K13" s="191">
        <f t="shared" si="1"/>
        <v>300</v>
      </c>
      <c r="L13" s="191">
        <f t="shared" si="2"/>
        <v>600</v>
      </c>
      <c r="M13" s="86">
        <f>J13*J$3+K13*K$3+L13*L$3</f>
        <v>299862</v>
      </c>
      <c r="N13" s="86">
        <f>F13*G13*I13</f>
        <v>0</v>
      </c>
      <c r="O13" s="190" t="s">
        <v>65</v>
      </c>
    </row>
    <row r="14" spans="1:15" ht="15.75" customHeight="1">
      <c r="A14" s="44"/>
      <c r="B14" s="234" t="s">
        <v>154</v>
      </c>
      <c r="C14" s="236" t="s">
        <v>212</v>
      </c>
      <c r="D14" s="224"/>
      <c r="E14" s="77">
        <v>2</v>
      </c>
      <c r="F14" s="86">
        <v>0</v>
      </c>
      <c r="G14" s="87">
        <v>1</v>
      </c>
      <c r="H14" s="87">
        <f>E14*$G14</f>
        <v>2</v>
      </c>
      <c r="I14" s="187">
        <v>3000</v>
      </c>
      <c r="J14" s="191">
        <f t="shared" si="0"/>
        <v>6000</v>
      </c>
      <c r="K14" s="191">
        <f t="shared" si="1"/>
        <v>300</v>
      </c>
      <c r="L14" s="191">
        <f t="shared" si="2"/>
        <v>600</v>
      </c>
      <c r="M14" s="86">
        <f>J14*J$3+K14*K$3+L14*L$3</f>
        <v>299862</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1</v>
      </c>
      <c r="H16" s="87">
        <f t="shared" si="3"/>
        <v>1</v>
      </c>
      <c r="I16" s="187">
        <v>3000</v>
      </c>
      <c r="J16" s="191">
        <f t="shared" si="0"/>
        <v>3000</v>
      </c>
      <c r="K16" s="191">
        <f t="shared" si="1"/>
        <v>150</v>
      </c>
      <c r="L16" s="191">
        <f t="shared" si="2"/>
        <v>300</v>
      </c>
      <c r="M16" s="86">
        <f>J16*J$3+K16*K$3+L16*L$3</f>
        <v>149931</v>
      </c>
      <c r="N16" s="86">
        <f>F16*G16*I16</f>
        <v>3000</v>
      </c>
      <c r="O16" s="190" t="s">
        <v>169</v>
      </c>
    </row>
    <row r="17" spans="1:15" ht="15.75" customHeight="1">
      <c r="A17" s="67"/>
      <c r="B17" s="238"/>
      <c r="C17" s="291" t="s">
        <v>17</v>
      </c>
      <c r="D17" s="292"/>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15000</v>
      </c>
      <c r="K27" s="245">
        <f>SUM(K10:K26)</f>
        <v>750</v>
      </c>
      <c r="L27" s="245">
        <f>SUM(L10:L26)</f>
        <v>1500</v>
      </c>
      <c r="M27" s="257">
        <f>SUM(M10:M26)</f>
        <v>749655</v>
      </c>
      <c r="N27" s="257">
        <f>SUM(N10:N26)</f>
        <v>3000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17250</v>
      </c>
      <c r="J30" s="126">
        <f>M27</f>
        <v>749655</v>
      </c>
      <c r="K30" s="126">
        <f>N27</f>
        <v>3000</v>
      </c>
      <c r="L30" s="126">
        <f>SUM(J30:K30)</f>
        <v>752655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10.5" customHeight="1">
      <c r="A43" s="7" t="s">
        <v>102</v>
      </c>
      <c r="B43" s="284" t="s">
        <v>214</v>
      </c>
      <c r="C43" s="284"/>
      <c r="D43" s="284"/>
      <c r="E43" s="284"/>
      <c r="F43" s="284"/>
      <c r="G43" s="284"/>
      <c r="H43" s="284"/>
      <c r="I43" s="284"/>
      <c r="J43" s="284"/>
      <c r="K43" s="284"/>
      <c r="L43" s="284"/>
      <c r="M43" s="284"/>
      <c r="N43" s="284"/>
      <c r="O43" s="284"/>
      <c r="R43" s="120"/>
      <c r="S43" s="121"/>
      <c r="T43" s="11"/>
      <c r="U43" s="122"/>
    </row>
    <row r="44" spans="2:15" ht="10.5">
      <c r="B44" s="195"/>
      <c r="C44" s="195"/>
      <c r="D44" s="195"/>
      <c r="E44" s="195"/>
      <c r="F44" s="195"/>
      <c r="G44" s="195"/>
      <c r="H44" s="195"/>
      <c r="I44" s="195"/>
      <c r="J44" s="195"/>
      <c r="K44" s="195"/>
      <c r="L44" s="195"/>
      <c r="M44" s="195"/>
      <c r="N44" s="195"/>
      <c r="O44" s="195"/>
    </row>
    <row r="45" spans="2:15" ht="10.5">
      <c r="B45" s="195"/>
      <c r="C45" s="195"/>
      <c r="D45" s="195"/>
      <c r="E45" s="195"/>
      <c r="F45" s="195"/>
      <c r="G45" s="195"/>
      <c r="H45" s="195"/>
      <c r="I45" s="195"/>
      <c r="J45" s="195"/>
      <c r="K45" s="195"/>
      <c r="L45" s="195"/>
      <c r="M45" s="195"/>
      <c r="N45" s="195"/>
      <c r="O45" s="195"/>
    </row>
    <row r="46" spans="2:15" ht="10.5">
      <c r="B46" s="195"/>
      <c r="C46" s="195"/>
      <c r="D46" s="195"/>
      <c r="E46" s="195"/>
      <c r="F46" s="195"/>
      <c r="G46" s="195"/>
      <c r="H46" s="195"/>
      <c r="I46" s="195"/>
      <c r="J46" s="195"/>
      <c r="K46" s="195"/>
      <c r="L46" s="195"/>
      <c r="M46" s="195"/>
      <c r="N46" s="195"/>
      <c r="O46" s="195"/>
    </row>
    <row r="47" spans="2:21" ht="10.5" customHeight="1">
      <c r="B47" s="284"/>
      <c r="C47" s="284"/>
      <c r="D47" s="284"/>
      <c r="E47" s="284"/>
      <c r="F47" s="284"/>
      <c r="G47" s="284"/>
      <c r="H47" s="284"/>
      <c r="I47" s="284"/>
      <c r="J47" s="284"/>
      <c r="K47" s="284"/>
      <c r="L47" s="284"/>
      <c r="M47" s="284"/>
      <c r="N47" s="284"/>
      <c r="O47" s="284"/>
      <c r="R47" s="120"/>
      <c r="S47" s="121"/>
      <c r="T47" s="11"/>
      <c r="U47" s="122"/>
    </row>
    <row r="48" spans="2:21" ht="10.5">
      <c r="B48" s="195"/>
      <c r="C48" s="195"/>
      <c r="D48" s="195"/>
      <c r="E48" s="195"/>
      <c r="F48" s="195"/>
      <c r="G48" s="195"/>
      <c r="H48" s="195"/>
      <c r="I48" s="195"/>
      <c r="J48" s="195"/>
      <c r="K48" s="195"/>
      <c r="L48" s="195"/>
      <c r="M48" s="195"/>
      <c r="N48" s="195"/>
      <c r="O48" s="195"/>
      <c r="R48" s="120"/>
      <c r="S48" s="121"/>
      <c r="T48" s="11"/>
      <c r="U48" s="122"/>
    </row>
    <row r="49" spans="2:21" ht="10.5">
      <c r="B49" s="290"/>
      <c r="C49" s="290"/>
      <c r="D49" s="290"/>
      <c r="E49" s="290"/>
      <c r="F49" s="290"/>
      <c r="G49" s="290"/>
      <c r="H49" s="290"/>
      <c r="I49" s="290"/>
      <c r="J49" s="290"/>
      <c r="K49" s="290"/>
      <c r="L49" s="290"/>
      <c r="M49" s="290"/>
      <c r="N49" s="290"/>
      <c r="O49" s="290"/>
      <c r="R49" s="120"/>
      <c r="S49" s="121"/>
      <c r="T49" s="11"/>
      <c r="U49" s="122"/>
    </row>
    <row r="50" spans="4:21" ht="10.5">
      <c r="D50" s="116"/>
      <c r="E50" s="117"/>
      <c r="F50" s="117"/>
      <c r="G50" s="92"/>
      <c r="H50" s="92"/>
      <c r="R50" s="120"/>
      <c r="S50" s="121"/>
      <c r="T50" s="11"/>
      <c r="U50" s="122"/>
    </row>
  </sheetData>
  <mergeCells count="8">
    <mergeCell ref="B34:O34"/>
    <mergeCell ref="A1:O1"/>
    <mergeCell ref="A2:O2"/>
    <mergeCell ref="C17:D17"/>
    <mergeCell ref="B49:O49"/>
    <mergeCell ref="B36:O39"/>
    <mergeCell ref="B43:O43"/>
    <mergeCell ref="B47:O47"/>
  </mergeCells>
  <printOptions horizontalCentered="1"/>
  <pageMargins left="0.27" right="0.36" top="0.5" bottom="0.63" header="0.34" footer="0.5"/>
  <pageSetup fitToHeight="2"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AJ44"/>
  <sheetViews>
    <sheetView zoomScale="75" zoomScaleNormal="75" workbookViewId="0" topLeftCell="A1">
      <pane xSplit="4" ySplit="9" topLeftCell="E14" activePane="bottomRight" state="frozen"/>
      <selection pane="topLeft" activeCell="A1" sqref="A1"/>
      <selection pane="topRight" activeCell="E1" sqref="E1"/>
      <selection pane="bottomLeft" activeCell="A10" sqref="A10"/>
      <selection pane="bottomRight" activeCell="B43" sqref="B43:O44"/>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190</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19</v>
      </c>
      <c r="B2" s="286"/>
      <c r="C2" s="286"/>
      <c r="D2" s="286"/>
      <c r="E2" s="286"/>
      <c r="F2" s="286"/>
      <c r="G2" s="286"/>
      <c r="H2" s="286"/>
      <c r="I2" s="286"/>
      <c r="J2" s="286"/>
      <c r="K2" s="286"/>
      <c r="L2" s="286"/>
      <c r="M2" s="286"/>
      <c r="N2" s="286"/>
      <c r="O2" s="286"/>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row>
    <row r="17" spans="1:15" ht="15.75" customHeight="1">
      <c r="A17" s="67"/>
      <c r="B17" s="238"/>
      <c r="C17" s="291" t="s">
        <v>17</v>
      </c>
      <c r="D17" s="292"/>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1</v>
      </c>
      <c r="H21" s="225">
        <f>E21*$G21</f>
        <v>8</v>
      </c>
      <c r="I21" s="101">
        <v>1050</v>
      </c>
      <c r="J21" s="89">
        <f>H21*I21</f>
        <v>8400</v>
      </c>
      <c r="K21" s="89">
        <f>J21*0.05</f>
        <v>420</v>
      </c>
      <c r="L21" s="89">
        <f>J21*0.1</f>
        <v>840</v>
      </c>
      <c r="M21" s="86">
        <f>J21*J$3+K21*K$3+L21*L$3</f>
        <v>419806.8</v>
      </c>
      <c r="N21" s="86">
        <f>F21*G21*I21</f>
        <v>0</v>
      </c>
      <c r="O21" s="190" t="s">
        <v>169</v>
      </c>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8400</v>
      </c>
      <c r="K27" s="245">
        <f>SUM(K10:K26)</f>
        <v>420</v>
      </c>
      <c r="L27" s="245">
        <f>SUM(L10:L26)</f>
        <v>840</v>
      </c>
      <c r="M27" s="257">
        <f>SUM(M10:M26)</f>
        <v>419806.8</v>
      </c>
      <c r="N27" s="257">
        <f>SUM(N10:N26)</f>
        <v>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9660</v>
      </c>
      <c r="J30" s="126">
        <f>M27</f>
        <v>419806.8</v>
      </c>
      <c r="K30" s="126">
        <f>N27</f>
        <v>0</v>
      </c>
      <c r="L30" s="126">
        <f>SUM(J30:K30)</f>
        <v>419806.8</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2:21" ht="10.5">
      <c r="B42" s="195"/>
      <c r="C42" s="195"/>
      <c r="D42" s="195"/>
      <c r="E42" s="195"/>
      <c r="F42" s="195"/>
      <c r="G42" s="195"/>
      <c r="H42" s="195"/>
      <c r="I42" s="195"/>
      <c r="J42" s="195"/>
      <c r="K42" s="195"/>
      <c r="L42" s="195"/>
      <c r="M42" s="195"/>
      <c r="N42" s="195"/>
      <c r="O42" s="195"/>
      <c r="R42" s="120"/>
      <c r="S42" s="121"/>
      <c r="T42" s="11"/>
      <c r="U42" s="122"/>
    </row>
    <row r="43" spans="1:21" ht="10.5">
      <c r="A43" s="7" t="s">
        <v>102</v>
      </c>
      <c r="B43" s="284" t="s">
        <v>236</v>
      </c>
      <c r="C43" s="284"/>
      <c r="D43" s="284"/>
      <c r="E43" s="284"/>
      <c r="F43" s="284"/>
      <c r="G43" s="284"/>
      <c r="H43" s="284"/>
      <c r="I43" s="284"/>
      <c r="J43" s="284"/>
      <c r="K43" s="284"/>
      <c r="L43" s="284"/>
      <c r="M43" s="284"/>
      <c r="N43" s="284"/>
      <c r="O43" s="284"/>
      <c r="R43" s="120"/>
      <c r="S43" s="121"/>
      <c r="T43" s="11"/>
      <c r="U43" s="122"/>
    </row>
    <row r="44" spans="2:15" ht="10.5">
      <c r="B44" s="284"/>
      <c r="C44" s="284"/>
      <c r="D44" s="284"/>
      <c r="E44" s="284"/>
      <c r="F44" s="284"/>
      <c r="G44" s="284"/>
      <c r="H44" s="284"/>
      <c r="I44" s="284"/>
      <c r="J44" s="284"/>
      <c r="K44" s="284"/>
      <c r="L44" s="284"/>
      <c r="M44" s="284"/>
      <c r="N44" s="284"/>
      <c r="O44" s="284"/>
    </row>
  </sheetData>
  <mergeCells count="6">
    <mergeCell ref="A1:O1"/>
    <mergeCell ref="A2:O2"/>
    <mergeCell ref="B43:O44"/>
    <mergeCell ref="B34:O34"/>
    <mergeCell ref="B36:O39"/>
    <mergeCell ref="C17:D17"/>
  </mergeCells>
  <printOptions/>
  <pageMargins left="0.75" right="0.75" top="1" bottom="1" header="0.5" footer="0.5"/>
  <pageSetup fitToHeight="2" fitToWidth="1"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pageSetUpPr fitToPage="1"/>
  </sheetPr>
  <dimension ref="A1:AJ49"/>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B43" sqref="B43:O43"/>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191</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20</v>
      </c>
      <c r="B2" s="286"/>
      <c r="C2" s="286"/>
      <c r="D2" s="286"/>
      <c r="E2" s="286"/>
      <c r="F2" s="286"/>
      <c r="G2" s="286"/>
      <c r="H2" s="286"/>
      <c r="I2" s="286"/>
      <c r="J2" s="286"/>
      <c r="K2" s="286"/>
      <c r="L2" s="286"/>
      <c r="M2" s="286"/>
      <c r="N2" s="286"/>
      <c r="O2" s="286"/>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t="s">
        <v>65</v>
      </c>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t="s">
        <v>65</v>
      </c>
    </row>
    <row r="17" spans="1:15" ht="15.75" customHeight="1">
      <c r="A17" s="67"/>
      <c r="B17" s="238"/>
      <c r="C17" s="291" t="s">
        <v>17</v>
      </c>
      <c r="D17" s="292"/>
      <c r="E17" s="77">
        <v>1</v>
      </c>
      <c r="F17" s="86">
        <v>1</v>
      </c>
      <c r="G17" s="87">
        <v>1</v>
      </c>
      <c r="H17" s="87">
        <f t="shared" si="3"/>
        <v>1</v>
      </c>
      <c r="I17" s="211">
        <v>1050</v>
      </c>
      <c r="J17" s="191">
        <f t="shared" si="0"/>
        <v>1050</v>
      </c>
      <c r="K17" s="191">
        <f t="shared" si="1"/>
        <v>52.5</v>
      </c>
      <c r="L17" s="191">
        <f t="shared" si="2"/>
        <v>105</v>
      </c>
      <c r="M17" s="86">
        <f>J17*J$3+K17*K$3+L17*L$3</f>
        <v>52475.85</v>
      </c>
      <c r="N17" s="86">
        <f>F17*G17*I17</f>
        <v>1050</v>
      </c>
      <c r="O17" s="190" t="s">
        <v>169</v>
      </c>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t="s">
        <v>101</v>
      </c>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15</v>
      </c>
      <c r="F23" s="226">
        <v>0</v>
      </c>
      <c r="G23" s="225">
        <v>1</v>
      </c>
      <c r="H23" s="225">
        <f>E23*$G23</f>
        <v>15</v>
      </c>
      <c r="I23" s="101">
        <v>1050</v>
      </c>
      <c r="J23" s="89">
        <f>H23*I23</f>
        <v>15750</v>
      </c>
      <c r="K23" s="89">
        <v>100</v>
      </c>
      <c r="L23" s="89">
        <v>200</v>
      </c>
      <c r="M23" s="86">
        <f>(((2*J3)+(13*15))*I23)+(K23*K3)+(L23*L3)</f>
        <v>309219</v>
      </c>
      <c r="N23" s="86">
        <f>F23*G23*I23</f>
        <v>0</v>
      </c>
      <c r="O23" s="190" t="s">
        <v>160</v>
      </c>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16800</v>
      </c>
      <c r="K27" s="245">
        <f>SUM(K10:K26)</f>
        <v>152.5</v>
      </c>
      <c r="L27" s="245">
        <f>SUM(L10:L26)</f>
        <v>305</v>
      </c>
      <c r="M27" s="257">
        <f>SUM(M10:M26)</f>
        <v>361694.85</v>
      </c>
      <c r="N27" s="257">
        <f>SUM(N10:N26)</f>
        <v>1050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17257.5</v>
      </c>
      <c r="J30" s="126">
        <f>M27</f>
        <v>361694.85</v>
      </c>
      <c r="K30" s="126">
        <f>N27</f>
        <v>1050</v>
      </c>
      <c r="L30" s="126">
        <f>SUM(J30:K30)</f>
        <v>362744.85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10.5" customHeight="1">
      <c r="A43" s="7" t="s">
        <v>102</v>
      </c>
      <c r="B43" s="284" t="s">
        <v>237</v>
      </c>
      <c r="C43" s="284"/>
      <c r="D43" s="284"/>
      <c r="E43" s="284"/>
      <c r="F43" s="284"/>
      <c r="G43" s="284"/>
      <c r="H43" s="284"/>
      <c r="I43" s="284"/>
      <c r="J43" s="284"/>
      <c r="K43" s="284"/>
      <c r="L43" s="284"/>
      <c r="M43" s="284"/>
      <c r="N43" s="284"/>
      <c r="O43" s="284"/>
      <c r="R43" s="120"/>
      <c r="S43" s="121"/>
      <c r="T43" s="11"/>
      <c r="U43" s="122"/>
    </row>
    <row r="44" spans="2:21" ht="10.5" customHeight="1">
      <c r="B44" s="196"/>
      <c r="C44" s="196"/>
      <c r="D44" s="196"/>
      <c r="E44" s="196"/>
      <c r="F44" s="196"/>
      <c r="G44" s="196"/>
      <c r="H44" s="196"/>
      <c r="I44" s="196"/>
      <c r="J44" s="196"/>
      <c r="K44" s="196"/>
      <c r="L44" s="196"/>
      <c r="M44" s="196"/>
      <c r="N44" s="196"/>
      <c r="O44" s="196"/>
      <c r="R44" s="120"/>
      <c r="S44" s="121"/>
      <c r="T44" s="11"/>
      <c r="U44" s="122"/>
    </row>
    <row r="45" spans="1:21" ht="10.5" customHeight="1">
      <c r="A45" s="7" t="s">
        <v>101</v>
      </c>
      <c r="B45" s="284" t="s">
        <v>216</v>
      </c>
      <c r="C45" s="284"/>
      <c r="D45" s="284"/>
      <c r="E45" s="284"/>
      <c r="F45" s="284"/>
      <c r="G45" s="284"/>
      <c r="H45" s="284"/>
      <c r="I45" s="284"/>
      <c r="J45" s="284"/>
      <c r="K45" s="284"/>
      <c r="L45" s="284"/>
      <c r="M45" s="284"/>
      <c r="N45" s="284"/>
      <c r="O45" s="284"/>
      <c r="R45" s="120"/>
      <c r="S45" s="121"/>
      <c r="T45" s="11"/>
      <c r="U45" s="122"/>
    </row>
    <row r="46" spans="2:15" ht="10.5">
      <c r="B46" s="195"/>
      <c r="C46" s="195"/>
      <c r="D46" s="195"/>
      <c r="E46" s="195"/>
      <c r="F46" s="195"/>
      <c r="G46" s="195"/>
      <c r="H46" s="195"/>
      <c r="I46" s="195"/>
      <c r="J46" s="195"/>
      <c r="K46" s="195"/>
      <c r="L46" s="195"/>
      <c r="M46" s="195"/>
      <c r="N46" s="195"/>
      <c r="O46" s="195"/>
    </row>
    <row r="47" spans="1:21" ht="10.5" customHeight="1">
      <c r="A47" s="7" t="s">
        <v>160</v>
      </c>
      <c r="B47" s="284" t="s">
        <v>215</v>
      </c>
      <c r="C47" s="284"/>
      <c r="D47" s="284"/>
      <c r="E47" s="284"/>
      <c r="F47" s="284"/>
      <c r="G47" s="284"/>
      <c r="H47" s="284"/>
      <c r="I47" s="284"/>
      <c r="J47" s="284"/>
      <c r="K47" s="284"/>
      <c r="L47" s="284"/>
      <c r="M47" s="284"/>
      <c r="N47" s="284"/>
      <c r="O47" s="284"/>
      <c r="R47" s="120"/>
      <c r="S47" s="121"/>
      <c r="T47" s="11"/>
      <c r="U47" s="122"/>
    </row>
    <row r="48" spans="2:21" ht="10.5">
      <c r="B48" s="195"/>
      <c r="C48" s="195"/>
      <c r="D48" s="195"/>
      <c r="E48" s="195"/>
      <c r="F48" s="195"/>
      <c r="G48" s="195"/>
      <c r="H48" s="195"/>
      <c r="I48" s="195"/>
      <c r="J48" s="195"/>
      <c r="K48" s="195"/>
      <c r="L48" s="195"/>
      <c r="M48" s="195"/>
      <c r="N48" s="195"/>
      <c r="O48" s="195"/>
      <c r="R48" s="120"/>
      <c r="S48" s="121"/>
      <c r="T48" s="11"/>
      <c r="U48" s="122"/>
    </row>
    <row r="49" spans="4:21" ht="10.5">
      <c r="D49" s="116"/>
      <c r="E49" s="117"/>
      <c r="F49" s="117"/>
      <c r="G49" s="92"/>
      <c r="H49" s="92"/>
      <c r="R49" s="120"/>
      <c r="S49" s="121"/>
      <c r="T49" s="11"/>
      <c r="U49" s="122"/>
    </row>
  </sheetData>
  <mergeCells count="8">
    <mergeCell ref="B36:O39"/>
    <mergeCell ref="B43:O43"/>
    <mergeCell ref="B47:O47"/>
    <mergeCell ref="B45:O45"/>
    <mergeCell ref="C17:D17"/>
    <mergeCell ref="A1:O1"/>
    <mergeCell ref="A2:O2"/>
    <mergeCell ref="B34:O34"/>
  </mergeCells>
  <printOptions/>
  <pageMargins left="0.75" right="0.75" top="1" bottom="1" header="0.5" footer="0.5"/>
  <pageSetup fitToHeight="2" fitToWidth="1" horizontalDpi="600" verticalDpi="600" orientation="landscape" scale="75" r:id="rId1"/>
</worksheet>
</file>

<file path=xl/worksheets/sheet13.xml><?xml version="1.0" encoding="utf-8"?>
<worksheet xmlns="http://schemas.openxmlformats.org/spreadsheetml/2006/main" xmlns:r="http://schemas.openxmlformats.org/officeDocument/2006/relationships">
  <sheetPr>
    <pageSetUpPr fitToPage="1"/>
  </sheetPr>
  <dimension ref="A1:AJ45"/>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D48" sqref="D48"/>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28</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21</v>
      </c>
      <c r="B2" s="286"/>
      <c r="C2" s="286"/>
      <c r="D2" s="286"/>
      <c r="E2" s="286"/>
      <c r="F2" s="286"/>
      <c r="G2" s="286"/>
      <c r="H2" s="286"/>
      <c r="I2" s="286"/>
      <c r="J2" s="286"/>
      <c r="K2" s="286"/>
      <c r="L2" s="286"/>
      <c r="M2" s="286"/>
      <c r="N2" s="286"/>
      <c r="O2" s="286"/>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row>
    <row r="17" spans="1:15" ht="15.75" customHeight="1">
      <c r="A17" s="67"/>
      <c r="B17" s="238"/>
      <c r="C17" s="291" t="s">
        <v>17</v>
      </c>
      <c r="D17" s="292"/>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1</v>
      </c>
      <c r="H18" s="87">
        <f t="shared" si="3"/>
        <v>1</v>
      </c>
      <c r="I18" s="211">
        <v>1050</v>
      </c>
      <c r="J18" s="191">
        <f t="shared" si="0"/>
        <v>1050</v>
      </c>
      <c r="K18" s="191">
        <f t="shared" si="1"/>
        <v>52.5</v>
      </c>
      <c r="L18" s="191">
        <f t="shared" si="2"/>
        <v>105</v>
      </c>
      <c r="M18" s="86">
        <f>J18*J$3+K18*K$3+L18*L$3</f>
        <v>52475.85</v>
      </c>
      <c r="N18" s="86">
        <f>F18*G18*I18</f>
        <v>3150</v>
      </c>
      <c r="O18" s="190" t="s">
        <v>65</v>
      </c>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1</v>
      </c>
      <c r="H24" s="225">
        <f t="shared" si="3"/>
        <v>2</v>
      </c>
      <c r="I24" s="101">
        <v>1050</v>
      </c>
      <c r="J24" s="89">
        <f>H24*I24</f>
        <v>2100</v>
      </c>
      <c r="K24" s="89">
        <f>J24*0.05</f>
        <v>105</v>
      </c>
      <c r="L24" s="89">
        <f>J24*0.1</f>
        <v>210</v>
      </c>
      <c r="M24" s="86">
        <f>J24*J$3+K24*K$3+L24*L$3</f>
        <v>104951.7</v>
      </c>
      <c r="N24" s="86">
        <f>F24*G24*I24</f>
        <v>0</v>
      </c>
      <c r="O24" s="190" t="s">
        <v>101</v>
      </c>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3150</v>
      </c>
      <c r="K27" s="245">
        <f>SUM(K10:K26)</f>
        <v>157.5</v>
      </c>
      <c r="L27" s="245">
        <f>SUM(L10:L26)</f>
        <v>315</v>
      </c>
      <c r="M27" s="257">
        <f>SUM(M10:M26)</f>
        <v>157427.55</v>
      </c>
      <c r="N27" s="257">
        <f>SUM(N10:N26)</f>
        <v>3150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3622.5</v>
      </c>
      <c r="J30" s="126">
        <f>M27</f>
        <v>157427.55</v>
      </c>
      <c r="K30" s="126">
        <f>N27</f>
        <v>3150</v>
      </c>
      <c r="L30" s="126">
        <f>SUM(J30:K30)</f>
        <v>160577.55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25.5" customHeight="1">
      <c r="A43" s="7" t="s">
        <v>102</v>
      </c>
      <c r="B43" s="284" t="s">
        <v>238</v>
      </c>
      <c r="C43" s="284"/>
      <c r="D43" s="284"/>
      <c r="E43" s="284"/>
      <c r="F43" s="284"/>
      <c r="G43" s="284"/>
      <c r="H43" s="284"/>
      <c r="I43" s="284"/>
      <c r="J43" s="284"/>
      <c r="K43" s="284"/>
      <c r="L43" s="284"/>
      <c r="M43" s="284"/>
      <c r="N43" s="284"/>
      <c r="O43" s="284"/>
      <c r="R43" s="120"/>
      <c r="S43" s="121"/>
      <c r="T43" s="11"/>
      <c r="U43" s="122"/>
    </row>
    <row r="44" spans="2:15" ht="10.5">
      <c r="B44" s="195"/>
      <c r="C44" s="195"/>
      <c r="D44" s="195"/>
      <c r="E44" s="195"/>
      <c r="F44" s="195"/>
      <c r="G44" s="195"/>
      <c r="H44" s="195"/>
      <c r="I44" s="195"/>
      <c r="J44" s="195"/>
      <c r="K44" s="195"/>
      <c r="L44" s="195"/>
      <c r="M44" s="195"/>
      <c r="N44" s="195"/>
      <c r="O44" s="195"/>
    </row>
    <row r="45" spans="1:21" ht="10.5">
      <c r="A45" s="7" t="s">
        <v>101</v>
      </c>
      <c r="B45" s="290" t="s">
        <v>217</v>
      </c>
      <c r="C45" s="290"/>
      <c r="D45" s="290"/>
      <c r="E45" s="290"/>
      <c r="F45" s="290"/>
      <c r="G45" s="290"/>
      <c r="H45" s="290"/>
      <c r="I45" s="290"/>
      <c r="J45" s="290"/>
      <c r="K45" s="290"/>
      <c r="L45" s="290"/>
      <c r="M45" s="290"/>
      <c r="N45" s="290"/>
      <c r="O45" s="290"/>
      <c r="R45" s="120"/>
      <c r="S45" s="121"/>
      <c r="T45" s="11"/>
      <c r="U45" s="122"/>
    </row>
  </sheetData>
  <mergeCells count="7">
    <mergeCell ref="B36:O39"/>
    <mergeCell ref="B43:O43"/>
    <mergeCell ref="B45:O45"/>
    <mergeCell ref="A1:O1"/>
    <mergeCell ref="A2:O2"/>
    <mergeCell ref="C17:D17"/>
    <mergeCell ref="B34:O34"/>
  </mergeCells>
  <printOptions/>
  <pageMargins left="0.75" right="0.75" top="1" bottom="1" header="0.5" footer="0.5"/>
  <pageSetup fitToHeight="2" fitToWidth="1" horizontalDpi="600" verticalDpi="600" orientation="landscape" scale="75" r:id="rId1"/>
</worksheet>
</file>

<file path=xl/worksheets/sheet14.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I29" sqref="I29"/>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179</v>
      </c>
      <c r="B1" s="293"/>
      <c r="C1" s="293"/>
      <c r="D1" s="293"/>
      <c r="E1" s="293"/>
      <c r="F1" s="293"/>
      <c r="G1" s="293"/>
      <c r="H1" s="293"/>
      <c r="I1" s="293"/>
      <c r="J1" s="293"/>
      <c r="K1" s="293"/>
      <c r="L1" s="139"/>
      <c r="M1" s="139"/>
    </row>
    <row r="2" spans="1:15" ht="16.5">
      <c r="A2" s="286" t="s">
        <v>23</v>
      </c>
      <c r="B2" s="286"/>
      <c r="C2" s="286"/>
      <c r="D2" s="286"/>
      <c r="E2" s="286"/>
      <c r="F2" s="286"/>
      <c r="G2" s="286"/>
      <c r="H2" s="286"/>
      <c r="I2" s="286"/>
      <c r="J2" s="286"/>
      <c r="K2" s="286"/>
      <c r="L2" s="261"/>
      <c r="M2" s="261"/>
      <c r="N2" s="261"/>
      <c r="O2" s="261"/>
    </row>
    <row r="3" spans="1:10" ht="13.5" thickBot="1">
      <c r="A3" s="10"/>
      <c r="B3" s="7"/>
      <c r="C3" s="7"/>
      <c r="D3" s="7"/>
      <c r="E3" s="11"/>
      <c r="F3" s="1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60</v>
      </c>
      <c r="F11" s="65" t="s">
        <v>135</v>
      </c>
      <c r="G11" s="154">
        <v>40</v>
      </c>
      <c r="H11" s="154">
        <f>E11*G11</f>
        <v>2400</v>
      </c>
      <c r="I11" s="154">
        <f>H11*0.05</f>
        <v>120</v>
      </c>
      <c r="J11" s="154">
        <f>H11*0.1</f>
        <v>240</v>
      </c>
      <c r="K11" s="155">
        <f>(H11*$I$3+I11*$H$3+J11*$J$3)</f>
        <v>182760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SUM('A1'!I16,'B1'!I16,'C1'!I16)</f>
        <v>38981</v>
      </c>
      <c r="F19" s="65" t="s">
        <v>65</v>
      </c>
      <c r="G19" s="157">
        <v>0.5</v>
      </c>
      <c r="H19" s="220">
        <f>E19*G19</f>
        <v>19490.5</v>
      </c>
      <c r="I19" s="220">
        <f>H19*0.05</f>
        <v>974.5250000000001</v>
      </c>
      <c r="J19" s="220">
        <f>H19*0.1</f>
        <v>1949.0500000000002</v>
      </c>
      <c r="K19" s="156">
        <f>(H19*$I$3+I19*$H$3+J19*$J$3)</f>
        <v>1484201.575</v>
      </c>
    </row>
    <row r="20" spans="1:11" ht="13.5" customHeight="1">
      <c r="A20" s="66">
        <v>0.01</v>
      </c>
      <c r="B20" s="83"/>
      <c r="C20" s="2" t="s">
        <v>162</v>
      </c>
      <c r="D20" s="2" t="s">
        <v>156</v>
      </c>
      <c r="E20" s="219">
        <f>SUM('A1'!I17,'B1'!I17,'C1'!I17)</f>
        <v>3236</v>
      </c>
      <c r="F20" s="65" t="s">
        <v>65</v>
      </c>
      <c r="G20" s="157">
        <v>0.5</v>
      </c>
      <c r="H20" s="220">
        <f>E20*G20</f>
        <v>1618</v>
      </c>
      <c r="I20" s="220">
        <f>H20*0.05</f>
        <v>80.9</v>
      </c>
      <c r="J20" s="220">
        <f>H20*0.1</f>
        <v>161.8</v>
      </c>
      <c r="K20" s="156">
        <f>(H20*$I$3+I20*$H$3+J20*$J$3)</f>
        <v>123210.7</v>
      </c>
    </row>
    <row r="21" spans="1:11" ht="13.5" customHeight="1">
      <c r="A21" s="66"/>
      <c r="B21" s="83"/>
      <c r="C21" s="2" t="s">
        <v>137</v>
      </c>
      <c r="D21" s="2"/>
      <c r="E21" s="3">
        <f>SUM('A1'!I18,'B1'!I18,'C1'!I18)</f>
        <v>0</v>
      </c>
      <c r="F21" s="65"/>
      <c r="G21" s="157">
        <v>0.5</v>
      </c>
      <c r="H21" s="220">
        <f>E21*G21</f>
        <v>0</v>
      </c>
      <c r="I21" s="220">
        <f>H21*0.05</f>
        <v>0</v>
      </c>
      <c r="J21" s="220">
        <f>H21*0.1</f>
        <v>0</v>
      </c>
      <c r="K21" s="156">
        <f>(H21*$I$3+I21*$H$3+J21*$J$3)</f>
        <v>0</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23508.5</v>
      </c>
      <c r="I23" s="222">
        <f>SUM(I11:I21)</f>
        <v>1175.4250000000002</v>
      </c>
      <c r="J23" s="222">
        <f>SUM(J11:J21)</f>
        <v>2350.8500000000004</v>
      </c>
      <c r="K23" s="175">
        <f>SUM(K11:K22)</f>
        <v>1790172.275</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27034.775</v>
      </c>
      <c r="I25" s="126">
        <f>K23</f>
        <v>1790172.275</v>
      </c>
      <c r="J25" s="126">
        <f>M22</f>
        <v>0</v>
      </c>
      <c r="K25" s="126">
        <f>SUM(I25:J25)</f>
        <v>1790172.275</v>
      </c>
      <c r="L25" s="178"/>
      <c r="M25" s="118"/>
    </row>
    <row r="26" spans="1:13" s="7" customFormat="1" ht="24.75" customHeight="1">
      <c r="A26" s="92" t="s">
        <v>116</v>
      </c>
      <c r="B26" s="289" t="s">
        <v>22</v>
      </c>
      <c r="C26" s="289"/>
      <c r="D26" s="289"/>
      <c r="E26" s="289"/>
      <c r="F26" s="289"/>
      <c r="G26" s="289"/>
      <c r="H26" s="289"/>
      <c r="I26" s="289"/>
      <c r="J26" s="289"/>
      <c r="K26" s="28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8">
    <mergeCell ref="B26:K26"/>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r:id="rId1"/>
  <headerFooter alignWithMargins="0">
    <oddFooter>&amp;L&amp;F&amp;CAgency Burden Year 1
&amp;P of &amp;N&amp;R&amp;D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4" sqref="H24:K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29</v>
      </c>
      <c r="B1" s="293"/>
      <c r="C1" s="293"/>
      <c r="D1" s="293"/>
      <c r="E1" s="293"/>
      <c r="F1" s="293"/>
      <c r="G1" s="293"/>
      <c r="H1" s="293"/>
      <c r="I1" s="293"/>
      <c r="J1" s="293"/>
      <c r="K1" s="293"/>
      <c r="L1" s="139"/>
      <c r="M1" s="139"/>
    </row>
    <row r="2" spans="1:15" ht="16.5">
      <c r="A2" s="286" t="s">
        <v>24</v>
      </c>
      <c r="B2" s="286"/>
      <c r="C2" s="286"/>
      <c r="D2" s="286"/>
      <c r="E2" s="286"/>
      <c r="F2" s="286"/>
      <c r="G2" s="286"/>
      <c r="H2" s="286"/>
      <c r="I2" s="286"/>
      <c r="J2" s="286"/>
      <c r="K2" s="286"/>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SUM('A2'!I16,'B2'!I16,'C2'!I16)</f>
        <v>1618</v>
      </c>
      <c r="F19" s="65" t="s">
        <v>65</v>
      </c>
      <c r="G19" s="157">
        <v>0.5</v>
      </c>
      <c r="H19" s="220">
        <f>E19*G19</f>
        <v>809</v>
      </c>
      <c r="I19" s="158">
        <f>H19*0.05</f>
        <v>40.45</v>
      </c>
      <c r="J19" s="158">
        <f>H19*0.1</f>
        <v>80.9</v>
      </c>
      <c r="K19" s="156">
        <f>(H19*$H$3+I19*$I$3+J19*$J$3)</f>
        <v>31631.9</v>
      </c>
    </row>
    <row r="20" spans="1:11" ht="13.5" customHeight="1">
      <c r="A20" s="66">
        <v>0.01</v>
      </c>
      <c r="B20" s="83"/>
      <c r="C20" s="2" t="s">
        <v>162</v>
      </c>
      <c r="D20" s="2" t="s">
        <v>156</v>
      </c>
      <c r="E20" s="219">
        <f>SUM('A2'!I17,'B2'!I17,'C2'!I17)</f>
        <v>1618</v>
      </c>
      <c r="F20" s="65" t="s">
        <v>65</v>
      </c>
      <c r="G20" s="157">
        <v>0.5</v>
      </c>
      <c r="H20" s="220">
        <f>E20*G20</f>
        <v>809</v>
      </c>
      <c r="I20" s="158">
        <f>H20*0.05</f>
        <v>40.45</v>
      </c>
      <c r="J20" s="158">
        <f>H20*0.1</f>
        <v>80.9</v>
      </c>
      <c r="K20" s="156">
        <f>(H20*$H$3+I20*$I$3+J20*$J$3)</f>
        <v>31631.9</v>
      </c>
    </row>
    <row r="21" spans="1:11" ht="13.5" customHeight="1">
      <c r="A21" s="66"/>
      <c r="B21" s="83"/>
      <c r="C21" s="2" t="s">
        <v>137</v>
      </c>
      <c r="D21" s="2"/>
      <c r="E21" s="219">
        <f>SUM('A2'!I18,'B2'!I18,'C2'!I18)</f>
        <v>3236</v>
      </c>
      <c r="F21" s="65"/>
      <c r="G21" s="157">
        <v>0.5</v>
      </c>
      <c r="H21" s="220">
        <f>E21*G21</f>
        <v>1618</v>
      </c>
      <c r="I21" s="158">
        <f>H21*0.05</f>
        <v>80.9</v>
      </c>
      <c r="J21" s="158">
        <f>H21*0.1</f>
        <v>161.8</v>
      </c>
      <c r="K21" s="156">
        <f>(H21*$H$3+I21*$I$3+J21*$J$3)</f>
        <v>63263.8</v>
      </c>
    </row>
    <row r="22" spans="1:11" ht="13.5" customHeight="1">
      <c r="A22" s="164" t="s">
        <v>103</v>
      </c>
      <c r="B22" s="165" t="s">
        <v>159</v>
      </c>
      <c r="C22" s="5"/>
      <c r="D22" s="5"/>
      <c r="E22" s="203" t="s">
        <v>62</v>
      </c>
      <c r="F22" s="47"/>
      <c r="G22" s="86"/>
      <c r="H22" s="221"/>
      <c r="I22" s="204"/>
      <c r="J22" s="204"/>
      <c r="K22" s="166"/>
    </row>
    <row r="23" spans="1:12" ht="13.5" customHeight="1" thickBot="1">
      <c r="A23" s="167" t="s">
        <v>119</v>
      </c>
      <c r="B23" s="168"/>
      <c r="C23" s="169"/>
      <c r="D23" s="170"/>
      <c r="E23" s="171"/>
      <c r="F23" s="172"/>
      <c r="G23" s="173"/>
      <c r="H23" s="222">
        <f>SUM(H11:H21)</f>
        <v>3236</v>
      </c>
      <c r="I23" s="174">
        <f>SUM(I11:I21)</f>
        <v>161.8</v>
      </c>
      <c r="J23" s="174">
        <f>SUM(J11:J21)</f>
        <v>323.6</v>
      </c>
      <c r="K23" s="175">
        <f>SUM(K11:K22)</f>
        <v>126527.6</v>
      </c>
      <c r="L23" s="176"/>
    </row>
    <row r="24" spans="1:13" s="7" customFormat="1" ht="13.5" customHeight="1" thickTop="1">
      <c r="A24" s="92"/>
      <c r="B24" s="92"/>
      <c r="C24" s="92"/>
      <c r="D24" s="177"/>
      <c r="E24" s="177"/>
      <c r="F24" s="118"/>
      <c r="G24" s="118"/>
      <c r="H24" s="124" t="s">
        <v>129</v>
      </c>
      <c r="I24" s="124" t="s">
        <v>130</v>
      </c>
      <c r="J24" s="124" t="s">
        <v>122</v>
      </c>
      <c r="K24" s="124" t="s">
        <v>87</v>
      </c>
      <c r="L24" s="210"/>
      <c r="M24" s="118"/>
    </row>
    <row r="25" spans="1:13" s="7" customFormat="1" ht="13.5" customHeight="1">
      <c r="A25" s="92" t="s">
        <v>115</v>
      </c>
      <c r="B25" s="92" t="s">
        <v>118</v>
      </c>
      <c r="C25" s="92"/>
      <c r="D25" s="177"/>
      <c r="E25" s="177"/>
      <c r="F25" s="118"/>
      <c r="G25" s="118"/>
      <c r="H25" s="124">
        <f>SUM(H23:J23)</f>
        <v>3721.4</v>
      </c>
      <c r="I25" s="126">
        <f>K23</f>
        <v>126527.6</v>
      </c>
      <c r="J25" s="126">
        <f>M22</f>
        <v>0</v>
      </c>
      <c r="K25" s="126">
        <f>SUM(I25:J25)</f>
        <v>126527.6</v>
      </c>
      <c r="L25" s="210"/>
      <c r="M25" s="118"/>
    </row>
    <row r="26" spans="1:13" s="7" customFormat="1" ht="13.5" customHeight="1">
      <c r="A26" s="92" t="s">
        <v>116</v>
      </c>
      <c r="B26" s="92" t="s">
        <v>161</v>
      </c>
      <c r="C26" s="92"/>
      <c r="D26" s="177"/>
      <c r="E26" s="177"/>
      <c r="F26" s="118"/>
      <c r="G26" s="118"/>
      <c r="H26" s="179"/>
      <c r="I26" s="179"/>
      <c r="J26" s="179"/>
      <c r="K26" s="179"/>
      <c r="L26" s="210"/>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scale="95" r:id="rId1"/>
  <headerFooter alignWithMargins="0">
    <oddFooter>&amp;L&amp;F&amp;CAgency Burden Year 1
&amp;P of &amp;N&amp;R&amp;D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4" sqref="H24:K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30</v>
      </c>
      <c r="B1" s="293"/>
      <c r="C1" s="293"/>
      <c r="D1" s="293"/>
      <c r="E1" s="293"/>
      <c r="F1" s="293"/>
      <c r="G1" s="293"/>
      <c r="H1" s="293"/>
      <c r="I1" s="293"/>
      <c r="J1" s="293"/>
      <c r="K1" s="293"/>
      <c r="L1" s="139"/>
      <c r="M1" s="139"/>
    </row>
    <row r="2" spans="1:15" ht="16.5">
      <c r="A2" s="286" t="s">
        <v>25</v>
      </c>
      <c r="B2" s="286"/>
      <c r="C2" s="286"/>
      <c r="D2" s="286"/>
      <c r="E2" s="286"/>
      <c r="F2" s="286"/>
      <c r="G2" s="286"/>
      <c r="H2" s="286"/>
      <c r="I2" s="286"/>
      <c r="J2" s="286"/>
      <c r="K2" s="286"/>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SUM('A3'!I16,'B3'!I16,'C3'!I16)</f>
        <v>1618</v>
      </c>
      <c r="F19" s="65" t="s">
        <v>65</v>
      </c>
      <c r="G19" s="157">
        <v>0.5</v>
      </c>
      <c r="H19" s="220">
        <f>E19*G19</f>
        <v>809</v>
      </c>
      <c r="I19" s="220">
        <f>H19*0.05</f>
        <v>40.45</v>
      </c>
      <c r="J19" s="220">
        <f>H19*0.1</f>
        <v>80.9</v>
      </c>
      <c r="K19" s="156">
        <f>(H19*$H$3+I19*$I$3+J19*$J$3)</f>
        <v>31631.9</v>
      </c>
    </row>
    <row r="20" spans="1:11" ht="13.5" customHeight="1">
      <c r="A20" s="66">
        <v>0.01</v>
      </c>
      <c r="B20" s="83"/>
      <c r="C20" s="2" t="s">
        <v>162</v>
      </c>
      <c r="D20" s="2" t="s">
        <v>156</v>
      </c>
      <c r="E20" s="219">
        <f>SUM('A3'!I17,'B3'!I17,'C3'!I17)</f>
        <v>2668</v>
      </c>
      <c r="F20" s="65" t="s">
        <v>65</v>
      </c>
      <c r="G20" s="157">
        <v>0.5</v>
      </c>
      <c r="H20" s="220">
        <f>E20*G20</f>
        <v>1334</v>
      </c>
      <c r="I20" s="220">
        <f>H20*0.05</f>
        <v>66.7</v>
      </c>
      <c r="J20" s="220">
        <f>H20*0.1</f>
        <v>133.4</v>
      </c>
      <c r="K20" s="156">
        <f>(H20*$H$3+I20*$I$3+J20*$J$3)</f>
        <v>52159.4</v>
      </c>
    </row>
    <row r="21" spans="1:11" ht="13.5" customHeight="1">
      <c r="A21" s="66"/>
      <c r="B21" s="83"/>
      <c r="C21" s="2" t="s">
        <v>137</v>
      </c>
      <c r="D21" s="2"/>
      <c r="E21" s="219">
        <f>SUM('A3'!I18,'B3'!I18,'C3'!I18)</f>
        <v>4854</v>
      </c>
      <c r="F21" s="65"/>
      <c r="G21" s="157">
        <v>0.5</v>
      </c>
      <c r="H21" s="220">
        <f>E21*G21</f>
        <v>2427</v>
      </c>
      <c r="I21" s="220">
        <f>H21*0.05</f>
        <v>121.35000000000001</v>
      </c>
      <c r="J21" s="220">
        <f>H21*0.1</f>
        <v>242.70000000000002</v>
      </c>
      <c r="K21" s="156">
        <f>(H21*$H$3+I21*$I$3+J21*$J$3)</f>
        <v>94895.7</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4570</v>
      </c>
      <c r="I23" s="222">
        <f>SUM(I11:I21)</f>
        <v>228.5</v>
      </c>
      <c r="J23" s="222">
        <f>SUM(J11:J21)</f>
        <v>457</v>
      </c>
      <c r="K23" s="175">
        <f>SUM(K11:K22)</f>
        <v>178687</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5255.5</v>
      </c>
      <c r="I25" s="126">
        <f>K23</f>
        <v>178687</v>
      </c>
      <c r="J25" s="126">
        <f>M22</f>
        <v>0</v>
      </c>
      <c r="K25" s="126">
        <f>SUM(I25:J25)</f>
        <v>178687</v>
      </c>
      <c r="L25" s="178"/>
      <c r="M25" s="118"/>
    </row>
    <row r="26" spans="1:13" s="7" customFormat="1" ht="13.5" customHeight="1">
      <c r="A26" s="92" t="s">
        <v>116</v>
      </c>
      <c r="B26" s="92" t="s">
        <v>161</v>
      </c>
      <c r="C26" s="92"/>
      <c r="D26" s="177"/>
      <c r="E26" s="177"/>
      <c r="F26" s="118"/>
      <c r="G26" s="118"/>
      <c r="H26" s="179"/>
      <c r="I26" s="179"/>
      <c r="J26" s="179"/>
      <c r="K26" s="17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scale="95" r:id="rId1"/>
  <headerFooter alignWithMargins="0">
    <oddFooter>&amp;L&amp;F&amp;CAgency Burden Year 1
&amp;P of &amp;N&amp;R&amp;D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27"/>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5" sqref="H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31</v>
      </c>
      <c r="B1" s="293"/>
      <c r="C1" s="293"/>
      <c r="D1" s="293"/>
      <c r="E1" s="293"/>
      <c r="F1" s="293"/>
      <c r="G1" s="293"/>
      <c r="H1" s="293"/>
      <c r="I1" s="293"/>
      <c r="J1" s="293"/>
      <c r="K1" s="293"/>
      <c r="L1" s="139"/>
      <c r="M1" s="139"/>
    </row>
    <row r="2" spans="1:15" ht="16.5">
      <c r="A2" s="286" t="s">
        <v>26</v>
      </c>
      <c r="B2" s="286"/>
      <c r="C2" s="286"/>
      <c r="D2" s="286"/>
      <c r="E2" s="286"/>
      <c r="F2" s="286"/>
      <c r="G2" s="286"/>
      <c r="H2" s="286"/>
      <c r="I2" s="286"/>
      <c r="J2" s="286"/>
      <c r="K2" s="286"/>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SUM('A4'!I16,'B4'!I16,'C4'!I16)</f>
        <v>1618</v>
      </c>
      <c r="F19" s="65" t="s">
        <v>65</v>
      </c>
      <c r="G19" s="157">
        <v>0.5</v>
      </c>
      <c r="H19" s="220">
        <f>E19*G19</f>
        <v>809</v>
      </c>
      <c r="I19" s="220">
        <f>H19*0.05</f>
        <v>40.45</v>
      </c>
      <c r="J19" s="220">
        <f>H19*0.1</f>
        <v>80.9</v>
      </c>
      <c r="K19" s="156">
        <f>(H19*$H$3+I19*$I$3+J19*$J$3)</f>
        <v>31631.9</v>
      </c>
    </row>
    <row r="20" spans="1:11" ht="13.5" customHeight="1">
      <c r="A20" s="66">
        <v>0.01</v>
      </c>
      <c r="B20" s="83"/>
      <c r="C20" s="2" t="s">
        <v>162</v>
      </c>
      <c r="D20" s="2" t="s">
        <v>156</v>
      </c>
      <c r="E20" s="219">
        <f>SUM('A4'!I17,'B4'!I17,'C4'!I17)</f>
        <v>29509</v>
      </c>
      <c r="F20" s="65" t="s">
        <v>65</v>
      </c>
      <c r="G20" s="157">
        <v>0.5</v>
      </c>
      <c r="H20" s="220">
        <f>E20*G20</f>
        <v>14754.5</v>
      </c>
      <c r="I20" s="220">
        <f>H20*0.05</f>
        <v>737.725</v>
      </c>
      <c r="J20" s="220">
        <f>H20*0.1</f>
        <v>1475.45</v>
      </c>
      <c r="K20" s="156">
        <f>(H20*$H$3+I20*$I$3+J20*$J$3)</f>
        <v>576900.95</v>
      </c>
    </row>
    <row r="21" spans="1:11" ht="13.5" customHeight="1">
      <c r="A21" s="66"/>
      <c r="B21" s="83"/>
      <c r="C21" s="2" t="s">
        <v>137</v>
      </c>
      <c r="D21" s="2"/>
      <c r="E21" s="219">
        <f>SUM('A4'!I18,'B4'!I18,'C4'!I18)</f>
        <v>37031</v>
      </c>
      <c r="F21" s="65"/>
      <c r="G21" s="157">
        <v>0.5</v>
      </c>
      <c r="H21" s="220">
        <f>E21*G21</f>
        <v>18515.5</v>
      </c>
      <c r="I21" s="220">
        <f>H21*0.05</f>
        <v>925.7750000000001</v>
      </c>
      <c r="J21" s="220">
        <f>H21*0.1</f>
        <v>1851.5500000000002</v>
      </c>
      <c r="K21" s="156">
        <f>(H21*$H$3+I21*$I$3+J21*$J$3)</f>
        <v>723956.05</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34079</v>
      </c>
      <c r="I23" s="222">
        <f>SUM(I11:I21)</f>
        <v>1703.9500000000003</v>
      </c>
      <c r="J23" s="222">
        <f>SUM(J11:J21)</f>
        <v>3407.9000000000005</v>
      </c>
      <c r="K23" s="175">
        <f>SUM(K11:K22)</f>
        <v>1332488.9</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39190.85</v>
      </c>
      <c r="I25" s="126">
        <f>K23</f>
        <v>1332488.9</v>
      </c>
      <c r="J25" s="126">
        <f>M22</f>
        <v>0</v>
      </c>
      <c r="K25" s="126">
        <f>SUM(I25:J25)</f>
        <v>1332488.9</v>
      </c>
      <c r="L25" s="178"/>
      <c r="M25" s="118"/>
    </row>
    <row r="26" spans="1:13" s="7" customFormat="1" ht="13.5" customHeight="1">
      <c r="A26" s="92" t="s">
        <v>116</v>
      </c>
      <c r="B26" s="92" t="s">
        <v>161</v>
      </c>
      <c r="C26" s="92"/>
      <c r="D26" s="177"/>
      <c r="E26" s="177"/>
      <c r="F26" s="118"/>
      <c r="G26" s="118"/>
      <c r="H26" s="179"/>
      <c r="I26" s="179"/>
      <c r="J26" s="179"/>
      <c r="K26" s="17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E6:F6"/>
    <mergeCell ref="E7:F7"/>
    <mergeCell ref="E10:F10"/>
    <mergeCell ref="A1:K1"/>
    <mergeCell ref="A2:K2"/>
    <mergeCell ref="E4:F4"/>
    <mergeCell ref="E5:F5"/>
  </mergeCells>
  <printOptions horizontalCentered="1"/>
  <pageMargins left="0.25" right="0.25" top="0.5" bottom="0.5" header="0.2" footer="0.3"/>
  <pageSetup fitToHeight="1" fitToWidth="1" horizontalDpi="600" verticalDpi="600" orientation="landscape" scale="91" r:id="rId1"/>
  <headerFooter alignWithMargins="0">
    <oddFooter>&amp;L&amp;F&amp;CAgency Burden Year 4
&amp;P of &amp;N&amp;R&amp;D</oddFooter>
  </headerFooter>
</worksheet>
</file>

<file path=xl/worksheets/sheet18.xml><?xml version="1.0" encoding="utf-8"?>
<worksheet xmlns="http://schemas.openxmlformats.org/spreadsheetml/2006/main" xmlns:r="http://schemas.openxmlformats.org/officeDocument/2006/relationships">
  <dimension ref="A1:F18"/>
  <sheetViews>
    <sheetView tabSelected="1" workbookViewId="0" topLeftCell="A1">
      <selection activeCell="F3" sqref="F3"/>
    </sheetView>
  </sheetViews>
  <sheetFormatPr defaultColWidth="9.33203125" defaultRowHeight="10.5"/>
  <cols>
    <col min="2" max="3" width="14.66015625" style="0" customWidth="1"/>
    <col min="4" max="4" width="13.83203125" style="0" bestFit="1" customWidth="1"/>
    <col min="5" max="5" width="12.83203125" style="0" customWidth="1"/>
    <col min="6" max="6" width="14.83203125" style="0" customWidth="1"/>
  </cols>
  <sheetData>
    <row r="1" ht="16.5" thickBot="1">
      <c r="A1" s="266" t="s">
        <v>218</v>
      </c>
    </row>
    <row r="2" spans="1:6" ht="51.75" thickBot="1">
      <c r="A2" s="267"/>
      <c r="B2" s="268" t="s">
        <v>219</v>
      </c>
      <c r="C2" s="268" t="s">
        <v>220</v>
      </c>
      <c r="D2" s="268" t="s">
        <v>221</v>
      </c>
      <c r="E2" s="268" t="s">
        <v>222</v>
      </c>
      <c r="F2" s="268" t="s">
        <v>87</v>
      </c>
    </row>
    <row r="3" spans="1:6" ht="13.5" thickBot="1">
      <c r="A3" s="300" t="s">
        <v>223</v>
      </c>
      <c r="B3" s="269" t="s">
        <v>224</v>
      </c>
      <c r="C3" s="273">
        <f>'A1'!I34</f>
        <v>604345.8735</v>
      </c>
      <c r="D3" s="273">
        <f>'B1'!I34</f>
        <v>4175</v>
      </c>
      <c r="E3" s="273">
        <f>'C1'!I30</f>
        <v>17250</v>
      </c>
      <c r="F3" s="280">
        <f>SUM(C3:E3)</f>
        <v>625770.8735</v>
      </c>
    </row>
    <row r="4" spans="1:6" ht="13.5" thickBot="1">
      <c r="A4" s="301"/>
      <c r="B4" s="269" t="s">
        <v>225</v>
      </c>
      <c r="C4" s="274">
        <f>'A1'!J34</f>
        <v>25332136.354530003</v>
      </c>
      <c r="D4" s="274">
        <f>'B1'!J34</f>
        <v>174919.5</v>
      </c>
      <c r="E4" s="274">
        <f>'C1'!J30</f>
        <v>749655</v>
      </c>
      <c r="F4" s="275">
        <f>SUM(C4:E4)</f>
        <v>26256710.854530003</v>
      </c>
    </row>
    <row r="5" spans="1:6" ht="13.5" thickBot="1">
      <c r="A5" s="302"/>
      <c r="B5" s="269" t="s">
        <v>226</v>
      </c>
      <c r="C5" s="274">
        <f>'A1'!K34</f>
        <v>38967</v>
      </c>
      <c r="D5" s="274">
        <f>'B1'!K34</f>
        <v>250</v>
      </c>
      <c r="E5" s="274">
        <f>'C1'!K30</f>
        <v>3000</v>
      </c>
      <c r="F5" s="275">
        <f>SUM(C5:E5)</f>
        <v>42217</v>
      </c>
    </row>
    <row r="6" spans="1:6" ht="13.5" thickBot="1">
      <c r="A6" s="303"/>
      <c r="B6" s="304"/>
      <c r="C6" s="304"/>
      <c r="D6" s="304"/>
      <c r="E6" s="304"/>
      <c r="F6" s="305"/>
    </row>
    <row r="7" spans="1:6" ht="13.5" thickBot="1">
      <c r="A7" s="300" t="s">
        <v>227</v>
      </c>
      <c r="B7" s="269" t="s">
        <v>224</v>
      </c>
      <c r="C7" s="273">
        <f>'A2'!I34</f>
        <v>41800.78025</v>
      </c>
      <c r="D7" s="273">
        <f>'B2'!I34</f>
        <v>0</v>
      </c>
      <c r="E7" s="273">
        <f>'C2'!I30</f>
        <v>9660</v>
      </c>
      <c r="F7" s="275">
        <f>SUM(C7:E7)</f>
        <v>51460.78025</v>
      </c>
    </row>
    <row r="8" spans="1:6" ht="13.5" thickBot="1">
      <c r="A8" s="301"/>
      <c r="B8" s="269" t="s">
        <v>225</v>
      </c>
      <c r="C8" s="274">
        <f>'A2'!J34</f>
        <v>1629991.6087950002</v>
      </c>
      <c r="D8" s="274">
        <f>'B2'!J34</f>
        <v>0</v>
      </c>
      <c r="E8" s="274">
        <f>'C2'!J30</f>
        <v>419806.8</v>
      </c>
      <c r="F8" s="275">
        <f>SUM(C8:E8)</f>
        <v>2049798.4087950003</v>
      </c>
    </row>
    <row r="9" spans="1:6" ht="13.5" thickBot="1">
      <c r="A9" s="302"/>
      <c r="B9" s="269" t="s">
        <v>226</v>
      </c>
      <c r="C9" s="274">
        <f>'A2'!K34</f>
        <v>12944</v>
      </c>
      <c r="D9" s="274">
        <f>'B2'!K34</f>
        <v>0</v>
      </c>
      <c r="E9" s="274">
        <f>'C2'!K30</f>
        <v>0</v>
      </c>
      <c r="F9" s="275">
        <f>SUM(C9:E9)</f>
        <v>12944</v>
      </c>
    </row>
    <row r="10" spans="1:6" ht="13.5" thickBot="1">
      <c r="A10" s="303"/>
      <c r="B10" s="304"/>
      <c r="C10" s="304"/>
      <c r="D10" s="304"/>
      <c r="E10" s="304"/>
      <c r="F10" s="305"/>
    </row>
    <row r="11" spans="1:6" ht="13.5" thickBot="1">
      <c r="A11" s="300" t="s">
        <v>228</v>
      </c>
      <c r="B11" s="269" t="s">
        <v>224</v>
      </c>
      <c r="C11" s="273">
        <f>'A3'!I34</f>
        <v>45619.867</v>
      </c>
      <c r="D11" s="273">
        <f>'B3'!I34</f>
        <v>0</v>
      </c>
      <c r="E11" s="273">
        <f>'C3'!I30</f>
        <v>17257.5</v>
      </c>
      <c r="F11" s="275">
        <f>SUM(C11:E11)</f>
        <v>62877.367</v>
      </c>
    </row>
    <row r="12" spans="1:6" ht="13.5" thickBot="1">
      <c r="A12" s="301"/>
      <c r="B12" s="269" t="s">
        <v>225</v>
      </c>
      <c r="C12" s="274">
        <f>'A3'!J34</f>
        <v>1795962.4770600002</v>
      </c>
      <c r="D12" s="274">
        <f>'B3'!J34</f>
        <v>0</v>
      </c>
      <c r="E12" s="274">
        <f>'C3'!J30</f>
        <v>361694.85</v>
      </c>
      <c r="F12" s="275">
        <f>SUM(C12:E12)</f>
        <v>2157657.32706</v>
      </c>
    </row>
    <row r="13" spans="1:6" ht="13.5" thickBot="1">
      <c r="A13" s="302"/>
      <c r="B13" s="269" t="s">
        <v>226</v>
      </c>
      <c r="C13" s="274">
        <f>'A3'!K34</f>
        <v>17798</v>
      </c>
      <c r="D13" s="274">
        <f>'B3'!K34</f>
        <v>0</v>
      </c>
      <c r="E13" s="274">
        <f>'C3'!K30</f>
        <v>1050</v>
      </c>
      <c r="F13" s="275">
        <f>SUM(C13:E13)</f>
        <v>18848</v>
      </c>
    </row>
    <row r="14" spans="1:6" ht="13.5" thickBot="1">
      <c r="A14" s="303"/>
      <c r="B14" s="304"/>
      <c r="C14" s="304"/>
      <c r="D14" s="304"/>
      <c r="E14" s="304"/>
      <c r="F14" s="305"/>
    </row>
    <row r="15" spans="1:6" ht="13.5" thickBot="1">
      <c r="A15" s="300" t="s">
        <v>229</v>
      </c>
      <c r="B15" s="269" t="s">
        <v>224</v>
      </c>
      <c r="C15" s="273">
        <f aca="true" t="shared" si="0" ref="C15:F17">SUM(C3,C7,C11)/3</f>
        <v>230588.84024999998</v>
      </c>
      <c r="D15" s="273">
        <f t="shared" si="0"/>
        <v>1391.6666666666667</v>
      </c>
      <c r="E15" s="273">
        <f t="shared" si="0"/>
        <v>14722.5</v>
      </c>
      <c r="F15" s="273">
        <f t="shared" si="0"/>
        <v>246703.00691666664</v>
      </c>
    </row>
    <row r="16" spans="1:6" ht="13.5" thickBot="1">
      <c r="A16" s="301"/>
      <c r="B16" s="269" t="s">
        <v>225</v>
      </c>
      <c r="C16" s="274">
        <f t="shared" si="0"/>
        <v>9586030.146795</v>
      </c>
      <c r="D16" s="274">
        <f t="shared" si="0"/>
        <v>58306.5</v>
      </c>
      <c r="E16" s="274">
        <f t="shared" si="0"/>
        <v>510385.55</v>
      </c>
      <c r="F16" s="274">
        <f t="shared" si="0"/>
        <v>10154722.196795</v>
      </c>
    </row>
    <row r="17" spans="1:6" ht="13.5" thickBot="1">
      <c r="A17" s="302"/>
      <c r="B17" s="269" t="s">
        <v>226</v>
      </c>
      <c r="C17" s="274">
        <f t="shared" si="0"/>
        <v>23236.333333333332</v>
      </c>
      <c r="D17" s="274">
        <f t="shared" si="0"/>
        <v>83.33333333333333</v>
      </c>
      <c r="E17" s="274">
        <f t="shared" si="0"/>
        <v>1350</v>
      </c>
      <c r="F17" s="274">
        <f t="shared" si="0"/>
        <v>24669.666666666668</v>
      </c>
    </row>
    <row r="18" spans="1:6" ht="13.5" thickBot="1">
      <c r="A18" s="271"/>
      <c r="B18" s="269"/>
      <c r="C18" s="270"/>
      <c r="D18" s="270"/>
      <c r="E18" s="270"/>
      <c r="F18" s="272"/>
    </row>
  </sheetData>
  <mergeCells count="7">
    <mergeCell ref="A11:A13"/>
    <mergeCell ref="A14:F14"/>
    <mergeCell ref="A15:A17"/>
    <mergeCell ref="A3:A5"/>
    <mergeCell ref="A6:F6"/>
    <mergeCell ref="A7:A9"/>
    <mergeCell ref="A10:F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7"/>
  <sheetViews>
    <sheetView workbookViewId="0" topLeftCell="A1">
      <selection activeCell="F13" sqref="F13"/>
    </sheetView>
  </sheetViews>
  <sheetFormatPr defaultColWidth="9.33203125" defaultRowHeight="10.5"/>
  <cols>
    <col min="1" max="1" width="10.5" style="0" customWidth="1"/>
    <col min="2" max="2" width="13.83203125" style="0" customWidth="1"/>
    <col min="3" max="3" width="15.16015625" style="0" customWidth="1"/>
    <col min="6" max="6" width="12.16015625" style="0" bestFit="1" customWidth="1"/>
  </cols>
  <sheetData>
    <row r="1" ht="17.25" thickBot="1">
      <c r="A1" s="276" t="s">
        <v>230</v>
      </c>
    </row>
    <row r="2" spans="1:3" ht="13.5" thickBot="1">
      <c r="A2" s="267"/>
      <c r="B2" s="268"/>
      <c r="C2" s="268" t="s">
        <v>231</v>
      </c>
    </row>
    <row r="3" spans="1:3" ht="26.25" thickBot="1">
      <c r="A3" s="281" t="s">
        <v>223</v>
      </c>
      <c r="B3" s="269" t="s">
        <v>224</v>
      </c>
      <c r="C3" s="273">
        <f>'D1'!H25</f>
        <v>27034.775</v>
      </c>
    </row>
    <row r="4" spans="1:3" ht="13.5" thickBot="1">
      <c r="A4" s="282"/>
      <c r="B4" s="269" t="s">
        <v>225</v>
      </c>
      <c r="C4" s="277">
        <f>'D1'!I25</f>
        <v>1790172.275</v>
      </c>
    </row>
    <row r="5" spans="1:3" ht="13.5" thickBot="1">
      <c r="A5" s="283"/>
      <c r="B5" s="269" t="s">
        <v>226</v>
      </c>
      <c r="C5" s="274">
        <f>'D1'!J25</f>
        <v>0</v>
      </c>
    </row>
    <row r="6" spans="1:3" ht="13.5" thickBot="1">
      <c r="A6" s="306"/>
      <c r="B6" s="307"/>
      <c r="C6" s="308"/>
    </row>
    <row r="7" spans="1:3" ht="26.25" thickBot="1">
      <c r="A7" s="281" t="s">
        <v>227</v>
      </c>
      <c r="B7" s="269" t="s">
        <v>224</v>
      </c>
      <c r="C7" s="273">
        <f>'D2'!H25</f>
        <v>3721.4</v>
      </c>
    </row>
    <row r="8" spans="1:3" ht="13.5" thickBot="1">
      <c r="A8" s="282"/>
      <c r="B8" s="269" t="s">
        <v>225</v>
      </c>
      <c r="C8" s="277">
        <f>'D2'!I25</f>
        <v>126527.6</v>
      </c>
    </row>
    <row r="9" spans="1:3" ht="13.5" thickBot="1">
      <c r="A9" s="283"/>
      <c r="B9" s="269" t="s">
        <v>226</v>
      </c>
      <c r="C9" s="274">
        <f>'D2'!J25</f>
        <v>0</v>
      </c>
    </row>
    <row r="10" spans="1:3" ht="13.5" thickBot="1">
      <c r="A10" s="306"/>
      <c r="B10" s="307"/>
      <c r="C10" s="308"/>
    </row>
    <row r="11" spans="1:6" ht="26.25" thickBot="1">
      <c r="A11" s="281" t="s">
        <v>228</v>
      </c>
      <c r="B11" s="269" t="s">
        <v>224</v>
      </c>
      <c r="C11" s="273">
        <f>'D3'!H25</f>
        <v>5255.5</v>
      </c>
      <c r="F11" s="278">
        <f>SUM(C7,C11,C3)/3</f>
        <v>12003.891666666668</v>
      </c>
    </row>
    <row r="12" spans="1:6" ht="13.5" thickBot="1">
      <c r="A12" s="282"/>
      <c r="B12" s="269" t="s">
        <v>225</v>
      </c>
      <c r="C12" s="277">
        <f>'D3'!I25</f>
        <v>178687</v>
      </c>
      <c r="F12" s="279">
        <f>SUM(C8,C12,C4)/3</f>
        <v>698462.2916666666</v>
      </c>
    </row>
    <row r="13" spans="1:3" ht="13.5" thickBot="1">
      <c r="A13" s="283"/>
      <c r="B13" s="269" t="s">
        <v>226</v>
      </c>
      <c r="C13" s="274">
        <f>'D3'!J25</f>
        <v>0</v>
      </c>
    </row>
    <row r="14" spans="1:3" ht="13.5" thickBot="1">
      <c r="A14" s="306"/>
      <c r="B14" s="307"/>
      <c r="C14" s="308"/>
    </row>
    <row r="15" spans="1:3" ht="26.25" thickBot="1">
      <c r="A15" s="281" t="s">
        <v>232</v>
      </c>
      <c r="B15" s="269" t="s">
        <v>224</v>
      </c>
      <c r="C15" s="273">
        <f>SUM(C3,C7,C11)/3</f>
        <v>12003.891666666668</v>
      </c>
    </row>
    <row r="16" spans="1:3" ht="13.5" thickBot="1">
      <c r="A16" s="282"/>
      <c r="B16" s="269" t="s">
        <v>225</v>
      </c>
      <c r="C16" s="277">
        <f>SUM(C4,C8,C12)/3</f>
        <v>698462.2916666666</v>
      </c>
    </row>
    <row r="17" spans="1:3" ht="13.5" thickBot="1">
      <c r="A17" s="283"/>
      <c r="B17" s="269" t="s">
        <v>226</v>
      </c>
      <c r="C17" s="274">
        <f>SUM(C5,C9,C13)/3</f>
        <v>0</v>
      </c>
    </row>
  </sheetData>
  <mergeCells count="7">
    <mergeCell ref="A11:A13"/>
    <mergeCell ref="A14:C14"/>
    <mergeCell ref="A15:A17"/>
    <mergeCell ref="A3:A5"/>
    <mergeCell ref="A6:C6"/>
    <mergeCell ref="A7:A9"/>
    <mergeCell ref="A10: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J70"/>
  <sheetViews>
    <sheetView showGridLines="0" zoomScale="75" zoomScaleNormal="75" workbookViewId="0" topLeftCell="A1">
      <pane xSplit="4" ySplit="9" topLeftCell="F10" activePane="bottomRight" state="frozen"/>
      <selection pane="topLeft" activeCell="A1" sqref="A1"/>
      <selection pane="topRight" activeCell="E1" sqref="E1"/>
      <selection pane="bottomLeft" activeCell="A10" sqref="A10"/>
      <selection pane="bottomRight" activeCell="J30" sqref="J30"/>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138</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35</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f>E10*$G10</f>
        <v>0</v>
      </c>
      <c r="I10" s="49">
        <v>55</v>
      </c>
      <c r="J10" s="47"/>
      <c r="K10" s="47"/>
      <c r="L10" s="50"/>
      <c r="M10" s="51">
        <f>J10*33+K10*49+L10*15</f>
        <v>0</v>
      </c>
      <c r="N10" s="52"/>
      <c r="O10" s="53"/>
    </row>
    <row r="11" spans="1:15" ht="15.75" customHeight="1">
      <c r="A11" s="44" t="s">
        <v>63</v>
      </c>
      <c r="B11" s="45" t="s">
        <v>99</v>
      </c>
      <c r="C11" s="5"/>
      <c r="D11" s="5"/>
      <c r="E11" s="46" t="s">
        <v>98</v>
      </c>
      <c r="F11" s="46"/>
      <c r="G11" s="47"/>
      <c r="H11" s="48">
        <f>E11*$G11</f>
        <v>0</v>
      </c>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35731</v>
      </c>
      <c r="J13" s="72">
        <f>H13*I13</f>
        <v>178655</v>
      </c>
      <c r="K13" s="72">
        <f>J13*0.05</f>
        <v>8932.75</v>
      </c>
      <c r="L13" s="73">
        <f>J13*0.1</f>
        <v>17865.5</v>
      </c>
      <c r="M13" s="70">
        <f>J13*J$3+K13*K$3+L13*L$3</f>
        <v>8928640.935</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2">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35731</v>
      </c>
      <c r="J16" s="191">
        <f t="shared" si="1"/>
        <v>35731</v>
      </c>
      <c r="K16" s="191">
        <f t="shared" si="2"/>
        <v>1786.5500000000002</v>
      </c>
      <c r="L16" s="192">
        <f t="shared" si="3"/>
        <v>3573.1000000000004</v>
      </c>
      <c r="M16" s="109">
        <f>J16*J$3+K16*K$3+L16*L$3</f>
        <v>1785728.187</v>
      </c>
      <c r="N16" s="78">
        <f>F16*G16*I16</f>
        <v>35731</v>
      </c>
      <c r="O16" s="91" t="s">
        <v>169</v>
      </c>
    </row>
    <row r="17" spans="1:15" ht="15.75" customHeight="1">
      <c r="A17" s="67"/>
      <c r="B17" s="85"/>
      <c r="C17" s="45" t="s">
        <v>162</v>
      </c>
      <c r="D17" s="5" t="s">
        <v>156</v>
      </c>
      <c r="E17" s="77">
        <v>2</v>
      </c>
      <c r="F17" s="86">
        <v>1</v>
      </c>
      <c r="G17" s="87">
        <v>1</v>
      </c>
      <c r="H17" s="88">
        <f t="shared" si="0"/>
        <v>2</v>
      </c>
      <c r="I17" s="211">
        <v>3236</v>
      </c>
      <c r="J17" s="191">
        <f t="shared" si="1"/>
        <v>6472</v>
      </c>
      <c r="K17" s="191">
        <f t="shared" si="2"/>
        <v>323.6</v>
      </c>
      <c r="L17" s="192">
        <f t="shared" si="3"/>
        <v>647.2</v>
      </c>
      <c r="M17" s="109">
        <f>J17*J$3+K17*K$3+L17*L$3</f>
        <v>323451.14400000003</v>
      </c>
      <c r="N17" s="78">
        <f>F17*G17*I17</f>
        <v>3236</v>
      </c>
      <c r="O17" s="91" t="s">
        <v>172</v>
      </c>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t="s">
        <v>160</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f t="shared" si="0"/>
        <v>0</v>
      </c>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f t="shared" si="0"/>
        <v>0</v>
      </c>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f t="shared" si="0"/>
        <v>0</v>
      </c>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aca="true" t="shared" si="4" ref="H23:H28">E23*$G23</f>
        <v>8</v>
      </c>
      <c r="I23" s="212">
        <v>35731</v>
      </c>
      <c r="J23" s="72">
        <f>H23*I23</f>
        <v>285848</v>
      </c>
      <c r="K23" s="72">
        <f>J23*0.05</f>
        <v>14292.400000000001</v>
      </c>
      <c r="L23" s="73">
        <f>J23*0.1</f>
        <v>28584.800000000003</v>
      </c>
      <c r="M23" s="70">
        <f>J23*J$3+K23*K$3+L23*L$3</f>
        <v>14285825.496</v>
      </c>
      <c r="N23" s="136">
        <f>F23*G23*I23</f>
        <v>0</v>
      </c>
      <c r="O23" s="103" t="s">
        <v>175</v>
      </c>
    </row>
    <row r="24" spans="1:15" ht="15.75" customHeight="1">
      <c r="A24" s="75"/>
      <c r="B24" s="99" t="s">
        <v>77</v>
      </c>
      <c r="C24" s="100" t="s">
        <v>110</v>
      </c>
      <c r="D24" s="6"/>
      <c r="E24" s="77"/>
      <c r="F24" s="77"/>
      <c r="G24" s="47"/>
      <c r="H24" s="48">
        <f t="shared" si="4"/>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4"/>
        <v>0.6</v>
      </c>
      <c r="I25" s="212">
        <v>35731</v>
      </c>
      <c r="J25" s="72" t="s">
        <v>170</v>
      </c>
      <c r="K25" s="72" t="s">
        <v>170</v>
      </c>
      <c r="L25" s="72">
        <f>I25*H25</f>
        <v>21438.6</v>
      </c>
      <c r="M25" s="138"/>
      <c r="N25" s="138"/>
      <c r="O25" s="91" t="s">
        <v>171</v>
      </c>
    </row>
    <row r="26" spans="1:15" ht="15.75" customHeight="1">
      <c r="A26" s="75">
        <v>1</v>
      </c>
      <c r="B26" s="104"/>
      <c r="C26" s="100" t="s">
        <v>164</v>
      </c>
      <c r="D26" s="6"/>
      <c r="E26" s="69">
        <v>0.25</v>
      </c>
      <c r="F26" s="86">
        <v>0</v>
      </c>
      <c r="G26" s="71">
        <v>1</v>
      </c>
      <c r="H26" s="71">
        <f t="shared" si="4"/>
        <v>0.25</v>
      </c>
      <c r="I26" s="4">
        <f>0.01*I17</f>
        <v>32.36</v>
      </c>
      <c r="J26" s="208">
        <f>H26*I26</f>
        <v>8.09</v>
      </c>
      <c r="K26" s="208">
        <f>J26*0.05</f>
        <v>0.4045</v>
      </c>
      <c r="L26" s="209">
        <f>J26*0.1</f>
        <v>0.809</v>
      </c>
      <c r="M26" s="109">
        <f>J26*J$3+K26*K$3+L26*L$3</f>
        <v>404.31392999999997</v>
      </c>
      <c r="N26" s="109">
        <f>F26*G26*I26</f>
        <v>0</v>
      </c>
      <c r="O26" s="105" t="s">
        <v>174</v>
      </c>
    </row>
    <row r="27" spans="1:15" ht="15.75" customHeight="1">
      <c r="A27" s="75"/>
      <c r="B27" s="104"/>
      <c r="C27" s="100" t="s">
        <v>165</v>
      </c>
      <c r="D27" s="6"/>
      <c r="E27" s="69">
        <v>1.5</v>
      </c>
      <c r="F27" s="86">
        <v>0</v>
      </c>
      <c r="G27" s="71">
        <v>1</v>
      </c>
      <c r="H27" s="71">
        <f t="shared" si="4"/>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7" t="s">
        <v>166</v>
      </c>
      <c r="D28" s="288"/>
      <c r="E28" s="69">
        <v>1</v>
      </c>
      <c r="F28" s="86">
        <v>0</v>
      </c>
      <c r="G28" s="71">
        <v>1</v>
      </c>
      <c r="H28" s="71">
        <f t="shared" si="4"/>
        <v>1</v>
      </c>
      <c r="I28" s="4">
        <f>0.05*I17</f>
        <v>161.8</v>
      </c>
      <c r="J28" s="208">
        <f>H28*I28</f>
        <v>161.8</v>
      </c>
      <c r="K28" s="208">
        <f>J28*0.05</f>
        <v>8.090000000000002</v>
      </c>
      <c r="L28" s="209">
        <f>J28*0.1</f>
        <v>16.180000000000003</v>
      </c>
      <c r="M28" s="109">
        <f>J28*J$3+K28*K$3+L28*L$3</f>
        <v>8086.2786000000015</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506875.89</v>
      </c>
      <c r="K31" s="112">
        <f>SUM(K13:K13,K16:K28)</f>
        <v>25343.794500000004</v>
      </c>
      <c r="L31" s="112">
        <f>SUM(L13:L13,L16:L28)</f>
        <v>72126.189</v>
      </c>
      <c r="M31" s="258">
        <f>SUM(M13:M13,M16:M28)</f>
        <v>25332136.354530003</v>
      </c>
      <c r="N31" s="258">
        <f>SUM(N13:N13,N16:N28)</f>
        <v>38967</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604345.8735</v>
      </c>
      <c r="J34" s="126">
        <f>M31</f>
        <v>25332136.354530003</v>
      </c>
      <c r="K34" s="126">
        <f>N31</f>
        <v>38967</v>
      </c>
      <c r="L34" s="126">
        <f>SUM(J34:K34)</f>
        <v>25371103.354530003</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5" t="s">
        <v>203</v>
      </c>
      <c r="C38" s="285"/>
      <c r="D38" s="285"/>
      <c r="E38" s="285"/>
      <c r="F38" s="285"/>
      <c r="G38" s="285"/>
      <c r="H38" s="285"/>
      <c r="I38" s="285"/>
      <c r="J38" s="285"/>
      <c r="K38" s="285"/>
      <c r="L38" s="285"/>
      <c r="M38" s="285"/>
      <c r="N38" s="285"/>
      <c r="O38" s="285"/>
      <c r="R38" s="120"/>
      <c r="S38" s="121"/>
      <c r="T38" s="11"/>
      <c r="U38" s="122"/>
    </row>
    <row r="39" spans="2:21" ht="10.5" customHeight="1">
      <c r="B39" s="285"/>
      <c r="C39" s="285"/>
      <c r="D39" s="285"/>
      <c r="E39" s="285"/>
      <c r="F39" s="285"/>
      <c r="G39" s="285"/>
      <c r="H39" s="285"/>
      <c r="I39" s="285"/>
      <c r="J39" s="285"/>
      <c r="K39" s="285"/>
      <c r="L39" s="285"/>
      <c r="M39" s="285"/>
      <c r="N39" s="285"/>
      <c r="O39" s="285"/>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196"/>
      <c r="C45" s="196"/>
      <c r="D45" s="196"/>
      <c r="E45" s="196"/>
      <c r="F45" s="196"/>
      <c r="G45" s="196"/>
      <c r="H45" s="196"/>
      <c r="I45" s="196"/>
      <c r="J45" s="196"/>
      <c r="K45" s="196"/>
      <c r="L45" s="196"/>
      <c r="M45" s="196"/>
      <c r="N45" s="196"/>
      <c r="O45" s="196"/>
      <c r="R45" s="120"/>
      <c r="S45" s="121"/>
      <c r="T45" s="11"/>
      <c r="U45" s="122"/>
    </row>
    <row r="46" spans="1:21" ht="10.5">
      <c r="A46" s="7" t="s">
        <v>65</v>
      </c>
      <c r="B46" s="7" t="s">
        <v>117</v>
      </c>
      <c r="D46" s="116"/>
      <c r="E46" s="117"/>
      <c r="F46" s="117"/>
      <c r="G46" s="92"/>
      <c r="H46" s="92"/>
      <c r="R46" s="120"/>
      <c r="S46" s="121"/>
      <c r="T46" s="11"/>
      <c r="U46" s="122"/>
    </row>
    <row r="47" spans="4:21" ht="10.5">
      <c r="D47" s="116"/>
      <c r="E47" s="117"/>
      <c r="F47" s="117"/>
      <c r="G47" s="92"/>
      <c r="H47" s="92"/>
      <c r="R47" s="120"/>
      <c r="S47" s="121"/>
      <c r="T47" s="11"/>
      <c r="U47" s="122"/>
    </row>
    <row r="48" spans="1:21" ht="10.5" customHeight="1">
      <c r="A48" s="7" t="s">
        <v>102</v>
      </c>
      <c r="B48" s="284" t="s">
        <v>192</v>
      </c>
      <c r="C48" s="284"/>
      <c r="D48" s="284"/>
      <c r="E48" s="284"/>
      <c r="F48" s="284"/>
      <c r="G48" s="284"/>
      <c r="H48" s="284"/>
      <c r="I48" s="284"/>
      <c r="J48" s="284"/>
      <c r="K48" s="284"/>
      <c r="L48" s="284"/>
      <c r="M48" s="284"/>
      <c r="N48" s="284"/>
      <c r="O48" s="284"/>
      <c r="R48" s="120"/>
      <c r="S48" s="121"/>
      <c r="T48" s="11"/>
      <c r="U48" s="122"/>
    </row>
    <row r="49" spans="2:15" ht="10.5">
      <c r="B49" s="284"/>
      <c r="C49" s="284"/>
      <c r="D49" s="284"/>
      <c r="E49" s="284"/>
      <c r="F49" s="284"/>
      <c r="G49" s="284"/>
      <c r="H49" s="284"/>
      <c r="I49" s="284"/>
      <c r="J49" s="284"/>
      <c r="K49" s="284"/>
      <c r="L49" s="284"/>
      <c r="M49" s="284"/>
      <c r="N49" s="284"/>
      <c r="O49" s="284"/>
    </row>
    <row r="50" spans="2:15" ht="10.5">
      <c r="B50" s="284"/>
      <c r="C50" s="284"/>
      <c r="D50" s="284"/>
      <c r="E50" s="284"/>
      <c r="F50" s="284"/>
      <c r="G50" s="284"/>
      <c r="H50" s="284"/>
      <c r="I50" s="284"/>
      <c r="J50" s="284"/>
      <c r="K50" s="284"/>
      <c r="L50" s="284"/>
      <c r="M50" s="284"/>
      <c r="N50" s="284"/>
      <c r="O50" s="284"/>
    </row>
    <row r="51" spans="4:21" ht="10.5">
      <c r="D51" s="116"/>
      <c r="E51" s="117"/>
      <c r="F51" s="117"/>
      <c r="G51" s="92"/>
      <c r="H51" s="92"/>
      <c r="R51" s="120"/>
      <c r="S51" s="121"/>
      <c r="T51" s="11"/>
      <c r="U51" s="122"/>
    </row>
    <row r="52" spans="1:21" ht="10.5">
      <c r="A52" s="7" t="s">
        <v>101</v>
      </c>
      <c r="B52" s="284" t="s">
        <v>193</v>
      </c>
      <c r="C52" s="284"/>
      <c r="D52" s="284"/>
      <c r="E52" s="284"/>
      <c r="F52" s="284"/>
      <c r="G52" s="284"/>
      <c r="H52" s="284"/>
      <c r="I52" s="284"/>
      <c r="J52" s="284"/>
      <c r="K52" s="284"/>
      <c r="L52" s="284"/>
      <c r="M52" s="284"/>
      <c r="N52" s="284"/>
      <c r="O52" s="284"/>
      <c r="R52" s="120"/>
      <c r="S52" s="121"/>
      <c r="T52" s="11"/>
      <c r="U52" s="122"/>
    </row>
    <row r="53" spans="2:21" ht="10.5">
      <c r="B53" s="284"/>
      <c r="C53" s="284"/>
      <c r="D53" s="284"/>
      <c r="E53" s="284"/>
      <c r="F53" s="284"/>
      <c r="G53" s="284"/>
      <c r="H53" s="284"/>
      <c r="I53" s="284"/>
      <c r="J53" s="284"/>
      <c r="K53" s="284"/>
      <c r="L53" s="284"/>
      <c r="M53" s="284"/>
      <c r="N53" s="284"/>
      <c r="O53" s="284"/>
      <c r="R53" s="120"/>
      <c r="S53" s="121"/>
      <c r="T53" s="11"/>
      <c r="U53" s="122"/>
    </row>
    <row r="54" spans="2:21" ht="10.5">
      <c r="B54" s="196"/>
      <c r="C54" s="196"/>
      <c r="D54" s="196"/>
      <c r="E54" s="196"/>
      <c r="F54" s="196"/>
      <c r="G54" s="196"/>
      <c r="H54" s="196"/>
      <c r="I54" s="196"/>
      <c r="J54" s="196"/>
      <c r="K54" s="196"/>
      <c r="L54" s="196"/>
      <c r="M54" s="196"/>
      <c r="N54" s="196"/>
      <c r="O54" s="196"/>
      <c r="R54" s="120"/>
      <c r="S54" s="121"/>
      <c r="T54" s="11"/>
      <c r="U54" s="122"/>
    </row>
    <row r="55" spans="1:21" ht="10.5">
      <c r="A55" s="7" t="s">
        <v>160</v>
      </c>
      <c r="B55" s="284" t="s">
        <v>176</v>
      </c>
      <c r="C55" s="284"/>
      <c r="D55" s="284"/>
      <c r="E55" s="284"/>
      <c r="F55" s="284"/>
      <c r="G55" s="284"/>
      <c r="H55" s="284"/>
      <c r="I55" s="284"/>
      <c r="J55" s="284"/>
      <c r="K55" s="284"/>
      <c r="L55" s="284"/>
      <c r="M55" s="284"/>
      <c r="N55" s="284"/>
      <c r="O55" s="284"/>
      <c r="R55" s="120"/>
      <c r="S55" s="121"/>
      <c r="T55" s="11"/>
      <c r="U55" s="122"/>
    </row>
    <row r="56" spans="2:21" ht="10.5">
      <c r="B56" s="284"/>
      <c r="C56" s="284"/>
      <c r="D56" s="284"/>
      <c r="E56" s="284"/>
      <c r="F56" s="284"/>
      <c r="G56" s="284"/>
      <c r="H56" s="284"/>
      <c r="I56" s="284"/>
      <c r="J56" s="284"/>
      <c r="K56" s="284"/>
      <c r="L56" s="284"/>
      <c r="M56" s="284"/>
      <c r="N56" s="284"/>
      <c r="O56" s="284"/>
      <c r="R56" s="120"/>
      <c r="S56" s="121"/>
      <c r="T56" s="11"/>
      <c r="U56" s="122"/>
    </row>
    <row r="57" spans="2:21" ht="10.5">
      <c r="B57" s="196"/>
      <c r="C57" s="196"/>
      <c r="D57" s="196"/>
      <c r="E57" s="196"/>
      <c r="F57" s="196"/>
      <c r="G57" s="196"/>
      <c r="H57" s="196"/>
      <c r="I57" s="196"/>
      <c r="J57" s="196"/>
      <c r="K57" s="196"/>
      <c r="L57" s="196"/>
      <c r="M57" s="196"/>
      <c r="N57" s="196"/>
      <c r="O57" s="196"/>
      <c r="R57" s="120"/>
      <c r="S57" s="121"/>
      <c r="T57" s="11"/>
      <c r="U57" s="122"/>
    </row>
    <row r="58" spans="1:21" ht="10.5">
      <c r="A58" s="7" t="s">
        <v>167</v>
      </c>
      <c r="B58" s="7" t="s">
        <v>194</v>
      </c>
      <c r="D58" s="116"/>
      <c r="E58" s="117"/>
      <c r="F58" s="117"/>
      <c r="G58" s="92"/>
      <c r="H58" s="92"/>
      <c r="R58" s="120"/>
      <c r="S58" s="121"/>
      <c r="T58" s="11"/>
      <c r="U58" s="122"/>
    </row>
    <row r="59" spans="4:21" ht="10.5">
      <c r="D59" s="116"/>
      <c r="E59" s="117"/>
      <c r="F59" s="117"/>
      <c r="G59" s="92"/>
      <c r="H59" s="92"/>
      <c r="R59" s="120"/>
      <c r="S59" s="121"/>
      <c r="T59" s="11"/>
      <c r="U59" s="122"/>
    </row>
    <row r="60" spans="1:21" ht="10.5" customHeight="1">
      <c r="A60" s="7" t="s">
        <v>171</v>
      </c>
      <c r="B60" s="284" t="s">
        <v>195</v>
      </c>
      <c r="C60" s="284"/>
      <c r="D60" s="284"/>
      <c r="E60" s="284"/>
      <c r="F60" s="284"/>
      <c r="G60" s="284"/>
      <c r="H60" s="284"/>
      <c r="I60" s="284"/>
      <c r="J60" s="284"/>
      <c r="K60" s="284"/>
      <c r="L60" s="284"/>
      <c r="M60" s="284"/>
      <c r="N60" s="284"/>
      <c r="O60" s="284"/>
      <c r="R60" s="120"/>
      <c r="S60" s="121"/>
      <c r="T60" s="11"/>
      <c r="U60" s="122"/>
    </row>
    <row r="61" spans="2:21" ht="10.5">
      <c r="B61" s="284"/>
      <c r="C61" s="284"/>
      <c r="D61" s="284"/>
      <c r="E61" s="284"/>
      <c r="F61" s="284"/>
      <c r="G61" s="284"/>
      <c r="H61" s="284"/>
      <c r="I61" s="284"/>
      <c r="J61" s="284"/>
      <c r="K61" s="284"/>
      <c r="L61" s="284"/>
      <c r="M61" s="284"/>
      <c r="N61" s="284"/>
      <c r="O61" s="284"/>
      <c r="R61" s="120"/>
      <c r="S61" s="121"/>
      <c r="T61" s="11"/>
      <c r="U61" s="122"/>
    </row>
    <row r="62" spans="2:21" ht="10.5">
      <c r="B62" s="196"/>
      <c r="C62" s="196"/>
      <c r="D62" s="196"/>
      <c r="E62" s="196"/>
      <c r="F62" s="196"/>
      <c r="G62" s="196"/>
      <c r="H62" s="196"/>
      <c r="I62" s="196"/>
      <c r="J62" s="196"/>
      <c r="K62" s="196"/>
      <c r="L62" s="196"/>
      <c r="M62" s="196"/>
      <c r="N62" s="196"/>
      <c r="O62" s="196"/>
      <c r="R62" s="120"/>
      <c r="S62" s="121"/>
      <c r="T62" s="11"/>
      <c r="U62" s="122"/>
    </row>
    <row r="63" spans="1:15" ht="10.5">
      <c r="A63" s="7" t="s">
        <v>174</v>
      </c>
      <c r="B63" s="284" t="s">
        <v>168</v>
      </c>
      <c r="C63" s="284"/>
      <c r="D63" s="284"/>
      <c r="E63" s="284"/>
      <c r="F63" s="284"/>
      <c r="G63" s="284"/>
      <c r="H63" s="284"/>
      <c r="I63" s="284"/>
      <c r="J63" s="284"/>
      <c r="K63" s="284"/>
      <c r="L63" s="284"/>
      <c r="M63" s="284"/>
      <c r="N63" s="284"/>
      <c r="O63" s="284"/>
    </row>
    <row r="64" spans="2:15" ht="10.5">
      <c r="B64" s="284"/>
      <c r="C64" s="284"/>
      <c r="D64" s="284"/>
      <c r="E64" s="284"/>
      <c r="F64" s="284"/>
      <c r="G64" s="284"/>
      <c r="H64" s="284"/>
      <c r="I64" s="284"/>
      <c r="J64" s="284"/>
      <c r="K64" s="284"/>
      <c r="L64" s="284"/>
      <c r="M64" s="284"/>
      <c r="N64" s="284"/>
      <c r="O64" s="284"/>
    </row>
    <row r="65" spans="2:15" ht="10.5">
      <c r="B65" s="196"/>
      <c r="C65" s="196"/>
      <c r="D65" s="196"/>
      <c r="E65" s="196"/>
      <c r="F65" s="196"/>
      <c r="G65" s="196"/>
      <c r="H65" s="196"/>
      <c r="I65" s="196"/>
      <c r="J65" s="196"/>
      <c r="K65" s="196"/>
      <c r="L65" s="196"/>
      <c r="M65" s="196"/>
      <c r="N65" s="196"/>
      <c r="O65" s="196"/>
    </row>
    <row r="66" spans="1:15" ht="9.75" customHeight="1">
      <c r="A66" s="7" t="s">
        <v>173</v>
      </c>
      <c r="B66" s="284" t="s">
        <v>155</v>
      </c>
      <c r="C66" s="284"/>
      <c r="D66" s="284"/>
      <c r="E66" s="284"/>
      <c r="F66" s="284"/>
      <c r="G66" s="284"/>
      <c r="H66" s="284"/>
      <c r="I66" s="284"/>
      <c r="J66" s="284"/>
      <c r="K66" s="284"/>
      <c r="L66" s="284"/>
      <c r="M66" s="284"/>
      <c r="N66" s="284"/>
      <c r="O66" s="284"/>
    </row>
    <row r="67" spans="2:15" ht="9.75" customHeight="1">
      <c r="B67" s="284"/>
      <c r="C67" s="284"/>
      <c r="D67" s="284"/>
      <c r="E67" s="284"/>
      <c r="F67" s="284"/>
      <c r="G67" s="284"/>
      <c r="H67" s="284"/>
      <c r="I67" s="284"/>
      <c r="J67" s="284"/>
      <c r="K67" s="284"/>
      <c r="L67" s="284"/>
      <c r="M67" s="284"/>
      <c r="N67" s="284"/>
      <c r="O67" s="284"/>
    </row>
    <row r="68" spans="2:15" ht="9.75" customHeight="1">
      <c r="B68" s="196"/>
      <c r="C68" s="196"/>
      <c r="D68" s="196"/>
      <c r="E68" s="196"/>
      <c r="F68" s="196"/>
      <c r="G68" s="196"/>
      <c r="H68" s="196"/>
      <c r="I68" s="196"/>
      <c r="J68" s="196"/>
      <c r="K68" s="196"/>
      <c r="L68" s="196"/>
      <c r="M68" s="196"/>
      <c r="N68" s="196"/>
      <c r="O68" s="196"/>
    </row>
    <row r="69" spans="1:15" ht="10.5">
      <c r="A69" s="7" t="s">
        <v>177</v>
      </c>
      <c r="B69" s="284" t="s">
        <v>196</v>
      </c>
      <c r="C69" s="284"/>
      <c r="D69" s="284"/>
      <c r="E69" s="284"/>
      <c r="F69" s="284"/>
      <c r="G69" s="284"/>
      <c r="H69" s="284"/>
      <c r="I69" s="284"/>
      <c r="J69" s="284"/>
      <c r="K69" s="284"/>
      <c r="L69" s="284"/>
      <c r="M69" s="284"/>
      <c r="N69" s="284"/>
      <c r="O69" s="284"/>
    </row>
    <row r="70" spans="2:15" ht="10.5">
      <c r="B70" s="284"/>
      <c r="C70" s="284"/>
      <c r="D70" s="284"/>
      <c r="E70" s="284"/>
      <c r="F70" s="284"/>
      <c r="G70" s="284"/>
      <c r="H70" s="284"/>
      <c r="I70" s="284"/>
      <c r="J70" s="284"/>
      <c r="K70" s="284"/>
      <c r="L70" s="284"/>
      <c r="M70" s="284"/>
      <c r="N70" s="284"/>
      <c r="O70" s="284"/>
    </row>
  </sheetData>
  <mergeCells count="12">
    <mergeCell ref="B69:O70"/>
    <mergeCell ref="A1:O1"/>
    <mergeCell ref="C28:D28"/>
    <mergeCell ref="B63:O64"/>
    <mergeCell ref="B66:O67"/>
    <mergeCell ref="A2:O2"/>
    <mergeCell ref="B60:O61"/>
    <mergeCell ref="B41:O44"/>
    <mergeCell ref="B48:O50"/>
    <mergeCell ref="B52:O53"/>
    <mergeCell ref="B55:O56"/>
    <mergeCell ref="B38:O39"/>
  </mergeCells>
  <printOptions horizontalCentered="1"/>
  <pageMargins left="0.15" right="0.15" top="0.5" bottom="0.52" header="0.2" footer="0.2"/>
  <pageSetup fitToHeight="2" fitToWidth="1" horizontalDpi="300" verticalDpi="300" orientation="landscape" scale="84" r:id="rId1"/>
  <headerFooter alignWithMargins="0">
    <oddFooter>&amp;L&amp;F&amp;CRespondent Burden Year 1
&amp;P of &amp;N&amp;R&amp;D</oddFooter>
  </headerFooter>
  <rowBreaks count="1" manualBreakCount="1">
    <brk id="37" max="14" man="1"/>
  </rowBreaks>
  <ignoredErrors>
    <ignoredError sqref="L35" evalError="1"/>
  </ignoredErrors>
</worksheet>
</file>

<file path=xl/worksheets/sheet3.xml><?xml version="1.0" encoding="utf-8"?>
<worksheet xmlns="http://schemas.openxmlformats.org/spreadsheetml/2006/main" xmlns:r="http://schemas.openxmlformats.org/officeDocument/2006/relationships">
  <sheetPr transitionEvaluation="1"/>
  <dimension ref="A1:AJ66"/>
  <sheetViews>
    <sheetView showGridLines="0" zoomScale="72" zoomScaleNormal="72" workbookViewId="0" topLeftCell="A1">
      <pane xSplit="4" ySplit="9" topLeftCell="E10" activePane="bottomRight" state="frozen"/>
      <selection pane="topLeft" activeCell="A1" sqref="A1"/>
      <selection pane="topRight" activeCell="E1" sqref="E1"/>
      <selection pane="bottomLeft" activeCell="A10" sqref="A10"/>
      <selection pane="bottomRight" activeCell="I21" sqref="I21"/>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183</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34</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f>E10*$G10</f>
        <v>0</v>
      </c>
      <c r="I10" s="49">
        <v>55</v>
      </c>
      <c r="J10" s="47"/>
      <c r="K10" s="47"/>
      <c r="L10" s="50"/>
      <c r="M10" s="51">
        <f>J10*33+K10*49+L10*15</f>
        <v>0</v>
      </c>
      <c r="N10" s="52"/>
      <c r="O10" s="53"/>
    </row>
    <row r="11" spans="1:15" ht="15.75" customHeight="1">
      <c r="A11" s="44" t="s">
        <v>63</v>
      </c>
      <c r="B11" s="45" t="s">
        <v>99</v>
      </c>
      <c r="C11" s="5"/>
      <c r="D11" s="5"/>
      <c r="E11" s="46" t="s">
        <v>98</v>
      </c>
      <c r="F11" s="46"/>
      <c r="G11" s="47"/>
      <c r="H11" s="48">
        <f>E11*$G11</f>
        <v>0</v>
      </c>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72">
        <f>H13*I13</f>
        <v>8090</v>
      </c>
      <c r="K13" s="72">
        <f>J13*0.05</f>
        <v>404.5</v>
      </c>
      <c r="L13" s="73">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2">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1618</v>
      </c>
      <c r="J16" s="191">
        <f t="shared" si="1"/>
        <v>1618</v>
      </c>
      <c r="K16" s="191">
        <f t="shared" si="2"/>
        <v>80.9</v>
      </c>
      <c r="L16" s="192">
        <f t="shared" si="3"/>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f t="shared" si="0"/>
        <v>2</v>
      </c>
      <c r="I17" s="211">
        <v>1618</v>
      </c>
      <c r="J17" s="191">
        <f t="shared" si="1"/>
        <v>3236</v>
      </c>
      <c r="K17" s="191">
        <f t="shared" si="2"/>
        <v>161.8</v>
      </c>
      <c r="L17" s="192">
        <f t="shared" si="3"/>
        <v>323.6</v>
      </c>
      <c r="M17" s="109">
        <f>J17*J$3+K17*K$3+L17*L$3</f>
        <v>161725.57200000001</v>
      </c>
      <c r="N17" s="78">
        <f>F17*G17*I17</f>
        <v>1618</v>
      </c>
      <c r="O17" s="91" t="s">
        <v>172</v>
      </c>
    </row>
    <row r="18" spans="1:15" ht="15.75" customHeight="1">
      <c r="A18" s="67"/>
      <c r="B18" s="85"/>
      <c r="C18" s="45" t="s">
        <v>157</v>
      </c>
      <c r="D18" s="5"/>
      <c r="E18" s="77">
        <v>2</v>
      </c>
      <c r="F18" s="86">
        <v>3</v>
      </c>
      <c r="G18" s="87">
        <v>1</v>
      </c>
      <c r="H18" s="88">
        <f t="shared" si="0"/>
        <v>2</v>
      </c>
      <c r="I18" s="211">
        <v>3236</v>
      </c>
      <c r="J18" s="191">
        <f t="shared" si="1"/>
        <v>6472</v>
      </c>
      <c r="K18" s="191">
        <f t="shared" si="2"/>
        <v>323.6</v>
      </c>
      <c r="L18" s="192">
        <f t="shared" si="3"/>
        <v>647.2</v>
      </c>
      <c r="M18" s="197">
        <f>J18*J$3+K18*K$3+L18*L$3</f>
        <v>323451.14400000003</v>
      </c>
      <c r="N18" s="198">
        <f>F18*G18*I18</f>
        <v>9708</v>
      </c>
      <c r="O18" s="91" t="s">
        <v>160</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f t="shared" si="0"/>
        <v>0</v>
      </c>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f t="shared" si="0"/>
        <v>0</v>
      </c>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f t="shared" si="0"/>
        <v>0</v>
      </c>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aca="true" t="shared" si="4" ref="H23:H28">E23*$G23</f>
        <v>8</v>
      </c>
      <c r="I23" s="212">
        <v>1618</v>
      </c>
      <c r="J23" s="72">
        <f>H23*I23</f>
        <v>12944</v>
      </c>
      <c r="K23" s="72">
        <f>J23*0.05</f>
        <v>647.2</v>
      </c>
      <c r="L23" s="73">
        <f>J23*0.1</f>
        <v>1294.4</v>
      </c>
      <c r="M23" s="70">
        <f>J23*J$3+K23*K$3+L23*L$3</f>
        <v>646902.2880000001</v>
      </c>
      <c r="N23" s="136">
        <f>F23*G23*I23</f>
        <v>0</v>
      </c>
      <c r="O23" s="103" t="s">
        <v>175</v>
      </c>
    </row>
    <row r="24" spans="1:15" ht="15.75" customHeight="1">
      <c r="A24" s="75"/>
      <c r="B24" s="99" t="s">
        <v>77</v>
      </c>
      <c r="C24" s="100" t="s">
        <v>110</v>
      </c>
      <c r="D24" s="6"/>
      <c r="E24" s="77"/>
      <c r="F24" s="77"/>
      <c r="G24" s="47"/>
      <c r="H24" s="48">
        <f t="shared" si="4"/>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4"/>
        <v>0.6</v>
      </c>
      <c r="I25" s="212">
        <f>0.2*35781</f>
        <v>7156.200000000001</v>
      </c>
      <c r="J25" s="72" t="s">
        <v>170</v>
      </c>
      <c r="K25" s="72" t="s">
        <v>170</v>
      </c>
      <c r="L25" s="72">
        <f>I25*H25</f>
        <v>4293.72</v>
      </c>
      <c r="M25" s="138"/>
      <c r="N25" s="138"/>
      <c r="O25" s="91" t="s">
        <v>171</v>
      </c>
    </row>
    <row r="26" spans="1:15" ht="15.75" customHeight="1">
      <c r="A26" s="75">
        <v>1</v>
      </c>
      <c r="B26" s="104"/>
      <c r="C26" s="100" t="s">
        <v>164</v>
      </c>
      <c r="D26" s="6"/>
      <c r="E26" s="69">
        <v>0.25</v>
      </c>
      <c r="F26" s="86">
        <v>0</v>
      </c>
      <c r="G26" s="71">
        <v>1</v>
      </c>
      <c r="H26" s="71">
        <f t="shared" si="4"/>
        <v>0.25</v>
      </c>
      <c r="I26" s="4">
        <f>0.01*(I17+I18)</f>
        <v>48.54</v>
      </c>
      <c r="J26" s="208">
        <f>H26*I26</f>
        <v>12.135</v>
      </c>
      <c r="K26" s="208">
        <f>J26*0.05</f>
        <v>0.60675</v>
      </c>
      <c r="L26" s="209">
        <f>J26*0.1</f>
        <v>1.2135</v>
      </c>
      <c r="M26" s="109">
        <f>J26*J$3+K26*K$3+L26*L$3</f>
        <v>606.4708949999999</v>
      </c>
      <c r="N26" s="109">
        <f>F26*G26*I26</f>
        <v>0</v>
      </c>
      <c r="O26" s="105" t="s">
        <v>174</v>
      </c>
    </row>
    <row r="27" spans="1:15" ht="15.75" customHeight="1">
      <c r="A27" s="75"/>
      <c r="B27" s="104"/>
      <c r="C27" s="100" t="s">
        <v>165</v>
      </c>
      <c r="D27" s="6"/>
      <c r="E27" s="69">
        <v>1.5</v>
      </c>
      <c r="F27" s="86">
        <v>0</v>
      </c>
      <c r="G27" s="71">
        <v>1</v>
      </c>
      <c r="H27" s="71">
        <f t="shared" si="4"/>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7" t="s">
        <v>166</v>
      </c>
      <c r="D28" s="288"/>
      <c r="E28" s="69">
        <v>1</v>
      </c>
      <c r="F28" s="86">
        <v>0</v>
      </c>
      <c r="G28" s="71">
        <v>1</v>
      </c>
      <c r="H28" s="71">
        <f t="shared" si="4"/>
        <v>1</v>
      </c>
      <c r="I28" s="4">
        <f>0.05*(I17+I18)</f>
        <v>242.70000000000002</v>
      </c>
      <c r="J28" s="208">
        <f>H28*I28</f>
        <v>242.70000000000002</v>
      </c>
      <c r="K28" s="208">
        <f>J28*0.05</f>
        <v>12.135000000000002</v>
      </c>
      <c r="L28" s="209">
        <f>J28*0.1</f>
        <v>24.270000000000003</v>
      </c>
      <c r="M28" s="109">
        <f>J28*J$3+K28*K$3+L28*L$3</f>
        <v>12129.4179</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32614.835</v>
      </c>
      <c r="K31" s="112">
        <f>SUM(K13:K13,K16:K28)</f>
        <v>1630.74175</v>
      </c>
      <c r="L31" s="112">
        <f>SUM(L13:L13,L16:L28)</f>
        <v>7555.2035000000005</v>
      </c>
      <c r="M31" s="258">
        <f>SUM(M13:M13,M16:M28)</f>
        <v>1629991.6087950002</v>
      </c>
      <c r="N31" s="258">
        <f>SUM(N13:N13,N16:N28)</f>
        <v>12944</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41800.78025</v>
      </c>
      <c r="J34" s="126">
        <f>M31</f>
        <v>1629991.6087950002</v>
      </c>
      <c r="K34" s="126">
        <f>N31</f>
        <v>12944</v>
      </c>
      <c r="L34" s="126">
        <f>SUM(J34:K34)</f>
        <v>1642935.6087950002</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5.75" customHeight="1">
      <c r="A38" s="7" t="s">
        <v>115</v>
      </c>
      <c r="B38" s="285" t="s">
        <v>204</v>
      </c>
      <c r="C38" s="285"/>
      <c r="D38" s="285"/>
      <c r="E38" s="285"/>
      <c r="F38" s="285"/>
      <c r="G38" s="285"/>
      <c r="H38" s="285"/>
      <c r="I38" s="285"/>
      <c r="J38" s="285"/>
      <c r="K38" s="285"/>
      <c r="L38" s="285"/>
      <c r="M38" s="285"/>
      <c r="N38" s="285"/>
      <c r="O38" s="285"/>
      <c r="R38" s="120"/>
      <c r="S38" s="121"/>
      <c r="T38" s="11"/>
      <c r="U38" s="122"/>
    </row>
    <row r="39" spans="2:21" ht="15.75" customHeight="1">
      <c r="B39" s="285"/>
      <c r="C39" s="285"/>
      <c r="D39" s="285"/>
      <c r="E39" s="285"/>
      <c r="F39" s="285"/>
      <c r="G39" s="285"/>
      <c r="H39" s="285"/>
      <c r="I39" s="285"/>
      <c r="J39" s="285"/>
      <c r="K39" s="285"/>
      <c r="L39" s="285"/>
      <c r="M39" s="285"/>
      <c r="N39" s="285"/>
      <c r="O39" s="285"/>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ustomHeight="1">
      <c r="A47" s="7" t="s">
        <v>102</v>
      </c>
      <c r="B47" s="284" t="s">
        <v>197</v>
      </c>
      <c r="C47" s="284"/>
      <c r="D47" s="284"/>
      <c r="E47" s="284"/>
      <c r="F47" s="284"/>
      <c r="G47" s="284"/>
      <c r="H47" s="284"/>
      <c r="I47" s="284"/>
      <c r="J47" s="284"/>
      <c r="K47" s="284"/>
      <c r="L47" s="284"/>
      <c r="M47" s="284"/>
      <c r="N47" s="284"/>
      <c r="O47" s="284"/>
      <c r="R47" s="120"/>
      <c r="S47" s="121"/>
      <c r="T47" s="11"/>
      <c r="U47" s="122"/>
    </row>
    <row r="48" spans="2:21" ht="10.5" customHeight="1">
      <c r="B48" s="284"/>
      <c r="C48" s="284"/>
      <c r="D48" s="284"/>
      <c r="E48" s="284"/>
      <c r="F48" s="284"/>
      <c r="G48" s="284"/>
      <c r="H48" s="284"/>
      <c r="I48" s="284"/>
      <c r="J48" s="284"/>
      <c r="K48" s="284"/>
      <c r="L48" s="284"/>
      <c r="M48" s="284"/>
      <c r="N48" s="284"/>
      <c r="O48" s="284"/>
      <c r="R48" s="120"/>
      <c r="S48" s="121"/>
      <c r="T48" s="11"/>
      <c r="U48" s="122"/>
    </row>
    <row r="49" spans="1:21" ht="10.5" customHeight="1">
      <c r="A49" s="7" t="s">
        <v>101</v>
      </c>
      <c r="B49" s="284" t="s">
        <v>200</v>
      </c>
      <c r="C49" s="284"/>
      <c r="D49" s="284"/>
      <c r="E49" s="284"/>
      <c r="F49" s="284"/>
      <c r="G49" s="284"/>
      <c r="H49" s="284"/>
      <c r="I49" s="284"/>
      <c r="J49" s="284"/>
      <c r="K49" s="284"/>
      <c r="L49" s="284"/>
      <c r="M49" s="284"/>
      <c r="N49" s="284"/>
      <c r="O49" s="284"/>
      <c r="R49" s="120"/>
      <c r="S49" s="121"/>
      <c r="T49" s="11"/>
      <c r="U49" s="122"/>
    </row>
    <row r="50" spans="4:21" ht="10.5">
      <c r="D50" s="116"/>
      <c r="E50" s="117"/>
      <c r="F50" s="117"/>
      <c r="G50" s="92"/>
      <c r="H50" s="92"/>
      <c r="R50" s="120"/>
      <c r="S50" s="121"/>
      <c r="T50" s="11"/>
      <c r="U50" s="122"/>
    </row>
    <row r="51" spans="1:21" ht="10.5">
      <c r="A51" s="7" t="s">
        <v>160</v>
      </c>
      <c r="B51" s="284" t="s">
        <v>198</v>
      </c>
      <c r="C51" s="284"/>
      <c r="D51" s="284"/>
      <c r="E51" s="284"/>
      <c r="F51" s="284"/>
      <c r="G51" s="284"/>
      <c r="H51" s="284"/>
      <c r="I51" s="284"/>
      <c r="J51" s="284"/>
      <c r="K51" s="284"/>
      <c r="L51" s="284"/>
      <c r="M51" s="284"/>
      <c r="N51" s="284"/>
      <c r="O51" s="284"/>
      <c r="R51" s="120"/>
      <c r="S51" s="121"/>
      <c r="T51" s="11"/>
      <c r="U51" s="122"/>
    </row>
    <row r="52" spans="2:15" ht="10.5" customHeight="1">
      <c r="B52" s="284"/>
      <c r="C52" s="284"/>
      <c r="D52" s="284"/>
      <c r="E52" s="284"/>
      <c r="F52" s="284"/>
      <c r="G52" s="284"/>
      <c r="H52" s="284"/>
      <c r="I52" s="284"/>
      <c r="J52" s="284"/>
      <c r="K52" s="284"/>
      <c r="L52" s="284"/>
      <c r="M52" s="284"/>
      <c r="N52" s="284"/>
      <c r="O52" s="284"/>
    </row>
    <row r="53" spans="2:15" ht="10.5" customHeight="1">
      <c r="B53" s="196"/>
      <c r="C53" s="196"/>
      <c r="D53" s="196"/>
      <c r="E53" s="196"/>
      <c r="F53" s="196"/>
      <c r="G53" s="196"/>
      <c r="H53" s="196"/>
      <c r="I53" s="196"/>
      <c r="J53" s="196"/>
      <c r="K53" s="196"/>
      <c r="L53" s="196"/>
      <c r="M53" s="196"/>
      <c r="N53" s="196"/>
      <c r="O53" s="196"/>
    </row>
    <row r="54" spans="1:15" ht="10.5" customHeight="1">
      <c r="A54" s="7" t="s">
        <v>167</v>
      </c>
      <c r="B54" s="7" t="s">
        <v>199</v>
      </c>
      <c r="C54" s="196"/>
      <c r="D54" s="196"/>
      <c r="E54" s="196"/>
      <c r="F54" s="196"/>
      <c r="G54" s="196"/>
      <c r="H54" s="196"/>
      <c r="I54" s="196"/>
      <c r="J54" s="196"/>
      <c r="K54" s="196"/>
      <c r="L54" s="196"/>
      <c r="M54" s="196"/>
      <c r="N54" s="196"/>
      <c r="O54" s="196"/>
    </row>
    <row r="55" spans="4:8" ht="10.5">
      <c r="D55" s="116"/>
      <c r="E55" s="117"/>
      <c r="F55" s="117"/>
      <c r="G55" s="92"/>
      <c r="H55" s="92"/>
    </row>
    <row r="56" spans="1:15" ht="9.75" customHeight="1">
      <c r="A56" s="7" t="s">
        <v>171</v>
      </c>
      <c r="B56" s="284" t="s">
        <v>201</v>
      </c>
      <c r="C56" s="284"/>
      <c r="D56" s="284"/>
      <c r="E56" s="284"/>
      <c r="F56" s="284"/>
      <c r="G56" s="284"/>
      <c r="H56" s="284"/>
      <c r="I56" s="284"/>
      <c r="J56" s="284"/>
      <c r="K56" s="284"/>
      <c r="L56" s="284"/>
      <c r="M56" s="284"/>
      <c r="N56" s="284"/>
      <c r="O56" s="284"/>
    </row>
    <row r="57" spans="2:15" ht="9.75" customHeight="1">
      <c r="B57" s="284"/>
      <c r="C57" s="284"/>
      <c r="D57" s="284"/>
      <c r="E57" s="284"/>
      <c r="F57" s="284"/>
      <c r="G57" s="284"/>
      <c r="H57" s="284"/>
      <c r="I57" s="284"/>
      <c r="J57" s="284"/>
      <c r="K57" s="284"/>
      <c r="L57" s="284"/>
      <c r="M57" s="284"/>
      <c r="N57" s="284"/>
      <c r="O57" s="284"/>
    </row>
    <row r="58" spans="2:15" ht="10.5" customHeight="1">
      <c r="B58" s="196"/>
      <c r="C58" s="196"/>
      <c r="D58" s="196"/>
      <c r="E58" s="196"/>
      <c r="F58" s="196"/>
      <c r="G58" s="196"/>
      <c r="H58" s="196"/>
      <c r="I58" s="196"/>
      <c r="J58" s="196"/>
      <c r="K58" s="196"/>
      <c r="L58" s="196"/>
      <c r="M58" s="196"/>
      <c r="N58" s="196"/>
      <c r="O58" s="196"/>
    </row>
    <row r="59" spans="1:15" ht="10.5" customHeight="1">
      <c r="A59" s="7" t="s">
        <v>174</v>
      </c>
      <c r="B59" s="284" t="s">
        <v>168</v>
      </c>
      <c r="C59" s="284"/>
      <c r="D59" s="284"/>
      <c r="E59" s="284"/>
      <c r="F59" s="284"/>
      <c r="G59" s="284"/>
      <c r="H59" s="284"/>
      <c r="I59" s="284"/>
      <c r="J59" s="284"/>
      <c r="K59" s="284"/>
      <c r="L59" s="284"/>
      <c r="M59" s="284"/>
      <c r="N59" s="284"/>
      <c r="O59" s="284"/>
    </row>
    <row r="60" spans="2:15" ht="10.5">
      <c r="B60" s="284"/>
      <c r="C60" s="284"/>
      <c r="D60" s="284"/>
      <c r="E60" s="284"/>
      <c r="F60" s="284"/>
      <c r="G60" s="284"/>
      <c r="H60" s="284"/>
      <c r="I60" s="284"/>
      <c r="J60" s="284"/>
      <c r="K60" s="284"/>
      <c r="L60" s="284"/>
      <c r="M60" s="284"/>
      <c r="N60" s="284"/>
      <c r="O60" s="284"/>
    </row>
    <row r="61" spans="2:15" ht="10.5">
      <c r="B61" s="196"/>
      <c r="C61" s="196"/>
      <c r="D61" s="196"/>
      <c r="E61" s="196"/>
      <c r="F61" s="196"/>
      <c r="G61" s="196"/>
      <c r="H61" s="196"/>
      <c r="I61" s="196"/>
      <c r="J61" s="196"/>
      <c r="K61" s="196"/>
      <c r="L61" s="196"/>
      <c r="M61" s="196"/>
      <c r="N61" s="196"/>
      <c r="O61" s="196"/>
    </row>
    <row r="62" spans="1:15" ht="10.5" customHeight="1">
      <c r="A62" s="7" t="s">
        <v>173</v>
      </c>
      <c r="B62" s="284" t="s">
        <v>155</v>
      </c>
      <c r="C62" s="284"/>
      <c r="D62" s="284"/>
      <c r="E62" s="284"/>
      <c r="F62" s="284"/>
      <c r="G62" s="284"/>
      <c r="H62" s="284"/>
      <c r="I62" s="284"/>
      <c r="J62" s="284"/>
      <c r="K62" s="284"/>
      <c r="L62" s="284"/>
      <c r="M62" s="284"/>
      <c r="N62" s="284"/>
      <c r="O62" s="284"/>
    </row>
    <row r="63" spans="2:15" ht="10.5">
      <c r="B63" s="284"/>
      <c r="C63" s="284"/>
      <c r="D63" s="284"/>
      <c r="E63" s="284"/>
      <c r="F63" s="284"/>
      <c r="G63" s="284"/>
      <c r="H63" s="284"/>
      <c r="I63" s="284"/>
      <c r="J63" s="284"/>
      <c r="K63" s="284"/>
      <c r="L63" s="284"/>
      <c r="M63" s="284"/>
      <c r="N63" s="284"/>
      <c r="O63" s="284"/>
    </row>
    <row r="64" spans="2:15" ht="10.5">
      <c r="B64" s="196"/>
      <c r="C64" s="196"/>
      <c r="D64" s="196"/>
      <c r="E64" s="196"/>
      <c r="F64" s="196"/>
      <c r="G64" s="196"/>
      <c r="H64" s="196"/>
      <c r="I64" s="196"/>
      <c r="J64" s="196"/>
      <c r="K64" s="196"/>
      <c r="L64" s="196"/>
      <c r="M64" s="196"/>
      <c r="N64" s="196"/>
      <c r="O64" s="196"/>
    </row>
    <row r="65" spans="1:15" ht="10.5">
      <c r="A65" s="7" t="s">
        <v>177</v>
      </c>
      <c r="B65" s="284" t="s">
        <v>202</v>
      </c>
      <c r="C65" s="284"/>
      <c r="D65" s="284"/>
      <c r="E65" s="284"/>
      <c r="F65" s="284"/>
      <c r="G65" s="284"/>
      <c r="H65" s="284"/>
      <c r="I65" s="284"/>
      <c r="J65" s="284"/>
      <c r="K65" s="284"/>
      <c r="L65" s="284"/>
      <c r="M65" s="284"/>
      <c r="N65" s="284"/>
      <c r="O65" s="284"/>
    </row>
    <row r="66" spans="2:15" ht="10.5">
      <c r="B66" s="284"/>
      <c r="C66" s="284"/>
      <c r="D66" s="284"/>
      <c r="E66" s="284"/>
      <c r="F66" s="284"/>
      <c r="G66" s="284"/>
      <c r="H66" s="284"/>
      <c r="I66" s="284"/>
      <c r="J66" s="284"/>
      <c r="K66" s="284"/>
      <c r="L66" s="284"/>
      <c r="M66" s="284"/>
      <c r="N66" s="284"/>
      <c r="O66" s="284"/>
    </row>
  </sheetData>
  <mergeCells count="13">
    <mergeCell ref="A1:O1"/>
    <mergeCell ref="A2:O2"/>
    <mergeCell ref="C28:D28"/>
    <mergeCell ref="B62:O63"/>
    <mergeCell ref="B49:O49"/>
    <mergeCell ref="B47:O47"/>
    <mergeCell ref="B38:O39"/>
    <mergeCell ref="B41:O43"/>
    <mergeCell ref="B65:O66"/>
    <mergeCell ref="B48:O48"/>
    <mergeCell ref="B56:O57"/>
    <mergeCell ref="B59:O60"/>
    <mergeCell ref="B51:O52"/>
  </mergeCells>
  <printOptions horizontalCentered="1"/>
  <pageMargins left="0.25" right="0.25" top="0.5" bottom="0.2" header="0.2" footer="0.5"/>
  <pageSetup fitToHeight="2" horizontalDpi="300" verticalDpi="300" orientation="landscape" scale="80" r:id="rId1"/>
  <headerFooter alignWithMargins="0">
    <oddFooter>&amp;L&amp;F&amp;CRespondent Burden Year 2
&amp;P of &amp;N&amp;R&amp;D</oddFooter>
  </headerFooter>
  <rowBreaks count="1" manualBreakCount="1">
    <brk id="37" max="14" man="1"/>
  </rowBreaks>
</worksheet>
</file>

<file path=xl/worksheets/sheet4.xml><?xml version="1.0" encoding="utf-8"?>
<worksheet xmlns="http://schemas.openxmlformats.org/spreadsheetml/2006/main" xmlns:r="http://schemas.openxmlformats.org/officeDocument/2006/relationships">
  <dimension ref="A1:AJ66"/>
  <sheetViews>
    <sheetView zoomScale="75" zoomScaleNormal="75" workbookViewId="0" topLeftCell="B1">
      <pane xSplit="3" ySplit="9" topLeftCell="E10" activePane="bottomRight" state="frozen"/>
      <selection pane="topLeft" activeCell="B1" sqref="B1"/>
      <selection pane="topRight" activeCell="E1" sqref="E1"/>
      <selection pane="bottomLeft" activeCell="B10" sqref="B10"/>
      <selection pane="bottomRight" activeCell="J31" sqref="J31:L31"/>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182</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32</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v>0</v>
      </c>
      <c r="I10" s="49">
        <v>55</v>
      </c>
      <c r="J10" s="47"/>
      <c r="K10" s="47"/>
      <c r="L10" s="50"/>
      <c r="M10" s="51">
        <v>0</v>
      </c>
      <c r="N10" s="52"/>
      <c r="O10" s="53"/>
    </row>
    <row r="11" spans="1:15" ht="15.75" customHeight="1">
      <c r="A11" s="44" t="s">
        <v>63</v>
      </c>
      <c r="B11" s="45" t="s">
        <v>99</v>
      </c>
      <c r="C11" s="5"/>
      <c r="D11" s="5"/>
      <c r="E11" s="46" t="s">
        <v>98</v>
      </c>
      <c r="F11" s="46"/>
      <c r="G11" s="47"/>
      <c r="H11" s="48">
        <v>0</v>
      </c>
      <c r="I11" s="49">
        <v>4</v>
      </c>
      <c r="J11" s="48">
        <v>0</v>
      </c>
      <c r="K11" s="48">
        <v>0</v>
      </c>
      <c r="L11" s="51">
        <v>0</v>
      </c>
      <c r="M11" s="51">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72">
        <f>H13*I13</f>
        <v>8090</v>
      </c>
      <c r="K13" s="72">
        <f>J13*0.05</f>
        <v>404.5</v>
      </c>
      <c r="L13" s="73">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v>0</v>
      </c>
      <c r="I15" s="49"/>
      <c r="J15" s="48">
        <v>0</v>
      </c>
      <c r="K15" s="48">
        <v>0</v>
      </c>
      <c r="L15" s="51">
        <v>0</v>
      </c>
      <c r="M15" s="137"/>
      <c r="N15" s="52"/>
      <c r="O15" s="189"/>
    </row>
    <row r="16" spans="1:15" ht="15.75" customHeight="1">
      <c r="A16" s="84">
        <v>1</v>
      </c>
      <c r="B16" s="85"/>
      <c r="C16" s="45" t="s">
        <v>153</v>
      </c>
      <c r="D16" s="5"/>
      <c r="E16" s="77">
        <v>1</v>
      </c>
      <c r="F16" s="86">
        <v>1</v>
      </c>
      <c r="G16" s="87">
        <v>1</v>
      </c>
      <c r="H16" s="88">
        <v>1</v>
      </c>
      <c r="I16" s="150">
        <v>1618</v>
      </c>
      <c r="J16" s="191">
        <f aca="true" t="shared" si="0" ref="J16:J22">H16*I16</f>
        <v>1618</v>
      </c>
      <c r="K16" s="191">
        <f aca="true" t="shared" si="1" ref="K16:K22">J16*0.05</f>
        <v>80.9</v>
      </c>
      <c r="L16" s="192">
        <f aca="true" t="shared" si="2" ref="L16:L22">J16*0.1</f>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v>2</v>
      </c>
      <c r="I17" s="211">
        <v>1618</v>
      </c>
      <c r="J17" s="191">
        <f t="shared" si="0"/>
        <v>3236</v>
      </c>
      <c r="K17" s="191">
        <f t="shared" si="1"/>
        <v>161.8</v>
      </c>
      <c r="L17" s="192">
        <f t="shared" si="2"/>
        <v>323.6</v>
      </c>
      <c r="M17" s="109">
        <f>J17*J$3+K17*K$3+L17*L$3</f>
        <v>161725.57200000001</v>
      </c>
      <c r="N17" s="78">
        <f>F17*G17*I17</f>
        <v>1618</v>
      </c>
      <c r="O17" s="91" t="s">
        <v>172</v>
      </c>
    </row>
    <row r="18" spans="1:15" ht="15.75" customHeight="1">
      <c r="A18" s="67"/>
      <c r="B18" s="85"/>
      <c r="C18" s="45" t="s">
        <v>157</v>
      </c>
      <c r="D18" s="5"/>
      <c r="E18" s="77">
        <v>2</v>
      </c>
      <c r="F18" s="86">
        <v>3</v>
      </c>
      <c r="G18" s="87">
        <v>1</v>
      </c>
      <c r="H18" s="88">
        <v>2</v>
      </c>
      <c r="I18" s="211">
        <f>3236+1618</f>
        <v>4854</v>
      </c>
      <c r="J18" s="191">
        <f t="shared" si="0"/>
        <v>9708</v>
      </c>
      <c r="K18" s="191">
        <f t="shared" si="1"/>
        <v>485.40000000000003</v>
      </c>
      <c r="L18" s="192">
        <f t="shared" si="2"/>
        <v>970.8000000000001</v>
      </c>
      <c r="M18" s="197">
        <f>J18*J$3+K18*K$3+L18*L$3</f>
        <v>485176.716</v>
      </c>
      <c r="N18" s="198">
        <f>F18*G18*I18</f>
        <v>14562</v>
      </c>
      <c r="O18" s="91" t="s">
        <v>160</v>
      </c>
    </row>
    <row r="19" spans="1:16" ht="15.75" customHeight="1">
      <c r="A19" s="93" t="s">
        <v>103</v>
      </c>
      <c r="B19" s="94" t="s">
        <v>104</v>
      </c>
      <c r="C19" s="56"/>
      <c r="D19" s="56"/>
      <c r="E19" s="57"/>
      <c r="F19" s="77"/>
      <c r="G19" s="47"/>
      <c r="H19" s="48">
        <v>0</v>
      </c>
      <c r="I19" s="212"/>
      <c r="J19" s="48">
        <f t="shared" si="0"/>
        <v>0</v>
      </c>
      <c r="K19" s="48">
        <f t="shared" si="1"/>
        <v>0</v>
      </c>
      <c r="L19" s="51">
        <f t="shared" si="2"/>
        <v>0</v>
      </c>
      <c r="M19" s="199">
        <f>J19*33+K19*49+L19*15</f>
        <v>0</v>
      </c>
      <c r="N19" s="199"/>
      <c r="O19" s="200"/>
      <c r="P19" s="115"/>
    </row>
    <row r="20" spans="1:15" ht="15.75" customHeight="1">
      <c r="A20" s="75">
        <v>1</v>
      </c>
      <c r="B20" s="95" t="s">
        <v>68</v>
      </c>
      <c r="C20" s="96" t="s">
        <v>105</v>
      </c>
      <c r="D20" s="97"/>
      <c r="E20" s="98" t="s">
        <v>106</v>
      </c>
      <c r="F20" s="46"/>
      <c r="G20" s="47"/>
      <c r="H20" s="48">
        <v>0</v>
      </c>
      <c r="I20" s="212"/>
      <c r="J20" s="48">
        <f t="shared" si="0"/>
        <v>0</v>
      </c>
      <c r="K20" s="48">
        <f t="shared" si="1"/>
        <v>0</v>
      </c>
      <c r="L20" s="51">
        <f t="shared" si="2"/>
        <v>0</v>
      </c>
      <c r="M20" s="201">
        <f>J20*33+K20*49+L20*15</f>
        <v>0</v>
      </c>
      <c r="N20" s="201"/>
      <c r="O20" s="202"/>
    </row>
    <row r="21" spans="1:15" ht="15.75" customHeight="1">
      <c r="A21" s="75">
        <v>1</v>
      </c>
      <c r="B21" s="99" t="s">
        <v>71</v>
      </c>
      <c r="C21" s="100" t="s">
        <v>107</v>
      </c>
      <c r="D21" s="6"/>
      <c r="E21" s="77" t="s">
        <v>62</v>
      </c>
      <c r="F21" s="77"/>
      <c r="G21" s="47"/>
      <c r="H21" s="48">
        <v>0</v>
      </c>
      <c r="I21" s="212"/>
      <c r="J21" s="48">
        <f t="shared" si="0"/>
        <v>0</v>
      </c>
      <c r="K21" s="48">
        <f t="shared" si="1"/>
        <v>0</v>
      </c>
      <c r="L21" s="51">
        <f t="shared" si="2"/>
        <v>0</v>
      </c>
      <c r="M21" s="138">
        <f>J21*33+K21*49+L21*15</f>
        <v>0</v>
      </c>
      <c r="N21" s="138"/>
      <c r="O21" s="102"/>
    </row>
    <row r="22" spans="1:15" ht="15.75" customHeight="1">
      <c r="A22" s="75">
        <v>1</v>
      </c>
      <c r="B22" s="99" t="s">
        <v>73</v>
      </c>
      <c r="C22" s="100" t="s">
        <v>108</v>
      </c>
      <c r="D22" s="6"/>
      <c r="E22" s="77" t="s">
        <v>62</v>
      </c>
      <c r="F22" s="77"/>
      <c r="G22" s="47"/>
      <c r="H22" s="48">
        <v>0</v>
      </c>
      <c r="I22" s="212"/>
      <c r="J22" s="48">
        <f t="shared" si="0"/>
        <v>0</v>
      </c>
      <c r="K22" s="48">
        <f t="shared" si="1"/>
        <v>0</v>
      </c>
      <c r="L22" s="51">
        <f t="shared" si="2"/>
        <v>0</v>
      </c>
      <c r="M22" s="138">
        <f>J22*33+K22*49+L22*15</f>
        <v>0</v>
      </c>
      <c r="N22" s="138"/>
      <c r="O22" s="102"/>
    </row>
    <row r="23" spans="1:15" ht="15.75" customHeight="1">
      <c r="A23" s="75">
        <v>1</v>
      </c>
      <c r="B23" s="99" t="s">
        <v>75</v>
      </c>
      <c r="C23" s="100" t="s">
        <v>109</v>
      </c>
      <c r="D23" s="6"/>
      <c r="E23" s="77">
        <v>8</v>
      </c>
      <c r="F23" s="79">
        <v>0</v>
      </c>
      <c r="G23" s="87">
        <v>1</v>
      </c>
      <c r="H23" s="71">
        <v>8</v>
      </c>
      <c r="I23" s="212">
        <v>1618</v>
      </c>
      <c r="J23" s="72">
        <f>H23*I23</f>
        <v>12944</v>
      </c>
      <c r="K23" s="72">
        <f>J23*0.05</f>
        <v>647.2</v>
      </c>
      <c r="L23" s="73">
        <f>J23*0.1</f>
        <v>1294.4</v>
      </c>
      <c r="M23" s="70">
        <f>J23*J$3+K23*K$3+L23*L$3</f>
        <v>646902.2880000001</v>
      </c>
      <c r="N23" s="136">
        <f>F23*G23*I23</f>
        <v>0</v>
      </c>
      <c r="O23" s="103" t="s">
        <v>175</v>
      </c>
    </row>
    <row r="24" spans="1:15" ht="15.75" customHeight="1">
      <c r="A24" s="75"/>
      <c r="B24" s="99" t="s">
        <v>77</v>
      </c>
      <c r="C24" s="100" t="s">
        <v>110</v>
      </c>
      <c r="D24" s="6"/>
      <c r="E24" s="77"/>
      <c r="F24" s="77"/>
      <c r="G24" s="47"/>
      <c r="H24" s="48">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v>0.6</v>
      </c>
      <c r="I25" s="212">
        <f>0.2*35781</f>
        <v>7156.200000000001</v>
      </c>
      <c r="J25" s="72" t="s">
        <v>170</v>
      </c>
      <c r="K25" s="72" t="s">
        <v>170</v>
      </c>
      <c r="L25" s="72">
        <f>I25*H25</f>
        <v>4293.72</v>
      </c>
      <c r="M25" s="138"/>
      <c r="N25" s="138"/>
      <c r="O25" s="91" t="s">
        <v>171</v>
      </c>
    </row>
    <row r="26" spans="1:15" ht="15.75" customHeight="1">
      <c r="A26" s="75">
        <v>1</v>
      </c>
      <c r="B26" s="104"/>
      <c r="C26" s="100" t="s">
        <v>164</v>
      </c>
      <c r="D26" s="6"/>
      <c r="E26" s="69">
        <v>0.25</v>
      </c>
      <c r="F26" s="86">
        <v>0</v>
      </c>
      <c r="G26" s="71">
        <v>1</v>
      </c>
      <c r="H26" s="71">
        <v>0.25</v>
      </c>
      <c r="I26" s="4">
        <f>0.01*(I17+I18)</f>
        <v>64.72</v>
      </c>
      <c r="J26" s="208">
        <f>H26*I26</f>
        <v>16.18</v>
      </c>
      <c r="K26" s="208">
        <f>J26*0.05</f>
        <v>0.809</v>
      </c>
      <c r="L26" s="209">
        <f>J26*0.1</f>
        <v>1.618</v>
      </c>
      <c r="M26" s="109">
        <f>J26*J$3+K26*K$3+L26*L$3</f>
        <v>808.6278599999999</v>
      </c>
      <c r="N26" s="109">
        <f>F26*G26*I26</f>
        <v>0</v>
      </c>
      <c r="O26" s="105" t="s">
        <v>174</v>
      </c>
    </row>
    <row r="27" spans="1:15" ht="15.75" customHeight="1">
      <c r="A27" s="75"/>
      <c r="B27" s="104"/>
      <c r="C27" s="100" t="s">
        <v>165</v>
      </c>
      <c r="D27" s="6"/>
      <c r="E27" s="69">
        <v>1.5</v>
      </c>
      <c r="F27" s="86">
        <v>0</v>
      </c>
      <c r="G27" s="71">
        <v>1</v>
      </c>
      <c r="H27" s="71">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7" t="s">
        <v>166</v>
      </c>
      <c r="D28" s="288"/>
      <c r="E28" s="69">
        <v>1</v>
      </c>
      <c r="F28" s="86">
        <v>0</v>
      </c>
      <c r="G28" s="71">
        <v>1</v>
      </c>
      <c r="H28" s="71">
        <v>1</v>
      </c>
      <c r="I28" s="4">
        <f>0.05*(I17+I18)</f>
        <v>323.6</v>
      </c>
      <c r="J28" s="208">
        <f>H28*I28</f>
        <v>323.6</v>
      </c>
      <c r="K28" s="208">
        <f>J28*0.05</f>
        <v>16.180000000000003</v>
      </c>
      <c r="L28" s="209">
        <f>J28*0.1</f>
        <v>32.36000000000001</v>
      </c>
      <c r="M28" s="109">
        <f>J28*J$3+K28*K$3+L28*L$3</f>
        <v>16172.557200000003</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35935.78</v>
      </c>
      <c r="K31" s="112">
        <f>SUM(K13:K13,K16:K28)</f>
        <v>1796.7890000000002</v>
      </c>
      <c r="L31" s="112">
        <f>SUM(L13:L13,L16:L28)</f>
        <v>7887.298000000001</v>
      </c>
      <c r="M31" s="258">
        <f>SUM(M13:M13,M16:M28)</f>
        <v>1795962.4770600002</v>
      </c>
      <c r="N31" s="258">
        <f>SUM(N13:N13,N16:N28)</f>
        <v>17798</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45619.867</v>
      </c>
      <c r="J34" s="126">
        <f>M31</f>
        <v>1795962.4770600002</v>
      </c>
      <c r="K34" s="126">
        <f>N31</f>
        <v>17798</v>
      </c>
      <c r="L34" s="126">
        <f>SUM(J34:K34)</f>
        <v>1813760.4770600002</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5.75" customHeight="1">
      <c r="A38" s="7" t="s">
        <v>115</v>
      </c>
      <c r="B38" s="285" t="s">
        <v>205</v>
      </c>
      <c r="C38" s="285"/>
      <c r="D38" s="285"/>
      <c r="E38" s="285"/>
      <c r="F38" s="285"/>
      <c r="G38" s="285"/>
      <c r="H38" s="285"/>
      <c r="I38" s="285"/>
      <c r="J38" s="285"/>
      <c r="K38" s="285"/>
      <c r="L38" s="285"/>
      <c r="M38" s="285"/>
      <c r="N38" s="285"/>
      <c r="O38" s="285"/>
      <c r="R38" s="120"/>
      <c r="S38" s="121"/>
      <c r="T38" s="11"/>
      <c r="U38" s="122"/>
    </row>
    <row r="39" spans="2:21" ht="15.75" customHeight="1">
      <c r="B39" s="285"/>
      <c r="C39" s="285"/>
      <c r="D39" s="285"/>
      <c r="E39" s="285"/>
      <c r="F39" s="285"/>
      <c r="G39" s="285"/>
      <c r="H39" s="285"/>
      <c r="I39" s="285"/>
      <c r="J39" s="285"/>
      <c r="K39" s="285"/>
      <c r="L39" s="285"/>
      <c r="M39" s="285"/>
      <c r="N39" s="285"/>
      <c r="O39" s="285"/>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ustomHeight="1">
      <c r="A47" s="7" t="s">
        <v>102</v>
      </c>
      <c r="B47" s="284" t="s">
        <v>0</v>
      </c>
      <c r="C47" s="284"/>
      <c r="D47" s="284"/>
      <c r="E47" s="284"/>
      <c r="F47" s="284"/>
      <c r="G47" s="284"/>
      <c r="H47" s="284"/>
      <c r="I47" s="284"/>
      <c r="J47" s="284"/>
      <c r="K47" s="284"/>
      <c r="L47" s="284"/>
      <c r="M47" s="284"/>
      <c r="N47" s="284"/>
      <c r="O47" s="284"/>
      <c r="R47" s="120"/>
      <c r="S47" s="121"/>
      <c r="T47" s="11"/>
      <c r="U47" s="122"/>
    </row>
    <row r="48" spans="2:21" ht="10.5" customHeight="1">
      <c r="B48" s="195"/>
      <c r="C48" s="195"/>
      <c r="D48" s="195"/>
      <c r="E48" s="195"/>
      <c r="F48" s="195"/>
      <c r="G48" s="195"/>
      <c r="H48" s="195"/>
      <c r="I48" s="195"/>
      <c r="J48" s="195"/>
      <c r="K48" s="195"/>
      <c r="L48" s="195"/>
      <c r="M48" s="195"/>
      <c r="N48" s="195"/>
      <c r="O48" s="195"/>
      <c r="R48" s="120"/>
      <c r="S48" s="121"/>
      <c r="T48" s="11"/>
      <c r="U48" s="122"/>
    </row>
    <row r="49" spans="1:21" ht="10.5" customHeight="1">
      <c r="A49" s="7" t="s">
        <v>101</v>
      </c>
      <c r="B49" s="284" t="s">
        <v>184</v>
      </c>
      <c r="C49" s="284"/>
      <c r="D49" s="284"/>
      <c r="E49" s="284"/>
      <c r="F49" s="284"/>
      <c r="G49" s="284"/>
      <c r="H49" s="284"/>
      <c r="I49" s="284"/>
      <c r="J49" s="284"/>
      <c r="K49" s="284"/>
      <c r="L49" s="284"/>
      <c r="M49" s="284"/>
      <c r="N49" s="284"/>
      <c r="O49" s="195"/>
      <c r="R49" s="120"/>
      <c r="S49" s="121"/>
      <c r="T49" s="11"/>
      <c r="U49" s="122"/>
    </row>
    <row r="50" spans="2:21" ht="10.5" customHeight="1">
      <c r="B50" s="195"/>
      <c r="C50" s="195"/>
      <c r="D50" s="195"/>
      <c r="E50" s="195"/>
      <c r="F50" s="195"/>
      <c r="G50" s="195"/>
      <c r="H50" s="195"/>
      <c r="I50" s="195"/>
      <c r="J50" s="195"/>
      <c r="K50" s="195"/>
      <c r="L50" s="195"/>
      <c r="M50" s="195"/>
      <c r="N50" s="195"/>
      <c r="O50" s="195"/>
      <c r="R50" s="120"/>
      <c r="S50" s="121"/>
      <c r="T50" s="11"/>
      <c r="U50" s="122"/>
    </row>
    <row r="51" spans="1:21" ht="10.5">
      <c r="A51" s="7" t="s">
        <v>160</v>
      </c>
      <c r="B51" s="284" t="s">
        <v>1</v>
      </c>
      <c r="C51" s="284"/>
      <c r="D51" s="284"/>
      <c r="E51" s="284"/>
      <c r="F51" s="284"/>
      <c r="G51" s="284"/>
      <c r="H51" s="284"/>
      <c r="I51" s="284"/>
      <c r="J51" s="284"/>
      <c r="K51" s="284"/>
      <c r="L51" s="284"/>
      <c r="M51" s="284"/>
      <c r="N51" s="284"/>
      <c r="O51" s="284"/>
      <c r="R51" s="120"/>
      <c r="S51" s="121"/>
      <c r="T51" s="11"/>
      <c r="U51" s="122"/>
    </row>
    <row r="52" spans="2:21" ht="10.5">
      <c r="B52" s="284"/>
      <c r="C52" s="284"/>
      <c r="D52" s="284"/>
      <c r="E52" s="284"/>
      <c r="F52" s="284"/>
      <c r="G52" s="284"/>
      <c r="H52" s="284"/>
      <c r="I52" s="284"/>
      <c r="J52" s="284"/>
      <c r="K52" s="284"/>
      <c r="L52" s="284"/>
      <c r="M52" s="284"/>
      <c r="N52" s="284"/>
      <c r="O52" s="284"/>
      <c r="R52" s="120"/>
      <c r="S52" s="121"/>
      <c r="T52" s="11"/>
      <c r="U52" s="122"/>
    </row>
    <row r="53" spans="2:21" ht="10.5">
      <c r="B53" s="196"/>
      <c r="C53" s="196"/>
      <c r="D53" s="196"/>
      <c r="E53" s="196"/>
      <c r="F53" s="196"/>
      <c r="G53" s="196"/>
      <c r="H53" s="196"/>
      <c r="I53" s="196"/>
      <c r="J53" s="196"/>
      <c r="K53" s="196"/>
      <c r="L53" s="196"/>
      <c r="M53" s="196"/>
      <c r="N53" s="196"/>
      <c r="O53" s="196"/>
      <c r="R53" s="120"/>
      <c r="S53" s="121"/>
      <c r="T53" s="11"/>
      <c r="U53" s="122"/>
    </row>
    <row r="54" spans="1:21" ht="10.5" customHeight="1">
      <c r="A54" s="7" t="s">
        <v>167</v>
      </c>
      <c r="B54" s="7" t="s">
        <v>199</v>
      </c>
      <c r="D54" s="116"/>
      <c r="E54" s="117"/>
      <c r="F54" s="117"/>
      <c r="G54" s="92"/>
      <c r="H54" s="92"/>
      <c r="R54" s="120"/>
      <c r="S54" s="121"/>
      <c r="T54" s="11"/>
      <c r="U54" s="122"/>
    </row>
    <row r="55" spans="4:21" ht="10.5">
      <c r="D55" s="116"/>
      <c r="E55" s="117"/>
      <c r="F55" s="117"/>
      <c r="G55" s="92"/>
      <c r="H55" s="92"/>
      <c r="R55" s="120"/>
      <c r="S55" s="121"/>
      <c r="T55" s="11"/>
      <c r="U55" s="122"/>
    </row>
    <row r="56" spans="1:21" ht="10.5" customHeight="1">
      <c r="A56" s="7" t="s">
        <v>171</v>
      </c>
      <c r="B56" s="284" t="s">
        <v>178</v>
      </c>
      <c r="C56" s="284"/>
      <c r="D56" s="284"/>
      <c r="E56" s="284"/>
      <c r="F56" s="284"/>
      <c r="G56" s="284"/>
      <c r="H56" s="284"/>
      <c r="I56" s="284"/>
      <c r="J56" s="284"/>
      <c r="K56" s="284"/>
      <c r="L56" s="284"/>
      <c r="M56" s="284"/>
      <c r="N56" s="284"/>
      <c r="O56" s="284"/>
      <c r="R56" s="120"/>
      <c r="S56" s="121"/>
      <c r="T56" s="11"/>
      <c r="U56" s="122"/>
    </row>
    <row r="57" spans="2:15" ht="10.5" customHeight="1">
      <c r="B57" s="284"/>
      <c r="C57" s="284"/>
      <c r="D57" s="284"/>
      <c r="E57" s="284"/>
      <c r="F57" s="284"/>
      <c r="G57" s="284"/>
      <c r="H57" s="284"/>
      <c r="I57" s="284"/>
      <c r="J57" s="284"/>
      <c r="K57" s="284"/>
      <c r="L57" s="284"/>
      <c r="M57" s="284"/>
      <c r="N57" s="284"/>
      <c r="O57" s="284"/>
    </row>
    <row r="58" spans="2:15" ht="10.5">
      <c r="B58" s="196"/>
      <c r="C58" s="196"/>
      <c r="D58" s="196"/>
      <c r="E58" s="196"/>
      <c r="F58" s="196"/>
      <c r="G58" s="196"/>
      <c r="H58" s="196"/>
      <c r="I58" s="196"/>
      <c r="J58" s="196"/>
      <c r="K58" s="196"/>
      <c r="L58" s="196"/>
      <c r="M58" s="196"/>
      <c r="N58" s="196"/>
      <c r="O58" s="196"/>
    </row>
    <row r="59" spans="1:15" ht="10.5">
      <c r="A59" s="7" t="s">
        <v>174</v>
      </c>
      <c r="B59" s="284" t="s">
        <v>168</v>
      </c>
      <c r="C59" s="284"/>
      <c r="D59" s="284"/>
      <c r="E59" s="284"/>
      <c r="F59" s="284"/>
      <c r="G59" s="284"/>
      <c r="H59" s="284"/>
      <c r="I59" s="284"/>
      <c r="J59" s="284"/>
      <c r="K59" s="284"/>
      <c r="L59" s="284"/>
      <c r="M59" s="284"/>
      <c r="N59" s="284"/>
      <c r="O59" s="284"/>
    </row>
    <row r="60" spans="2:15" ht="9.75" customHeight="1">
      <c r="B60" s="284"/>
      <c r="C60" s="284"/>
      <c r="D60" s="284"/>
      <c r="E60" s="284"/>
      <c r="F60" s="284"/>
      <c r="G60" s="284"/>
      <c r="H60" s="284"/>
      <c r="I60" s="284"/>
      <c r="J60" s="284"/>
      <c r="K60" s="284"/>
      <c r="L60" s="284"/>
      <c r="M60" s="284"/>
      <c r="N60" s="284"/>
      <c r="O60" s="284"/>
    </row>
    <row r="61" spans="2:15" ht="9.75" customHeight="1">
      <c r="B61" s="196"/>
      <c r="C61" s="196"/>
      <c r="D61" s="196"/>
      <c r="E61" s="196"/>
      <c r="F61" s="196"/>
      <c r="G61" s="196"/>
      <c r="H61" s="196"/>
      <c r="I61" s="196"/>
      <c r="J61" s="196"/>
      <c r="K61" s="196"/>
      <c r="L61" s="196"/>
      <c r="M61" s="196"/>
      <c r="N61" s="196"/>
      <c r="O61" s="196"/>
    </row>
    <row r="62" spans="1:15" ht="9.75" customHeight="1">
      <c r="A62" s="7" t="s">
        <v>173</v>
      </c>
      <c r="B62" s="284" t="s">
        <v>155</v>
      </c>
      <c r="C62" s="284"/>
      <c r="D62" s="284"/>
      <c r="E62" s="284"/>
      <c r="F62" s="284"/>
      <c r="G62" s="284"/>
      <c r="H62" s="284"/>
      <c r="I62" s="284"/>
      <c r="J62" s="284"/>
      <c r="K62" s="284"/>
      <c r="L62" s="284"/>
      <c r="M62" s="284"/>
      <c r="N62" s="284"/>
      <c r="O62" s="284"/>
    </row>
    <row r="63" spans="2:15" ht="10.5" customHeight="1">
      <c r="B63" s="284"/>
      <c r="C63" s="284"/>
      <c r="D63" s="284"/>
      <c r="E63" s="284"/>
      <c r="F63" s="284"/>
      <c r="G63" s="284"/>
      <c r="H63" s="284"/>
      <c r="I63" s="284"/>
      <c r="J63" s="284"/>
      <c r="K63" s="284"/>
      <c r="L63" s="284"/>
      <c r="M63" s="284"/>
      <c r="N63" s="284"/>
      <c r="O63" s="284"/>
    </row>
    <row r="64" spans="2:15" ht="10.5">
      <c r="B64" s="196"/>
      <c r="C64" s="196"/>
      <c r="D64" s="196"/>
      <c r="E64" s="196"/>
      <c r="F64" s="196"/>
      <c r="G64" s="196"/>
      <c r="H64" s="196"/>
      <c r="I64" s="196"/>
      <c r="J64" s="196"/>
      <c r="K64" s="196"/>
      <c r="L64" s="196"/>
      <c r="M64" s="196"/>
      <c r="N64" s="196"/>
      <c r="O64" s="196"/>
    </row>
    <row r="65" spans="1:15" ht="10.5">
      <c r="A65" s="7" t="s">
        <v>177</v>
      </c>
      <c r="B65" s="284" t="s">
        <v>185</v>
      </c>
      <c r="C65" s="284"/>
      <c r="D65" s="284"/>
      <c r="E65" s="284"/>
      <c r="F65" s="284"/>
      <c r="G65" s="284"/>
      <c r="H65" s="284"/>
      <c r="I65" s="284"/>
      <c r="J65" s="284"/>
      <c r="K65" s="284"/>
      <c r="L65" s="284"/>
      <c r="M65" s="284"/>
      <c r="N65" s="284"/>
      <c r="O65" s="284"/>
    </row>
    <row r="66" spans="2:15" ht="10.5">
      <c r="B66" s="284"/>
      <c r="C66" s="284"/>
      <c r="D66" s="284"/>
      <c r="E66" s="284"/>
      <c r="F66" s="284"/>
      <c r="G66" s="284"/>
      <c r="H66" s="284"/>
      <c r="I66" s="284"/>
      <c r="J66" s="284"/>
      <c r="K66" s="284"/>
      <c r="L66" s="284"/>
      <c r="M66" s="284"/>
      <c r="N66" s="284"/>
      <c r="O66" s="284"/>
    </row>
  </sheetData>
  <mergeCells count="12">
    <mergeCell ref="B38:O39"/>
    <mergeCell ref="B41:O43"/>
    <mergeCell ref="A1:O1"/>
    <mergeCell ref="A2:O2"/>
    <mergeCell ref="C28:D28"/>
    <mergeCell ref="B65:O66"/>
    <mergeCell ref="B47:O47"/>
    <mergeCell ref="B49:N49"/>
    <mergeCell ref="B51:O52"/>
    <mergeCell ref="B56:O57"/>
    <mergeCell ref="B59:O60"/>
    <mergeCell ref="B62:O63"/>
  </mergeCells>
  <printOptions horizontalCentered="1"/>
  <pageMargins left="0.25" right="0.25" top="0.5" bottom="0.5" header="0.2" footer="0.3"/>
  <pageSetup fitToHeight="2" horizontalDpi="600" verticalDpi="600" orientation="landscape" scale="80" r:id="rId1"/>
  <headerFooter alignWithMargins="0">
    <oddFooter>&amp;L&amp;F&amp;CRespondent Burden Year 3
&amp;P of &amp;N&amp;R08/07/2006</oddFooter>
  </headerFooter>
  <rowBreaks count="1" manualBreakCount="1">
    <brk id="37" max="14" man="1"/>
  </rowBreaks>
</worksheet>
</file>

<file path=xl/worksheets/sheet5.xml><?xml version="1.0" encoding="utf-8"?>
<worksheet xmlns="http://schemas.openxmlformats.org/spreadsheetml/2006/main" xmlns:r="http://schemas.openxmlformats.org/officeDocument/2006/relationships">
  <dimension ref="A1:AJ67"/>
  <sheetViews>
    <sheetView zoomScale="75" zoomScaleNormal="75" workbookViewId="0" topLeftCell="A1">
      <pane xSplit="4" ySplit="9" topLeftCell="H10" activePane="bottomRight" state="frozen"/>
      <selection pane="topLeft" activeCell="A1" sqref="A1"/>
      <selection pane="topRight" activeCell="E1" sqref="E1"/>
      <selection pane="bottomLeft" activeCell="A10" sqref="A10"/>
      <selection pane="bottomRight" activeCell="A2" sqref="A2:O2"/>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233</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33</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v>0</v>
      </c>
      <c r="I10" s="49">
        <v>55</v>
      </c>
      <c r="J10" s="47"/>
      <c r="K10" s="47"/>
      <c r="L10" s="50"/>
      <c r="M10" s="51">
        <v>0</v>
      </c>
      <c r="N10" s="52"/>
      <c r="O10" s="53"/>
    </row>
    <row r="11" spans="1:15" ht="15.75" customHeight="1">
      <c r="A11" s="44" t="s">
        <v>63</v>
      </c>
      <c r="B11" s="45" t="s">
        <v>99</v>
      </c>
      <c r="C11" s="5"/>
      <c r="D11" s="5"/>
      <c r="E11" s="46" t="s">
        <v>98</v>
      </c>
      <c r="F11" s="46"/>
      <c r="G11" s="47"/>
      <c r="H11" s="48">
        <v>0</v>
      </c>
      <c r="I11" s="49">
        <v>4</v>
      </c>
      <c r="J11" s="48">
        <v>0</v>
      </c>
      <c r="K11" s="48">
        <v>0</v>
      </c>
      <c r="L11" s="51">
        <v>0</v>
      </c>
      <c r="M11" s="51">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214">
        <f>H13*I13</f>
        <v>8090</v>
      </c>
      <c r="K13" s="214">
        <f>J13*0.05</f>
        <v>404.5</v>
      </c>
      <c r="L13" s="215">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216"/>
      <c r="K14" s="216"/>
      <c r="L14" s="217"/>
      <c r="M14" s="188"/>
      <c r="N14" s="186"/>
      <c r="O14" s="190"/>
    </row>
    <row r="15" spans="1:15" ht="15.75" customHeight="1">
      <c r="A15" s="180"/>
      <c r="B15" s="99" t="s">
        <v>73</v>
      </c>
      <c r="C15" s="100" t="s">
        <v>74</v>
      </c>
      <c r="D15" s="5"/>
      <c r="E15" s="77"/>
      <c r="F15" s="77"/>
      <c r="G15" s="47"/>
      <c r="H15" s="48">
        <v>0</v>
      </c>
      <c r="I15" s="49"/>
      <c r="J15" s="216">
        <v>0</v>
      </c>
      <c r="K15" s="216">
        <v>0</v>
      </c>
      <c r="L15" s="217">
        <v>0</v>
      </c>
      <c r="M15" s="137"/>
      <c r="N15" s="52"/>
      <c r="O15" s="189"/>
    </row>
    <row r="16" spans="1:15" ht="15.75" customHeight="1">
      <c r="A16" s="84">
        <v>1</v>
      </c>
      <c r="B16" s="85"/>
      <c r="C16" s="45" t="s">
        <v>153</v>
      </c>
      <c r="D16" s="5"/>
      <c r="E16" s="77">
        <v>1</v>
      </c>
      <c r="F16" s="86">
        <v>1</v>
      </c>
      <c r="G16" s="87">
        <v>1</v>
      </c>
      <c r="H16" s="88">
        <v>1</v>
      </c>
      <c r="I16" s="150">
        <v>1618</v>
      </c>
      <c r="J16" s="216">
        <f aca="true" t="shared" si="0" ref="J16:J22">H16*I16</f>
        <v>1618</v>
      </c>
      <c r="K16" s="216">
        <f aca="true" t="shared" si="1" ref="K16:K22">J16*0.05</f>
        <v>80.9</v>
      </c>
      <c r="L16" s="217">
        <f aca="true" t="shared" si="2" ref="L16:L22">J16*0.1</f>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v>2</v>
      </c>
      <c r="I17" s="211">
        <f>35731-(4*1618)</f>
        <v>29259</v>
      </c>
      <c r="J17" s="216">
        <f t="shared" si="0"/>
        <v>58518</v>
      </c>
      <c r="K17" s="216">
        <f t="shared" si="1"/>
        <v>2925.9</v>
      </c>
      <c r="L17" s="217">
        <f t="shared" si="2"/>
        <v>5851.8</v>
      </c>
      <c r="M17" s="109">
        <f>J17*J$3+K17*K$3+L17*L$3</f>
        <v>2924554.0859999997</v>
      </c>
      <c r="N17" s="78">
        <f>F17*G17*I17</f>
        <v>29259</v>
      </c>
      <c r="O17" s="91" t="s">
        <v>172</v>
      </c>
    </row>
    <row r="18" spans="1:15" ht="15.75" customHeight="1">
      <c r="A18" s="67"/>
      <c r="B18" s="85"/>
      <c r="C18" s="45" t="s">
        <v>157</v>
      </c>
      <c r="D18" s="5"/>
      <c r="E18" s="77">
        <v>2</v>
      </c>
      <c r="F18" s="86">
        <v>3</v>
      </c>
      <c r="G18" s="87">
        <v>1</v>
      </c>
      <c r="H18" s="88">
        <v>2</v>
      </c>
      <c r="I18" s="211">
        <f>I17+(4*1618)</f>
        <v>35731</v>
      </c>
      <c r="J18" s="216">
        <f t="shared" si="0"/>
        <v>71462</v>
      </c>
      <c r="K18" s="216">
        <f t="shared" si="1"/>
        <v>3573.1000000000004</v>
      </c>
      <c r="L18" s="217">
        <f t="shared" si="2"/>
        <v>7146.200000000001</v>
      </c>
      <c r="M18" s="197">
        <f>J18*J$3+K18*K$3+L18*L$3</f>
        <v>3571456.374</v>
      </c>
      <c r="N18" s="198">
        <f>F18*G18*I18</f>
        <v>107193</v>
      </c>
      <c r="O18" s="91" t="s">
        <v>160</v>
      </c>
    </row>
    <row r="19" spans="1:16" ht="15.75" customHeight="1">
      <c r="A19" s="93" t="s">
        <v>103</v>
      </c>
      <c r="B19" s="94" t="s">
        <v>104</v>
      </c>
      <c r="C19" s="56"/>
      <c r="D19" s="56"/>
      <c r="E19" s="57"/>
      <c r="F19" s="77"/>
      <c r="G19" s="47"/>
      <c r="H19" s="48">
        <v>0</v>
      </c>
      <c r="I19" s="212"/>
      <c r="J19" s="216">
        <f t="shared" si="0"/>
        <v>0</v>
      </c>
      <c r="K19" s="216">
        <f t="shared" si="1"/>
        <v>0</v>
      </c>
      <c r="L19" s="217">
        <f t="shared" si="2"/>
        <v>0</v>
      </c>
      <c r="M19" s="199">
        <f>J19*33+K19*49+L19*15</f>
        <v>0</v>
      </c>
      <c r="N19" s="199"/>
      <c r="O19" s="200"/>
      <c r="P19" s="115"/>
    </row>
    <row r="20" spans="1:15" ht="15.75" customHeight="1">
      <c r="A20" s="75">
        <v>1</v>
      </c>
      <c r="B20" s="95" t="s">
        <v>68</v>
      </c>
      <c r="C20" s="96" t="s">
        <v>105</v>
      </c>
      <c r="D20" s="97"/>
      <c r="E20" s="98" t="s">
        <v>106</v>
      </c>
      <c r="F20" s="46"/>
      <c r="G20" s="47"/>
      <c r="H20" s="48">
        <v>0</v>
      </c>
      <c r="I20" s="212"/>
      <c r="J20" s="216">
        <f t="shared" si="0"/>
        <v>0</v>
      </c>
      <c r="K20" s="216">
        <f t="shared" si="1"/>
        <v>0</v>
      </c>
      <c r="L20" s="217">
        <f t="shared" si="2"/>
        <v>0</v>
      </c>
      <c r="M20" s="201">
        <f>J20*33+K20*49+L20*15</f>
        <v>0</v>
      </c>
      <c r="N20" s="201"/>
      <c r="O20" s="202"/>
    </row>
    <row r="21" spans="1:15" ht="15.75" customHeight="1">
      <c r="A21" s="75">
        <v>1</v>
      </c>
      <c r="B21" s="99" t="s">
        <v>71</v>
      </c>
      <c r="C21" s="100" t="s">
        <v>107</v>
      </c>
      <c r="D21" s="6"/>
      <c r="E21" s="77" t="s">
        <v>62</v>
      </c>
      <c r="F21" s="77"/>
      <c r="G21" s="47"/>
      <c r="H21" s="48">
        <v>0</v>
      </c>
      <c r="I21" s="212"/>
      <c r="J21" s="216">
        <f t="shared" si="0"/>
        <v>0</v>
      </c>
      <c r="K21" s="216">
        <f t="shared" si="1"/>
        <v>0</v>
      </c>
      <c r="L21" s="217">
        <f t="shared" si="2"/>
        <v>0</v>
      </c>
      <c r="M21" s="138">
        <f>J21*33+K21*49+L21*15</f>
        <v>0</v>
      </c>
      <c r="N21" s="138"/>
      <c r="O21" s="102"/>
    </row>
    <row r="22" spans="1:15" ht="15.75" customHeight="1">
      <c r="A22" s="75">
        <v>1</v>
      </c>
      <c r="B22" s="99" t="s">
        <v>73</v>
      </c>
      <c r="C22" s="100" t="s">
        <v>108</v>
      </c>
      <c r="D22" s="6"/>
      <c r="E22" s="77" t="s">
        <v>62</v>
      </c>
      <c r="F22" s="77"/>
      <c r="G22" s="47"/>
      <c r="H22" s="48">
        <v>0</v>
      </c>
      <c r="I22" s="212"/>
      <c r="J22" s="216">
        <f t="shared" si="0"/>
        <v>0</v>
      </c>
      <c r="K22" s="216">
        <f t="shared" si="1"/>
        <v>0</v>
      </c>
      <c r="L22" s="217">
        <f t="shared" si="2"/>
        <v>0</v>
      </c>
      <c r="M22" s="138">
        <f>J22*33+K22*49+L22*15</f>
        <v>0</v>
      </c>
      <c r="N22" s="138"/>
      <c r="O22" s="102"/>
    </row>
    <row r="23" spans="1:15" ht="15.75" customHeight="1">
      <c r="A23" s="75">
        <v>1</v>
      </c>
      <c r="B23" s="99" t="s">
        <v>75</v>
      </c>
      <c r="C23" s="100" t="s">
        <v>109</v>
      </c>
      <c r="D23" s="6"/>
      <c r="E23" s="77">
        <v>8</v>
      </c>
      <c r="F23" s="79">
        <v>0</v>
      </c>
      <c r="G23" s="87">
        <v>1</v>
      </c>
      <c r="H23" s="71">
        <v>8</v>
      </c>
      <c r="I23" s="212">
        <v>1618</v>
      </c>
      <c r="J23" s="214">
        <f>H23*I23</f>
        <v>12944</v>
      </c>
      <c r="K23" s="214">
        <f>J23*0.05</f>
        <v>647.2</v>
      </c>
      <c r="L23" s="215">
        <f>J23*0.1</f>
        <v>1294.4</v>
      </c>
      <c r="M23" s="70">
        <f>J23*J$3+K23*K$3+L23*L$3</f>
        <v>646902.2880000001</v>
      </c>
      <c r="N23" s="136">
        <f>F23*G23*I23</f>
        <v>0</v>
      </c>
      <c r="O23" s="103" t="s">
        <v>175</v>
      </c>
    </row>
    <row r="24" spans="1:15" ht="15.75" customHeight="1">
      <c r="A24" s="75"/>
      <c r="B24" s="99" t="s">
        <v>77</v>
      </c>
      <c r="C24" s="100" t="s">
        <v>110</v>
      </c>
      <c r="D24" s="6"/>
      <c r="E24" s="77"/>
      <c r="F24" s="77"/>
      <c r="G24" s="47"/>
      <c r="H24" s="48">
        <v>0</v>
      </c>
      <c r="I24" s="212"/>
      <c r="J24" s="216">
        <f>H24*I24</f>
        <v>0</v>
      </c>
      <c r="K24" s="216">
        <f>J24*0.05</f>
        <v>0</v>
      </c>
      <c r="L24" s="217">
        <f>J24*0.1</f>
        <v>0</v>
      </c>
      <c r="M24" s="138">
        <f>J24*33+K24*49+L24*15</f>
        <v>0</v>
      </c>
      <c r="N24" s="138"/>
      <c r="O24" s="102"/>
    </row>
    <row r="25" spans="1:15" ht="15.75" customHeight="1">
      <c r="A25" s="75"/>
      <c r="B25" s="99"/>
      <c r="C25" s="100" t="s">
        <v>163</v>
      </c>
      <c r="D25" s="6"/>
      <c r="E25" s="69">
        <v>0.25</v>
      </c>
      <c r="F25" s="79">
        <v>0</v>
      </c>
      <c r="G25" s="81">
        <v>2.4</v>
      </c>
      <c r="H25" s="88">
        <v>0.6</v>
      </c>
      <c r="I25" s="212">
        <f>0.2*35781</f>
        <v>7156.200000000001</v>
      </c>
      <c r="J25" s="214" t="s">
        <v>170</v>
      </c>
      <c r="K25" s="214" t="s">
        <v>170</v>
      </c>
      <c r="L25" s="214">
        <f>I25*H25</f>
        <v>4293.72</v>
      </c>
      <c r="M25" s="138"/>
      <c r="N25" s="138"/>
      <c r="O25" s="91" t="s">
        <v>171</v>
      </c>
    </row>
    <row r="26" spans="1:15" ht="15.75" customHeight="1">
      <c r="A26" s="75">
        <v>1</v>
      </c>
      <c r="B26" s="104"/>
      <c r="C26" s="100" t="s">
        <v>164</v>
      </c>
      <c r="D26" s="6"/>
      <c r="E26" s="69">
        <v>0.25</v>
      </c>
      <c r="F26" s="86">
        <v>0</v>
      </c>
      <c r="G26" s="71">
        <v>1</v>
      </c>
      <c r="H26" s="71">
        <v>0.25</v>
      </c>
      <c r="I26" s="213">
        <f>0.01*(I18)</f>
        <v>357.31</v>
      </c>
      <c r="J26" s="214">
        <f>H26*I26</f>
        <v>89.3275</v>
      </c>
      <c r="K26" s="214">
        <f>J26*0.05</f>
        <v>4.466375</v>
      </c>
      <c r="L26" s="215">
        <f>J26*0.1</f>
        <v>8.93275</v>
      </c>
      <c r="M26" s="109">
        <f>J26*J$3+K26*K$3+L26*L$3</f>
        <v>4464.320467500001</v>
      </c>
      <c r="N26" s="109">
        <f>F26*G26*I26</f>
        <v>0</v>
      </c>
      <c r="O26" s="105" t="s">
        <v>174</v>
      </c>
    </row>
    <row r="27" spans="1:15" ht="15.75" customHeight="1">
      <c r="A27" s="75"/>
      <c r="B27" s="104"/>
      <c r="C27" s="100" t="s">
        <v>165</v>
      </c>
      <c r="D27" s="6"/>
      <c r="E27" s="69">
        <v>1.5</v>
      </c>
      <c r="F27" s="86">
        <v>0</v>
      </c>
      <c r="G27" s="71">
        <v>1</v>
      </c>
      <c r="H27" s="71">
        <v>1.5</v>
      </c>
      <c r="I27" s="213">
        <v>0</v>
      </c>
      <c r="J27" s="214">
        <f>H27*I27</f>
        <v>0</v>
      </c>
      <c r="K27" s="214">
        <f>J27*0.05</f>
        <v>0</v>
      </c>
      <c r="L27" s="215">
        <f>J27*0.1</f>
        <v>0</v>
      </c>
      <c r="M27" s="109">
        <f>J27*J$3+K27*K$3+L27*L$3</f>
        <v>0</v>
      </c>
      <c r="N27" s="109">
        <f>F27*G27*I27</f>
        <v>0</v>
      </c>
      <c r="O27" s="105" t="s">
        <v>173</v>
      </c>
    </row>
    <row r="28" spans="1:15" s="195" customFormat="1" ht="21" customHeight="1">
      <c r="A28" s="193"/>
      <c r="B28" s="194"/>
      <c r="C28" s="287" t="s">
        <v>166</v>
      </c>
      <c r="D28" s="288"/>
      <c r="E28" s="69">
        <v>1</v>
      </c>
      <c r="F28" s="86">
        <v>0</v>
      </c>
      <c r="G28" s="71">
        <v>1</v>
      </c>
      <c r="H28" s="71">
        <v>1</v>
      </c>
      <c r="I28" s="213">
        <f>0.05*(I18)</f>
        <v>1786.5500000000002</v>
      </c>
      <c r="J28" s="214">
        <f>H28*I28</f>
        <v>1786.5500000000002</v>
      </c>
      <c r="K28" s="214">
        <f>J28*0.05</f>
        <v>89.32750000000001</v>
      </c>
      <c r="L28" s="215">
        <f>J28*0.1</f>
        <v>178.65500000000003</v>
      </c>
      <c r="M28" s="109">
        <f>J28*J$3+K28*K$3+L28*L$3</f>
        <v>89286.40935000002</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SUM(J13:J13,J16:J27)</f>
        <v>152721.3275</v>
      </c>
      <c r="K31" s="112">
        <f>SUM(K13:K13,K16:K27)</f>
        <v>7636.066375</v>
      </c>
      <c r="L31" s="112">
        <f>SUM(L13:L13,L16:L27)</f>
        <v>19565.852750000002</v>
      </c>
      <c r="M31" s="113">
        <f>SUM(M13:M13,M16:M27)</f>
        <v>7632553.784467499</v>
      </c>
      <c r="N31" s="113">
        <f>SUM(N13:N13,N16:N27)</f>
        <v>138070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179923.246625</v>
      </c>
      <c r="J34" s="126">
        <f>M31</f>
        <v>7632553.784467499</v>
      </c>
      <c r="K34" s="126">
        <f>N31</f>
        <v>138070</v>
      </c>
      <c r="L34" s="126">
        <f>SUM(J34:K34)</f>
        <v>7770623.784467499</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3.5" customHeight="1">
      <c r="A38" s="7" t="s">
        <v>115</v>
      </c>
      <c r="B38" s="285" t="s">
        <v>205</v>
      </c>
      <c r="C38" s="285"/>
      <c r="D38" s="285"/>
      <c r="E38" s="285"/>
      <c r="F38" s="285"/>
      <c r="G38" s="285"/>
      <c r="H38" s="285"/>
      <c r="I38" s="285"/>
      <c r="J38" s="285"/>
      <c r="K38" s="285"/>
      <c r="L38" s="285"/>
      <c r="M38" s="285"/>
      <c r="N38" s="285"/>
      <c r="O38" s="285"/>
      <c r="R38" s="120"/>
      <c r="S38" s="121"/>
      <c r="T38" s="11"/>
      <c r="U38" s="122"/>
    </row>
    <row r="39" spans="2:21" ht="10.5" customHeight="1">
      <c r="B39" s="285"/>
      <c r="C39" s="285"/>
      <c r="D39" s="285"/>
      <c r="E39" s="285"/>
      <c r="F39" s="285"/>
      <c r="G39" s="285"/>
      <c r="H39" s="285"/>
      <c r="I39" s="285"/>
      <c r="J39" s="285"/>
      <c r="K39" s="285"/>
      <c r="L39" s="285"/>
      <c r="M39" s="285"/>
      <c r="N39" s="285"/>
      <c r="O39" s="285"/>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 r="A47" s="7" t="s">
        <v>102</v>
      </c>
      <c r="B47" s="284" t="s">
        <v>2</v>
      </c>
      <c r="C47" s="284"/>
      <c r="D47" s="284"/>
      <c r="E47" s="284"/>
      <c r="F47" s="284"/>
      <c r="G47" s="284"/>
      <c r="H47" s="284"/>
      <c r="I47" s="284"/>
      <c r="J47" s="284"/>
      <c r="K47" s="284"/>
      <c r="L47" s="284"/>
      <c r="M47" s="284"/>
      <c r="N47" s="284"/>
      <c r="O47" s="284"/>
      <c r="R47" s="120"/>
      <c r="S47" s="121"/>
      <c r="T47" s="11"/>
      <c r="U47" s="122"/>
    </row>
    <row r="48" spans="2:21" ht="10.5" customHeight="1">
      <c r="B48" s="195"/>
      <c r="C48" s="195"/>
      <c r="D48" s="195"/>
      <c r="E48" s="195"/>
      <c r="F48" s="195"/>
      <c r="G48" s="195"/>
      <c r="H48" s="195"/>
      <c r="I48" s="195"/>
      <c r="J48" s="195"/>
      <c r="K48" s="195"/>
      <c r="L48" s="195"/>
      <c r="M48" s="195"/>
      <c r="N48" s="195"/>
      <c r="O48" s="195"/>
      <c r="R48" s="120"/>
      <c r="S48" s="121"/>
      <c r="T48" s="11"/>
      <c r="U48" s="122"/>
    </row>
    <row r="49" spans="1:15" ht="10.5" customHeight="1">
      <c r="A49" s="7" t="s">
        <v>101</v>
      </c>
      <c r="B49" s="284" t="s">
        <v>3</v>
      </c>
      <c r="C49" s="284"/>
      <c r="D49" s="284"/>
      <c r="E49" s="284"/>
      <c r="F49" s="284"/>
      <c r="G49" s="284"/>
      <c r="H49" s="284"/>
      <c r="I49" s="284"/>
      <c r="J49" s="284"/>
      <c r="K49" s="284"/>
      <c r="L49" s="284"/>
      <c r="M49" s="284"/>
      <c r="N49" s="284"/>
      <c r="O49" s="284"/>
    </row>
    <row r="50" spans="2:21" ht="10.5">
      <c r="B50" s="284"/>
      <c r="C50" s="284"/>
      <c r="D50" s="284"/>
      <c r="E50" s="284"/>
      <c r="F50" s="284"/>
      <c r="G50" s="284"/>
      <c r="H50" s="284"/>
      <c r="I50" s="284"/>
      <c r="J50" s="284"/>
      <c r="K50" s="284"/>
      <c r="L50" s="284"/>
      <c r="M50" s="284"/>
      <c r="N50" s="284"/>
      <c r="O50" s="284"/>
      <c r="R50" s="120"/>
      <c r="S50" s="121"/>
      <c r="T50" s="11"/>
      <c r="U50" s="122"/>
    </row>
    <row r="51" spans="2:21" ht="10.5">
      <c r="B51" s="196"/>
      <c r="C51" s="196"/>
      <c r="D51" s="196"/>
      <c r="E51" s="196"/>
      <c r="F51" s="196"/>
      <c r="G51" s="196"/>
      <c r="H51" s="196"/>
      <c r="I51" s="196"/>
      <c r="J51" s="196"/>
      <c r="K51" s="196"/>
      <c r="L51" s="196"/>
      <c r="M51" s="196"/>
      <c r="N51" s="196"/>
      <c r="O51" s="196"/>
      <c r="R51" s="120"/>
      <c r="S51" s="121"/>
      <c r="T51" s="11"/>
      <c r="U51" s="122"/>
    </row>
    <row r="52" spans="1:21" ht="10.5" customHeight="1">
      <c r="A52" s="7" t="s">
        <v>160</v>
      </c>
      <c r="B52" s="284" t="s">
        <v>4</v>
      </c>
      <c r="C52" s="284"/>
      <c r="D52" s="284"/>
      <c r="E52" s="284"/>
      <c r="F52" s="284"/>
      <c r="G52" s="284"/>
      <c r="H52" s="284"/>
      <c r="I52" s="284"/>
      <c r="J52" s="284"/>
      <c r="K52" s="284"/>
      <c r="L52" s="284"/>
      <c r="M52" s="284"/>
      <c r="N52" s="284"/>
      <c r="O52" s="284"/>
      <c r="R52" s="120"/>
      <c r="S52" s="121"/>
      <c r="T52" s="11"/>
      <c r="U52" s="122"/>
    </row>
    <row r="53" spans="2:21" ht="10.5">
      <c r="B53" s="284"/>
      <c r="C53" s="284"/>
      <c r="D53" s="284"/>
      <c r="E53" s="284"/>
      <c r="F53" s="284"/>
      <c r="G53" s="284"/>
      <c r="H53" s="284"/>
      <c r="I53" s="284"/>
      <c r="J53" s="284"/>
      <c r="K53" s="284"/>
      <c r="L53" s="284"/>
      <c r="M53" s="284"/>
      <c r="N53" s="284"/>
      <c r="O53" s="284"/>
      <c r="R53" s="120"/>
      <c r="S53" s="121"/>
      <c r="T53" s="11"/>
      <c r="U53" s="122"/>
    </row>
    <row r="54" spans="2:21" ht="10.5">
      <c r="B54" s="196"/>
      <c r="C54" s="196"/>
      <c r="D54" s="196"/>
      <c r="E54" s="196"/>
      <c r="F54" s="196"/>
      <c r="G54" s="196"/>
      <c r="H54" s="196"/>
      <c r="I54" s="196"/>
      <c r="J54" s="196"/>
      <c r="K54" s="196"/>
      <c r="L54" s="196"/>
      <c r="M54" s="196"/>
      <c r="N54" s="196"/>
      <c r="O54" s="196"/>
      <c r="R54" s="120"/>
      <c r="S54" s="121"/>
      <c r="T54" s="11"/>
      <c r="U54" s="122"/>
    </row>
    <row r="55" spans="1:21" ht="10.5" customHeight="1">
      <c r="A55" s="7" t="s">
        <v>167</v>
      </c>
      <c r="B55" s="284" t="s">
        <v>199</v>
      </c>
      <c r="C55" s="284"/>
      <c r="D55" s="284"/>
      <c r="E55" s="284"/>
      <c r="F55" s="284"/>
      <c r="G55" s="284"/>
      <c r="H55" s="284"/>
      <c r="I55" s="284"/>
      <c r="J55" s="284"/>
      <c r="K55" s="284"/>
      <c r="L55" s="284"/>
      <c r="M55" s="284"/>
      <c r="N55" s="284"/>
      <c r="O55" s="195"/>
      <c r="R55" s="120"/>
      <c r="S55" s="121"/>
      <c r="T55" s="11"/>
      <c r="U55" s="122"/>
    </row>
    <row r="56" spans="2:21" ht="10.5">
      <c r="B56" s="195"/>
      <c r="C56" s="195"/>
      <c r="D56" s="195"/>
      <c r="E56" s="195"/>
      <c r="F56" s="195"/>
      <c r="G56" s="195"/>
      <c r="H56" s="195"/>
      <c r="I56" s="195"/>
      <c r="J56" s="195"/>
      <c r="K56" s="195"/>
      <c r="L56" s="195"/>
      <c r="M56" s="195"/>
      <c r="N56" s="195"/>
      <c r="O56" s="195"/>
      <c r="R56" s="120"/>
      <c r="S56" s="121"/>
      <c r="T56" s="11"/>
      <c r="U56" s="122"/>
    </row>
    <row r="57" spans="1:21" ht="10.5" customHeight="1">
      <c r="A57" s="7" t="s">
        <v>171</v>
      </c>
      <c r="B57" s="284" t="s">
        <v>178</v>
      </c>
      <c r="C57" s="284"/>
      <c r="D57" s="284"/>
      <c r="E57" s="284"/>
      <c r="F57" s="284"/>
      <c r="G57" s="284"/>
      <c r="H57" s="284"/>
      <c r="I57" s="284"/>
      <c r="J57" s="284"/>
      <c r="K57" s="284"/>
      <c r="L57" s="284"/>
      <c r="M57" s="284"/>
      <c r="N57" s="284"/>
      <c r="O57" s="284"/>
      <c r="R57" s="120"/>
      <c r="S57" s="121"/>
      <c r="T57" s="11"/>
      <c r="U57" s="122"/>
    </row>
    <row r="58" spans="2:21" ht="10.5">
      <c r="B58" s="284"/>
      <c r="C58" s="284"/>
      <c r="D58" s="284"/>
      <c r="E58" s="284"/>
      <c r="F58" s="284"/>
      <c r="G58" s="284"/>
      <c r="H58" s="284"/>
      <c r="I58" s="284"/>
      <c r="J58" s="284"/>
      <c r="K58" s="284"/>
      <c r="L58" s="284"/>
      <c r="M58" s="284"/>
      <c r="N58" s="284"/>
      <c r="O58" s="284"/>
      <c r="R58" s="120"/>
      <c r="S58" s="121"/>
      <c r="T58" s="11"/>
      <c r="U58" s="122"/>
    </row>
    <row r="59" spans="2:21" ht="10.5">
      <c r="B59" s="196"/>
      <c r="C59" s="196"/>
      <c r="D59" s="196"/>
      <c r="E59" s="196"/>
      <c r="F59" s="196"/>
      <c r="G59" s="196"/>
      <c r="H59" s="196"/>
      <c r="I59" s="196"/>
      <c r="J59" s="196"/>
      <c r="K59" s="196"/>
      <c r="L59" s="196"/>
      <c r="M59" s="196"/>
      <c r="N59" s="196"/>
      <c r="O59" s="196"/>
      <c r="R59" s="120"/>
      <c r="S59" s="121"/>
      <c r="T59" s="11"/>
      <c r="U59" s="122"/>
    </row>
    <row r="60" spans="1:15" ht="10.5" customHeight="1">
      <c r="A60" s="7" t="s">
        <v>174</v>
      </c>
      <c r="B60" s="284" t="s">
        <v>168</v>
      </c>
      <c r="C60" s="284"/>
      <c r="D60" s="284"/>
      <c r="E60" s="284"/>
      <c r="F60" s="284"/>
      <c r="G60" s="284"/>
      <c r="H60" s="284"/>
      <c r="I60" s="284"/>
      <c r="J60" s="284"/>
      <c r="K60" s="284"/>
      <c r="L60" s="284"/>
      <c r="M60" s="284"/>
      <c r="N60" s="284"/>
      <c r="O60" s="284"/>
    </row>
    <row r="61" spans="2:15" ht="10.5">
      <c r="B61" s="284"/>
      <c r="C61" s="284"/>
      <c r="D61" s="284"/>
      <c r="E61" s="284"/>
      <c r="F61" s="284"/>
      <c r="G61" s="284"/>
      <c r="H61" s="284"/>
      <c r="I61" s="284"/>
      <c r="J61" s="284"/>
      <c r="K61" s="284"/>
      <c r="L61" s="284"/>
      <c r="M61" s="284"/>
      <c r="N61" s="284"/>
      <c r="O61" s="284"/>
    </row>
    <row r="62" spans="2:15" ht="10.5">
      <c r="B62" s="196"/>
      <c r="C62" s="196"/>
      <c r="D62" s="196"/>
      <c r="E62" s="196"/>
      <c r="F62" s="196"/>
      <c r="G62" s="196"/>
      <c r="H62" s="196"/>
      <c r="I62" s="196"/>
      <c r="J62" s="196"/>
      <c r="K62" s="196"/>
      <c r="L62" s="196"/>
      <c r="M62" s="196"/>
      <c r="N62" s="196"/>
      <c r="O62" s="196"/>
    </row>
    <row r="63" spans="1:15" ht="9.75" customHeight="1">
      <c r="A63" s="7" t="s">
        <v>173</v>
      </c>
      <c r="B63" s="284" t="s">
        <v>155</v>
      </c>
      <c r="C63" s="284"/>
      <c r="D63" s="284"/>
      <c r="E63" s="284"/>
      <c r="F63" s="284"/>
      <c r="G63" s="284"/>
      <c r="H63" s="284"/>
      <c r="I63" s="284"/>
      <c r="J63" s="284"/>
      <c r="K63" s="284"/>
      <c r="L63" s="284"/>
      <c r="M63" s="284"/>
      <c r="N63" s="284"/>
      <c r="O63" s="284"/>
    </row>
    <row r="64" spans="2:15" ht="9.75" customHeight="1">
      <c r="B64" s="284"/>
      <c r="C64" s="284"/>
      <c r="D64" s="284"/>
      <c r="E64" s="284"/>
      <c r="F64" s="284"/>
      <c r="G64" s="284"/>
      <c r="H64" s="284"/>
      <c r="I64" s="284"/>
      <c r="J64" s="284"/>
      <c r="K64" s="284"/>
      <c r="L64" s="284"/>
      <c r="M64" s="284"/>
      <c r="N64" s="284"/>
      <c r="O64" s="284"/>
    </row>
    <row r="65" spans="2:15" ht="9.75" customHeight="1">
      <c r="B65" s="196"/>
      <c r="C65" s="196"/>
      <c r="D65" s="196"/>
      <c r="E65" s="196"/>
      <c r="F65" s="196"/>
      <c r="G65" s="196"/>
      <c r="H65" s="196"/>
      <c r="I65" s="196"/>
      <c r="J65" s="196"/>
      <c r="K65" s="196"/>
      <c r="L65" s="196"/>
      <c r="M65" s="196"/>
      <c r="N65" s="196"/>
      <c r="O65" s="196"/>
    </row>
    <row r="66" spans="1:15" ht="10.5" customHeight="1">
      <c r="A66" s="7" t="s">
        <v>177</v>
      </c>
      <c r="B66" s="284" t="s">
        <v>27</v>
      </c>
      <c r="C66" s="284"/>
      <c r="D66" s="284"/>
      <c r="E66" s="284"/>
      <c r="F66" s="284"/>
      <c r="G66" s="284"/>
      <c r="H66" s="284"/>
      <c r="I66" s="284"/>
      <c r="J66" s="284"/>
      <c r="K66" s="284"/>
      <c r="L66" s="284"/>
      <c r="M66" s="284"/>
      <c r="N66" s="284"/>
      <c r="O66" s="284"/>
    </row>
    <row r="67" spans="2:15" ht="10.5">
      <c r="B67" s="284"/>
      <c r="C67" s="284"/>
      <c r="D67" s="284"/>
      <c r="E67" s="284"/>
      <c r="F67" s="284"/>
      <c r="G67" s="284"/>
      <c r="H67" s="284"/>
      <c r="I67" s="284"/>
      <c r="J67" s="284"/>
      <c r="K67" s="284"/>
      <c r="L67" s="284"/>
      <c r="M67" s="284"/>
      <c r="N67" s="284"/>
      <c r="O67" s="284"/>
    </row>
  </sheetData>
  <mergeCells count="13">
    <mergeCell ref="A1:O1"/>
    <mergeCell ref="A2:O2"/>
    <mergeCell ref="C28:D28"/>
    <mergeCell ref="B63:O64"/>
    <mergeCell ref="B66:O67"/>
    <mergeCell ref="B38:O39"/>
    <mergeCell ref="B41:O43"/>
    <mergeCell ref="B47:O47"/>
    <mergeCell ref="B49:O50"/>
    <mergeCell ref="B52:O53"/>
    <mergeCell ref="B57:O58"/>
    <mergeCell ref="B60:O61"/>
    <mergeCell ref="B55:N55"/>
  </mergeCells>
  <printOptions horizontalCentered="1"/>
  <pageMargins left="0.25" right="0.25" top="0.5" bottom="0.5" header="0.2" footer="0.3"/>
  <pageSetup fitToHeight="2" horizontalDpi="600" verticalDpi="600" orientation="landscape" scale="74" r:id="rId1"/>
  <headerFooter alignWithMargins="0">
    <oddFooter>&amp;L&amp;F&amp;CRespondent Burden Year 4
&amp;P of &amp;N&amp;R&amp;D</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J51"/>
  <sheetViews>
    <sheetView zoomScale="75" zoomScaleNormal="75" workbookViewId="0" topLeftCell="A1">
      <pane xSplit="4" ySplit="9" topLeftCell="E15" activePane="bottomRight" state="frozen"/>
      <selection pane="topLeft" activeCell="A1" sqref="A1"/>
      <selection pane="topRight" activeCell="E1" sqref="E1"/>
      <selection pane="bottomLeft" activeCell="A10" sqref="A10"/>
      <selection pane="bottomRight" activeCell="I33" sqref="I33:L34"/>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186</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36</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250</v>
      </c>
      <c r="J13" s="72">
        <f>H13*I13</f>
        <v>1250</v>
      </c>
      <c r="K13" s="72">
        <f>J13*0.05</f>
        <v>62.5</v>
      </c>
      <c r="L13" s="73">
        <f>J13*0.1</f>
        <v>125</v>
      </c>
      <c r="M13" s="70">
        <f>J13*J$3+K13*K$3+L13*L$3</f>
        <v>62471.25</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250</v>
      </c>
      <c r="J16" s="191">
        <f t="shared" si="1"/>
        <v>250</v>
      </c>
      <c r="K16" s="191">
        <f t="shared" si="2"/>
        <v>12.5</v>
      </c>
      <c r="L16" s="192">
        <f t="shared" si="3"/>
        <v>25</v>
      </c>
      <c r="M16" s="109">
        <f>J16*J$3+K16*K$3+L16*L$3</f>
        <v>12494.25</v>
      </c>
      <c r="N16" s="78">
        <f>F16*G16*I16</f>
        <v>250</v>
      </c>
      <c r="O16" s="91" t="s">
        <v>169</v>
      </c>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t="s">
        <v>169</v>
      </c>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t="s">
        <v>102</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250</v>
      </c>
      <c r="J23" s="72">
        <f>H23*I23</f>
        <v>2000</v>
      </c>
      <c r="K23" s="72">
        <f>J23*0.05</f>
        <v>100</v>
      </c>
      <c r="L23" s="73">
        <f>J23*0.1</f>
        <v>200</v>
      </c>
      <c r="M23" s="70">
        <f>J23*J$3+K23*K$3+L23*L$3</f>
        <v>99954</v>
      </c>
      <c r="N23" s="136">
        <f>F23*G23*I23</f>
        <v>0</v>
      </c>
      <c r="O23" s="103"/>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250</v>
      </c>
      <c r="J25" s="72" t="s">
        <v>170</v>
      </c>
      <c r="K25" s="72" t="s">
        <v>170</v>
      </c>
      <c r="L25" s="72">
        <f>I25*H25</f>
        <v>150</v>
      </c>
      <c r="M25" s="138"/>
      <c r="N25" s="138"/>
      <c r="O25" s="91"/>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7" t="s">
        <v>166</v>
      </c>
      <c r="D28" s="288"/>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3500</v>
      </c>
      <c r="K31" s="112">
        <f>SUM(K13:K13,K16:K28)</f>
        <v>175</v>
      </c>
      <c r="L31" s="112">
        <f>SUM(L13:L13,L16:L28)</f>
        <v>500</v>
      </c>
      <c r="M31" s="258">
        <f>SUM(M13:M13,M16:M28)</f>
        <v>174919.5</v>
      </c>
      <c r="N31" s="258">
        <f>SUM(N13:N13,N16:N28)</f>
        <v>250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4175</v>
      </c>
      <c r="J34" s="126">
        <f>M31</f>
        <v>174919.5</v>
      </c>
      <c r="K34" s="126">
        <f>N31</f>
        <v>250</v>
      </c>
      <c r="L34" s="126">
        <f>SUM(J34:K34)</f>
        <v>175169.5</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5</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4.25" customHeight="1">
      <c r="B40" s="289"/>
      <c r="C40" s="289"/>
      <c r="D40" s="289"/>
      <c r="E40" s="289"/>
      <c r="F40" s="289"/>
      <c r="G40" s="289"/>
      <c r="H40" s="289"/>
      <c r="I40" s="289"/>
      <c r="J40" s="289"/>
      <c r="K40" s="289"/>
      <c r="L40" s="289"/>
      <c r="M40" s="289"/>
      <c r="N40" s="289"/>
      <c r="O40" s="289"/>
      <c r="R40" s="120"/>
      <c r="S40" s="121"/>
      <c r="T40" s="11"/>
      <c r="U40" s="122"/>
    </row>
    <row r="41" spans="2:21" ht="10.5">
      <c r="B41" s="218"/>
      <c r="C41" s="218"/>
      <c r="D41" s="218"/>
      <c r="E41" s="218"/>
      <c r="F41" s="218"/>
      <c r="G41" s="218"/>
      <c r="H41" s="218"/>
      <c r="I41" s="218"/>
      <c r="J41" s="218"/>
      <c r="K41" s="218"/>
      <c r="L41" s="218"/>
      <c r="M41" s="218"/>
      <c r="N41" s="218"/>
      <c r="O41" s="218"/>
      <c r="R41" s="120"/>
      <c r="S41" s="121"/>
      <c r="T41" s="11"/>
      <c r="U41" s="122"/>
    </row>
    <row r="42" spans="1:21" ht="10.5" customHeight="1">
      <c r="A42" s="7" t="s">
        <v>116</v>
      </c>
      <c r="B42" s="284" t="s">
        <v>181</v>
      </c>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196"/>
      <c r="C45" s="196"/>
      <c r="D45" s="196"/>
      <c r="E45" s="196"/>
      <c r="F45" s="196"/>
      <c r="G45" s="196"/>
      <c r="H45" s="196"/>
      <c r="I45" s="196"/>
      <c r="J45" s="196"/>
      <c r="K45" s="196"/>
      <c r="L45" s="196"/>
      <c r="M45" s="196"/>
      <c r="N45" s="196"/>
      <c r="O45" s="196"/>
      <c r="R45" s="120"/>
      <c r="S45" s="121"/>
      <c r="T45" s="11"/>
      <c r="U45" s="122"/>
    </row>
    <row r="46" spans="1:21" ht="10.5">
      <c r="A46" s="7" t="s">
        <v>65</v>
      </c>
      <c r="B46" s="7" t="s">
        <v>117</v>
      </c>
      <c r="D46" s="116"/>
      <c r="E46" s="117"/>
      <c r="F46" s="117"/>
      <c r="G46" s="92"/>
      <c r="H46" s="92"/>
      <c r="R46" s="120"/>
      <c r="S46" s="121"/>
      <c r="T46" s="11"/>
      <c r="U46" s="122"/>
    </row>
    <row r="47" spans="4:21" ht="10.5">
      <c r="D47" s="116"/>
      <c r="E47" s="117"/>
      <c r="F47" s="117"/>
      <c r="G47" s="92"/>
      <c r="H47" s="92"/>
      <c r="R47" s="120"/>
      <c r="S47" s="121"/>
      <c r="T47" s="11"/>
      <c r="U47" s="122"/>
    </row>
    <row r="48" spans="1:21" ht="10.5">
      <c r="A48" s="7" t="s">
        <v>102</v>
      </c>
      <c r="B48" s="284" t="s">
        <v>6</v>
      </c>
      <c r="C48" s="284"/>
      <c r="D48" s="284"/>
      <c r="E48" s="284"/>
      <c r="F48" s="284"/>
      <c r="G48" s="284"/>
      <c r="H48" s="284"/>
      <c r="I48" s="284"/>
      <c r="J48" s="284"/>
      <c r="K48" s="284"/>
      <c r="L48" s="284"/>
      <c r="M48" s="284"/>
      <c r="N48" s="284"/>
      <c r="O48" s="284"/>
      <c r="R48" s="120"/>
      <c r="S48" s="121"/>
      <c r="T48" s="11"/>
      <c r="U48" s="122"/>
    </row>
    <row r="49" spans="2:21" ht="10.5">
      <c r="B49" s="284"/>
      <c r="C49" s="284"/>
      <c r="D49" s="284"/>
      <c r="E49" s="284"/>
      <c r="F49" s="284"/>
      <c r="G49" s="284"/>
      <c r="H49" s="284"/>
      <c r="I49" s="284"/>
      <c r="J49" s="284"/>
      <c r="K49" s="284"/>
      <c r="L49" s="284"/>
      <c r="M49" s="284"/>
      <c r="N49" s="284"/>
      <c r="O49" s="284"/>
      <c r="R49" s="120"/>
      <c r="S49" s="121"/>
      <c r="T49" s="11"/>
      <c r="U49" s="122"/>
    </row>
    <row r="50" spans="2:21" ht="10.5">
      <c r="B50" s="196"/>
      <c r="C50" s="196"/>
      <c r="D50" s="196"/>
      <c r="E50" s="196"/>
      <c r="F50" s="196"/>
      <c r="G50" s="196"/>
      <c r="H50" s="196"/>
      <c r="I50" s="196"/>
      <c r="J50" s="196"/>
      <c r="K50" s="196"/>
      <c r="L50" s="196"/>
      <c r="M50" s="196"/>
      <c r="N50" s="196"/>
      <c r="O50" s="196"/>
      <c r="R50" s="120"/>
      <c r="S50" s="121"/>
      <c r="T50" s="11"/>
      <c r="U50" s="122"/>
    </row>
    <row r="51" spans="4:21" ht="10.5">
      <c r="D51" s="116"/>
      <c r="E51" s="117"/>
      <c r="F51" s="117"/>
      <c r="G51" s="92"/>
      <c r="H51" s="92"/>
      <c r="R51" s="120"/>
      <c r="S51" s="121"/>
      <c r="T51" s="11"/>
      <c r="U51" s="122"/>
    </row>
  </sheetData>
  <mergeCells count="6">
    <mergeCell ref="B42:O44"/>
    <mergeCell ref="B48:O49"/>
    <mergeCell ref="A1:O1"/>
    <mergeCell ref="A2:O2"/>
    <mergeCell ref="C28:D28"/>
    <mergeCell ref="B38:O40"/>
  </mergeCells>
  <printOptions/>
  <pageMargins left="0.75" right="0.75" top="1" bottom="1" header="0.5" footer="0.5"/>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pageSetUpPr fitToPage="1"/>
  </sheetPr>
  <dimension ref="A1:AJ47"/>
  <sheetViews>
    <sheetView zoomScale="75" zoomScaleNormal="75" workbookViewId="0" topLeftCell="A1">
      <pane xSplit="4" ySplit="9" topLeftCell="E15" activePane="bottomRight" state="frozen"/>
      <selection pane="topLeft" activeCell="A1" sqref="A1"/>
      <selection pane="topRight" activeCell="E1" sqref="E1"/>
      <selection pane="bottomLeft" activeCell="A10" sqref="A10"/>
      <selection pane="bottomRight" activeCell="I25" sqref="I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187</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8</v>
      </c>
      <c r="B2" s="286"/>
      <c r="C2" s="286"/>
      <c r="D2" s="286"/>
      <c r="E2" s="286"/>
      <c r="F2" s="286"/>
      <c r="G2" s="286"/>
      <c r="H2" s="286"/>
      <c r="I2" s="286"/>
      <c r="J2" s="286"/>
      <c r="K2" s="286"/>
      <c r="L2" s="286"/>
      <c r="M2" s="286"/>
      <c r="N2" s="286"/>
      <c r="O2" s="286"/>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259">
        <f>F23*G23*I23</f>
        <v>0</v>
      </c>
      <c r="O23" s="260"/>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97">
        <f>L25*L$3</f>
        <v>0</v>
      </c>
      <c r="N25" s="138"/>
      <c r="O25" s="91" t="s">
        <v>65</v>
      </c>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7" t="s">
        <v>166</v>
      </c>
      <c r="D28" s="288"/>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0</v>
      </c>
      <c r="K31" s="112">
        <f>SUM(K13:K13,K16:K28)</f>
        <v>0</v>
      </c>
      <c r="L31" s="112">
        <f>SUM(L13:L13,L16:L28)</f>
        <v>0</v>
      </c>
      <c r="M31" s="258">
        <f>SUM(M13:M13,M16:M28)</f>
        <v>0</v>
      </c>
      <c r="N31" s="258">
        <f>SUM(N13:N13,N16:N28)</f>
        <v>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0</v>
      </c>
      <c r="J34" s="126">
        <f>M31</f>
        <v>0</v>
      </c>
      <c r="K34" s="126">
        <f>N31</f>
        <v>0</v>
      </c>
      <c r="L34" s="126">
        <f>SUM(J34:K34)</f>
        <v>0</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10</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9.75" customHeight="1">
      <c r="A45" s="7" t="s">
        <v>65</v>
      </c>
      <c r="B45" s="284" t="s">
        <v>9</v>
      </c>
      <c r="C45" s="284"/>
      <c r="D45" s="284"/>
      <c r="E45" s="284"/>
      <c r="F45" s="284"/>
      <c r="G45" s="284"/>
      <c r="H45" s="284"/>
      <c r="I45" s="284"/>
      <c r="J45" s="284"/>
      <c r="K45" s="284"/>
      <c r="L45" s="284"/>
      <c r="M45" s="284"/>
      <c r="N45" s="284"/>
      <c r="O45" s="284"/>
      <c r="R45" s="120"/>
      <c r="S45" s="121"/>
      <c r="T45" s="11"/>
      <c r="U45" s="122"/>
    </row>
    <row r="46" spans="2:21" ht="10.5">
      <c r="B46" s="284"/>
      <c r="C46" s="284"/>
      <c r="D46" s="284"/>
      <c r="E46" s="284"/>
      <c r="F46" s="284"/>
      <c r="G46" s="284"/>
      <c r="H46" s="284"/>
      <c r="I46" s="284"/>
      <c r="J46" s="284"/>
      <c r="K46" s="284"/>
      <c r="L46" s="284"/>
      <c r="M46" s="284"/>
      <c r="N46" s="284"/>
      <c r="O46" s="284"/>
      <c r="R46" s="120"/>
      <c r="S46" s="121"/>
      <c r="T46" s="11"/>
      <c r="U46" s="122"/>
    </row>
    <row r="47" spans="2:15" ht="10.5">
      <c r="B47" s="195"/>
      <c r="C47" s="195"/>
      <c r="D47" s="195"/>
      <c r="E47" s="195"/>
      <c r="F47" s="195"/>
      <c r="G47" s="195"/>
      <c r="H47" s="195"/>
      <c r="I47" s="195"/>
      <c r="J47" s="195"/>
      <c r="K47" s="195"/>
      <c r="L47" s="195"/>
      <c r="M47" s="195"/>
      <c r="N47" s="195"/>
      <c r="O47" s="195"/>
    </row>
  </sheetData>
  <mergeCells count="6">
    <mergeCell ref="B45:O46"/>
    <mergeCell ref="B41:O43"/>
    <mergeCell ref="A1:O1"/>
    <mergeCell ref="A2:O2"/>
    <mergeCell ref="C28:D28"/>
    <mergeCell ref="B38:O39"/>
  </mergeCells>
  <printOptions/>
  <pageMargins left="0.75" right="0.75" top="1" bottom="1" header="0.5" footer="0.5"/>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AJ46"/>
  <sheetViews>
    <sheetView zoomScale="75" zoomScaleNormal="75" workbookViewId="0" topLeftCell="A1">
      <pane xSplit="4" ySplit="9" topLeftCell="F10" activePane="bottomRight" state="frozen"/>
      <selection pane="topLeft" activeCell="A1" sqref="A1"/>
      <selection pane="topRight" activeCell="E1" sqref="E1"/>
      <selection pane="bottomLeft" activeCell="A10" sqref="A10"/>
      <selection pane="bottomRight" activeCell="I25" sqref="I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188</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7</v>
      </c>
      <c r="B2" s="286"/>
      <c r="C2" s="286"/>
      <c r="D2" s="286"/>
      <c r="E2" s="286"/>
      <c r="F2" s="286"/>
      <c r="G2" s="286"/>
      <c r="H2" s="286"/>
      <c r="I2" s="286"/>
      <c r="J2" s="286"/>
      <c r="K2" s="286"/>
      <c r="L2" s="286"/>
      <c r="M2" s="286"/>
      <c r="N2" s="286"/>
      <c r="O2" s="286"/>
    </row>
    <row r="3" spans="1:15" ht="13.5" customHeight="1" thickBot="1">
      <c r="A3" s="10"/>
      <c r="J3" s="265">
        <v>45.15</v>
      </c>
      <c r="K3" s="264">
        <v>58.48</v>
      </c>
      <c r="L3" s="264">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259">
        <f>F23*G23*I23</f>
        <v>0</v>
      </c>
      <c r="O23" s="260"/>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97">
        <f>L25*L$3</f>
        <v>0</v>
      </c>
      <c r="N25" s="138"/>
      <c r="O25" s="91" t="s">
        <v>65</v>
      </c>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7" t="s">
        <v>166</v>
      </c>
      <c r="D28" s="288"/>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0</v>
      </c>
      <c r="K31" s="112">
        <f>SUM(K13:K13,K16:K28)</f>
        <v>0</v>
      </c>
      <c r="L31" s="112">
        <f>SUM(L13:L13,L16:L28)</f>
        <v>0</v>
      </c>
      <c r="M31" s="258">
        <f>SUM(M13:M13,M16:M28)</f>
        <v>0</v>
      </c>
      <c r="N31" s="258">
        <f>SUM(N13:N13,N16:N28)</f>
        <v>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0</v>
      </c>
      <c r="J34" s="126">
        <f>M31</f>
        <v>0</v>
      </c>
      <c r="K34" s="126">
        <f>N31</f>
        <v>0</v>
      </c>
      <c r="L34" s="126">
        <f>SUM(J34:K34)</f>
        <v>0</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11</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9.75" customHeight="1">
      <c r="A45" s="7" t="s">
        <v>65</v>
      </c>
      <c r="B45" s="284" t="s">
        <v>9</v>
      </c>
      <c r="C45" s="284"/>
      <c r="D45" s="284"/>
      <c r="E45" s="284"/>
      <c r="F45" s="284"/>
      <c r="G45" s="284"/>
      <c r="H45" s="284"/>
      <c r="I45" s="284"/>
      <c r="J45" s="284"/>
      <c r="K45" s="284"/>
      <c r="L45" s="284"/>
      <c r="M45" s="284"/>
      <c r="N45" s="284"/>
      <c r="O45" s="284"/>
      <c r="R45" s="120"/>
      <c r="S45" s="121"/>
      <c r="T45" s="11"/>
      <c r="U45" s="122"/>
    </row>
    <row r="46" spans="2:21" ht="10.5">
      <c r="B46" s="284"/>
      <c r="C46" s="284"/>
      <c r="D46" s="284"/>
      <c r="E46" s="284"/>
      <c r="F46" s="284"/>
      <c r="G46" s="284"/>
      <c r="H46" s="284"/>
      <c r="I46" s="284"/>
      <c r="J46" s="284"/>
      <c r="K46" s="284"/>
      <c r="L46" s="284"/>
      <c r="M46" s="284"/>
      <c r="N46" s="284"/>
      <c r="O46" s="284"/>
      <c r="R46" s="120"/>
      <c r="S46" s="121"/>
      <c r="T46" s="11"/>
      <c r="U46" s="122"/>
    </row>
  </sheetData>
  <mergeCells count="6">
    <mergeCell ref="B41:O43"/>
    <mergeCell ref="B45:O46"/>
    <mergeCell ref="A1:O1"/>
    <mergeCell ref="A2:O2"/>
    <mergeCell ref="C28:D28"/>
    <mergeCell ref="B38:O39"/>
  </mergeCells>
  <printOptions/>
  <pageMargins left="0.75" right="0.75" top="1" bottom="1" header="0.5" footer="0.5"/>
  <pageSetup fitToHeight="2"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AJ52"/>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I18" sqref="I18"/>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6" t="s">
        <v>14</v>
      </c>
      <c r="B1" s="286"/>
      <c r="C1" s="286"/>
      <c r="D1" s="286"/>
      <c r="E1" s="286"/>
      <c r="F1" s="286"/>
      <c r="G1" s="286"/>
      <c r="H1" s="286"/>
      <c r="I1" s="286"/>
      <c r="J1" s="286"/>
      <c r="K1" s="286"/>
      <c r="L1" s="286"/>
      <c r="M1" s="286"/>
      <c r="N1" s="286"/>
      <c r="O1" s="286"/>
      <c r="Q1" s="8">
        <v>75</v>
      </c>
      <c r="R1" s="9"/>
      <c r="S1" s="9"/>
      <c r="T1" s="9"/>
      <c r="U1" s="9"/>
      <c r="V1" s="9"/>
      <c r="W1" s="9"/>
      <c r="X1" s="9"/>
      <c r="Y1" s="9"/>
      <c r="Z1" s="9"/>
      <c r="AA1" s="9"/>
      <c r="AB1" s="9"/>
      <c r="AC1" s="9"/>
      <c r="AD1" s="9"/>
      <c r="AE1" s="9"/>
      <c r="AF1" s="9"/>
      <c r="AG1" s="9"/>
      <c r="AH1" s="9"/>
      <c r="AI1" s="9"/>
      <c r="AJ1" s="9"/>
    </row>
    <row r="2" spans="1:15" ht="13.5" customHeight="1">
      <c r="A2" s="286" t="s">
        <v>15</v>
      </c>
      <c r="B2" s="286"/>
      <c r="C2" s="286"/>
      <c r="D2" s="286"/>
      <c r="E2" s="286"/>
      <c r="F2" s="286"/>
      <c r="G2" s="286"/>
      <c r="H2" s="286"/>
      <c r="I2" s="286"/>
      <c r="J2" s="286"/>
      <c r="K2" s="286"/>
      <c r="L2" s="286"/>
      <c r="M2" s="286"/>
      <c r="N2" s="286"/>
      <c r="O2" s="286"/>
    </row>
    <row r="3" spans="1:15" ht="13.5" customHeight="1" thickBot="1">
      <c r="A3" s="10"/>
      <c r="J3" s="12">
        <v>45.15</v>
      </c>
      <c r="K3" s="12">
        <v>58.48</v>
      </c>
      <c r="L3" s="1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250</v>
      </c>
      <c r="J17" s="191">
        <f t="shared" si="1"/>
        <v>500</v>
      </c>
      <c r="K17" s="191">
        <f t="shared" si="2"/>
        <v>25</v>
      </c>
      <c r="L17" s="192">
        <f t="shared" si="3"/>
        <v>50</v>
      </c>
      <c r="M17" s="109">
        <f>J17*J$3+K17*K$3+L17*L$3</f>
        <v>24988.5</v>
      </c>
      <c r="N17" s="78">
        <f>F17*G17*I17</f>
        <v>250</v>
      </c>
      <c r="O17" s="91" t="s">
        <v>169</v>
      </c>
    </row>
    <row r="18" spans="1:15" ht="15.75" customHeight="1">
      <c r="A18" s="67"/>
      <c r="B18" s="85"/>
      <c r="C18" s="45" t="s">
        <v>157</v>
      </c>
      <c r="D18" s="5"/>
      <c r="E18" s="77">
        <v>2</v>
      </c>
      <c r="F18" s="86">
        <v>3</v>
      </c>
      <c r="G18" s="87">
        <v>1</v>
      </c>
      <c r="H18" s="88">
        <f t="shared" si="0"/>
        <v>2</v>
      </c>
      <c r="I18" s="211">
        <v>250</v>
      </c>
      <c r="J18" s="191">
        <f t="shared" si="1"/>
        <v>500</v>
      </c>
      <c r="K18" s="191">
        <f t="shared" si="2"/>
        <v>25</v>
      </c>
      <c r="L18" s="192">
        <f t="shared" si="3"/>
        <v>50</v>
      </c>
      <c r="M18" s="197">
        <f>J18*J$3+K18*K$3+L18*L$3</f>
        <v>24988.5</v>
      </c>
      <c r="N18" s="78">
        <f>F18*G18*I18</f>
        <v>750</v>
      </c>
      <c r="O18" s="91" t="s">
        <v>102</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136">
        <f>F23*G23*I23</f>
        <v>0</v>
      </c>
      <c r="O23" s="103"/>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38"/>
      <c r="N25" s="138"/>
      <c r="O25" s="91" t="s">
        <v>101</v>
      </c>
    </row>
    <row r="26" spans="1:15" ht="15.75" customHeight="1">
      <c r="A26" s="75">
        <v>1</v>
      </c>
      <c r="B26" s="104"/>
      <c r="C26" s="100" t="s">
        <v>164</v>
      </c>
      <c r="D26" s="6"/>
      <c r="E26" s="69">
        <v>0.25</v>
      </c>
      <c r="F26" s="86">
        <v>0</v>
      </c>
      <c r="G26" s="71">
        <v>1</v>
      </c>
      <c r="H26" s="71">
        <f t="shared" si="0"/>
        <v>0.25</v>
      </c>
      <c r="I26" s="4">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7" t="s">
        <v>166</v>
      </c>
      <c r="D28" s="288"/>
      <c r="E28" s="69">
        <v>1</v>
      </c>
      <c r="F28" s="86">
        <v>0</v>
      </c>
      <c r="G28" s="71">
        <v>1</v>
      </c>
      <c r="H28" s="71">
        <f t="shared" si="0"/>
        <v>1</v>
      </c>
      <c r="I28" s="4">
        <f>0.05*I17</f>
        <v>12.5</v>
      </c>
      <c r="J28" s="208">
        <f>H28*I28</f>
        <v>12.5</v>
      </c>
      <c r="K28" s="208">
        <f>J28*0.05</f>
        <v>0.625</v>
      </c>
      <c r="L28" s="209">
        <f>J28*0.1</f>
        <v>1.25</v>
      </c>
      <c r="M28" s="109">
        <f>J28*J$3+K28*K$3+L28*L$3</f>
        <v>624.7125</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1012.5</v>
      </c>
      <c r="K31" s="112">
        <f>SUM(K13:K13,K16:K28)</f>
        <v>50.625</v>
      </c>
      <c r="L31" s="112">
        <f>SUM(L13:L13,L16:L28)</f>
        <v>101.25</v>
      </c>
      <c r="M31" s="258">
        <f>SUM(M13:M13,M16:M28)</f>
        <v>50601.7125</v>
      </c>
      <c r="N31" s="258">
        <f>SUM(N13:N13,N16:N28)</f>
        <v>1000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1164.375</v>
      </c>
      <c r="J34" s="126">
        <f>M31</f>
        <v>50601.7125</v>
      </c>
      <c r="K34" s="126">
        <f>N31</f>
        <v>1000</v>
      </c>
      <c r="L34" s="126">
        <f>SUM(J34:K34)</f>
        <v>51601.7125</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12</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ustomHeight="1">
      <c r="B40" s="289"/>
      <c r="C40" s="289"/>
      <c r="D40" s="289"/>
      <c r="E40" s="289"/>
      <c r="F40" s="289"/>
      <c r="G40" s="289"/>
      <c r="H40" s="289"/>
      <c r="I40" s="289"/>
      <c r="J40" s="289"/>
      <c r="K40" s="289"/>
      <c r="L40" s="289"/>
      <c r="M40" s="289"/>
      <c r="N40" s="289"/>
      <c r="O40" s="289"/>
      <c r="R40" s="120"/>
      <c r="S40" s="121"/>
      <c r="T40" s="11"/>
      <c r="U40" s="122"/>
    </row>
    <row r="41" spans="2:21" ht="10.5">
      <c r="B41" s="218"/>
      <c r="C41" s="218"/>
      <c r="D41" s="218"/>
      <c r="E41" s="218"/>
      <c r="F41" s="218"/>
      <c r="G41" s="218"/>
      <c r="H41" s="218"/>
      <c r="I41" s="218"/>
      <c r="J41" s="218"/>
      <c r="K41" s="218"/>
      <c r="L41" s="218"/>
      <c r="M41" s="218"/>
      <c r="N41" s="218"/>
      <c r="O41" s="218"/>
      <c r="R41" s="120"/>
      <c r="S41" s="121"/>
      <c r="T41" s="11"/>
      <c r="U41" s="122"/>
    </row>
    <row r="42" spans="1:21" ht="10.5" customHeight="1">
      <c r="A42" s="7" t="s">
        <v>116</v>
      </c>
      <c r="B42" s="284" t="s">
        <v>181</v>
      </c>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284"/>
      <c r="C45" s="284"/>
      <c r="D45" s="284"/>
      <c r="E45" s="284"/>
      <c r="F45" s="284"/>
      <c r="G45" s="284"/>
      <c r="H45" s="284"/>
      <c r="I45" s="284"/>
      <c r="J45" s="284"/>
      <c r="K45" s="284"/>
      <c r="L45" s="284"/>
      <c r="M45" s="284"/>
      <c r="N45" s="284"/>
      <c r="O45" s="284"/>
      <c r="R45" s="120"/>
      <c r="S45" s="121"/>
      <c r="T45" s="11"/>
      <c r="U45" s="122"/>
    </row>
    <row r="46" spans="2:21" ht="10.5">
      <c r="B46" s="196"/>
      <c r="C46" s="196"/>
      <c r="D46" s="196"/>
      <c r="E46" s="196"/>
      <c r="F46" s="196"/>
      <c r="G46" s="196"/>
      <c r="H46" s="196"/>
      <c r="I46" s="196"/>
      <c r="J46" s="196"/>
      <c r="K46" s="196"/>
      <c r="L46" s="196"/>
      <c r="M46" s="196"/>
      <c r="N46" s="196"/>
      <c r="O46" s="196"/>
      <c r="R46" s="120"/>
      <c r="S46" s="121"/>
      <c r="T46" s="11"/>
      <c r="U46" s="122"/>
    </row>
    <row r="47" spans="1:21" ht="10.5">
      <c r="A47" s="7" t="s">
        <v>65</v>
      </c>
      <c r="B47" s="7" t="s">
        <v>117</v>
      </c>
      <c r="D47" s="116"/>
      <c r="E47" s="117"/>
      <c r="F47" s="117"/>
      <c r="G47" s="92"/>
      <c r="H47" s="92"/>
      <c r="R47" s="120"/>
      <c r="S47" s="121"/>
      <c r="T47" s="11"/>
      <c r="U47" s="122"/>
    </row>
    <row r="48" spans="4:21" ht="10.5">
      <c r="D48" s="116"/>
      <c r="E48" s="117"/>
      <c r="F48" s="117"/>
      <c r="G48" s="92"/>
      <c r="H48" s="92"/>
      <c r="R48" s="120"/>
      <c r="S48" s="121"/>
      <c r="T48" s="11"/>
      <c r="U48" s="122"/>
    </row>
    <row r="49" spans="1:21" ht="10.5" customHeight="1">
      <c r="A49" s="7" t="s">
        <v>102</v>
      </c>
      <c r="B49" s="284" t="s">
        <v>13</v>
      </c>
      <c r="C49" s="284"/>
      <c r="D49" s="284"/>
      <c r="E49" s="284"/>
      <c r="F49" s="284"/>
      <c r="G49" s="284"/>
      <c r="H49" s="284"/>
      <c r="I49" s="284"/>
      <c r="J49" s="284"/>
      <c r="K49" s="284"/>
      <c r="L49" s="284"/>
      <c r="M49" s="195"/>
      <c r="N49" s="195"/>
      <c r="O49" s="195"/>
      <c r="R49" s="120"/>
      <c r="S49" s="121"/>
      <c r="T49" s="11"/>
      <c r="U49" s="122"/>
    </row>
    <row r="50" spans="2:21" ht="10.5">
      <c r="B50" s="195"/>
      <c r="C50" s="195"/>
      <c r="D50" s="195"/>
      <c r="E50" s="195"/>
      <c r="F50" s="195"/>
      <c r="G50" s="195"/>
      <c r="H50" s="195"/>
      <c r="I50" s="195"/>
      <c r="J50" s="195"/>
      <c r="K50" s="195"/>
      <c r="L50" s="195"/>
      <c r="M50" s="195"/>
      <c r="N50" s="195"/>
      <c r="O50" s="195"/>
      <c r="R50" s="120"/>
      <c r="S50" s="121"/>
      <c r="T50" s="11"/>
      <c r="U50" s="122"/>
    </row>
    <row r="51" spans="1:21" ht="9.75" customHeight="1">
      <c r="A51" s="7" t="s">
        <v>101</v>
      </c>
      <c r="B51" s="284" t="s">
        <v>9</v>
      </c>
      <c r="C51" s="284"/>
      <c r="D51" s="284"/>
      <c r="E51" s="284"/>
      <c r="F51" s="284"/>
      <c r="G51" s="284"/>
      <c r="H51" s="284"/>
      <c r="I51" s="284"/>
      <c r="J51" s="284"/>
      <c r="K51" s="284"/>
      <c r="L51" s="284"/>
      <c r="M51" s="284"/>
      <c r="N51" s="284"/>
      <c r="O51" s="284"/>
      <c r="R51" s="120"/>
      <c r="S51" s="121"/>
      <c r="T51" s="11"/>
      <c r="U51" s="122"/>
    </row>
    <row r="52" spans="2:21" ht="10.5">
      <c r="B52" s="284"/>
      <c r="C52" s="284"/>
      <c r="D52" s="284"/>
      <c r="E52" s="284"/>
      <c r="F52" s="284"/>
      <c r="G52" s="284"/>
      <c r="H52" s="284"/>
      <c r="I52" s="284"/>
      <c r="J52" s="284"/>
      <c r="K52" s="284"/>
      <c r="L52" s="284"/>
      <c r="M52" s="284"/>
      <c r="N52" s="284"/>
      <c r="O52" s="284"/>
      <c r="R52" s="120"/>
      <c r="S52" s="121"/>
      <c r="T52" s="11"/>
      <c r="U52" s="122"/>
    </row>
  </sheetData>
  <mergeCells count="7">
    <mergeCell ref="B51:O52"/>
    <mergeCell ref="B38:O40"/>
    <mergeCell ref="B49:L49"/>
    <mergeCell ref="A1:O1"/>
    <mergeCell ref="A2:O2"/>
    <mergeCell ref="C28:D28"/>
    <mergeCell ref="B42:O45"/>
  </mergeCells>
  <printOptions/>
  <pageMargins left="0.75" right="0.75" top="1" bottom="1" header="0.5" footer="0.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Eeastern Reseach Group, Inc.</dc:creator>
  <cp:keywords/>
  <dc:description/>
  <cp:lastModifiedBy>ckerwin</cp:lastModifiedBy>
  <cp:lastPrinted>2007-05-01T17:41:44Z</cp:lastPrinted>
  <dcterms:created xsi:type="dcterms:W3CDTF">1998-09-17T19:20:06Z</dcterms:created>
  <dcterms:modified xsi:type="dcterms:W3CDTF">2007-09-14T16:57:55Z</dcterms:modified>
  <cp:category/>
  <cp:version/>
  <cp:contentType/>
  <cp:contentStatus/>
</cp:coreProperties>
</file>