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OEMs" sheetId="1" r:id="rId1"/>
    <sheet name="Eng Mfr" sheetId="2" r:id="rId2"/>
    <sheet name="investigations" sheetId="3" r:id="rId3"/>
    <sheet name="Agency" sheetId="4" r:id="rId4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<sst xmlns="http://schemas.openxmlformats.org/spreadsheetml/2006/main" count="138" uniqueCount="70">
  <si>
    <t>Table 1</t>
  </si>
  <si>
    <t>Transition Program for Equipment Manufacturers</t>
  </si>
  <si>
    <t>Annual Burden and Cost for Equipment Manufacturers</t>
  </si>
  <si>
    <t>Hours and cost</t>
  </si>
  <si>
    <t>Total hours and cost</t>
  </si>
  <si>
    <t>Information Collection              Activity</t>
  </si>
  <si>
    <t>Respon.    hr/yr</t>
  </si>
  <si>
    <t>Labor       cost/yr</t>
  </si>
  <si>
    <t>Capital Startup      Cost</t>
  </si>
  <si>
    <t>Number of Respon.</t>
  </si>
  <si>
    <t>Total        hr/yr</t>
  </si>
  <si>
    <t>Total               cost/yr</t>
  </si>
  <si>
    <t>Review of regulations, contact EPA for guidance</t>
  </si>
  <si>
    <t>Select an allowance</t>
  </si>
  <si>
    <t>Apply for hardship relief (if applicable)</t>
  </si>
  <si>
    <t>Prepare and send letter to engine manufacturer</t>
  </si>
  <si>
    <t>Keep track of exempt equipment/gather information</t>
  </si>
  <si>
    <t>Develop and submit final calculations</t>
  </si>
  <si>
    <t>Recordkeeping</t>
  </si>
  <si>
    <t>Total per respondent</t>
  </si>
  <si>
    <t>N/A</t>
  </si>
  <si>
    <t>Total for the industry</t>
  </si>
  <si>
    <t>Table 2</t>
  </si>
  <si>
    <t>Annual Burden and Cost for Engine Manufacturers</t>
  </si>
  <si>
    <t>Keep track of engines to be used in exempt equipment/gather information</t>
  </si>
  <si>
    <t>Develop and submit reports</t>
  </si>
  <si>
    <t>Annual Agency Burden and Cost</t>
  </si>
  <si>
    <t>Hours and cost per application</t>
  </si>
  <si>
    <t>O &amp; M      Cost(1)</t>
  </si>
  <si>
    <t>Review regulations</t>
  </si>
  <si>
    <t>Answer respondents' questions</t>
  </si>
  <si>
    <t>Review information submitted by OEMs and engine manufacturers</t>
  </si>
  <si>
    <t>Process reports and verify compliance</t>
  </si>
  <si>
    <t>Set up a database</t>
  </si>
  <si>
    <t>Store information received from OEMs and engine manufacturers</t>
  </si>
  <si>
    <t>Process hardship relief requests</t>
  </si>
  <si>
    <t>Investigate possible noncompliance</t>
  </si>
  <si>
    <t>(1) See section 6 ( c ) for details.</t>
  </si>
  <si>
    <t>Develop guidance</t>
  </si>
  <si>
    <t>Table 4</t>
  </si>
  <si>
    <t>Engineer @72.43/hr</t>
  </si>
  <si>
    <t>Manager @ $110.29/hr</t>
  </si>
  <si>
    <t>Legal @ $114.77/hr</t>
  </si>
  <si>
    <t>Clerical@ $29.93/hr</t>
  </si>
  <si>
    <t>Engineer ($71.02/hr)</t>
  </si>
  <si>
    <t>Attorney ($81.56/hr)</t>
  </si>
  <si>
    <t>Manager ($84.61/hr)</t>
  </si>
  <si>
    <t>Notify EPA of participation</t>
  </si>
  <si>
    <t>Engineer @64.28/hr</t>
  </si>
  <si>
    <t>Manager @ $96.96/hr</t>
  </si>
  <si>
    <t>Legal @ $108.84/hr</t>
  </si>
  <si>
    <t>Clerical@ $31.06/hr</t>
  </si>
  <si>
    <t>Respon.     hr/yr</t>
  </si>
  <si>
    <t>Labor       Cost/yr</t>
  </si>
  <si>
    <t>Total hr/yr</t>
  </si>
  <si>
    <t>Total Cost/yr</t>
  </si>
  <si>
    <t>Review of instructions and regulations</t>
  </si>
  <si>
    <t>Store, file and maintain records</t>
  </si>
  <si>
    <t>Total per manufacturer</t>
  </si>
  <si>
    <t>varies</t>
  </si>
  <si>
    <t>Annual Respondent Burden and Cost - Audits</t>
  </si>
  <si>
    <t>Meetings</t>
  </si>
  <si>
    <t>Gather and submit information</t>
  </si>
  <si>
    <t>Number of Respon. (2)</t>
  </si>
  <si>
    <t>(2) EPA estimates it will audit 12 manufacturers over the next 3 years (4 annually).  Of these, only three will require face-to-face meetings and a more complete investigation.</t>
  </si>
  <si>
    <t>Table 3</t>
  </si>
  <si>
    <t>Post Bonds (foreign OEMs only)</t>
  </si>
  <si>
    <t>O &amp; M Cost (1)</t>
  </si>
  <si>
    <t>(1)  See section 6(b)(ii) for details.</t>
  </si>
  <si>
    <t>(1) Includes diskettes, photocopying, postage expenses, phone calls, and testing costs, annualized. Refer to section 6(b)(ii) for details.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</si>
</sst>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00_);_(* \(#,##0.000\);_(* &quot;-&quot;??_);_(@_)"/>
    <numFmt numFmtId="171" formatCode="0.0"/>
    <numFmt numFmtId="172" formatCode="0.000"/>
    <numFmt numFmtId="173" formatCode="0.0000"/>
    <numFmt numFmtId="174" formatCode="0.00000"/>
    <numFmt numFmtId="175" formatCode="_(&quot;$&quot;* #,##0.000_);_(&quot;$&quot;* \(#,##0.000\);_(&quot;$&quot;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$&quot;#,##0.0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39"/>
      <name val="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2"/>
      <color indexed="10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4" fillId="0" borderId="0">
      <alignment vertical="top"/>
      <protection/>
    </xf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 wrapText="1"/>
    </xf>
    <xf numFmtId="0" fontId="0" fillId="0" borderId="2" xfId="0" applyBorder="1" applyAlignment="1">
      <alignment/>
    </xf>
    <xf numFmtId="167" fontId="0" fillId="0" borderId="1" xfId="15" applyNumberFormat="1" applyBorder="1" applyAlignment="1">
      <alignment/>
    </xf>
    <xf numFmtId="167" fontId="0" fillId="0" borderId="2" xfId="15" applyNumberFormat="1" applyBorder="1" applyAlignment="1">
      <alignment/>
    </xf>
    <xf numFmtId="167" fontId="0" fillId="0" borderId="0" xfId="15" applyNumberFormat="1" applyAlignment="1">
      <alignment/>
    </xf>
    <xf numFmtId="167" fontId="0" fillId="0" borderId="1" xfId="15" applyNumberFormat="1" applyBorder="1" applyAlignment="1">
      <alignment horizontal="right"/>
    </xf>
    <xf numFmtId="167" fontId="0" fillId="0" borderId="0" xfId="15" applyNumberFormat="1" applyAlignment="1">
      <alignment horizontal="right"/>
    </xf>
    <xf numFmtId="0" fontId="0" fillId="0" borderId="1" xfId="15" applyNumberFormat="1" applyBorder="1" applyAlignment="1">
      <alignment horizontal="right"/>
    </xf>
    <xf numFmtId="0" fontId="0" fillId="0" borderId="2" xfId="15" applyNumberForma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0" fontId="0" fillId="0" borderId="1" xfId="0" applyBorder="1" applyAlignment="1">
      <alignment horizontal="left" wrapText="1"/>
    </xf>
    <xf numFmtId="1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0" borderId="1" xfId="15" applyNumberFormat="1" applyBorder="1" applyAlignment="1">
      <alignment/>
    </xf>
    <xf numFmtId="0" fontId="0" fillId="0" borderId="2" xfId="15" applyNumberFormat="1" applyBorder="1" applyAlignment="1">
      <alignment/>
    </xf>
    <xf numFmtId="0" fontId="0" fillId="0" borderId="0" xfId="15" applyNumberFormat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horizontal="center" wrapText="1"/>
    </xf>
    <xf numFmtId="0" fontId="0" fillId="0" borderId="0" xfId="0" applyBorder="1" applyAlignment="1">
      <alignment wrapText="1"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5" xfId="0" applyBorder="1" applyAlignment="1">
      <alignment wrapText="1"/>
    </xf>
    <xf numFmtId="167" fontId="0" fillId="0" borderId="5" xfId="15" applyNumberFormat="1" applyBorder="1" applyAlignment="1">
      <alignment horizontal="right"/>
    </xf>
    <xf numFmtId="43" fontId="0" fillId="0" borderId="1" xfId="15" applyFont="1" applyBorder="1" applyAlignment="1">
      <alignment horizontal="right"/>
    </xf>
    <xf numFmtId="0" fontId="0" fillId="0" borderId="4" xfId="0" applyBorder="1" applyAlignment="1">
      <alignment/>
    </xf>
    <xf numFmtId="0" fontId="1" fillId="0" borderId="1" xfId="21" applyFont="1" applyFill="1" applyBorder="1" applyAlignment="1">
      <alignment horizontal="center" wrapText="1"/>
      <protection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3" fontId="0" fillId="0" borderId="2" xfId="0" applyNumberFormat="1" applyFont="1" applyBorder="1" applyAlignment="1">
      <alignment horizontal="right"/>
    </xf>
    <xf numFmtId="169" fontId="0" fillId="0" borderId="0" xfId="17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3" fontId="0" fillId="0" borderId="1" xfId="0" applyNumberFormat="1" applyFont="1" applyBorder="1" applyAlignment="1">
      <alignment/>
    </xf>
    <xf numFmtId="0" fontId="0" fillId="0" borderId="2" xfId="0" applyFont="1" applyBorder="1" applyAlignment="1">
      <alignment wrapText="1"/>
    </xf>
    <xf numFmtId="3" fontId="0" fillId="0" borderId="2" xfId="0" applyNumberFormat="1" applyFont="1" applyBorder="1" applyAlignment="1">
      <alignment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/>
    </xf>
    <xf numFmtId="0" fontId="0" fillId="0" borderId="1" xfId="0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20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 vertical="top"/>
    </xf>
    <xf numFmtId="169" fontId="0" fillId="0" borderId="3" xfId="17" applyNumberFormat="1" applyFont="1" applyBorder="1" applyAlignment="1">
      <alignment horizontal="right"/>
    </xf>
    <xf numFmtId="169" fontId="0" fillId="0" borderId="2" xfId="17" applyNumberFormat="1" applyFont="1" applyFill="1" applyBorder="1" applyAlignment="1">
      <alignment horizontal="right"/>
    </xf>
    <xf numFmtId="169" fontId="0" fillId="0" borderId="0" xfId="17" applyNumberFormat="1" applyAlignment="1">
      <alignment horizontal="right"/>
    </xf>
    <xf numFmtId="169" fontId="0" fillId="0" borderId="1" xfId="17" applyNumberFormat="1" applyBorder="1" applyAlignment="1">
      <alignment horizontal="right"/>
    </xf>
    <xf numFmtId="169" fontId="0" fillId="0" borderId="1" xfId="17" applyNumberFormat="1" applyFill="1" applyBorder="1" applyAlignment="1">
      <alignment horizontal="right"/>
    </xf>
    <xf numFmtId="169" fontId="0" fillId="0" borderId="2" xfId="17" applyNumberFormat="1" applyBorder="1" applyAlignment="1">
      <alignment horizontal="right"/>
    </xf>
    <xf numFmtId="169" fontId="0" fillId="0" borderId="1" xfId="17" applyNumberFormat="1" applyBorder="1" applyAlignment="1">
      <alignment/>
    </xf>
    <xf numFmtId="0" fontId="0" fillId="0" borderId="2" xfId="15" applyNumberFormat="1" applyFill="1" applyBorder="1" applyAlignment="1">
      <alignment horizontal="right"/>
    </xf>
    <xf numFmtId="169" fontId="0" fillId="0" borderId="2" xfId="17" applyNumberFormat="1" applyFill="1" applyBorder="1" applyAlignment="1">
      <alignment horizontal="right"/>
    </xf>
    <xf numFmtId="0" fontId="0" fillId="0" borderId="0" xfId="0" applyFill="1" applyBorder="1" applyAlignment="1">
      <alignment wrapText="1"/>
    </xf>
    <xf numFmtId="169" fontId="0" fillId="0" borderId="1" xfId="17" applyNumberFormat="1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722 Marine SI tab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lerical@%20$29.93/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lerical@%20$29.93/hr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16.140625" style="0" customWidth="1"/>
    <col min="2" max="2" width="10.140625" style="0" customWidth="1"/>
    <col min="3" max="3" width="9.8515625" style="0" customWidth="1"/>
    <col min="4" max="4" width="10.28125" style="0" customWidth="1"/>
    <col min="5" max="6" width="9.28125" style="0" bestFit="1" customWidth="1"/>
    <col min="7" max="7" width="13.421875" style="0" customWidth="1"/>
    <col min="8" max="8" width="9.28125" style="0" bestFit="1" customWidth="1"/>
    <col min="9" max="9" width="12.28125" style="37" bestFit="1" customWidth="1"/>
    <col min="10" max="10" width="9.28125" style="0" bestFit="1" customWidth="1"/>
    <col min="11" max="11" width="9.28125" style="0" customWidth="1"/>
    <col min="12" max="12" width="12.140625" style="0" customWidth="1"/>
  </cols>
  <sheetData>
    <row r="1" spans="1:12" ht="12.7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12.75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12.75">
      <c r="A3" s="73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5" spans="2:12" ht="12.75">
      <c r="B5" s="70" t="s">
        <v>3</v>
      </c>
      <c r="C5" s="71"/>
      <c r="D5" s="71"/>
      <c r="E5" s="71"/>
      <c r="F5" s="71"/>
      <c r="G5" s="71"/>
      <c r="H5" s="71"/>
      <c r="I5" s="72"/>
      <c r="J5" s="70" t="s">
        <v>4</v>
      </c>
      <c r="K5" s="71"/>
      <c r="L5" s="72"/>
    </row>
    <row r="6" spans="1:13" ht="38.25">
      <c r="A6" s="5" t="s">
        <v>5</v>
      </c>
      <c r="B6" s="50" t="s">
        <v>40</v>
      </c>
      <c r="C6" s="51" t="s">
        <v>41</v>
      </c>
      <c r="D6" s="51" t="s">
        <v>42</v>
      </c>
      <c r="E6" s="52" t="s">
        <v>43</v>
      </c>
      <c r="F6" s="3" t="s">
        <v>6</v>
      </c>
      <c r="G6" s="3" t="s">
        <v>7</v>
      </c>
      <c r="H6" s="3" t="s">
        <v>8</v>
      </c>
      <c r="I6" s="69" t="s">
        <v>67</v>
      </c>
      <c r="J6" s="3" t="s">
        <v>9</v>
      </c>
      <c r="K6" s="3" t="s">
        <v>10</v>
      </c>
      <c r="L6" s="3" t="s">
        <v>11</v>
      </c>
      <c r="M6" s="4"/>
    </row>
    <row r="7" spans="1:12" ht="12.75">
      <c r="A7" s="5"/>
      <c r="B7" s="6"/>
      <c r="C7" s="6"/>
      <c r="D7" s="6"/>
      <c r="E7" s="6"/>
      <c r="F7" s="6"/>
      <c r="G7" s="6"/>
      <c r="H7" s="6"/>
      <c r="I7" s="65"/>
      <c r="J7" s="6"/>
      <c r="K7" s="6"/>
      <c r="L7" s="6"/>
    </row>
    <row r="8" spans="1:12" ht="51">
      <c r="A8" s="5" t="s">
        <v>12</v>
      </c>
      <c r="B8" s="14">
        <v>12</v>
      </c>
      <c r="C8" s="14">
        <v>5</v>
      </c>
      <c r="D8" s="14">
        <v>5</v>
      </c>
      <c r="E8" s="14">
        <v>1</v>
      </c>
      <c r="F8" s="14">
        <f>B8+C8+D8+E8</f>
        <v>23</v>
      </c>
      <c r="G8" s="59">
        <f>(B8*72.43)+(C8*110.29)+(D8*114.77)+(E8*29.93)</f>
        <v>2024.39</v>
      </c>
      <c r="H8" s="14">
        <v>0</v>
      </c>
      <c r="I8" s="62">
        <v>17</v>
      </c>
      <c r="J8" s="14">
        <v>30</v>
      </c>
      <c r="K8" s="14">
        <f>F8*J8</f>
        <v>690</v>
      </c>
      <c r="L8" s="62">
        <f>(G8+H8+I8)*J8</f>
        <v>61241.700000000004</v>
      </c>
    </row>
    <row r="9" spans="1:12" ht="25.5">
      <c r="A9" s="5" t="s">
        <v>13</v>
      </c>
      <c r="B9" s="14">
        <v>3</v>
      </c>
      <c r="C9" s="14">
        <v>5</v>
      </c>
      <c r="D9" s="14">
        <v>3</v>
      </c>
      <c r="E9" s="14">
        <v>0</v>
      </c>
      <c r="F9" s="14">
        <f aca="true" t="shared" si="0" ref="F9:F16">B9+C9+D9+E9</f>
        <v>11</v>
      </c>
      <c r="G9" s="59">
        <f aca="true" t="shared" si="1" ref="G9:G15">(B9*72.43)+(C9*110.29)+(D9*114.77)+(E9*29.93)</f>
        <v>1113.05</v>
      </c>
      <c r="H9" s="14">
        <v>0</v>
      </c>
      <c r="I9" s="62">
        <v>0</v>
      </c>
      <c r="J9" s="14">
        <v>30</v>
      </c>
      <c r="K9" s="14">
        <f aca="true" t="shared" si="2" ref="K9:K16">F9*J9</f>
        <v>330</v>
      </c>
      <c r="L9" s="63">
        <f aca="true" t="shared" si="3" ref="L9:L16">(G9+H9+I9)*J9</f>
        <v>33391.5</v>
      </c>
    </row>
    <row r="10" spans="1:12" ht="31.5" customHeight="1">
      <c r="A10" s="5" t="s">
        <v>14</v>
      </c>
      <c r="B10" s="14">
        <v>6</v>
      </c>
      <c r="C10" s="14">
        <v>2</v>
      </c>
      <c r="D10" s="14">
        <v>1.5</v>
      </c>
      <c r="E10" s="14">
        <v>0.5</v>
      </c>
      <c r="F10" s="14">
        <f t="shared" si="0"/>
        <v>10</v>
      </c>
      <c r="G10" s="59">
        <f t="shared" si="1"/>
        <v>842.2800000000001</v>
      </c>
      <c r="H10" s="14">
        <v>0</v>
      </c>
      <c r="I10" s="62">
        <v>7</v>
      </c>
      <c r="J10" s="14">
        <v>1</v>
      </c>
      <c r="K10" s="14">
        <f>F10*J10</f>
        <v>10</v>
      </c>
      <c r="L10" s="62">
        <f>(G10+H10+I10)*J10</f>
        <v>849.2800000000001</v>
      </c>
    </row>
    <row r="11" spans="1:12" ht="25.5">
      <c r="A11" s="5" t="s">
        <v>47</v>
      </c>
      <c r="B11" s="14">
        <v>1</v>
      </c>
      <c r="C11" s="14">
        <v>1</v>
      </c>
      <c r="D11" s="14">
        <v>1</v>
      </c>
      <c r="E11" s="14">
        <v>1</v>
      </c>
      <c r="F11" s="14">
        <f t="shared" si="0"/>
        <v>4</v>
      </c>
      <c r="G11" s="59">
        <f t="shared" si="1"/>
        <v>327.42</v>
      </c>
      <c r="H11" s="14">
        <v>0</v>
      </c>
      <c r="I11" s="62">
        <v>5</v>
      </c>
      <c r="J11" s="14">
        <v>30</v>
      </c>
      <c r="K11" s="14">
        <f t="shared" si="2"/>
        <v>120</v>
      </c>
      <c r="L11" s="62">
        <f t="shared" si="3"/>
        <v>9972.6</v>
      </c>
    </row>
    <row r="12" spans="1:12" ht="38.25">
      <c r="A12" s="5" t="s">
        <v>15</v>
      </c>
      <c r="B12" s="14">
        <v>5</v>
      </c>
      <c r="C12" s="14">
        <v>1</v>
      </c>
      <c r="D12" s="14">
        <v>0</v>
      </c>
      <c r="E12" s="14">
        <v>1</v>
      </c>
      <c r="F12" s="14">
        <f t="shared" si="0"/>
        <v>7</v>
      </c>
      <c r="G12" s="59">
        <f t="shared" si="1"/>
        <v>502.37000000000006</v>
      </c>
      <c r="H12" s="14">
        <v>0</v>
      </c>
      <c r="I12" s="62">
        <v>3</v>
      </c>
      <c r="J12" s="14">
        <v>80</v>
      </c>
      <c r="K12" s="14">
        <f t="shared" si="2"/>
        <v>560</v>
      </c>
      <c r="L12" s="62">
        <f>(G12+H12+I12)*J12</f>
        <v>40429.600000000006</v>
      </c>
    </row>
    <row r="13" spans="1:12" ht="38.25">
      <c r="A13" s="5" t="s">
        <v>66</v>
      </c>
      <c r="B13" s="14">
        <v>1</v>
      </c>
      <c r="C13" s="14">
        <v>3</v>
      </c>
      <c r="D13" s="14">
        <v>5</v>
      </c>
      <c r="E13" s="14">
        <v>10</v>
      </c>
      <c r="F13" s="14">
        <f t="shared" si="0"/>
        <v>19</v>
      </c>
      <c r="G13" s="59">
        <f t="shared" si="1"/>
        <v>1276.45</v>
      </c>
      <c r="H13" s="14">
        <v>0</v>
      </c>
      <c r="I13" s="62">
        <f>300*200</f>
        <v>60000</v>
      </c>
      <c r="J13" s="14">
        <v>2</v>
      </c>
      <c r="K13" s="14">
        <f t="shared" si="2"/>
        <v>38</v>
      </c>
      <c r="L13" s="62">
        <f>(G13+H13+I13)*J13</f>
        <v>122552.9</v>
      </c>
    </row>
    <row r="14" spans="1:12" ht="51">
      <c r="A14" s="5" t="s">
        <v>16</v>
      </c>
      <c r="B14" s="14">
        <v>10</v>
      </c>
      <c r="C14" s="14">
        <v>5</v>
      </c>
      <c r="D14" s="14">
        <v>2</v>
      </c>
      <c r="E14" s="14">
        <v>25</v>
      </c>
      <c r="F14" s="14">
        <f t="shared" si="0"/>
        <v>42</v>
      </c>
      <c r="G14" s="59">
        <f t="shared" si="1"/>
        <v>2253.54</v>
      </c>
      <c r="H14" s="14">
        <v>0</v>
      </c>
      <c r="I14" s="62">
        <v>5</v>
      </c>
      <c r="J14" s="14">
        <v>80</v>
      </c>
      <c r="K14" s="14">
        <f t="shared" si="2"/>
        <v>3360</v>
      </c>
      <c r="L14" s="62">
        <f t="shared" si="3"/>
        <v>180683.2</v>
      </c>
    </row>
    <row r="15" spans="1:12" ht="38.25">
      <c r="A15" s="5" t="s">
        <v>17</v>
      </c>
      <c r="B15" s="14">
        <v>5</v>
      </c>
      <c r="C15" s="14">
        <v>1</v>
      </c>
      <c r="D15" s="14">
        <v>0</v>
      </c>
      <c r="E15" s="14">
        <v>3</v>
      </c>
      <c r="F15" s="14">
        <f t="shared" si="0"/>
        <v>9</v>
      </c>
      <c r="G15" s="59">
        <f t="shared" si="1"/>
        <v>562.23</v>
      </c>
      <c r="H15" s="14">
        <v>0</v>
      </c>
      <c r="I15" s="62">
        <v>3</v>
      </c>
      <c r="J15" s="14">
        <v>47</v>
      </c>
      <c r="K15" s="14">
        <f t="shared" si="2"/>
        <v>423</v>
      </c>
      <c r="L15" s="62">
        <f t="shared" si="3"/>
        <v>26565.81</v>
      </c>
    </row>
    <row r="16" spans="1:12" ht="18" customHeight="1" thickBot="1">
      <c r="A16" s="7" t="s">
        <v>18</v>
      </c>
      <c r="B16" s="15">
        <v>2</v>
      </c>
      <c r="C16" s="15">
        <v>0</v>
      </c>
      <c r="D16" s="15">
        <v>1</v>
      </c>
      <c r="E16" s="15">
        <v>10</v>
      </c>
      <c r="F16" s="66">
        <f t="shared" si="0"/>
        <v>13</v>
      </c>
      <c r="G16" s="60">
        <f>(B16*72.43)+(C16*110.29)+(D16*114.77)+(E16*29.93)</f>
        <v>558.9300000000001</v>
      </c>
      <c r="H16" s="66">
        <v>0</v>
      </c>
      <c r="I16" s="67">
        <v>5</v>
      </c>
      <c r="J16" s="66">
        <v>80</v>
      </c>
      <c r="K16" s="15">
        <f t="shared" si="2"/>
        <v>1040</v>
      </c>
      <c r="L16" s="64">
        <f t="shared" si="3"/>
        <v>45114.40000000001</v>
      </c>
    </row>
    <row r="17" spans="1:12" ht="13.5" thickTop="1">
      <c r="A17" s="1"/>
      <c r="B17" s="13"/>
      <c r="C17" s="13"/>
      <c r="D17" s="13"/>
      <c r="E17" s="13"/>
      <c r="F17" s="13"/>
      <c r="G17" s="61"/>
      <c r="H17" s="13"/>
      <c r="I17" s="61"/>
      <c r="J17" s="13"/>
      <c r="K17" s="13"/>
      <c r="L17" s="61"/>
    </row>
    <row r="18" spans="1:12" ht="25.5">
      <c r="A18" s="5" t="s">
        <v>19</v>
      </c>
      <c r="B18" s="12">
        <f aca="true" t="shared" si="4" ref="B18:I18">SUM(B8:B16)</f>
        <v>45</v>
      </c>
      <c r="C18" s="12">
        <f t="shared" si="4"/>
        <v>23</v>
      </c>
      <c r="D18" s="12">
        <f t="shared" si="4"/>
        <v>18.5</v>
      </c>
      <c r="E18" s="12">
        <f t="shared" si="4"/>
        <v>51.5</v>
      </c>
      <c r="F18" s="12">
        <f t="shared" si="4"/>
        <v>138</v>
      </c>
      <c r="G18" s="62">
        <f t="shared" si="4"/>
        <v>9460.66</v>
      </c>
      <c r="H18" s="14">
        <f t="shared" si="4"/>
        <v>0</v>
      </c>
      <c r="I18" s="62">
        <f t="shared" si="4"/>
        <v>60045</v>
      </c>
      <c r="J18" s="12" t="s">
        <v>20</v>
      </c>
      <c r="K18" s="12" t="s">
        <v>20</v>
      </c>
      <c r="L18" s="62" t="s">
        <v>20</v>
      </c>
    </row>
    <row r="19" spans="1:12" ht="25.5">
      <c r="A19" s="5" t="s">
        <v>21</v>
      </c>
      <c r="B19" s="12" t="s">
        <v>20</v>
      </c>
      <c r="C19" s="12" t="s">
        <v>20</v>
      </c>
      <c r="D19" s="12" t="s">
        <v>20</v>
      </c>
      <c r="E19" s="12" t="s">
        <v>20</v>
      </c>
      <c r="F19" s="12" t="s">
        <v>20</v>
      </c>
      <c r="G19" s="62">
        <f>SUMPRODUCT(G8:G16,J8:J16)</f>
        <v>398952.99000000005</v>
      </c>
      <c r="H19" s="14">
        <v>0</v>
      </c>
      <c r="I19" s="62">
        <f>SUMPRODUCT(I8:I16,J8:J16)</f>
        <v>121848</v>
      </c>
      <c r="J19" s="12">
        <v>80</v>
      </c>
      <c r="K19" s="12">
        <f>SUM(K8:K16)</f>
        <v>6571</v>
      </c>
      <c r="L19" s="62">
        <f>SUM(L8:L16)</f>
        <v>520800.99000000005</v>
      </c>
    </row>
    <row r="21" ht="12.75">
      <c r="A21" t="s">
        <v>68</v>
      </c>
    </row>
    <row r="22" ht="12.75">
      <c r="A22" s="68"/>
    </row>
    <row r="24" spans="2:7" ht="15">
      <c r="B24" s="23"/>
      <c r="C24" s="54"/>
      <c r="D24" s="54"/>
      <c r="E24" s="55"/>
      <c r="F24" s="55"/>
      <c r="G24" s="56"/>
    </row>
    <row r="25" spans="2:7" ht="15">
      <c r="B25" s="55"/>
      <c r="C25" s="54"/>
      <c r="D25" s="54"/>
      <c r="E25" s="55"/>
      <c r="F25" s="58"/>
      <c r="G25" s="56"/>
    </row>
    <row r="26" spans="2:7" ht="15">
      <c r="B26" s="55"/>
      <c r="C26" s="54"/>
      <c r="D26" s="54"/>
      <c r="E26" s="55"/>
      <c r="F26" s="57"/>
      <c r="G26" s="56"/>
    </row>
  </sheetData>
  <mergeCells count="5">
    <mergeCell ref="B5:I5"/>
    <mergeCell ref="J5:L5"/>
    <mergeCell ref="A1:L1"/>
    <mergeCell ref="A2:L2"/>
    <mergeCell ref="A3:L3"/>
  </mergeCells>
  <hyperlinks>
    <hyperlink ref="E6" r:id="rId1" display="Clerical@ $29.93/hr"/>
  </hyperlinks>
  <printOptions horizontalCentered="1" verticalCentered="1"/>
  <pageMargins left="0.75" right="0.75" top="1" bottom="1" header="0.5" footer="0.5"/>
  <pageSetup fitToHeight="1" fitToWidth="1" horizontalDpi="600" verticalDpi="600" orientation="landscape" scale="8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workbookViewId="0" topLeftCell="C10">
      <selection activeCell="O26" sqref="M26:O32"/>
    </sheetView>
  </sheetViews>
  <sheetFormatPr defaultColWidth="9.140625" defaultRowHeight="12.75"/>
  <cols>
    <col min="1" max="1" width="15.421875" style="0" customWidth="1"/>
    <col min="2" max="2" width="10.8515625" style="0" customWidth="1"/>
    <col min="3" max="3" width="9.421875" style="0" bestFit="1" customWidth="1"/>
    <col min="4" max="4" width="7.8515625" style="0" customWidth="1"/>
    <col min="5" max="6" width="9.421875" style="0" bestFit="1" customWidth="1"/>
    <col min="7" max="7" width="10.28125" style="0" bestFit="1" customWidth="1"/>
    <col min="8" max="11" width="9.421875" style="0" bestFit="1" customWidth="1"/>
    <col min="12" max="12" width="11.57421875" style="0" bestFit="1" customWidth="1"/>
  </cols>
  <sheetData>
    <row r="1" spans="1:12" ht="12.75">
      <c r="A1" s="73" t="s">
        <v>22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12.75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12.75">
      <c r="A3" s="73" t="s">
        <v>23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5" spans="2:12" ht="12.75">
      <c r="B5" s="70" t="s">
        <v>3</v>
      </c>
      <c r="C5" s="71"/>
      <c r="D5" s="71"/>
      <c r="E5" s="71"/>
      <c r="F5" s="71"/>
      <c r="G5" s="71"/>
      <c r="H5" s="71"/>
      <c r="I5" s="72"/>
      <c r="J5" s="70" t="s">
        <v>4</v>
      </c>
      <c r="K5" s="71"/>
      <c r="L5" s="72"/>
    </row>
    <row r="6" spans="1:13" ht="51">
      <c r="A6" s="5" t="s">
        <v>5</v>
      </c>
      <c r="B6" s="50" t="s">
        <v>40</v>
      </c>
      <c r="C6" s="51" t="s">
        <v>41</v>
      </c>
      <c r="D6" s="51" t="s">
        <v>42</v>
      </c>
      <c r="E6" s="52" t="s">
        <v>43</v>
      </c>
      <c r="F6" s="3" t="s">
        <v>6</v>
      </c>
      <c r="G6" s="3" t="s">
        <v>7</v>
      </c>
      <c r="H6" s="3" t="s">
        <v>8</v>
      </c>
      <c r="I6" s="3" t="s">
        <v>28</v>
      </c>
      <c r="J6" s="3" t="s">
        <v>9</v>
      </c>
      <c r="K6" s="3" t="s">
        <v>10</v>
      </c>
      <c r="L6" s="3" t="s">
        <v>11</v>
      </c>
      <c r="M6" s="2"/>
    </row>
    <row r="7" spans="1:12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51">
      <c r="A8" s="5" t="s">
        <v>12</v>
      </c>
      <c r="B8" s="20">
        <v>40</v>
      </c>
      <c r="C8" s="20">
        <v>5</v>
      </c>
      <c r="D8" s="20">
        <v>5</v>
      </c>
      <c r="E8" s="20">
        <v>0</v>
      </c>
      <c r="F8" s="20">
        <f>B8+C8+D8+E8</f>
        <v>50</v>
      </c>
      <c r="G8" s="16">
        <f>(B8*72.43)+(C8*110.29)+(D8*114.77)+(E8*29.93)</f>
        <v>4022.5000000000005</v>
      </c>
      <c r="H8" s="20">
        <v>0</v>
      </c>
      <c r="I8" s="20">
        <v>17</v>
      </c>
      <c r="J8" s="20">
        <v>15</v>
      </c>
      <c r="K8" s="20">
        <f>F8*J8</f>
        <v>750</v>
      </c>
      <c r="L8" s="9">
        <f>(G8+H8+I8)*J8</f>
        <v>60592.50000000001</v>
      </c>
    </row>
    <row r="9" spans="1:12" ht="63.75">
      <c r="A9" s="5" t="s">
        <v>24</v>
      </c>
      <c r="B9" s="20">
        <v>20</v>
      </c>
      <c r="C9" s="20">
        <v>7</v>
      </c>
      <c r="D9" s="20">
        <v>0</v>
      </c>
      <c r="E9" s="20">
        <v>35</v>
      </c>
      <c r="F9" s="20">
        <f>B9+C9+D9+E9</f>
        <v>62</v>
      </c>
      <c r="G9" s="16">
        <f>(B9*72.43)+(C9*110.29)+(D9*114.77)+(E9*29.93)</f>
        <v>3268.1800000000003</v>
      </c>
      <c r="H9" s="20">
        <v>0</v>
      </c>
      <c r="I9" s="20">
        <v>5</v>
      </c>
      <c r="J9" s="20">
        <v>15</v>
      </c>
      <c r="K9" s="20">
        <f>F9*J9</f>
        <v>930</v>
      </c>
      <c r="L9" s="9">
        <f>(G9+H9+I9)*J9</f>
        <v>49097.700000000004</v>
      </c>
    </row>
    <row r="10" spans="1:12" ht="25.5">
      <c r="A10" s="5" t="s">
        <v>25</v>
      </c>
      <c r="B10" s="20">
        <v>5</v>
      </c>
      <c r="C10" s="20">
        <v>3</v>
      </c>
      <c r="D10" s="20">
        <v>0</v>
      </c>
      <c r="E10" s="20">
        <v>3</v>
      </c>
      <c r="F10" s="20">
        <f>B10+C10+D10+E10</f>
        <v>11</v>
      </c>
      <c r="G10" s="16">
        <f>(B10*72.43)+(C10*110.29)+(D10*114.77)+(E10*29.93)</f>
        <v>782.81</v>
      </c>
      <c r="H10" s="20">
        <v>0</v>
      </c>
      <c r="I10" s="20">
        <v>3</v>
      </c>
      <c r="J10" s="20">
        <v>15</v>
      </c>
      <c r="K10" s="20">
        <f>F10*J10</f>
        <v>165</v>
      </c>
      <c r="L10" s="9">
        <f>(G10+H10+I10)*J10</f>
        <v>11787.15</v>
      </c>
    </row>
    <row r="11" spans="1:12" ht="13.5" thickBot="1">
      <c r="A11" s="7" t="s">
        <v>18</v>
      </c>
      <c r="B11" s="21">
        <v>1.5</v>
      </c>
      <c r="C11" s="21">
        <v>0</v>
      </c>
      <c r="D11" s="21">
        <v>0</v>
      </c>
      <c r="E11" s="21">
        <v>2</v>
      </c>
      <c r="F11" s="21">
        <f>B11+C11+D11+E11</f>
        <v>3.5</v>
      </c>
      <c r="G11" s="36">
        <f>(B11*72.43)+(C11*110.29)+(D11*114.77)+(E11*29.93)</f>
        <v>168.505</v>
      </c>
      <c r="H11" s="21">
        <v>0</v>
      </c>
      <c r="I11" s="21">
        <v>13</v>
      </c>
      <c r="J11" s="21">
        <v>15</v>
      </c>
      <c r="K11" s="21">
        <f>F11*J11</f>
        <v>52.5</v>
      </c>
      <c r="L11" s="10">
        <f>(G11+H11+I11)*J11</f>
        <v>2722.575</v>
      </c>
    </row>
    <row r="12" spans="1:12" ht="13.5" thickTop="1">
      <c r="A12" s="1"/>
      <c r="B12" s="22"/>
      <c r="C12" s="22"/>
      <c r="D12" s="22"/>
      <c r="E12" s="22"/>
      <c r="F12" s="22"/>
      <c r="G12" s="11"/>
      <c r="H12" s="22"/>
      <c r="I12" s="22"/>
      <c r="J12" s="22"/>
      <c r="K12" s="22"/>
      <c r="L12" s="11"/>
    </row>
    <row r="13" spans="1:12" ht="25.5">
      <c r="A13" s="17" t="s">
        <v>19</v>
      </c>
      <c r="B13" s="14">
        <f aca="true" t="shared" si="0" ref="B13:I13">SUM(B8:B11)</f>
        <v>66.5</v>
      </c>
      <c r="C13" s="14">
        <f t="shared" si="0"/>
        <v>15</v>
      </c>
      <c r="D13" s="14">
        <f>SUM(D8:D11)</f>
        <v>5</v>
      </c>
      <c r="E13" s="14">
        <f>SUM(E8:E11)</f>
        <v>40</v>
      </c>
      <c r="F13" s="14">
        <f>SUM(F8:F11)</f>
        <v>126.5</v>
      </c>
      <c r="G13" s="12">
        <f t="shared" si="0"/>
        <v>8241.994999999999</v>
      </c>
      <c r="H13" s="14">
        <f t="shared" si="0"/>
        <v>0</v>
      </c>
      <c r="I13" s="14">
        <f t="shared" si="0"/>
        <v>38</v>
      </c>
      <c r="J13" s="14" t="s">
        <v>20</v>
      </c>
      <c r="K13" s="14" t="s">
        <v>20</v>
      </c>
      <c r="L13" s="14" t="s">
        <v>20</v>
      </c>
    </row>
    <row r="14" spans="1:12" ht="25.5">
      <c r="A14" s="17" t="s">
        <v>21</v>
      </c>
      <c r="B14" s="18" t="s">
        <v>20</v>
      </c>
      <c r="C14" s="18" t="s">
        <v>20</v>
      </c>
      <c r="D14" s="18" t="s">
        <v>20</v>
      </c>
      <c r="E14" s="18" t="s">
        <v>20</v>
      </c>
      <c r="F14" s="18" t="s">
        <v>20</v>
      </c>
      <c r="G14" s="19">
        <f>SUMPRODUCT(G8:G11,J8:J11)</f>
        <v>123629.925</v>
      </c>
      <c r="H14" s="18">
        <v>0</v>
      </c>
      <c r="I14" s="19">
        <f>SUMPRODUCT(I8:I11,J8:J11)</f>
        <v>570</v>
      </c>
      <c r="J14" s="18">
        <v>15</v>
      </c>
      <c r="K14" s="12">
        <f>SUM(K8:K11)</f>
        <v>1897.5</v>
      </c>
      <c r="L14" s="19">
        <f>SUM(L8:L11)</f>
        <v>124199.925</v>
      </c>
    </row>
    <row r="16" ht="12.75">
      <c r="A16" t="s">
        <v>68</v>
      </c>
    </row>
    <row r="19" spans="2:7" ht="15">
      <c r="B19" s="23"/>
      <c r="C19" s="54"/>
      <c r="D19" s="54"/>
      <c r="E19" s="55"/>
      <c r="F19" s="55"/>
      <c r="G19" s="56"/>
    </row>
    <row r="20" spans="2:7" ht="15">
      <c r="B20" s="55"/>
      <c r="C20" s="54"/>
      <c r="D20" s="54"/>
      <c r="E20" s="55"/>
      <c r="F20" s="58"/>
      <c r="G20" s="56"/>
    </row>
    <row r="21" spans="2:7" ht="15">
      <c r="B21" s="55"/>
      <c r="C21" s="54"/>
      <c r="D21" s="54"/>
      <c r="E21" s="55"/>
      <c r="F21" s="57"/>
      <c r="G21" s="56"/>
    </row>
  </sheetData>
  <mergeCells count="5">
    <mergeCell ref="B5:I5"/>
    <mergeCell ref="J5:L5"/>
    <mergeCell ref="A1:L1"/>
    <mergeCell ref="A2:L2"/>
    <mergeCell ref="A3:L3"/>
  </mergeCells>
  <hyperlinks>
    <hyperlink ref="E6" r:id="rId1" display="Clerical@ $29.93/hr"/>
  </hyperlinks>
  <printOptions horizontalCentered="1" verticalCentered="1"/>
  <pageMargins left="0.75" right="0.75" top="1" bottom="1" header="0.5" footer="0.5"/>
  <pageSetup fitToHeight="1" fitToWidth="1" horizontalDpi="600" verticalDpi="60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5">
      <selection activeCell="B17" sqref="B17:G22"/>
    </sheetView>
  </sheetViews>
  <sheetFormatPr defaultColWidth="9.140625" defaultRowHeight="12.75"/>
  <cols>
    <col min="1" max="1" width="14.28125" style="0" customWidth="1"/>
    <col min="2" max="2" width="9.8515625" style="0" customWidth="1"/>
    <col min="7" max="7" width="11.00390625" style="0" customWidth="1"/>
  </cols>
  <sheetData>
    <row r="1" spans="1:12" ht="12.75">
      <c r="A1" s="74" t="s">
        <v>65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2.75">
      <c r="A2" s="74" t="s">
        <v>60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12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2.75">
      <c r="A4" s="39"/>
      <c r="B4" s="75" t="s">
        <v>27</v>
      </c>
      <c r="C4" s="76"/>
      <c r="D4" s="76"/>
      <c r="E4" s="76"/>
      <c r="F4" s="76"/>
      <c r="G4" s="76"/>
      <c r="H4" s="76"/>
      <c r="I4" s="77"/>
      <c r="J4" s="76"/>
      <c r="K4" s="76"/>
      <c r="L4" s="77"/>
    </row>
    <row r="5" spans="1:12" ht="51">
      <c r="A5" s="40" t="s">
        <v>5</v>
      </c>
      <c r="B5" s="41" t="s">
        <v>48</v>
      </c>
      <c r="C5" s="41" t="s">
        <v>49</v>
      </c>
      <c r="D5" s="41" t="s">
        <v>50</v>
      </c>
      <c r="E5" s="41" t="s">
        <v>51</v>
      </c>
      <c r="F5" s="41" t="s">
        <v>52</v>
      </c>
      <c r="G5" s="41" t="s">
        <v>53</v>
      </c>
      <c r="H5" s="41" t="s">
        <v>8</v>
      </c>
      <c r="I5" s="41" t="s">
        <v>28</v>
      </c>
      <c r="J5" s="41" t="s">
        <v>63</v>
      </c>
      <c r="K5" s="41" t="s">
        <v>54</v>
      </c>
      <c r="L5" s="41" t="s">
        <v>55</v>
      </c>
    </row>
    <row r="6" spans="1:12" ht="38.25">
      <c r="A6" s="40" t="s">
        <v>56</v>
      </c>
      <c r="B6" s="42">
        <v>2.5</v>
      </c>
      <c r="C6" s="42">
        <v>1</v>
      </c>
      <c r="D6" s="42">
        <v>3</v>
      </c>
      <c r="E6" s="42">
        <v>0</v>
      </c>
      <c r="F6" s="42">
        <f>B6+C6+D6+E6</f>
        <v>6.5</v>
      </c>
      <c r="G6" s="16">
        <f>(B6*72.43)+(C6*110.29)+(D6*114.77)+(E6*29.93)</f>
        <v>635.675</v>
      </c>
      <c r="H6" s="42">
        <v>0</v>
      </c>
      <c r="I6" s="42">
        <v>0</v>
      </c>
      <c r="J6" s="42">
        <v>4</v>
      </c>
      <c r="K6" s="42">
        <f>F6*J6</f>
        <v>26</v>
      </c>
      <c r="L6" s="42">
        <f>(G6+H6+I6)*J6</f>
        <v>2542.7</v>
      </c>
    </row>
    <row r="7" spans="1:12" ht="38.25">
      <c r="A7" s="40" t="s">
        <v>62</v>
      </c>
      <c r="B7" s="42">
        <v>3</v>
      </c>
      <c r="C7" s="42">
        <v>1</v>
      </c>
      <c r="D7" s="42">
        <v>3</v>
      </c>
      <c r="E7" s="42">
        <v>0</v>
      </c>
      <c r="F7" s="42">
        <f>B7+C7+D7+E7</f>
        <v>7</v>
      </c>
      <c r="G7" s="16">
        <f>(B7*72.43)+(C7*110.29)+(D7*114.77)+(E7*29.93)</f>
        <v>671.8900000000001</v>
      </c>
      <c r="H7" s="42">
        <v>0</v>
      </c>
      <c r="I7" s="42">
        <v>30</v>
      </c>
      <c r="J7" s="42">
        <v>4</v>
      </c>
      <c r="K7" s="42">
        <f>F7*J7</f>
        <v>28</v>
      </c>
      <c r="L7" s="42">
        <f>(G7+H7+I7)*J7</f>
        <v>2807.5600000000004</v>
      </c>
    </row>
    <row r="8" spans="1:12" ht="12.75">
      <c r="A8" s="40" t="s">
        <v>61</v>
      </c>
      <c r="B8" s="42">
        <v>6</v>
      </c>
      <c r="C8" s="42">
        <v>2</v>
      </c>
      <c r="D8" s="42">
        <v>3</v>
      </c>
      <c r="E8" s="42">
        <v>1</v>
      </c>
      <c r="F8" s="42">
        <f>B8+C8+D8+E8</f>
        <v>12</v>
      </c>
      <c r="G8" s="16">
        <f>(B8*72.43)+(C8*110.29)+(D8*114.77)+(E8*29.93)</f>
        <v>1029.4</v>
      </c>
      <c r="H8" s="42">
        <v>0</v>
      </c>
      <c r="I8" s="42">
        <v>1000</v>
      </c>
      <c r="J8" s="42">
        <v>1</v>
      </c>
      <c r="K8" s="42">
        <f>F8*J8</f>
        <v>12</v>
      </c>
      <c r="L8" s="42">
        <f>(G8+H8+I8)*J8</f>
        <v>2029.4</v>
      </c>
    </row>
    <row r="9" spans="1:12" ht="39" thickBot="1">
      <c r="A9" s="43" t="s">
        <v>57</v>
      </c>
      <c r="B9" s="44">
        <v>1</v>
      </c>
      <c r="C9" s="44">
        <v>0</v>
      </c>
      <c r="D9" s="44">
        <v>0</v>
      </c>
      <c r="E9" s="44">
        <v>2</v>
      </c>
      <c r="F9" s="44">
        <f>B9+C9+D9+E9</f>
        <v>3</v>
      </c>
      <c r="G9" s="53">
        <f>(B9*72.43)+(C9*110.29)+(D9*114.77)+(E9*29.93)</f>
        <v>132.29000000000002</v>
      </c>
      <c r="H9" s="44">
        <v>0</v>
      </c>
      <c r="I9" s="44">
        <v>5</v>
      </c>
      <c r="J9" s="44">
        <v>4</v>
      </c>
      <c r="K9" s="42">
        <f>F9*J9</f>
        <v>12</v>
      </c>
      <c r="L9" s="42">
        <f>(G9+H9+I9)*J9</f>
        <v>549.1600000000001</v>
      </c>
    </row>
    <row r="10" spans="1:12" ht="13.5" thickTop="1">
      <c r="A10" s="45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46"/>
    </row>
    <row r="11" spans="1:12" ht="25.5">
      <c r="A11" s="40" t="s">
        <v>58</v>
      </c>
      <c r="B11" s="47">
        <v>95</v>
      </c>
      <c r="C11" s="47">
        <v>5</v>
      </c>
      <c r="D11" s="47">
        <v>2</v>
      </c>
      <c r="E11" s="47">
        <v>8</v>
      </c>
      <c r="F11" s="48" t="s">
        <v>59</v>
      </c>
      <c r="G11" s="47" t="s">
        <v>59</v>
      </c>
      <c r="H11" s="47">
        <v>0</v>
      </c>
      <c r="I11" s="47" t="s">
        <v>59</v>
      </c>
      <c r="J11" s="47" t="s">
        <v>20</v>
      </c>
      <c r="K11" s="47" t="s">
        <v>20</v>
      </c>
      <c r="L11" s="48" t="s">
        <v>20</v>
      </c>
    </row>
    <row r="12" spans="1:12" ht="25.5">
      <c r="A12" s="40" t="s">
        <v>21</v>
      </c>
      <c r="B12" s="47" t="s">
        <v>20</v>
      </c>
      <c r="C12" s="47" t="s">
        <v>20</v>
      </c>
      <c r="D12" s="47" t="s">
        <v>20</v>
      </c>
      <c r="E12" s="47" t="s">
        <v>20</v>
      </c>
      <c r="F12" s="47" t="s">
        <v>20</v>
      </c>
      <c r="G12" s="49">
        <f>SUMPRODUCT(G5:G9,J5:J9)</f>
        <v>6788.82</v>
      </c>
      <c r="H12" s="47">
        <v>0</v>
      </c>
      <c r="I12" s="49">
        <f>SUMPRODUCT(I6:I9,J6:J9)</f>
        <v>1140</v>
      </c>
      <c r="J12" s="47">
        <v>4</v>
      </c>
      <c r="K12" s="42">
        <f>SUM(K6:K9)</f>
        <v>78</v>
      </c>
      <c r="L12" s="49">
        <f>SUM(L6:L9)</f>
        <v>7928.82</v>
      </c>
    </row>
    <row r="13" spans="1:12" ht="12.7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</row>
    <row r="14" spans="1:12" ht="12.75">
      <c r="A14" s="39" t="s">
        <v>69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</row>
    <row r="15" spans="1:12" ht="12.75">
      <c r="A15" s="39" t="s">
        <v>64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</row>
    <row r="16" spans="1:12" ht="12.7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</row>
    <row r="17" spans="2:7" ht="15">
      <c r="B17" s="23"/>
      <c r="C17" s="54"/>
      <c r="D17" s="54"/>
      <c r="E17" s="55"/>
      <c r="F17" s="55"/>
      <c r="G17" s="56"/>
    </row>
    <row r="18" spans="2:7" ht="15">
      <c r="B18" s="55"/>
      <c r="C18" s="54"/>
      <c r="D18" s="54"/>
      <c r="E18" s="55"/>
      <c r="F18" s="58"/>
      <c r="G18" s="56"/>
    </row>
    <row r="19" spans="2:7" ht="15">
      <c r="B19" s="55"/>
      <c r="C19" s="54"/>
      <c r="D19" s="54"/>
      <c r="E19" s="55"/>
      <c r="F19" s="57"/>
      <c r="G19" s="56"/>
    </row>
  </sheetData>
  <mergeCells count="4">
    <mergeCell ref="A1:L1"/>
    <mergeCell ref="A2:L2"/>
    <mergeCell ref="B4:I4"/>
    <mergeCell ref="J4:L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 topLeftCell="A1">
      <selection activeCell="M13" sqref="M13"/>
    </sheetView>
  </sheetViews>
  <sheetFormatPr defaultColWidth="9.140625" defaultRowHeight="12.75"/>
  <cols>
    <col min="1" max="1" width="17.28125" style="0" customWidth="1"/>
    <col min="2" max="2" width="10.140625" style="0" customWidth="1"/>
    <col min="3" max="3" width="9.28125" style="0" bestFit="1" customWidth="1"/>
    <col min="4" max="4" width="9.28125" style="0" customWidth="1"/>
    <col min="5" max="5" width="9.28125" style="0" bestFit="1" customWidth="1"/>
    <col min="6" max="6" width="10.28125" style="0" bestFit="1" customWidth="1"/>
    <col min="7" max="9" width="9.28125" style="0" bestFit="1" customWidth="1"/>
    <col min="10" max="10" width="10.7109375" style="0" customWidth="1"/>
    <col min="11" max="11" width="10.421875" style="0" bestFit="1" customWidth="1"/>
  </cols>
  <sheetData>
    <row r="1" spans="1:11" ht="12.75">
      <c r="A1" s="73" t="s">
        <v>39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12.75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2.75">
      <c r="A3" s="73" t="s">
        <v>26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5" spans="2:11" ht="12.75">
      <c r="B5" s="78" t="s">
        <v>27</v>
      </c>
      <c r="C5" s="79"/>
      <c r="D5" s="79"/>
      <c r="E5" s="79"/>
      <c r="F5" s="79"/>
      <c r="G5" s="79"/>
      <c r="H5" s="79"/>
      <c r="I5" s="78" t="s">
        <v>4</v>
      </c>
      <c r="J5" s="79"/>
      <c r="K5" s="80"/>
    </row>
    <row r="6" spans="1:12" ht="38.25">
      <c r="A6" s="5" t="s">
        <v>5</v>
      </c>
      <c r="B6" s="33" t="s">
        <v>44</v>
      </c>
      <c r="C6" s="33" t="s">
        <v>45</v>
      </c>
      <c r="D6" s="33" t="s">
        <v>46</v>
      </c>
      <c r="E6" s="3" t="s">
        <v>6</v>
      </c>
      <c r="F6" s="3" t="s">
        <v>7</v>
      </c>
      <c r="G6" s="3" t="s">
        <v>8</v>
      </c>
      <c r="H6" s="3" t="s">
        <v>28</v>
      </c>
      <c r="I6" s="24" t="s">
        <v>9</v>
      </c>
      <c r="J6" s="24" t="s">
        <v>10</v>
      </c>
      <c r="K6" s="24" t="s">
        <v>11</v>
      </c>
      <c r="L6" s="1"/>
    </row>
    <row r="7" spans="1:11" ht="12.75">
      <c r="A7" s="5" t="s">
        <v>29</v>
      </c>
      <c r="B7" s="6">
        <v>20</v>
      </c>
      <c r="C7" s="6">
        <v>18</v>
      </c>
      <c r="D7" s="6">
        <v>18</v>
      </c>
      <c r="E7" s="6">
        <f>SUM(B7:D7)</f>
        <v>56</v>
      </c>
      <c r="F7" s="26">
        <f>(B7*71.02)+(C7*81.56)+(D7*84.61)</f>
        <v>4411.459999999999</v>
      </c>
      <c r="G7" s="6">
        <v>0</v>
      </c>
      <c r="H7" s="6">
        <v>0</v>
      </c>
      <c r="I7" s="6">
        <v>1</v>
      </c>
      <c r="J7" s="20">
        <f aca="true" t="shared" si="0" ref="J7:J15">E7*I7</f>
        <v>56</v>
      </c>
      <c r="K7" s="9">
        <f aca="true" t="shared" si="1" ref="K7:K15">(F7+G7+H7)*I7</f>
        <v>4411.459999999999</v>
      </c>
    </row>
    <row r="8" spans="1:11" ht="12.75">
      <c r="A8" s="5" t="s">
        <v>38</v>
      </c>
      <c r="B8" s="6">
        <v>10</v>
      </c>
      <c r="C8" s="6">
        <v>3</v>
      </c>
      <c r="D8" s="6">
        <v>2</v>
      </c>
      <c r="E8" s="6">
        <f aca="true" t="shared" si="2" ref="E8:E15">SUM(B8:D8)</f>
        <v>15</v>
      </c>
      <c r="F8" s="26">
        <f aca="true" t="shared" si="3" ref="F8:F15">(B8*71.02)+(C8*81.56)+(D8*84.61)</f>
        <v>1124.1</v>
      </c>
      <c r="G8" s="6">
        <v>0</v>
      </c>
      <c r="H8" s="34">
        <v>200</v>
      </c>
      <c r="I8" s="34">
        <v>1</v>
      </c>
      <c r="J8" s="6">
        <f t="shared" si="0"/>
        <v>15</v>
      </c>
      <c r="K8" s="9">
        <f t="shared" si="1"/>
        <v>1324.1</v>
      </c>
    </row>
    <row r="9" spans="1:11" ht="38.25">
      <c r="A9" s="5" t="s">
        <v>30</v>
      </c>
      <c r="B9" s="6">
        <v>3</v>
      </c>
      <c r="C9" s="6">
        <v>1</v>
      </c>
      <c r="D9" s="6">
        <v>1</v>
      </c>
      <c r="E9" s="6">
        <f t="shared" si="2"/>
        <v>5</v>
      </c>
      <c r="F9" s="26">
        <f t="shared" si="3"/>
        <v>379.23</v>
      </c>
      <c r="G9" s="6">
        <v>0</v>
      </c>
      <c r="H9" s="34">
        <v>200</v>
      </c>
      <c r="I9" s="34">
        <v>80</v>
      </c>
      <c r="J9" s="6">
        <f t="shared" si="0"/>
        <v>400</v>
      </c>
      <c r="K9" s="9">
        <f t="shared" si="1"/>
        <v>46338.4</v>
      </c>
    </row>
    <row r="10" spans="1:11" ht="51">
      <c r="A10" s="5" t="s">
        <v>31</v>
      </c>
      <c r="B10" s="6">
        <v>1</v>
      </c>
      <c r="C10" s="6">
        <v>0</v>
      </c>
      <c r="D10" s="6">
        <v>0</v>
      </c>
      <c r="E10" s="6">
        <f t="shared" si="2"/>
        <v>1</v>
      </c>
      <c r="F10" s="26">
        <f t="shared" si="3"/>
        <v>71.02</v>
      </c>
      <c r="G10" s="6">
        <v>0</v>
      </c>
      <c r="H10" s="34">
        <v>0</v>
      </c>
      <c r="I10" s="34">
        <v>80</v>
      </c>
      <c r="J10" s="6">
        <f t="shared" si="0"/>
        <v>80</v>
      </c>
      <c r="K10" s="9">
        <f t="shared" si="1"/>
        <v>5681.599999999999</v>
      </c>
    </row>
    <row r="11" spans="1:11" ht="38.25">
      <c r="A11" s="5" t="s">
        <v>32</v>
      </c>
      <c r="B11" s="6">
        <v>1</v>
      </c>
      <c r="C11" s="6">
        <v>0</v>
      </c>
      <c r="D11" s="6">
        <v>0</v>
      </c>
      <c r="E11" s="6">
        <f t="shared" si="2"/>
        <v>1</v>
      </c>
      <c r="F11" s="26">
        <f t="shared" si="3"/>
        <v>71.02</v>
      </c>
      <c r="G11" s="6">
        <v>0</v>
      </c>
      <c r="H11" s="34">
        <v>100</v>
      </c>
      <c r="I11" s="34">
        <v>80</v>
      </c>
      <c r="J11" s="6">
        <f t="shared" si="0"/>
        <v>80</v>
      </c>
      <c r="K11" s="9">
        <f t="shared" si="1"/>
        <v>13681.599999999999</v>
      </c>
    </row>
    <row r="12" spans="1:11" ht="12.75">
      <c r="A12" s="5" t="s">
        <v>33</v>
      </c>
      <c r="B12" s="6">
        <v>10</v>
      </c>
      <c r="C12" s="6">
        <v>0</v>
      </c>
      <c r="D12" s="6">
        <v>7</v>
      </c>
      <c r="E12" s="6">
        <f t="shared" si="2"/>
        <v>17</v>
      </c>
      <c r="F12" s="26">
        <f t="shared" si="3"/>
        <v>1302.4699999999998</v>
      </c>
      <c r="G12" s="6">
        <v>0</v>
      </c>
      <c r="H12" s="34">
        <v>0</v>
      </c>
      <c r="I12" s="34">
        <v>1</v>
      </c>
      <c r="J12" s="6">
        <f t="shared" si="0"/>
        <v>17</v>
      </c>
      <c r="K12" s="9">
        <f t="shared" si="1"/>
        <v>1302.4699999999998</v>
      </c>
    </row>
    <row r="13" spans="1:11" ht="51">
      <c r="A13" s="5" t="s">
        <v>34</v>
      </c>
      <c r="B13" s="6">
        <v>0.5</v>
      </c>
      <c r="C13" s="6">
        <v>0</v>
      </c>
      <c r="D13" s="6">
        <v>0</v>
      </c>
      <c r="E13" s="6">
        <f t="shared" si="2"/>
        <v>0.5</v>
      </c>
      <c r="F13" s="26">
        <f t="shared" si="3"/>
        <v>35.51</v>
      </c>
      <c r="G13" s="6">
        <v>0</v>
      </c>
      <c r="H13" s="34">
        <v>5</v>
      </c>
      <c r="I13" s="34">
        <v>80</v>
      </c>
      <c r="J13" s="6">
        <f t="shared" si="0"/>
        <v>40</v>
      </c>
      <c r="K13" s="9">
        <f t="shared" si="1"/>
        <v>3240.7999999999997</v>
      </c>
    </row>
    <row r="14" spans="1:11" ht="25.5">
      <c r="A14" s="5" t="s">
        <v>35</v>
      </c>
      <c r="B14" s="6">
        <v>10</v>
      </c>
      <c r="C14" s="6">
        <v>2</v>
      </c>
      <c r="D14" s="6">
        <v>2</v>
      </c>
      <c r="E14" s="6">
        <f t="shared" si="2"/>
        <v>14</v>
      </c>
      <c r="F14" s="26">
        <f t="shared" si="3"/>
        <v>1042.54</v>
      </c>
      <c r="G14" s="6">
        <v>0</v>
      </c>
      <c r="H14" s="34">
        <v>10</v>
      </c>
      <c r="I14" s="34">
        <v>1</v>
      </c>
      <c r="J14" s="6">
        <f t="shared" si="0"/>
        <v>14</v>
      </c>
      <c r="K14" s="9">
        <f t="shared" si="1"/>
        <v>1052.54</v>
      </c>
    </row>
    <row r="15" spans="1:11" ht="39" thickBot="1">
      <c r="A15" s="7" t="s">
        <v>36</v>
      </c>
      <c r="B15" s="8">
        <v>20</v>
      </c>
      <c r="C15" s="8">
        <v>25</v>
      </c>
      <c r="D15" s="8">
        <v>10</v>
      </c>
      <c r="E15" s="8">
        <f t="shared" si="2"/>
        <v>55</v>
      </c>
      <c r="F15" s="27">
        <f t="shared" si="3"/>
        <v>4305.5</v>
      </c>
      <c r="G15" s="8">
        <v>0</v>
      </c>
      <c r="H15" s="35">
        <v>933</v>
      </c>
      <c r="I15" s="35">
        <v>4</v>
      </c>
      <c r="J15" s="8">
        <f t="shared" si="0"/>
        <v>220</v>
      </c>
      <c r="K15" s="10">
        <f t="shared" si="1"/>
        <v>20954</v>
      </c>
    </row>
    <row r="16" spans="1:11" ht="13.5" thickTop="1">
      <c r="A16" s="25"/>
      <c r="B16" s="23"/>
      <c r="C16" s="23"/>
      <c r="D16" s="23"/>
      <c r="E16" s="23"/>
      <c r="F16" s="23"/>
      <c r="G16" s="23"/>
      <c r="H16" s="23"/>
      <c r="I16" s="23"/>
      <c r="J16" s="23"/>
      <c r="K16" s="28"/>
    </row>
    <row r="17" spans="1:11" ht="25.5">
      <c r="A17" s="29" t="s">
        <v>19</v>
      </c>
      <c r="B17" s="30">
        <f>SUM(B7:B15)</f>
        <v>75.5</v>
      </c>
      <c r="C17" s="30">
        <f>SUM(C7:C15)</f>
        <v>49</v>
      </c>
      <c r="D17" s="30">
        <f>SUM(D7:D15)</f>
        <v>40</v>
      </c>
      <c r="E17" s="30">
        <f>SUM(E7:E15)</f>
        <v>164.5</v>
      </c>
      <c r="F17" s="30">
        <f>SUM(F7:F15)</f>
        <v>12742.849999999999</v>
      </c>
      <c r="G17" s="6">
        <v>0</v>
      </c>
      <c r="H17" s="30">
        <f>SUM(H7:H15)</f>
        <v>1448</v>
      </c>
      <c r="I17" s="31" t="s">
        <v>20</v>
      </c>
      <c r="J17" s="31" t="s">
        <v>20</v>
      </c>
      <c r="K17" s="31" t="s">
        <v>20</v>
      </c>
    </row>
    <row r="18" spans="1:11" ht="25.5">
      <c r="A18" s="5" t="s">
        <v>21</v>
      </c>
      <c r="B18" s="31" t="s">
        <v>20</v>
      </c>
      <c r="C18" s="31" t="s">
        <v>20</v>
      </c>
      <c r="D18" s="31" t="s">
        <v>20</v>
      </c>
      <c r="E18" s="31" t="s">
        <v>20</v>
      </c>
      <c r="F18" s="19">
        <f>SUMPRODUCT(F7:F15,I7:I15)</f>
        <v>69644.97</v>
      </c>
      <c r="G18" s="32">
        <v>0</v>
      </c>
      <c r="H18" s="19">
        <f>SUMPRODUCT(H7:H15,I7:I15)</f>
        <v>28342</v>
      </c>
      <c r="I18" s="12">
        <v>80</v>
      </c>
      <c r="J18" s="12">
        <f>SUM(J7:J15)</f>
        <v>922</v>
      </c>
      <c r="K18" s="19">
        <f>SUM(K7:K15)</f>
        <v>97986.97</v>
      </c>
    </row>
    <row r="20" ht="12.75">
      <c r="A20" t="s">
        <v>37</v>
      </c>
    </row>
  </sheetData>
  <mergeCells count="5">
    <mergeCell ref="A1:K1"/>
    <mergeCell ref="A2:K2"/>
    <mergeCell ref="A3:K3"/>
    <mergeCell ref="B5:H5"/>
    <mergeCell ref="I5:K5"/>
  </mergeCells>
  <printOptions horizontalCentered="1" verticalCentered="1"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 - OTAQ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OTAQ5Y20X41</dc:creator>
  <cp:keywords/>
  <dc:description/>
  <cp:lastModifiedBy>OTAQ5Y20X41</cp:lastModifiedBy>
  <cp:lastPrinted>2007-12-28T04:06:48Z</cp:lastPrinted>
  <dcterms:created xsi:type="dcterms:W3CDTF">2004-09-14T05:23:38Z</dcterms:created>
  <dcterms:modified xsi:type="dcterms:W3CDTF">2007-12-31T20:36:36Z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