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2120" windowHeight="4695" tabRatio="843" firstSheet="1" activeTab="17"/>
  </bookViews>
  <sheets>
    <sheet name="Revision summary" sheetId="1" state="hidden" r:id="rId1"/>
    <sheet name="A1" sheetId="2" r:id="rId2"/>
    <sheet name="A2" sheetId="3" r:id="rId3"/>
    <sheet name="A3" sheetId="4" r:id="rId4"/>
    <sheet name="A4" sheetId="5" r:id="rId5"/>
    <sheet name="B1" sheetId="6" r:id="rId6"/>
    <sheet name="B2" sheetId="7" r:id="rId7"/>
    <sheet name="B3" sheetId="8" r:id="rId8"/>
    <sheet name="B4" sheetId="9" r:id="rId9"/>
    <sheet name="C1" sheetId="10" r:id="rId10"/>
    <sheet name="C2" sheetId="11" r:id="rId11"/>
    <sheet name="C3" sheetId="12" r:id="rId12"/>
    <sheet name="C4" sheetId="13" r:id="rId13"/>
    <sheet name="D1" sheetId="14" r:id="rId14"/>
    <sheet name="D2" sheetId="15" r:id="rId15"/>
    <sheet name="D3" sheetId="16" r:id="rId16"/>
    <sheet name="D4" sheetId="17" r:id="rId17"/>
    <sheet name="Table 4" sheetId="18" r:id="rId18"/>
    <sheet name="Table 5" sheetId="19" r:id="rId19"/>
  </sheets>
  <externalReferences>
    <externalReference r:id="rId22"/>
  </externalReferences>
  <definedNames>
    <definedName name="_Regression_Int" localSheetId="1" hidden="1">1</definedName>
    <definedName name="_Regression_Int" localSheetId="2" hidden="1">1</definedName>
    <definedName name="_xlnm.Print_Area" localSheetId="1">'A1'!$A$1:$O$71</definedName>
    <definedName name="_xlnm.Print_Area" localSheetId="2">'A2'!$A$1:$O$66</definedName>
    <definedName name="_xlnm.Print_Area" localSheetId="3">'A3'!$A$1:$O$66</definedName>
    <definedName name="_xlnm.Print_Area" localSheetId="4">'A4'!$A$1:$O$67</definedName>
    <definedName name="_xlnm.Print_Area" localSheetId="5">'B1'!$A$1:$O$49</definedName>
    <definedName name="_xlnm.Print_Area" localSheetId="6">'B2'!$A$1:$O$43</definedName>
    <definedName name="_xlnm.Print_Area" localSheetId="8">'B4'!$A$1:$O$50</definedName>
    <definedName name="_xlnm.Print_Area" localSheetId="9">'C1'!$A$1:$O$45</definedName>
    <definedName name="_xlnm.Print_Area" localSheetId="10">'C2'!$A$1:$O$48</definedName>
    <definedName name="_xlnm.Print_Area" localSheetId="11">'C3'!$A$1:$O$69</definedName>
    <definedName name="_xlnm.Print_Area" localSheetId="12">'C4'!$A$1:$O$67</definedName>
    <definedName name="_xlnm.Print_Area" localSheetId="13">'D1'!$A$1:$K$27</definedName>
    <definedName name="_xlnm.Print_Area" localSheetId="14">'D2'!$A$1:$K$41</definedName>
    <definedName name="_xlnm.Print_Area" localSheetId="15">'D3'!$A$1:$K$41</definedName>
    <definedName name="respondent" localSheetId="1">'A1'!$A$1:$O$68</definedName>
    <definedName name="respondent" localSheetId="2">'A2'!$A$1:$Q$74</definedName>
    <definedName name="respondent">#REF!</definedName>
    <definedName name="respondent1" localSheetId="1">'A1'!$A$1:$P$68</definedName>
    <definedName name="respondent1" localSheetId="2">'A2'!$A$1:$R$74</definedName>
    <definedName name="respondent1">#REF!</definedName>
  </definedNames>
  <calcPr fullCalcOnLoad="1"/>
</workbook>
</file>

<file path=xl/sharedStrings.xml><?xml version="1.0" encoding="utf-8"?>
<sst xmlns="http://schemas.openxmlformats.org/spreadsheetml/2006/main" count="1995" uniqueCount="239">
  <si>
    <t>Year 3 represents the third calendar year after the promulgation of this rule.  It is assumed that 1,618 new affected sources were constructed or reconstructed during this year and are subject to the initial notification requirement during this year.</t>
  </si>
  <si>
    <t>The new affected sources will have to submit their first annual compliance report by March 1 in the calendar year following their initial year of compliance.  Therefore the 3,236 new sources constructed or reconstructed by year 1 will and the 1,618 sources constructed in year 2 will submit their reports in year 3.</t>
  </si>
  <si>
    <t>Year 4 represents the fourth calendar year after the promulgation of this rule.  It is assumed that 1,618 new affected sources were constructed or reconstructed during this year and are subject to the initial notification requirement during this year.</t>
  </si>
  <si>
    <t>All new sources from year 4 (1,618), as well as all the sources that are considered existing sources under this rule, are required to submit a notification of compliance status starting in year 4.  The recordkeeping and reporting schedule for existing sources becomes applicable during year 4.</t>
  </si>
  <si>
    <t>The new and existing affected sources will have to submit their first annual compliance report by March 1 in the calendar year following their initial year of compliance.  It is assumed that starting with year 4 the entire population (35,781) of commercial automotive refinishing facilities and miscellaneous surface coating facilities will submit an annual compliance report.</t>
  </si>
  <si>
    <t>Assumes that a total of 250 government owned paint shops exist.  This assumption estimates one government-owned paint shop per county, for counties with a population greater than 240,000.  It is estimated that no new government owned paint shops will open and that this rule will only impact existing government owned paint shops.  The only impacts in the first year for existing sources are to read the rule and submit the initial notification and to develop a record system and enter data on painter certifications.</t>
  </si>
  <si>
    <t xml:space="preserve">It is assumed that no new government-owned sources will open. Existing sources will not have to submit their first annual compliance report or notification of compliance status until March 1 of the 4th year after promulgation of this rule and are thus excluded from the initial 3-year ICR period. </t>
  </si>
  <si>
    <t>of Government-Owned Miscellaneous Surface Coating Operations at Area Sources - Year 3</t>
  </si>
  <si>
    <t>of Government-Owned Miscellaneous Surface Coating Operations at Area Sources - Year 2</t>
  </si>
  <si>
    <t xml:space="preserve">Assumes that each facility has 2.4 painters, on average.  A record of the certification must be kept for each painter at the facility, and entering the record for each painter is expected to take 15 minutes.  Certifications are good for 5-years.  It is assumed that 20 percent of the certifications from 250 existing facilities will have to be updated in the record system each year. </t>
  </si>
  <si>
    <t>Assumes that a total of 250 government owned paint shops exist.  This assumption estimates one government-owned paint shop per county, for counties with a population greater than 240,000.  It is estimated that no new government owned paint shops will open and that this rule will only impact existing government owned paint shops.  The only impacts in the second year for existing sources are enter data on renewed painter certifications.</t>
  </si>
  <si>
    <t>Assumes that a total of 250 government owned paint shops exist.  This assumption estimates one government-owned paint shop per county, for counties with a population greater than 240,000.  It is estimated that no new government owned paint shops will open and that this rule will only impact existing government owned paint shops.  The only impacts in the third year for existing sources are enter data on renewed painter certifications.</t>
  </si>
  <si>
    <t>Assumes that a total of 250 government owned paint shops exist.  This assumption estimates one government-owned paint shop per county, for counties with a population greater than 240,000.  It is estimated that no new government owned paint shops will open and that this rule will only impact existing government owned paint shops.  Existing sources are required to be in compliance with the rule by year four, and as such they must submit a notification of compliance status, an annual compliance report, and enter data on renewed painter certifications.</t>
  </si>
  <si>
    <t xml:space="preserve">Existing sources have to submit their first annual compliance report or notification of compliance status until March 1 of the 4th year after promulgation of this rule.  </t>
  </si>
  <si>
    <t>Table B4.  Annual Respondent Burden and Cost of Recordkeeping and Reporting Requirements</t>
  </si>
  <si>
    <t>of Government-Owned Miscellaneous Surface Coating Operations at Area Sources - Year 4 (all existing sources comply)</t>
  </si>
  <si>
    <t>of Paint Stripping Operations at Area Sources - Year 1</t>
  </si>
  <si>
    <t>2) Notification of Compliance Status</t>
  </si>
  <si>
    <t>Labor references an average of the Bureau of Labor Statistics rates in the Automotive Body, Paint, Interior, and Glass Repair Industry (NAICS code 811120), Fabricated Metal Product Manufacturing (NAICS code 332000) and Plastics Product Manufacturing (NAICS code 236100), for the following occupations: automotive body and related repairers, first-line supervisors/managers of mechanics, installers, and repairers, and file clerks, engineering managers, environmental engineers, and clerical positions.  These rates are fully loaded (adjusted by an overhead and profit rate). Hourly rates are as follows: technical at $45.15, management at $58.48, and clerical at $19.03. One hour of technical work requires 6 minutes of clerical and 3 minutes of managerial support.</t>
  </si>
  <si>
    <t>of Paint Stripping Operations at Area Sources - Year 2</t>
  </si>
  <si>
    <t>of Paint Stripping Operations at Area Sources - Year 3</t>
  </si>
  <si>
    <t>of Paint Stripping Operations at Area Sources - Year 4</t>
  </si>
  <si>
    <t>Assume that each State and EPA Region reviews the MSCAS rule to develop a plan for reviewing notifications and reports.  1 occurrence per State * 50 States + 1 occurence per EPA Region * 10 Regions = 60 occurrences.</t>
  </si>
  <si>
    <t>of Paint Stripping and Miscellaneous Surface Coating Operations at Area Sources - Year 1</t>
  </si>
  <si>
    <t>of Paint Stripping and Miscellaneous Surface Coating Operations at Area Sources - Year 2</t>
  </si>
  <si>
    <t>of Paint Stripping and Miscellaneous Surface Coating Operations at Area Sources - Year 3</t>
  </si>
  <si>
    <t>of Paint Stripping and Miscellaneous Surface Coating Operations at Area Sources - Year 4</t>
  </si>
  <si>
    <t>The number of sources expected to record a deviation for the rule requirements is based on the assumption of a 95 percent compliance rate.  Approximately 5 percent of the estimated 32,801 sources that are required to be in compliance with the rule in year 4 are expected to have some type of violation of the proposed work practices in any given year.</t>
  </si>
  <si>
    <t>Table C4.  Annual Respondent Burden and Cost of Recordkeeping and Reporting Requirements</t>
  </si>
  <si>
    <t>Table D2.  Annual Designated Administrator Burden and Cost of Recordkeeping and Reporting Requirements</t>
  </si>
  <si>
    <t>Table D3.  Annual Designated Administrator Burden and Cost of Recordkeeping and Reporting Requirements</t>
  </si>
  <si>
    <t>Table D4.  Annual Designated Administrator Burden and Cost of Recordkeeping and Reporting Requirements</t>
  </si>
  <si>
    <t>of Commercial Miscellaneous Surface Coating Operations at Area Sources - Year 3</t>
  </si>
  <si>
    <t>of Commercial Miscellaneous Surface Coating Operations at Area Sources - Year 4 (all existing sources comply)</t>
  </si>
  <si>
    <t>of Commercial Miscellaneous Surface Coating Operations at Area Sources - Year 2</t>
  </si>
  <si>
    <t>of Commercial Miscellaneous Surface Coating Operations at Area Sources - Year 1</t>
  </si>
  <si>
    <t>of Government-Owned Miscellaneous Surface Coating Operations at Area Sources - Year 1</t>
  </si>
  <si>
    <t>=</t>
  </si>
  <si>
    <t># non Ea units</t>
  </si>
  <si>
    <t>(B)</t>
  </si>
  <si>
    <t>(C)</t>
  </si>
  <si>
    <t>(D)</t>
  </si>
  <si>
    <t>(E)</t>
  </si>
  <si>
    <t>(F)</t>
  </si>
  <si>
    <t># Ea units</t>
  </si>
  <si>
    <t>EPA</t>
  </si>
  <si>
    <t>Tech</t>
  </si>
  <si>
    <t>Management</t>
  </si>
  <si>
    <t>Clerical</t>
  </si>
  <si>
    <t>#units total</t>
  </si>
  <si>
    <t>Occurrences</t>
  </si>
  <si>
    <t>Hours</t>
  </si>
  <si>
    <t>Cost</t>
  </si>
  <si>
    <t>Per</t>
  </si>
  <si>
    <t>Per Year</t>
  </si>
  <si>
    <t>Occurrence</t>
  </si>
  <si>
    <t>Burden Item</t>
  </si>
  <si>
    <t>(C=AxB)</t>
  </si>
  <si>
    <t>(D=Cx0.05)</t>
  </si>
  <si>
    <t>(E=Cx0.1)</t>
  </si>
  <si>
    <t>1.</t>
  </si>
  <si>
    <t>Applications</t>
  </si>
  <si>
    <t>not applicable</t>
  </si>
  <si>
    <t>2.</t>
  </si>
  <si>
    <t>Read and Understand Rule Requirements</t>
  </si>
  <si>
    <t>c</t>
  </si>
  <si>
    <t>3.</t>
  </si>
  <si>
    <t>Required Activities</t>
  </si>
  <si>
    <t>A.</t>
  </si>
  <si>
    <t>Observe initial performance tests</t>
  </si>
  <si>
    <t xml:space="preserve"> </t>
  </si>
  <si>
    <t>B.</t>
  </si>
  <si>
    <t>Excess emissions -- Enforcement Activities</t>
  </si>
  <si>
    <t>C.</t>
  </si>
  <si>
    <t>Create Information</t>
  </si>
  <si>
    <t>D.</t>
  </si>
  <si>
    <t>Gather Information</t>
  </si>
  <si>
    <t>E.</t>
  </si>
  <si>
    <t>Report Reviews</t>
  </si>
  <si>
    <t>F.</t>
  </si>
  <si>
    <t># pulping lines</t>
  </si>
  <si>
    <t>(A)</t>
  </si>
  <si>
    <t>(G)</t>
  </si>
  <si>
    <t># bleaching lines</t>
  </si>
  <si>
    <t>Hours Per</t>
  </si>
  <si>
    <t>Number of</t>
  </si>
  <si>
    <t>Technical</t>
  </si>
  <si>
    <t>Total</t>
  </si>
  <si>
    <t xml:space="preserve">Total </t>
  </si>
  <si>
    <t>Footnotes</t>
  </si>
  <si>
    <t># mills total</t>
  </si>
  <si>
    <t>Respondents</t>
  </si>
  <si>
    <t>Labor Costs</t>
  </si>
  <si>
    <t># mills with bleaching lines</t>
  </si>
  <si>
    <t>(Technical</t>
  </si>
  <si>
    <t>Respondent</t>
  </si>
  <si>
    <t>hours)</t>
  </si>
  <si>
    <t>(b)</t>
  </si>
  <si>
    <t>Not applicable</t>
  </si>
  <si>
    <t>Surveys and Studies</t>
  </si>
  <si>
    <t>Reporting Requirements</t>
  </si>
  <si>
    <t>e</t>
  </si>
  <si>
    <t>d</t>
  </si>
  <si>
    <t>4.</t>
  </si>
  <si>
    <t>Recordkeeping Requirements</t>
  </si>
  <si>
    <t>Read Instructions</t>
  </si>
  <si>
    <t>Included in 3.A</t>
  </si>
  <si>
    <t>Plan Activities</t>
  </si>
  <si>
    <t>Implement Activities</t>
  </si>
  <si>
    <t>Develop Record System</t>
  </si>
  <si>
    <t>Record information</t>
  </si>
  <si>
    <t>Personnel Training</t>
  </si>
  <si>
    <t>G.</t>
  </si>
  <si>
    <t>Time for audits</t>
  </si>
  <si>
    <t xml:space="preserve">TOTAL: </t>
  </si>
  <si>
    <t>a</t>
  </si>
  <si>
    <t>b</t>
  </si>
  <si>
    <t>One-time only costs.</t>
  </si>
  <si>
    <t>Figures may not add exactly due to rounding.</t>
  </si>
  <si>
    <t>TOTAL:</t>
  </si>
  <si>
    <t>Per Year (a)</t>
  </si>
  <si>
    <t>Costs</t>
  </si>
  <si>
    <t>Non-Labor</t>
  </si>
  <si>
    <t xml:space="preserve">  Number of</t>
  </si>
  <si>
    <t xml:space="preserve">   Per Year (a)</t>
  </si>
  <si>
    <t>(C=A x B)</t>
  </si>
  <si>
    <t>(CXD)</t>
  </si>
  <si>
    <t>(E x 0.05)</t>
  </si>
  <si>
    <t>(E x 0.1)</t>
  </si>
  <si>
    <t>Total Hours</t>
  </si>
  <si>
    <t>Labor</t>
  </si>
  <si>
    <t>Summary of Respondent Burden</t>
  </si>
  <si>
    <t>Annualized Capital and Startup</t>
  </si>
  <si>
    <t>O &amp; M Summary</t>
  </si>
  <si>
    <t>Observe annual performance tests</t>
  </si>
  <si>
    <t>b, c</t>
  </si>
  <si>
    <t>(Tech Hours)</t>
  </si>
  <si>
    <t>3)   Review annual compliance report</t>
  </si>
  <si>
    <t>Table A1.  Annual Respondent Burden and Cost of Recordkeeping and Reporting Requirements</t>
  </si>
  <si>
    <t>Action:</t>
  </si>
  <si>
    <t>Author:</t>
  </si>
  <si>
    <t>JMH</t>
  </si>
  <si>
    <t>Incorporate Brian Shrager comments and update labor costs per guidance from OMB on other rules.</t>
  </si>
  <si>
    <t>Comments:</t>
  </si>
  <si>
    <t>CEMS costs are dependent on labor rate in these sheets, had to back-calculate hours to match cost estimate from OAQPS guidance.</t>
  </si>
  <si>
    <t>QA/QC review comments:</t>
  </si>
  <si>
    <t>QA/QC reviewer initials:</t>
  </si>
  <si>
    <t>Date reviewed/revisions complete:</t>
  </si>
  <si>
    <t>BDL</t>
  </si>
  <si>
    <t>Need to revise RAA to 3/12 occurences in table 5A.  Adjust non-labor to $20 from $15 and tech labor from 0.75 to 1 hr for daily calibration to be consistent with OAQPS cost manual estimates (all respondent tables).</t>
  </si>
  <si>
    <t>Brian Shrager comments on footnote h "one semiannual report" and labor rates in column headings need to be updated to what is used.</t>
  </si>
  <si>
    <t>Also changed footnote f for EPA cost tables to match.</t>
  </si>
  <si>
    <t>Editorial in nature.  No additional QA/QC performed.</t>
  </si>
  <si>
    <t>1)  Initial Notification Letter</t>
  </si>
  <si>
    <t xml:space="preserve"> B.  Required Activities</t>
  </si>
  <si>
    <t>Only sources without an HVLP gun are required to maintain records on the testing of non-HVLP type spray guns.  It is assumed that no source will opt for a testing of their spray gun, and all sources with non-HVLP type spray guns will purchase new guns in response to the rule before the effective date and there are no recordkeeping costs associated with this requirement.</t>
  </si>
  <si>
    <t>Notification of Compliance Status</t>
  </si>
  <si>
    <t>3)  Annual compliance report</t>
  </si>
  <si>
    <t>Initial Notification</t>
  </si>
  <si>
    <t xml:space="preserve">Travel expenses:  </t>
  </si>
  <si>
    <t>f</t>
  </si>
  <si>
    <t>Review of the rule by EPA Regions and States only occurs in year 1 of this ICR</t>
  </si>
  <si>
    <t>2)</t>
  </si>
  <si>
    <t>1)    Records of painter certification</t>
  </si>
  <si>
    <t>2) Records of filter efficiency</t>
  </si>
  <si>
    <t>3)    Records of spray gun</t>
  </si>
  <si>
    <t>4)    Records of deviation from the rule requirements and corrective actions taken</t>
  </si>
  <si>
    <t>g</t>
  </si>
  <si>
    <t>Assumes 1% of affected sources will opt to test the filter effieciency of filter that are not polyester fiber or fiberglass.  If a source opts to test the efficiency of a filter it is assumed that the filter manufacturer would perform the test and the burden on the source would only be the time to record and file the efficiency of this filter based on the results of the manufacturer's test.</t>
  </si>
  <si>
    <t>c, d</t>
  </si>
  <si>
    <t>Not Applicable</t>
  </si>
  <si>
    <t>h</t>
  </si>
  <si>
    <t>c, e</t>
  </si>
  <si>
    <t>j</t>
  </si>
  <si>
    <t>i</t>
  </si>
  <si>
    <t>c, g</t>
  </si>
  <si>
    <t xml:space="preserve">The new affected sources will have to submit their first annual compliance report by March 1 in the calendar year following their initial year of compliance.  Therefore no reports will be submitted in the first year of this ICR.  Existing sources will not have to submit their first annual compliance report until March 1 of the 4th year after promulgation of this rule and are thus excluded from the initial 3-year ICR period. </t>
  </si>
  <si>
    <t>k</t>
  </si>
  <si>
    <t>Assumes that each facility has 2.4 painters, on average.  A record of the certification must be kept for each painter at the facility, and entering the record for each painter is expected to take 15 minutes.  Certifications are good for 5-years and it is assumed that the burden will be on a five year recurring basis for each facility.</t>
  </si>
  <si>
    <t>Table D1.  Annual Designated Administrator Burden and Cost of Recordkeeping and Reporting Requirements</t>
  </si>
  <si>
    <t>1)</t>
  </si>
  <si>
    <t>Labor references an average of the Bureau of Labor Statistics rates in the Automotive Body, Paint, Interior, and Glass Repair Industry (NAICS code 811120), Fabricated Metal Product Manufacturing (NAICS code 332000) and Plastics Product Manufacturing (NAICS code 236100), for the following occupations: automotive body and related repairers, first-line supervisors/managers of mechanics, installers, and repairers, and file clerks, engineering managers, environmental engineers, and clerical positions.  These rates are fully loaded (adjusted by an overhead and profit rate). Hourly rates are as follows: technical at $45.15, management at 58.48, and clerical at $19.03. One hour of technical work requires 6 minutes of clerical and 3 minutes of managerial support.</t>
  </si>
  <si>
    <t>Table A3.  Annual Respondent Burden and Cost of Recordkeeping and Reporting Requirements</t>
  </si>
  <si>
    <t>Table A2.  Annual Respondent Burden and Cost of Recordkeeping and Reporting Requirements</t>
  </si>
  <si>
    <r>
      <t xml:space="preserve">All new sources in year 3 (1,618) are required to submit a notification of compliance status within 120 days </t>
    </r>
    <r>
      <rPr>
        <sz val="8"/>
        <rFont val="Helv"/>
        <family val="0"/>
      </rPr>
      <t xml:space="preserve">of start-up or from the promulgation of this rule, whatever is  later.  </t>
    </r>
  </si>
  <si>
    <t>The number of sources expected to record a deviation for the rule requirements is based on the assumption of a 95 percent compliance rate.  Approximately 5 percent of the estimated 6,472 new sources that are required to be in compliance with the rule in year 3 are expected to have some type of violation of the proposed work practices in any given year.</t>
  </si>
  <si>
    <t>Table B1.  Annual Respondent Burden and Cost of Recordkeeping and Reporting Requirements</t>
  </si>
  <si>
    <t>Table B2.  Annual Respondent Burden and Cost of Recordkeeping and Reporting Requirements</t>
  </si>
  <si>
    <t>Table B3.  Annual Respondent Burden and Cost of Recordkeeping and Reporting Requirements</t>
  </si>
  <si>
    <t>Table C1.  Annual Respondent Burden and Cost of Recordkeeping and Reporting Requirements</t>
  </si>
  <si>
    <t>Table C2.  Annual Respondent Burden and Cost of Recordkeeping and Reporting Requirements</t>
  </si>
  <si>
    <t>Table C3.  Annual Respondent Burden and Cost of Recordkeeping and Reporting Requirements</t>
  </si>
  <si>
    <t>Assumes that 1,618 new affected sources were constructed or reconstructed between proposal and promulgation, and another 1,618 new sources were constructed within 1 year after the promulgation of this rule.  These sources are both considered new sources, and are required to submit an initial notification within 120 days of start-up.  The existing affected sources must also submit their initial notification within one year from promulgation, which makes for a total of 35,781 miscellaneous surface coating or motor vehicle or mobile equipment refinishing sources submitting an initial notification within one year of promulgation of this rule.</t>
  </si>
  <si>
    <t>All new sources (3,236) are required to submit a notification of compliance status within 120 days of start-up or from the promulgation of this rule, whichever is  later.  Existing sources have three years and 60 days to submit this notification and are thus excluded from the initial 3-year ICR period.</t>
  </si>
  <si>
    <t>A facility will develop a simple system to track the date of each employee's initial certification and most recent refresher training.  Painter certification records must be completed by both new and existing sources within the first year.</t>
  </si>
  <si>
    <t>Assumes that each facility has 2.4 painters, on average.  A record of the certification must be kept for each painter at the facility, and entering the record for each painter is expected to take 15 minutes.  Certifications are good for 5-years and it is assumed that each year, 20 percent of the painters will need to have their records updated.  However, in the first year, all painters need their records entered into the system.</t>
  </si>
  <si>
    <t>The number of sources expected to record a deviation for the rule requirements is based on the assumption of a 95 percent compliance rate.  Approximately 5 percent of the estimated 3,236 new sources that are required to be in compliance with the rule in year 1 are expected to have some type of violation of the proposed work practices in any given year.</t>
  </si>
  <si>
    <t>Year 2 represents the third calendar year after the promulgation of this rule.  It is assumed that 1,618 new affected sources were constructed or reconstructed during this year and are subject to the initial notification requirement during this year.</t>
  </si>
  <si>
    <t>The new affected sources will have to submit their first annual compliance report by March 1 in the calendar year following their initial year of compliance.  Therefore the 3,236 new sources constructed or reconstructed by year 1 will submit their first report in year 2.</t>
  </si>
  <si>
    <t>A new facility will develop a simple system to track the date of each employee's initial certification and most recent refresher training.</t>
  </si>
  <si>
    <t xml:space="preserve">All new sources in year 2 (1,618) are required to submit a notification of compliance status within 120 days of start-up or from the promulgation of this rule, whichever is later.  </t>
  </si>
  <si>
    <t xml:space="preserve">Assumes that each facility has 2.4 painters, on average.  A record of the certification must be kept for each painter at the facility, and entering the record for each painter is expected to take 15 minutes.  Certifications are good for 5-years.  It is assumed that 20 percent of the certifications from 35,781 existing and new facilities will have to be updated in the record system each year. </t>
  </si>
  <si>
    <t>The number of sources expected to record a deviation for the rule requirements is based on the assumption of a 95 percent compliance rate.  Approximately 5 percent of the estimated 4,854 new sources that are required to be in compliance with the rule in year 1 are expected to have some type of violation of the proposed work practices in any given year.</t>
  </si>
  <si>
    <t xml:space="preserve">Assumes that a total of 35,731 miscellaneous surface coating or commercially-owned motor vehicle and mobile equipment refinishing facilities will exist in any given year of this ICR.  It is estimated that 1,618 new affected sources per year will be constructed. Existing sources will shutdown after a period of time and be replaced with new sources, but the total number of affected automotive refinishing shops expected to become subject to this rule will not change over this ICR period.   </t>
  </si>
  <si>
    <t xml:space="preserve">Assumes that a total of 35,731 facilities will exist in any given year of this ICR.  It is estimated that 1,678 new affected sources per year will be constructed. Existing sources will shutdown after a period of time and be replaced with new sources, but the total number of affected automotive refinishing shops expected to become subject to this rule will not change over this ICR period.   </t>
  </si>
  <si>
    <t xml:space="preserve">Assumes that a total of 35,731 facilities will exist in any given year of this ICR.  It is estimated that 1,618 new affected sources per year will be constructed. Existing sources will shutdown after a period of time and be replaced with new sources, but the total number of affected automotive refinishing shops expected to become subject to this rule will not change over this ICR period.   </t>
  </si>
  <si>
    <t>@$33</t>
  </si>
  <si>
    <t>@$72</t>
  </si>
  <si>
    <t>@$25</t>
  </si>
  <si>
    <t>@$45.15</t>
  </si>
  <si>
    <t>@$58.48</t>
  </si>
  <si>
    <t>@$19.03</t>
  </si>
  <si>
    <t>Process/Review Information</t>
  </si>
  <si>
    <t xml:space="preserve">Assumes that a total of 3,000 existing area source paint stripping facilities will exist in any given year of this ICR.   </t>
  </si>
  <si>
    <t>The existing affected sources must submit their initial notification within one year from promulgation, which makes for a total of 3,000 sources submitting an initial notification within one year of promulgation of this rule.</t>
  </si>
  <si>
    <t xml:space="preserve">Existing sources will not have to submit their first annual compliance report until March 1 of the 4th year after promulgation of this rule and are thus excluded from the initial 3-year ICR period. </t>
  </si>
  <si>
    <t>The 15 hrs training includes 2 technical hrs (at $45/hr) and 13 laborer hrs (at $15/hr) for an average labor rate of $19/hr.  The management and clerical hours are based on the technicl hours only.</t>
  </si>
  <si>
    <t xml:space="preserve">Facilities will update the work practice plan and placards displaying this plan.  </t>
  </si>
  <si>
    <t>Table 4 Summary of Burden and Costs for the Affected Source Categories</t>
  </si>
  <si>
    <t>Sector</t>
  </si>
  <si>
    <t>Commercial Misc. Surface Coating</t>
  </si>
  <si>
    <t>Government Misc. Surface Coating</t>
  </si>
  <si>
    <t>Paint Stripping</t>
  </si>
  <si>
    <t>Year 1</t>
  </si>
  <si>
    <t>Burden Hours</t>
  </si>
  <si>
    <t>Labor Cost</t>
  </si>
  <si>
    <t>O&amp;M cost</t>
  </si>
  <si>
    <t>Year 2</t>
  </si>
  <si>
    <t>Year 3</t>
  </si>
  <si>
    <t>Annual  Average</t>
  </si>
  <si>
    <t>Table 5  Summary of Agency Burden for Years 1-3 of this ICR.</t>
  </si>
  <si>
    <t>Agency</t>
  </si>
  <si>
    <t>3-year Average</t>
  </si>
  <si>
    <t>Table A4.  Annual Respondent Burden and Cost of Recordkeeping and Reporting Requirements</t>
  </si>
  <si>
    <t xml:space="preserve">        1)  Train personnel</t>
  </si>
  <si>
    <t xml:space="preserve">        2)  Update Plan</t>
  </si>
  <si>
    <t>Facilities that annually use more than 150 gallons of paint strippers that contain methylene chloride (estimated to be 1,050 facilities out of the 3,000 facilities) are required to develop a written plan.  They are also required to submit a notification of compliance status report and annual compliance reports.</t>
  </si>
  <si>
    <t>Assumes sources that annually use more than 150 gallons of paint strippers that contain methylene chloride (estimated to be 1,050 facilities out of the 3,000 facilities) complete and submit their notification of compliance status at the end of this year.</t>
  </si>
  <si>
    <t xml:space="preserve">Assumes existing sources that annually use more than 150 gallons of paint strippers that contain methylene chloride (estimated to be 1,050 facilities out of the 3,000 facilities)  will submit their first annual compliance report by March 1 of the 4th year after promulgation of this rule.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</si>
</sst>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mm/dd/yy_)"/>
    <numFmt numFmtId="166" formatCode=";;;"/>
    <numFmt numFmtId="167" formatCode="0_)"/>
    <numFmt numFmtId="168" formatCode="0.0_)"/>
    <numFmt numFmtId="169" formatCode="&quot;$&quot;#,##0"/>
    <numFmt numFmtId="170" formatCode="&quot;$&quot;#,##0.0_);\(&quot;$&quot;#,##0.0\)"/>
    <numFmt numFmtId="171" formatCode="&quot;$&quot;#,##0.000_);\(&quot;$&quot;#,##0.000\)"/>
    <numFmt numFmtId="172" formatCode="[$-409]dddd\,\ mmmm\ dd\,\ yyyy"/>
    <numFmt numFmtId="173" formatCode="_(&quot;$&quot;* #,##0.0_);_(&quot;$&quot;* \(#,##0.0\);_(&quot;$&quot;* &quot;-&quot;??_);_(@_)"/>
    <numFmt numFmtId="174" formatCode="_(&quot;$&quot;* #,##0_);_(&quot;$&quot;* \(#,##0\);_(&quot;$&quot;* &quot;-&quot;??_);_(@_)"/>
    <numFmt numFmtId="175" formatCode="0.0"/>
    <numFmt numFmtId="176" formatCode="_(* #,##0.0_);_(* \(#,##0.0\);_(* &quot;-&quot;??_);_(@_)"/>
    <numFmt numFmtId="177" formatCode="_(* #,##0_);_(* \(#,##0\);_(* &quot;-&quot;??_);_(@_)"/>
    <numFmt numFmtId="178" formatCode="&quot;Yes&quot;;&quot;Yes&quot;;&quot;No&quot;"/>
    <numFmt numFmtId="179" formatCode="&quot;True&quot;;&quot;True&quot;;&quot;False&quot;"/>
    <numFmt numFmtId="180" formatCode="&quot;On&quot;;&quot;On&quot;;&quot;Off&quot;"/>
    <numFmt numFmtId="181" formatCode="[$€-2]\ #,##0.00_);[Red]\([$€-2]\ #,##0.00\)"/>
  </numFmts>
  <fonts count="13">
    <font>
      <sz val="8"/>
      <name val="Helv"/>
      <family val="0"/>
    </font>
    <font>
      <b/>
      <sz val="10"/>
      <name val="Arial"/>
      <family val="0"/>
    </font>
    <font>
      <i/>
      <sz val="10"/>
      <name val="Arial"/>
      <family val="0"/>
    </font>
    <font>
      <b/>
      <i/>
      <sz val="10"/>
      <name val="Arial"/>
      <family val="0"/>
    </font>
    <font>
      <sz val="10"/>
      <name val="Arial"/>
      <family val="0"/>
    </font>
    <font>
      <sz val="8"/>
      <color indexed="12"/>
      <name val="Helv"/>
      <family val="0"/>
    </font>
    <font>
      <sz val="10"/>
      <name val="Helv"/>
      <family val="0"/>
    </font>
    <font>
      <sz val="8"/>
      <color indexed="8"/>
      <name val="Helv"/>
      <family val="0"/>
    </font>
    <font>
      <b/>
      <sz val="12"/>
      <name val="Courier New"/>
      <family val="0"/>
    </font>
    <font>
      <b/>
      <sz val="11"/>
      <name val="Courier New"/>
      <family val="0"/>
    </font>
    <font>
      <sz val="8"/>
      <name val="Arial"/>
      <family val="0"/>
    </font>
    <font>
      <u val="single"/>
      <sz val="8"/>
      <color indexed="12"/>
      <name val="Helv"/>
      <family val="0"/>
    </font>
    <font>
      <u val="single"/>
      <sz val="8"/>
      <color indexed="36"/>
      <name val="Helv"/>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04">
    <border>
      <left/>
      <right/>
      <top/>
      <bottom/>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thin"/>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style="thin"/>
      <right style="thin"/>
      <top style="double">
        <color indexed="8"/>
      </top>
      <bottom>
        <color indexed="63"/>
      </bottom>
    </border>
    <border>
      <left style="thin">
        <color indexed="8"/>
      </left>
      <right style="thin"/>
      <top style="double">
        <color indexed="8"/>
      </top>
      <bottom>
        <color indexed="63"/>
      </bottom>
    </border>
    <border>
      <left style="thin">
        <color indexed="8"/>
      </left>
      <right style="double">
        <color indexed="8"/>
      </right>
      <top style="double">
        <color indexed="8"/>
      </top>
      <bottom>
        <color indexed="63"/>
      </bottom>
    </border>
    <border>
      <left style="double">
        <color indexed="8"/>
      </left>
      <right>
        <color indexed="63"/>
      </right>
      <top>
        <color indexed="63"/>
      </top>
      <bottom>
        <color indexed="63"/>
      </bottom>
    </border>
    <border>
      <left style="thin">
        <color indexed="8"/>
      </left>
      <right>
        <color indexed="63"/>
      </right>
      <top>
        <color indexed="63"/>
      </top>
      <bottom>
        <color indexed="63"/>
      </bottom>
    </border>
    <border>
      <left style="thin"/>
      <right style="thin"/>
      <top>
        <color indexed="63"/>
      </top>
      <bottom>
        <color indexed="63"/>
      </bottom>
    </border>
    <border>
      <left style="thin">
        <color indexed="8"/>
      </left>
      <right style="thin"/>
      <top>
        <color indexed="63"/>
      </top>
      <bottom>
        <color indexed="63"/>
      </bottom>
    </border>
    <border>
      <left style="thin">
        <color indexed="8"/>
      </left>
      <right style="double">
        <color indexed="8"/>
      </right>
      <top>
        <color indexed="63"/>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color indexed="63"/>
      </right>
      <top>
        <color indexed="63"/>
      </top>
      <bottom style="double">
        <color indexed="8"/>
      </bottom>
    </border>
    <border>
      <left style="thin">
        <color indexed="8"/>
      </left>
      <right style="thin">
        <color indexed="8"/>
      </right>
      <top>
        <color indexed="63"/>
      </top>
      <bottom style="double">
        <color indexed="8"/>
      </bottom>
    </border>
    <border>
      <left style="thin"/>
      <right style="thin"/>
      <top>
        <color indexed="63"/>
      </top>
      <bottom style="double">
        <color indexed="8"/>
      </bottom>
    </border>
    <border>
      <left style="thin">
        <color indexed="8"/>
      </left>
      <right style="thin"/>
      <top>
        <color indexed="63"/>
      </top>
      <bottom style="double">
        <color indexed="8"/>
      </bottom>
    </border>
    <border>
      <left style="thin">
        <color indexed="8"/>
      </left>
      <right style="double">
        <color indexed="8"/>
      </right>
      <top>
        <color indexed="63"/>
      </top>
      <bottom style="double">
        <color indexed="8"/>
      </bottom>
    </border>
    <border>
      <left style="double">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color indexed="8"/>
      </left>
      <right style="double">
        <color indexed="8"/>
      </right>
      <top style="thin">
        <color indexed="8"/>
      </top>
      <bottom>
        <color indexed="63"/>
      </bottom>
    </border>
    <border>
      <left style="double">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top>
        <color indexed="63"/>
      </top>
      <bottom style="thin">
        <color indexed="8"/>
      </bottom>
    </border>
    <border>
      <left style="thin">
        <color indexed="8"/>
      </left>
      <right style="double">
        <color indexed="8"/>
      </right>
      <top>
        <color indexed="63"/>
      </top>
      <bottom style="thin">
        <color indexed="8"/>
      </bottom>
    </border>
    <border>
      <left style="double">
        <color indexed="8"/>
      </left>
      <right>
        <color indexed="63"/>
      </right>
      <top>
        <color indexed="63"/>
      </top>
      <bottom style="thin"/>
    </border>
    <border>
      <left style="thin"/>
      <right style="thin">
        <color indexed="8"/>
      </right>
      <top style="thin"/>
      <bottom style="thin"/>
    </border>
    <border>
      <left style="double">
        <color indexed="8"/>
      </left>
      <right>
        <color indexed="63"/>
      </right>
      <top style="thin"/>
      <bottom style="thin">
        <color indexed="8"/>
      </bottom>
    </border>
    <border>
      <left style="thin">
        <color indexed="8"/>
      </left>
      <right style="thin">
        <color indexed="8"/>
      </right>
      <top style="thin"/>
      <bottom style="thin">
        <color indexed="8"/>
      </bottom>
    </border>
    <border>
      <left style="thin">
        <color indexed="8"/>
      </left>
      <right style="double">
        <color indexed="8"/>
      </right>
      <top style="thin"/>
      <bottom style="thin">
        <color indexed="8"/>
      </bottom>
    </border>
    <border>
      <left>
        <color indexed="63"/>
      </left>
      <right>
        <color indexed="63"/>
      </right>
      <top>
        <color indexed="63"/>
      </top>
      <bottom style="thin"/>
    </border>
    <border>
      <left style="thin">
        <color indexed="8"/>
      </left>
      <right>
        <color indexed="63"/>
      </right>
      <top>
        <color indexed="63"/>
      </top>
      <bottom style="thin">
        <color indexed="8"/>
      </bottom>
    </border>
    <border>
      <left>
        <color indexed="63"/>
      </left>
      <right style="double"/>
      <top style="thin"/>
      <bottom style="thin"/>
    </border>
    <border>
      <left>
        <color indexed="63"/>
      </left>
      <right style="double">
        <color indexed="8"/>
      </right>
      <top style="thin"/>
      <bottom style="thin"/>
    </border>
    <border>
      <left>
        <color indexed="63"/>
      </left>
      <right style="thin">
        <color indexed="8"/>
      </right>
      <top style="thin">
        <color indexed="8"/>
      </top>
      <bottom style="thin">
        <color indexed="8"/>
      </bottom>
    </border>
    <border>
      <left style="thin"/>
      <right style="thin"/>
      <top style="thin"/>
      <bottom style="thin"/>
    </border>
    <border>
      <left style="double"/>
      <right>
        <color indexed="63"/>
      </right>
      <top>
        <color indexed="63"/>
      </top>
      <bottom style="thin"/>
    </border>
    <border>
      <left style="thin"/>
      <right style="thin"/>
      <top>
        <color indexed="63"/>
      </top>
      <bottom style="thin"/>
    </border>
    <border>
      <left>
        <color indexed="63"/>
      </left>
      <right style="double"/>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color indexed="8"/>
      </left>
      <right>
        <color indexed="63"/>
      </right>
      <top style="thin">
        <color indexed="8"/>
      </top>
      <bottom>
        <color indexed="63"/>
      </bottom>
    </border>
    <border>
      <left style="thin"/>
      <right style="thin">
        <color indexed="8"/>
      </right>
      <top style="thin">
        <color indexed="8"/>
      </top>
      <bottom style="thin"/>
    </border>
    <border>
      <left>
        <color indexed="63"/>
      </left>
      <right style="thin"/>
      <top style="double"/>
      <bottom>
        <color indexed="63"/>
      </bottom>
    </border>
    <border>
      <left>
        <color indexed="63"/>
      </left>
      <right style="double"/>
      <top style="double"/>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double">
        <color indexed="8"/>
      </bottom>
    </border>
    <border>
      <left>
        <color indexed="63"/>
      </left>
      <right style="thin"/>
      <top>
        <color indexed="63"/>
      </top>
      <bottom style="double"/>
    </border>
    <border>
      <left>
        <color indexed="63"/>
      </left>
      <right style="thin"/>
      <top>
        <color indexed="63"/>
      </top>
      <bottom style="thin"/>
    </border>
    <border>
      <left style="thin"/>
      <right style="double"/>
      <top style="thin"/>
      <bottom>
        <color indexed="63"/>
      </bottom>
    </border>
    <border>
      <left style="thin"/>
      <right style="double"/>
      <top>
        <color indexed="63"/>
      </top>
      <bottom>
        <color indexed="63"/>
      </bottom>
    </border>
    <border>
      <left>
        <color indexed="63"/>
      </left>
      <right style="double"/>
      <top style="thin"/>
      <bottom style="thin">
        <color indexed="8"/>
      </bottom>
    </border>
    <border>
      <left>
        <color indexed="63"/>
      </left>
      <right style="thin"/>
      <top style="thin">
        <color indexed="8"/>
      </top>
      <bottom style="double"/>
    </border>
    <border>
      <left style="double">
        <color indexed="8"/>
      </left>
      <right>
        <color indexed="63"/>
      </right>
      <top style="thin">
        <color indexed="8"/>
      </top>
      <bottom style="thin"/>
    </border>
    <border>
      <left style="thin">
        <color indexed="8"/>
      </left>
      <right style="double"/>
      <top style="thin">
        <color indexed="8"/>
      </top>
      <bottom style="thin">
        <color indexed="8"/>
      </bottom>
    </border>
    <border>
      <left style="thin"/>
      <right style="thin"/>
      <top style="thin"/>
      <bottom style="thin">
        <color indexed="8"/>
      </bottom>
    </border>
    <border>
      <left style="thin"/>
      <right style="thin">
        <color indexed="8"/>
      </right>
      <top style="thin"/>
      <bottom style="thin">
        <color indexed="8"/>
      </bottom>
    </border>
    <border>
      <left style="thin"/>
      <right style="thin"/>
      <top style="thin">
        <color indexed="8"/>
      </top>
      <bottom style="thin">
        <color indexed="8"/>
      </bottom>
    </border>
    <border>
      <left style="thin"/>
      <right style="double"/>
      <top style="thin">
        <color indexed="8"/>
      </top>
      <bottom style="thin">
        <color indexed="8"/>
      </bottom>
    </border>
    <border>
      <left style="thin"/>
      <right style="thin"/>
      <top style="thin">
        <color indexed="8"/>
      </top>
      <bottom style="thin"/>
    </border>
    <border>
      <left>
        <color indexed="63"/>
      </left>
      <right style="double"/>
      <top style="thin">
        <color indexed="8"/>
      </top>
      <bottom style="thin"/>
    </border>
    <border>
      <left>
        <color indexed="63"/>
      </left>
      <right style="thin"/>
      <top>
        <color indexed="63"/>
      </top>
      <bottom style="thin">
        <color indexed="8"/>
      </bottom>
    </border>
    <border>
      <left>
        <color indexed="63"/>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color indexed="63"/>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double">
        <color indexed="8"/>
      </bottom>
    </border>
    <border>
      <left style="double">
        <color indexed="8"/>
      </left>
      <right>
        <color indexed="63"/>
      </right>
      <top>
        <color indexed="63"/>
      </top>
      <bottom style="double"/>
    </border>
    <border>
      <left style="thin">
        <color indexed="8"/>
      </left>
      <right style="thin">
        <color indexed="8"/>
      </right>
      <top style="thin"/>
      <bottom style="thin"/>
    </border>
    <border>
      <left style="thin">
        <color indexed="8"/>
      </left>
      <right style="double"/>
      <top style="thin"/>
      <bottom style="thin"/>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double">
        <color indexed="8"/>
      </top>
      <bottom style="thin"/>
    </border>
    <border>
      <left>
        <color indexed="63"/>
      </left>
      <right style="thin">
        <color indexed="8"/>
      </right>
      <top style="double">
        <color indexed="8"/>
      </top>
      <bottom style="thin"/>
    </border>
    <border>
      <left>
        <color indexed="63"/>
      </left>
      <right style="thin">
        <color indexed="8"/>
      </right>
      <top style="double">
        <color indexed="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4" fillId="0" borderId="0">
      <alignment/>
      <protection/>
    </xf>
    <xf numFmtId="9" fontId="4" fillId="0" borderId="0" applyFont="0" applyFill="0" applyBorder="0" applyAlignment="0" applyProtection="0"/>
  </cellStyleXfs>
  <cellXfs count="309">
    <xf numFmtId="164" fontId="0" fillId="0" borderId="0" xfId="0" applyAlignment="1">
      <alignment/>
    </xf>
    <xf numFmtId="164" fontId="0" fillId="0" borderId="0" xfId="0" applyFill="1" applyBorder="1" applyAlignment="1">
      <alignment vertical="center"/>
    </xf>
    <xf numFmtId="164" fontId="0" fillId="0" borderId="0" xfId="0" applyFill="1" applyBorder="1" applyAlignment="1" applyProtection="1">
      <alignment horizontal="left" vertical="center"/>
      <protection/>
    </xf>
    <xf numFmtId="167" fontId="5" fillId="0" borderId="1" xfId="0" applyNumberFormat="1" applyFont="1" applyFill="1" applyBorder="1" applyAlignment="1" applyProtection="1">
      <alignment horizontal="center" vertical="center"/>
      <protection locked="0"/>
    </xf>
    <xf numFmtId="167" fontId="5" fillId="0" borderId="2" xfId="0" applyNumberFormat="1" applyFont="1" applyFill="1" applyBorder="1" applyAlignment="1" applyProtection="1">
      <alignment horizontal="center" vertical="center"/>
      <protection locked="0"/>
    </xf>
    <xf numFmtId="164" fontId="0" fillId="0" borderId="3" xfId="0" applyFill="1" applyBorder="1" applyAlignment="1">
      <alignment vertical="center"/>
    </xf>
    <xf numFmtId="164" fontId="0" fillId="0" borderId="4" xfId="0" applyFill="1" applyBorder="1" applyAlignment="1">
      <alignment vertical="center"/>
    </xf>
    <xf numFmtId="164" fontId="0" fillId="0" borderId="0" xfId="0" applyFill="1" applyAlignment="1">
      <alignment/>
    </xf>
    <xf numFmtId="166" fontId="5" fillId="0" borderId="0" xfId="0" applyNumberFormat="1" applyFont="1" applyFill="1" applyBorder="1" applyAlignment="1" applyProtection="1">
      <alignment horizontal="centerContinuous"/>
      <protection locked="0"/>
    </xf>
    <xf numFmtId="164" fontId="5" fillId="0" borderId="0" xfId="0" applyFont="1" applyFill="1" applyAlignment="1" applyProtection="1">
      <alignment/>
      <protection locked="0"/>
    </xf>
    <xf numFmtId="164" fontId="6" fillId="0" borderId="0" xfId="0" applyFont="1" applyFill="1" applyAlignment="1" applyProtection="1">
      <alignment horizontal="left"/>
      <protection/>
    </xf>
    <xf numFmtId="164" fontId="0" fillId="0" borderId="0" xfId="0" applyFill="1" applyAlignment="1">
      <alignment horizontal="center"/>
    </xf>
    <xf numFmtId="2" fontId="5" fillId="0" borderId="0" xfId="0" applyNumberFormat="1" applyFont="1" applyFill="1" applyBorder="1" applyAlignment="1" applyProtection="1">
      <alignment horizontal="centerContinuous"/>
      <protection locked="0"/>
    </xf>
    <xf numFmtId="165" fontId="0" fillId="0" borderId="0" xfId="0" applyNumberFormat="1" applyFill="1" applyAlignment="1" applyProtection="1">
      <alignment horizontal="center"/>
      <protection/>
    </xf>
    <xf numFmtId="166" fontId="0" fillId="0" borderId="5" xfId="0" applyNumberFormat="1" applyFill="1" applyBorder="1" applyAlignment="1" applyProtection="1">
      <alignment/>
      <protection/>
    </xf>
    <xf numFmtId="166" fontId="0" fillId="0" borderId="6" xfId="0" applyNumberFormat="1" applyFill="1" applyBorder="1" applyAlignment="1" applyProtection="1">
      <alignment horizontal="left"/>
      <protection/>
    </xf>
    <xf numFmtId="164" fontId="0" fillId="0" borderId="6" xfId="0" applyFill="1" applyBorder="1" applyAlignment="1">
      <alignment/>
    </xf>
    <xf numFmtId="164" fontId="0" fillId="0" borderId="7" xfId="0" applyFill="1" applyBorder="1" applyAlignment="1" applyProtection="1">
      <alignment horizontal="center"/>
      <protection/>
    </xf>
    <xf numFmtId="164" fontId="0" fillId="0" borderId="8" xfId="0" applyFill="1" applyBorder="1" applyAlignment="1" applyProtection="1">
      <alignment horizontal="center"/>
      <protection/>
    </xf>
    <xf numFmtId="164" fontId="0" fillId="0" borderId="9" xfId="0" applyFill="1" applyBorder="1" applyAlignment="1" applyProtection="1">
      <alignment horizontal="center"/>
      <protection/>
    </xf>
    <xf numFmtId="164" fontId="0" fillId="0" borderId="10" xfId="0" applyFill="1" applyBorder="1" applyAlignment="1" applyProtection="1">
      <alignment horizontal="center"/>
      <protection/>
    </xf>
    <xf numFmtId="164" fontId="0" fillId="0" borderId="11" xfId="0" applyFill="1" applyBorder="1" applyAlignment="1" applyProtection="1">
      <alignment horizontal="center"/>
      <protection/>
    </xf>
    <xf numFmtId="166" fontId="0" fillId="0" borderId="12" xfId="0" applyNumberFormat="1" applyFill="1" applyBorder="1" applyAlignment="1" applyProtection="1">
      <alignment/>
      <protection/>
    </xf>
    <xf numFmtId="166" fontId="0" fillId="0" borderId="0" xfId="0" applyNumberFormat="1" applyFill="1" applyAlignment="1" applyProtection="1">
      <alignment horizontal="left"/>
      <protection/>
    </xf>
    <xf numFmtId="164" fontId="0" fillId="0" borderId="13" xfId="0" applyFill="1" applyBorder="1" applyAlignment="1" applyProtection="1">
      <alignment horizontal="center"/>
      <protection/>
    </xf>
    <xf numFmtId="164" fontId="0" fillId="0" borderId="1" xfId="0" applyFill="1" applyBorder="1" applyAlignment="1" applyProtection="1">
      <alignment horizontal="center"/>
      <protection/>
    </xf>
    <xf numFmtId="164" fontId="0" fillId="0" borderId="14" xfId="0" applyFill="1" applyBorder="1" applyAlignment="1" applyProtection="1">
      <alignment horizontal="center"/>
      <protection/>
    </xf>
    <xf numFmtId="164" fontId="0" fillId="0" borderId="15" xfId="0" applyFill="1" applyBorder="1" applyAlignment="1" applyProtection="1">
      <alignment horizontal="center"/>
      <protection/>
    </xf>
    <xf numFmtId="164" fontId="0" fillId="0" borderId="16" xfId="0" applyFill="1" applyBorder="1" applyAlignment="1" applyProtection="1">
      <alignment horizontal="center"/>
      <protection/>
    </xf>
    <xf numFmtId="164" fontId="0" fillId="0" borderId="12" xfId="0" applyFill="1" applyBorder="1" applyAlignment="1">
      <alignment/>
    </xf>
    <xf numFmtId="164" fontId="0" fillId="0" borderId="13" xfId="0" applyFill="1" applyBorder="1" applyAlignment="1">
      <alignment horizontal="center"/>
    </xf>
    <xf numFmtId="164" fontId="0" fillId="0" borderId="13" xfId="0" applyFill="1" applyBorder="1" applyAlignment="1" applyProtection="1" quotePrefix="1">
      <alignment horizontal="center"/>
      <protection/>
    </xf>
    <xf numFmtId="164" fontId="0" fillId="0" borderId="15" xfId="0" applyFill="1" applyBorder="1" applyAlignment="1" applyProtection="1" quotePrefix="1">
      <alignment horizontal="center"/>
      <protection/>
    </xf>
    <xf numFmtId="164" fontId="0" fillId="0" borderId="15" xfId="0" applyFill="1" applyBorder="1" applyAlignment="1">
      <alignment horizontal="center"/>
    </xf>
    <xf numFmtId="164" fontId="0" fillId="0" borderId="16" xfId="0" applyFill="1" applyBorder="1" applyAlignment="1">
      <alignment horizontal="center"/>
    </xf>
    <xf numFmtId="164" fontId="0" fillId="0" borderId="17" xfId="0" applyFill="1" applyBorder="1" applyAlignment="1" applyProtection="1">
      <alignment horizontal="centerContinuous"/>
      <protection/>
    </xf>
    <xf numFmtId="164" fontId="0" fillId="0" borderId="18" xfId="0" applyFill="1" applyBorder="1" applyAlignment="1">
      <alignment horizontal="centerContinuous"/>
    </xf>
    <xf numFmtId="164" fontId="0" fillId="0" borderId="19" xfId="0" applyFill="1" applyBorder="1" applyAlignment="1">
      <alignment horizontal="center"/>
    </xf>
    <xf numFmtId="164" fontId="0" fillId="0" borderId="20" xfId="0" applyFill="1" applyBorder="1" applyAlignment="1" applyProtection="1">
      <alignment horizontal="center"/>
      <protection/>
    </xf>
    <xf numFmtId="164" fontId="0" fillId="0" borderId="21" xfId="0" applyFill="1" applyBorder="1" applyAlignment="1" applyProtection="1">
      <alignment horizontal="center"/>
      <protection/>
    </xf>
    <xf numFmtId="164" fontId="0" fillId="0" borderId="19" xfId="0" applyFill="1" applyBorder="1" applyAlignment="1" applyProtection="1">
      <alignment horizontal="center"/>
      <protection/>
    </xf>
    <xf numFmtId="164" fontId="0" fillId="0" borderId="22" xfId="0" applyFill="1" applyBorder="1" applyAlignment="1" applyProtection="1">
      <alignment horizontal="center"/>
      <protection/>
    </xf>
    <xf numFmtId="164" fontId="0" fillId="0" borderId="22" xfId="0" applyFill="1" applyBorder="1" applyAlignment="1">
      <alignment horizontal="center"/>
    </xf>
    <xf numFmtId="164" fontId="0" fillId="0" borderId="23" xfId="0" applyFill="1" applyBorder="1" applyAlignment="1">
      <alignment horizontal="center"/>
    </xf>
    <xf numFmtId="164" fontId="0" fillId="0" borderId="24" xfId="0" applyFill="1" applyBorder="1" applyAlignment="1" applyProtection="1">
      <alignment horizontal="center" vertical="center"/>
      <protection/>
    </xf>
    <xf numFmtId="164" fontId="0" fillId="0" borderId="3" xfId="0" applyFill="1" applyBorder="1" applyAlignment="1" applyProtection="1">
      <alignment horizontal="left" vertical="center"/>
      <protection/>
    </xf>
    <xf numFmtId="164" fontId="5" fillId="0" borderId="25" xfId="0" applyFont="1" applyFill="1" applyBorder="1" applyAlignment="1" applyProtection="1">
      <alignment horizontal="center" vertical="center"/>
      <protection locked="0"/>
    </xf>
    <xf numFmtId="164" fontId="0" fillId="0" borderId="26" xfId="0" applyFill="1" applyBorder="1" applyAlignment="1">
      <alignment horizontal="center" vertical="center"/>
    </xf>
    <xf numFmtId="166" fontId="0" fillId="0" borderId="26" xfId="0" applyNumberFormat="1" applyFill="1" applyBorder="1" applyAlignment="1" applyProtection="1">
      <alignment horizontal="center" vertical="center"/>
      <protection/>
    </xf>
    <xf numFmtId="166" fontId="5" fillId="0" borderId="26" xfId="0" applyNumberFormat="1" applyFont="1" applyFill="1" applyBorder="1" applyAlignment="1" applyProtection="1">
      <alignment horizontal="center" vertical="center"/>
      <protection locked="0"/>
    </xf>
    <xf numFmtId="164" fontId="0" fillId="0" borderId="27" xfId="0" applyFill="1" applyBorder="1" applyAlignment="1">
      <alignment horizontal="center" vertical="center"/>
    </xf>
    <xf numFmtId="166" fontId="0" fillId="0" borderId="27" xfId="0" applyNumberFormat="1" applyFill="1" applyBorder="1" applyAlignment="1" applyProtection="1">
      <alignment horizontal="center" vertical="center"/>
      <protection/>
    </xf>
    <xf numFmtId="166" fontId="0" fillId="0" borderId="25" xfId="0" applyNumberFormat="1" applyFill="1" applyBorder="1" applyAlignment="1" applyProtection="1">
      <alignment horizontal="center" vertical="center"/>
      <protection/>
    </xf>
    <xf numFmtId="166" fontId="0" fillId="0" borderId="28" xfId="0" applyNumberFormat="1" applyFill="1" applyBorder="1" applyAlignment="1" applyProtection="1">
      <alignment horizontal="center" vertical="center"/>
      <protection/>
    </xf>
    <xf numFmtId="164" fontId="0" fillId="0" borderId="29" xfId="0" applyFill="1" applyBorder="1" applyAlignment="1" applyProtection="1">
      <alignment horizontal="center" vertical="center"/>
      <protection/>
    </xf>
    <xf numFmtId="164" fontId="0" fillId="0" borderId="30" xfId="0" applyFill="1" applyBorder="1" applyAlignment="1" applyProtection="1">
      <alignment horizontal="left" vertical="center"/>
      <protection/>
    </xf>
    <xf numFmtId="164" fontId="0" fillId="0" borderId="30" xfId="0" applyFill="1" applyBorder="1" applyAlignment="1">
      <alignment vertical="center"/>
    </xf>
    <xf numFmtId="164" fontId="5" fillId="0" borderId="31" xfId="0" applyFont="1" applyFill="1" applyBorder="1" applyAlignment="1" applyProtection="1">
      <alignment horizontal="center" vertical="center"/>
      <protection locked="0"/>
    </xf>
    <xf numFmtId="164" fontId="0" fillId="0" borderId="31" xfId="0" applyFill="1" applyBorder="1" applyAlignment="1">
      <alignment horizontal="center" vertical="center"/>
    </xf>
    <xf numFmtId="166" fontId="0" fillId="0" borderId="31" xfId="0" applyNumberFormat="1" applyFill="1" applyBorder="1" applyAlignment="1" applyProtection="1">
      <alignment horizontal="center" vertical="center"/>
      <protection/>
    </xf>
    <xf numFmtId="166" fontId="5" fillId="0" borderId="31" xfId="0" applyNumberFormat="1" applyFont="1" applyFill="1" applyBorder="1" applyAlignment="1" applyProtection="1">
      <alignment horizontal="center" vertical="center"/>
      <protection locked="0"/>
    </xf>
    <xf numFmtId="166" fontId="0" fillId="0" borderId="32" xfId="0" applyNumberFormat="1" applyFill="1" applyBorder="1" applyAlignment="1" applyProtection="1">
      <alignment horizontal="center" vertical="center"/>
      <protection/>
    </xf>
    <xf numFmtId="166" fontId="0" fillId="0" borderId="33" xfId="0" applyNumberFormat="1" applyFill="1" applyBorder="1" applyAlignment="1" applyProtection="1">
      <alignment horizontal="center" vertical="center"/>
      <protection/>
    </xf>
    <xf numFmtId="164" fontId="0" fillId="0" borderId="34" xfId="0" applyFill="1" applyBorder="1" applyAlignment="1" applyProtection="1">
      <alignment horizontal="center" vertical="center"/>
      <protection/>
    </xf>
    <xf numFmtId="164" fontId="0" fillId="0" borderId="0" xfId="0" applyFill="1" applyBorder="1" applyAlignment="1" applyProtection="1">
      <alignment horizontal="center" vertical="center"/>
      <protection/>
    </xf>
    <xf numFmtId="164" fontId="0" fillId="0" borderId="1" xfId="0" applyFill="1" applyBorder="1" applyAlignment="1" applyProtection="1">
      <alignment horizontal="center" vertical="center"/>
      <protection/>
    </xf>
    <xf numFmtId="166" fontId="5" fillId="0" borderId="12" xfId="0" applyNumberFormat="1" applyFont="1" applyFill="1" applyBorder="1" applyAlignment="1" applyProtection="1">
      <alignment vertical="center"/>
      <protection locked="0"/>
    </xf>
    <xf numFmtId="166" fontId="5" fillId="0" borderId="34" xfId="0" applyNumberFormat="1" applyFont="1" applyFill="1" applyBorder="1" applyAlignment="1" applyProtection="1">
      <alignment vertical="center"/>
      <protection locked="0"/>
    </xf>
    <xf numFmtId="164" fontId="0" fillId="0" borderId="35" xfId="0" applyFill="1" applyBorder="1" applyAlignment="1" applyProtection="1">
      <alignment horizontal="left" vertical="center"/>
      <protection/>
    </xf>
    <xf numFmtId="164" fontId="5" fillId="0" borderId="2" xfId="0" applyFont="1" applyFill="1" applyBorder="1" applyAlignment="1" applyProtection="1">
      <alignment horizontal="center" vertical="center"/>
      <protection locked="0"/>
    </xf>
    <xf numFmtId="5" fontId="0" fillId="0" borderId="2" xfId="0" applyNumberFormat="1" applyFill="1" applyBorder="1" applyAlignment="1" applyProtection="1">
      <alignment horizontal="center" vertical="center"/>
      <protection/>
    </xf>
    <xf numFmtId="164" fontId="0" fillId="0" borderId="2" xfId="0" applyFill="1" applyBorder="1" applyAlignment="1" applyProtection="1">
      <alignment horizontal="center" vertical="center"/>
      <protection/>
    </xf>
    <xf numFmtId="37" fontId="0" fillId="0" borderId="2" xfId="0" applyNumberFormat="1" applyFill="1" applyBorder="1" applyAlignment="1" applyProtection="1">
      <alignment horizontal="center" vertical="center"/>
      <protection/>
    </xf>
    <xf numFmtId="37" fontId="0" fillId="0" borderId="36" xfId="0" applyNumberFormat="1" applyFill="1" applyBorder="1" applyAlignment="1" applyProtection="1">
      <alignment horizontal="center" vertical="center"/>
      <protection/>
    </xf>
    <xf numFmtId="5" fontId="0" fillId="0" borderId="37" xfId="0" applyNumberFormat="1" applyFill="1" applyBorder="1" applyAlignment="1" applyProtection="1">
      <alignment horizontal="center" vertical="center"/>
      <protection/>
    </xf>
    <xf numFmtId="166" fontId="5" fillId="0" borderId="38" xfId="0" applyNumberFormat="1" applyFont="1" applyFill="1" applyBorder="1" applyAlignment="1" applyProtection="1">
      <alignment vertical="center"/>
      <protection locked="0"/>
    </xf>
    <xf numFmtId="9" fontId="0" fillId="0" borderId="3" xfId="0" applyNumberFormat="1" applyFill="1" applyBorder="1" applyAlignment="1" applyProtection="1">
      <alignment horizontal="center" vertical="center"/>
      <protection/>
    </xf>
    <xf numFmtId="164" fontId="5" fillId="0" borderId="26" xfId="0" applyFont="1" applyFill="1" applyBorder="1" applyAlignment="1" applyProtection="1">
      <alignment horizontal="center" vertical="center"/>
      <protection locked="0"/>
    </xf>
    <xf numFmtId="5" fontId="0" fillId="0" borderId="39" xfId="0" applyNumberFormat="1" applyFill="1" applyBorder="1" applyAlignment="1" applyProtection="1">
      <alignment horizontal="center" vertical="center"/>
      <protection/>
    </xf>
    <xf numFmtId="5" fontId="0" fillId="0" borderId="36" xfId="0" applyNumberFormat="1" applyFill="1" applyBorder="1" applyAlignment="1" applyProtection="1">
      <alignment horizontal="center" vertical="center"/>
      <protection/>
    </xf>
    <xf numFmtId="164" fontId="0" fillId="0" borderId="35" xfId="0" applyFill="1" applyBorder="1" applyAlignment="1">
      <alignment vertical="center"/>
    </xf>
    <xf numFmtId="164" fontId="0" fillId="0" borderId="2" xfId="0" applyFill="1" applyBorder="1" applyAlignment="1">
      <alignment horizontal="center" vertical="center"/>
    </xf>
    <xf numFmtId="166" fontId="0" fillId="0" borderId="2" xfId="0" applyNumberFormat="1" applyFill="1" applyBorder="1" applyAlignment="1" applyProtection="1">
      <alignment horizontal="center" vertical="center"/>
      <protection/>
    </xf>
    <xf numFmtId="9" fontId="0" fillId="0" borderId="0" xfId="0" applyNumberFormat="1" applyFill="1" applyBorder="1" applyAlignment="1" applyProtection="1">
      <alignment vertical="center"/>
      <protection/>
    </xf>
    <xf numFmtId="166" fontId="5" fillId="0" borderId="40" xfId="0" applyNumberFormat="1" applyFont="1" applyFill="1" applyBorder="1" applyAlignment="1" applyProtection="1">
      <alignment vertical="center"/>
      <protection locked="0"/>
    </xf>
    <xf numFmtId="9" fontId="0" fillId="0" borderId="3" xfId="0" applyNumberFormat="1" applyFill="1" applyBorder="1" applyAlignment="1" applyProtection="1">
      <alignment vertical="center"/>
      <protection/>
    </xf>
    <xf numFmtId="5" fontId="0" fillId="0" borderId="26" xfId="0" applyNumberFormat="1" applyFill="1" applyBorder="1" applyAlignment="1" applyProtection="1">
      <alignment horizontal="center" vertical="center"/>
      <protection/>
    </xf>
    <xf numFmtId="164" fontId="0" fillId="0" borderId="26" xfId="0" applyFill="1" applyBorder="1" applyAlignment="1" applyProtection="1">
      <alignment horizontal="center" vertical="center"/>
      <protection/>
    </xf>
    <xf numFmtId="164" fontId="0" fillId="0" borderId="41" xfId="0" applyFill="1" applyBorder="1" applyAlignment="1" applyProtection="1">
      <alignment horizontal="center" vertical="center"/>
      <protection/>
    </xf>
    <xf numFmtId="37" fontId="0" fillId="0" borderId="26" xfId="0" applyNumberFormat="1" applyFill="1" applyBorder="1" applyAlignment="1" applyProtection="1">
      <alignment horizontal="center" vertical="center"/>
      <protection/>
    </xf>
    <xf numFmtId="37" fontId="0" fillId="0" borderId="27" xfId="0" applyNumberFormat="1" applyFill="1" applyBorder="1" applyAlignment="1" applyProtection="1">
      <alignment horizontal="center" vertical="center"/>
      <protection/>
    </xf>
    <xf numFmtId="5" fontId="0" fillId="0" borderId="42" xfId="0" applyNumberFormat="1" applyFill="1" applyBorder="1" applyAlignment="1" applyProtection="1">
      <alignment horizontal="center" vertical="center"/>
      <protection/>
    </xf>
    <xf numFmtId="164" fontId="0" fillId="0" borderId="0" xfId="0" applyFill="1" applyBorder="1" applyAlignment="1">
      <alignment/>
    </xf>
    <xf numFmtId="164" fontId="5" fillId="0" borderId="29" xfId="0" applyFont="1" applyFill="1" applyBorder="1" applyAlignment="1" applyProtection="1">
      <alignment horizontal="center" vertical="center"/>
      <protection locked="0"/>
    </xf>
    <xf numFmtId="9" fontId="0" fillId="0" borderId="30" xfId="0" applyNumberFormat="1" applyFill="1" applyBorder="1" applyAlignment="1" applyProtection="1">
      <alignment horizontal="left" vertical="center"/>
      <protection/>
    </xf>
    <xf numFmtId="9" fontId="0" fillId="0" borderId="43" xfId="0" applyNumberFormat="1" applyFill="1" applyBorder="1" applyAlignment="1" applyProtection="1">
      <alignment horizontal="center" vertical="center"/>
      <protection/>
    </xf>
    <xf numFmtId="164" fontId="0" fillId="0" borderId="43" xfId="0" applyFill="1" applyBorder="1" applyAlignment="1" applyProtection="1">
      <alignment horizontal="left" vertical="center"/>
      <protection/>
    </xf>
    <xf numFmtId="164" fontId="0" fillId="0" borderId="43" xfId="0" applyFill="1" applyBorder="1" applyAlignment="1">
      <alignment vertical="center"/>
    </xf>
    <xf numFmtId="164" fontId="5" fillId="0" borderId="44" xfId="0" applyFont="1" applyFill="1" applyBorder="1" applyAlignment="1" applyProtection="1">
      <alignment horizontal="center" vertical="center"/>
      <protection locked="0"/>
    </xf>
    <xf numFmtId="9" fontId="0" fillId="0" borderId="4" xfId="0" applyNumberFormat="1" applyFill="1" applyBorder="1" applyAlignment="1" applyProtection="1">
      <alignment horizontal="center" vertical="center"/>
      <protection/>
    </xf>
    <xf numFmtId="164" fontId="0" fillId="0" borderId="4" xfId="0" applyFill="1" applyBorder="1" applyAlignment="1" applyProtection="1">
      <alignment horizontal="left" vertical="center"/>
      <protection/>
    </xf>
    <xf numFmtId="167" fontId="5" fillId="0" borderId="26" xfId="0" applyNumberFormat="1" applyFont="1" applyFill="1" applyBorder="1" applyAlignment="1" applyProtection="1">
      <alignment horizontal="center" vertical="center"/>
      <protection locked="0"/>
    </xf>
    <xf numFmtId="166" fontId="0" fillId="0" borderId="45" xfId="0" applyNumberFormat="1" applyFill="1" applyBorder="1" applyAlignment="1" applyProtection="1">
      <alignment horizontal="center" vertical="center"/>
      <protection/>
    </xf>
    <xf numFmtId="5" fontId="0" fillId="0" borderId="45" xfId="0" applyNumberFormat="1" applyFill="1" applyBorder="1" applyAlignment="1" applyProtection="1">
      <alignment horizontal="center" vertical="center"/>
      <protection/>
    </xf>
    <xf numFmtId="9" fontId="0" fillId="0" borderId="4" xfId="0" applyNumberFormat="1" applyFill="1" applyBorder="1" applyAlignment="1" applyProtection="1">
      <alignment vertical="center"/>
      <protection/>
    </xf>
    <xf numFmtId="5" fontId="0" fillId="0" borderId="46" xfId="0" applyNumberFormat="1" applyFill="1" applyBorder="1" applyAlignment="1" applyProtection="1">
      <alignment horizontal="center" vertical="center"/>
      <protection/>
    </xf>
    <xf numFmtId="9" fontId="5" fillId="0" borderId="38" xfId="0" applyNumberFormat="1" applyFont="1" applyFill="1" applyBorder="1" applyAlignment="1" applyProtection="1">
      <alignment vertical="center"/>
      <protection locked="0"/>
    </xf>
    <xf numFmtId="9" fontId="5" fillId="0" borderId="34" xfId="0" applyNumberFormat="1" applyFont="1" applyFill="1" applyBorder="1" applyAlignment="1" applyProtection="1">
      <alignment vertical="center"/>
      <protection locked="0"/>
    </xf>
    <xf numFmtId="164" fontId="0" fillId="0" borderId="47" xfId="0" applyFill="1" applyBorder="1" applyAlignment="1">
      <alignment vertical="center"/>
    </xf>
    <xf numFmtId="5" fontId="0" fillId="0" borderId="48" xfId="0" applyNumberFormat="1" applyFill="1" applyBorder="1" applyAlignment="1" applyProtection="1">
      <alignment horizontal="center" vertical="center"/>
      <protection/>
    </xf>
    <xf numFmtId="164" fontId="0" fillId="0" borderId="49" xfId="0" applyFill="1" applyBorder="1" applyAlignment="1">
      <alignment vertical="center"/>
    </xf>
    <xf numFmtId="164" fontId="0" fillId="0" borderId="43" xfId="0" applyFill="1" applyBorder="1" applyAlignment="1">
      <alignment horizontal="center" vertical="center"/>
    </xf>
    <xf numFmtId="3" fontId="0" fillId="0" borderId="50" xfId="0" applyNumberFormat="1" applyFill="1" applyBorder="1" applyAlignment="1">
      <alignment horizontal="center" vertical="center"/>
    </xf>
    <xf numFmtId="5" fontId="0" fillId="0" borderId="50" xfId="0" applyNumberFormat="1" applyFill="1" applyBorder="1" applyAlignment="1">
      <alignment horizontal="center" vertical="center"/>
    </xf>
    <xf numFmtId="164" fontId="0" fillId="0" borderId="51" xfId="0" applyFill="1" applyBorder="1" applyAlignment="1">
      <alignment horizontal="center" vertical="center"/>
    </xf>
    <xf numFmtId="164" fontId="0" fillId="0" borderId="52" xfId="0" applyFill="1" applyBorder="1" applyAlignment="1">
      <alignment/>
    </xf>
    <xf numFmtId="164" fontId="0" fillId="0" borderId="0" xfId="0" applyFill="1" applyBorder="1" applyAlignment="1">
      <alignment horizontal="right"/>
    </xf>
    <xf numFmtId="5" fontId="0" fillId="0" borderId="0" xfId="0" applyNumberFormat="1" applyFill="1" applyBorder="1" applyAlignment="1">
      <alignment horizontal="center"/>
    </xf>
    <xf numFmtId="164" fontId="0" fillId="0" borderId="0" xfId="0" applyFill="1" applyBorder="1" applyAlignment="1">
      <alignment horizontal="center"/>
    </xf>
    <xf numFmtId="164" fontId="0" fillId="0" borderId="53" xfId="0" applyFill="1" applyBorder="1" applyAlignment="1">
      <alignment horizontal="center"/>
    </xf>
    <xf numFmtId="164" fontId="0" fillId="0" borderId="0" xfId="0" applyFill="1" applyBorder="1" applyAlignment="1" applyProtection="1">
      <alignment horizontal="right"/>
      <protection/>
    </xf>
    <xf numFmtId="5" fontId="0" fillId="0" borderId="0" xfId="0" applyNumberFormat="1" applyFill="1" applyAlignment="1" applyProtection="1">
      <alignment horizontal="center"/>
      <protection/>
    </xf>
    <xf numFmtId="5" fontId="0" fillId="0" borderId="0" xfId="0" applyNumberFormat="1" applyFill="1" applyBorder="1" applyAlignment="1" applyProtection="1">
      <alignment horizontal="center"/>
      <protection/>
    </xf>
    <xf numFmtId="164" fontId="0" fillId="0" borderId="0" xfId="0" applyFill="1" applyBorder="1" applyAlignment="1">
      <alignment horizontal="center" vertical="center"/>
    </xf>
    <xf numFmtId="3" fontId="0" fillId="0" borderId="0" xfId="0" applyNumberFormat="1" applyFill="1" applyBorder="1" applyAlignment="1">
      <alignment horizontal="center" vertical="center"/>
    </xf>
    <xf numFmtId="164" fontId="0" fillId="0" borderId="0" xfId="0" applyFill="1" applyBorder="1" applyAlignment="1">
      <alignment horizontal="left" vertical="center"/>
    </xf>
    <xf numFmtId="5" fontId="0" fillId="0" borderId="0" xfId="0" applyNumberFormat="1" applyFill="1" applyBorder="1" applyAlignment="1" applyProtection="1">
      <alignment horizontal="center" vertical="center" shrinkToFit="1"/>
      <protection/>
    </xf>
    <xf numFmtId="164" fontId="0" fillId="0" borderId="54" xfId="0" applyFill="1" applyBorder="1" applyAlignment="1">
      <alignment/>
    </xf>
    <xf numFmtId="164" fontId="0" fillId="0" borderId="55" xfId="0" applyFill="1" applyBorder="1" applyAlignment="1">
      <alignment/>
    </xf>
    <xf numFmtId="164" fontId="0" fillId="0" borderId="55" xfId="0" applyFill="1" applyBorder="1" applyAlignment="1">
      <alignment horizontal="right"/>
    </xf>
    <xf numFmtId="5" fontId="0" fillId="0" borderId="55" xfId="0" applyNumberFormat="1" applyFill="1" applyBorder="1" applyAlignment="1">
      <alignment horizontal="center"/>
    </xf>
    <xf numFmtId="164" fontId="0" fillId="0" borderId="55" xfId="0" applyFill="1" applyBorder="1" applyAlignment="1">
      <alignment horizontal="center"/>
    </xf>
    <xf numFmtId="164" fontId="0" fillId="0" borderId="55" xfId="0" applyFill="1" applyBorder="1" applyAlignment="1">
      <alignment horizontal="left" vertical="center"/>
    </xf>
    <xf numFmtId="3" fontId="0" fillId="0" borderId="55" xfId="0" applyNumberFormat="1" applyFill="1" applyBorder="1" applyAlignment="1">
      <alignment horizontal="center" vertical="center"/>
    </xf>
    <xf numFmtId="164" fontId="0" fillId="0" borderId="56" xfId="0" applyFill="1" applyBorder="1" applyAlignment="1">
      <alignment horizontal="center"/>
    </xf>
    <xf numFmtId="166" fontId="0" fillId="0" borderId="57" xfId="0" applyNumberFormat="1" applyFill="1" applyBorder="1" applyAlignment="1" applyProtection="1">
      <alignment horizontal="center" vertical="center"/>
      <protection/>
    </xf>
    <xf numFmtId="5" fontId="0" fillId="0" borderId="44" xfId="0" applyNumberFormat="1" applyFill="1" applyBorder="1" applyAlignment="1" applyProtection="1">
      <alignment horizontal="center" vertical="center"/>
      <protection/>
    </xf>
    <xf numFmtId="5" fontId="0" fillId="0" borderId="58" xfId="0" applyNumberFormat="1" applyFill="1" applyBorder="1" applyAlignment="1" applyProtection="1">
      <alignment horizontal="center" vertical="center"/>
      <protection/>
    </xf>
    <xf numFmtId="166" fontId="0" fillId="0" borderId="48" xfId="0" applyNumberFormat="1" applyFill="1" applyBorder="1" applyAlignment="1" applyProtection="1">
      <alignment horizontal="center" vertical="center"/>
      <protection/>
    </xf>
    <xf numFmtId="0" fontId="4" fillId="0" borderId="0" xfId="21" applyFill="1" applyAlignment="1">
      <alignment horizontal="centerContinuous"/>
      <protection/>
    </xf>
    <xf numFmtId="0" fontId="4" fillId="0" borderId="0" xfId="21" applyFill="1">
      <alignment/>
      <protection/>
    </xf>
    <xf numFmtId="164" fontId="5" fillId="0" borderId="0" xfId="0" applyFont="1" applyFill="1" applyAlignment="1" applyProtection="1">
      <alignment horizontal="center"/>
      <protection locked="0"/>
    </xf>
    <xf numFmtId="164" fontId="0" fillId="0" borderId="59" xfId="0" applyFill="1" applyBorder="1" applyAlignment="1">
      <alignment horizontal="center"/>
    </xf>
    <xf numFmtId="164" fontId="0" fillId="0" borderId="60" xfId="0" applyFill="1" applyBorder="1" applyAlignment="1">
      <alignment horizontal="center"/>
    </xf>
    <xf numFmtId="164" fontId="0" fillId="0" borderId="61" xfId="0" applyFill="1" applyBorder="1" applyAlignment="1">
      <alignment horizontal="center"/>
    </xf>
    <xf numFmtId="164" fontId="0" fillId="0" borderId="62" xfId="0" applyFill="1" applyBorder="1" applyAlignment="1">
      <alignment horizontal="center"/>
    </xf>
    <xf numFmtId="164" fontId="0" fillId="0" borderId="63" xfId="0" applyFill="1" applyBorder="1" applyAlignment="1">
      <alignment horizontal="center"/>
    </xf>
    <xf numFmtId="164" fontId="0" fillId="0" borderId="64" xfId="0" applyFill="1" applyBorder="1" applyAlignment="1">
      <alignment horizontal="center"/>
    </xf>
    <xf numFmtId="164" fontId="0" fillId="0" borderId="43" xfId="0" applyFill="1" applyBorder="1" applyAlignment="1">
      <alignment horizontal="centerContinuous" vertical="center"/>
    </xf>
    <xf numFmtId="164" fontId="0" fillId="0" borderId="65" xfId="0" applyFill="1" applyBorder="1" applyAlignment="1">
      <alignment horizontal="center" vertical="center"/>
    </xf>
    <xf numFmtId="37" fontId="5" fillId="0" borderId="2" xfId="0" applyNumberFormat="1" applyFont="1" applyFill="1" applyBorder="1" applyAlignment="1" applyProtection="1">
      <alignment horizontal="center" vertical="center"/>
      <protection locked="0"/>
    </xf>
    <xf numFmtId="5" fontId="0" fillId="0" borderId="51" xfId="0" applyNumberFormat="1" applyFill="1" applyBorder="1" applyAlignment="1">
      <alignment horizontal="center" vertical="center"/>
    </xf>
    <xf numFmtId="0" fontId="4" fillId="0" borderId="0" xfId="21" applyFill="1" applyBorder="1">
      <alignment/>
      <protection/>
    </xf>
    <xf numFmtId="37" fontId="5" fillId="0" borderId="13" xfId="0" applyNumberFormat="1" applyFont="1" applyFill="1" applyBorder="1" applyAlignment="1" applyProtection="1">
      <alignment horizontal="center" vertical="center"/>
      <protection locked="0"/>
    </xf>
    <xf numFmtId="1" fontId="0" fillId="0" borderId="61" xfId="0" applyNumberFormat="1" applyFill="1" applyBorder="1" applyAlignment="1" applyProtection="1">
      <alignment horizontal="center" vertical="center"/>
      <protection/>
    </xf>
    <xf numFmtId="5" fontId="0" fillId="0" borderId="66" xfId="0" applyNumberFormat="1" applyFill="1" applyBorder="1" applyAlignment="1">
      <alignment horizontal="center" vertical="center"/>
    </xf>
    <xf numFmtId="5" fontId="0" fillId="0" borderId="67" xfId="0" applyNumberFormat="1" applyFill="1" applyBorder="1" applyAlignment="1">
      <alignment horizontal="center" vertical="center"/>
    </xf>
    <xf numFmtId="164" fontId="0" fillId="0" borderId="61" xfId="0" applyFill="1" applyBorder="1" applyAlignment="1">
      <alignment horizontal="center" vertical="center"/>
    </xf>
    <xf numFmtId="1" fontId="0" fillId="0" borderId="61" xfId="0" applyNumberFormat="1" applyFill="1" applyBorder="1" applyAlignment="1">
      <alignment horizontal="center" vertical="center"/>
    </xf>
    <xf numFmtId="166" fontId="5" fillId="0" borderId="24" xfId="0" applyNumberFormat="1" applyFont="1" applyFill="1" applyBorder="1" applyAlignment="1" applyProtection="1">
      <alignment vertical="center"/>
      <protection locked="0"/>
    </xf>
    <xf numFmtId="9" fontId="7" fillId="0" borderId="3" xfId="0" applyNumberFormat="1" applyFont="1" applyFill="1" applyBorder="1" applyAlignment="1" applyProtection="1">
      <alignment vertical="center"/>
      <protection locked="0"/>
    </xf>
    <xf numFmtId="9" fontId="0" fillId="0" borderId="35" xfId="0" applyNumberFormat="1" applyFill="1" applyBorder="1" applyAlignment="1" applyProtection="1">
      <alignment vertical="center"/>
      <protection/>
    </xf>
    <xf numFmtId="1" fontId="0" fillId="0" borderId="65" xfId="0" applyNumberFormat="1" applyFill="1" applyBorder="1" applyAlignment="1">
      <alignment horizontal="center" vertical="center"/>
    </xf>
    <xf numFmtId="9" fontId="0" fillId="0" borderId="0" xfId="0" applyNumberFormat="1" applyFill="1" applyBorder="1" applyAlignment="1" applyProtection="1">
      <alignment horizontal="left" vertical="center"/>
      <protection/>
    </xf>
    <xf numFmtId="164" fontId="7" fillId="0" borderId="24" xfId="0" applyFont="1" applyFill="1" applyBorder="1" applyAlignment="1" applyProtection="1" quotePrefix="1">
      <alignment horizontal="center" vertical="center"/>
      <protection locked="0"/>
    </xf>
    <xf numFmtId="9" fontId="0" fillId="0" borderId="3" xfId="0" applyNumberFormat="1" applyFill="1" applyBorder="1" applyAlignment="1" applyProtection="1">
      <alignment horizontal="left" vertical="center"/>
      <protection/>
    </xf>
    <xf numFmtId="5" fontId="0" fillId="0" borderId="68" xfId="0" applyNumberFormat="1" applyFill="1" applyBorder="1" applyAlignment="1">
      <alignment horizontal="center" vertical="center"/>
    </xf>
    <xf numFmtId="9" fontId="0" fillId="0" borderId="17" xfId="0" applyNumberFormat="1" applyFill="1" applyBorder="1" applyAlignment="1" applyProtection="1">
      <alignment vertical="center"/>
      <protection/>
    </xf>
    <xf numFmtId="9" fontId="0" fillId="0" borderId="18" xfId="0" applyNumberFormat="1" applyFill="1" applyBorder="1" applyAlignment="1" applyProtection="1">
      <alignment vertical="center"/>
      <protection/>
    </xf>
    <xf numFmtId="164" fontId="0" fillId="0" borderId="18" xfId="0" applyFill="1" applyBorder="1" applyAlignment="1">
      <alignment vertical="center"/>
    </xf>
    <xf numFmtId="164" fontId="0" fillId="0" borderId="18" xfId="0" applyFill="1" applyBorder="1" applyAlignment="1" applyProtection="1">
      <alignment horizontal="left" vertical="center"/>
      <protection/>
    </xf>
    <xf numFmtId="167" fontId="5" fillId="0" borderId="18" xfId="0" applyNumberFormat="1" applyFont="1" applyFill="1" applyBorder="1" applyAlignment="1" applyProtection="1">
      <alignment horizontal="center" vertical="center"/>
      <protection locked="0"/>
    </xf>
    <xf numFmtId="167" fontId="0" fillId="0" borderId="18" xfId="0" applyNumberFormat="1" applyFill="1" applyBorder="1" applyAlignment="1" applyProtection="1">
      <alignment horizontal="center" vertical="center"/>
      <protection/>
    </xf>
    <xf numFmtId="1" fontId="0" fillId="0" borderId="69" xfId="0" applyNumberFormat="1" applyFill="1" applyBorder="1" applyAlignment="1" applyProtection="1">
      <alignment horizontal="center" vertical="center"/>
      <protection/>
    </xf>
    <xf numFmtId="1" fontId="0" fillId="0" borderId="64" xfId="0" applyNumberFormat="1" applyFill="1" applyBorder="1" applyAlignment="1" applyProtection="1">
      <alignment horizontal="center" vertical="center"/>
      <protection/>
    </xf>
    <xf numFmtId="5" fontId="0" fillId="0" borderId="56" xfId="0" applyNumberFormat="1" applyFill="1" applyBorder="1" applyAlignment="1">
      <alignment horizontal="center" vertical="center"/>
    </xf>
    <xf numFmtId="3" fontId="4" fillId="0" borderId="0" xfId="21" applyNumberFormat="1" applyFill="1">
      <alignment/>
      <protection/>
    </xf>
    <xf numFmtId="164" fontId="0" fillId="0" borderId="0" xfId="0" applyFill="1" applyBorder="1" applyAlignment="1">
      <alignment/>
    </xf>
    <xf numFmtId="3" fontId="0" fillId="0" borderId="0" xfId="0" applyNumberFormat="1" applyFill="1" applyAlignment="1">
      <alignment/>
    </xf>
    <xf numFmtId="3" fontId="0" fillId="0" borderId="0" xfId="15" applyNumberFormat="1" applyFill="1" applyBorder="1" applyAlignment="1">
      <alignment horizontal="right"/>
    </xf>
    <xf numFmtId="166" fontId="5" fillId="0" borderId="70" xfId="0" applyNumberFormat="1" applyFont="1" applyFill="1" applyBorder="1" applyAlignment="1" applyProtection="1">
      <alignment vertical="center"/>
      <protection locked="0"/>
    </xf>
    <xf numFmtId="167" fontId="5" fillId="0" borderId="26" xfId="0" applyNumberFormat="1" applyFont="1" applyFill="1" applyBorder="1" applyAlignment="1" applyProtection="1">
      <alignment horizontal="left" vertical="center"/>
      <protection locked="0"/>
    </xf>
    <xf numFmtId="164" fontId="0" fillId="0" borderId="0" xfId="0" applyAlignment="1">
      <alignment wrapText="1"/>
    </xf>
    <xf numFmtId="14" fontId="0" fillId="0" borderId="0" xfId="0" applyNumberFormat="1" applyAlignment="1">
      <alignment wrapText="1"/>
    </xf>
    <xf numFmtId="14" fontId="0" fillId="0" borderId="0" xfId="0" applyNumberFormat="1" applyAlignment="1">
      <alignment horizontal="right" wrapText="1"/>
    </xf>
    <xf numFmtId="164" fontId="0" fillId="0" borderId="35" xfId="0" applyFill="1" applyBorder="1" applyAlignment="1" applyProtection="1">
      <alignment horizontal="center" vertical="center"/>
      <protection/>
    </xf>
    <xf numFmtId="5" fontId="0" fillId="0" borderId="25" xfId="0" applyNumberFormat="1" applyFill="1" applyBorder="1" applyAlignment="1" applyProtection="1">
      <alignment horizontal="center" vertical="center"/>
      <protection/>
    </xf>
    <xf numFmtId="37" fontId="5" fillId="0" borderId="26" xfId="0" applyNumberFormat="1" applyFont="1" applyFill="1" applyBorder="1" applyAlignment="1" applyProtection="1">
      <alignment horizontal="center" vertical="center"/>
      <protection locked="0"/>
    </xf>
    <xf numFmtId="5" fontId="0" fillId="0" borderId="47" xfId="0" applyNumberFormat="1" applyFill="1" applyBorder="1" applyAlignment="1" applyProtection="1">
      <alignment horizontal="center" vertical="center"/>
      <protection/>
    </xf>
    <xf numFmtId="166" fontId="0" fillId="0" borderId="71" xfId="0" applyNumberFormat="1" applyFill="1" applyBorder="1" applyAlignment="1" applyProtection="1">
      <alignment horizontal="center" vertical="center"/>
      <protection/>
    </xf>
    <xf numFmtId="5" fontId="0" fillId="0" borderId="28" xfId="0" applyNumberFormat="1" applyFill="1" applyBorder="1" applyAlignment="1" applyProtection="1">
      <alignment horizontal="center" vertical="center"/>
      <protection/>
    </xf>
    <xf numFmtId="39" fontId="0" fillId="0" borderId="26" xfId="0" applyNumberFormat="1" applyFill="1" applyBorder="1" applyAlignment="1" applyProtection="1">
      <alignment horizontal="center" vertical="center"/>
      <protection/>
    </xf>
    <xf numFmtId="39" fontId="0" fillId="0" borderId="27" xfId="0" applyNumberFormat="1" applyFill="1" applyBorder="1" applyAlignment="1" applyProtection="1">
      <alignment horizontal="center" vertical="center"/>
      <protection/>
    </xf>
    <xf numFmtId="166" fontId="5" fillId="0" borderId="38" xfId="0" applyNumberFormat="1" applyFont="1" applyFill="1" applyBorder="1" applyAlignment="1" applyProtection="1">
      <alignment vertical="center" wrapText="1"/>
      <protection locked="0"/>
    </xf>
    <xf numFmtId="9" fontId="0" fillId="0" borderId="4" xfId="0" applyNumberFormat="1" applyFill="1" applyBorder="1" applyAlignment="1" applyProtection="1">
      <alignment vertical="center" wrapText="1"/>
      <protection/>
    </xf>
    <xf numFmtId="164" fontId="0" fillId="0" borderId="0" xfId="0" applyFill="1" applyAlignment="1">
      <alignment wrapText="1"/>
    </xf>
    <xf numFmtId="164" fontId="0" fillId="0" borderId="0" xfId="0" applyFill="1" applyAlignment="1">
      <alignment horizontal="left" wrapText="1"/>
    </xf>
    <xf numFmtId="5" fontId="0" fillId="0" borderId="72" xfId="0" applyNumberFormat="1" applyFill="1" applyBorder="1" applyAlignment="1" applyProtection="1">
      <alignment horizontal="center" vertical="center"/>
      <protection/>
    </xf>
    <xf numFmtId="5" fontId="0" fillId="0" borderId="73" xfId="0" applyNumberFormat="1" applyFill="1" applyBorder="1" applyAlignment="1" applyProtection="1">
      <alignment horizontal="center" vertical="center"/>
      <protection/>
    </xf>
    <xf numFmtId="166" fontId="0" fillId="0" borderId="74" xfId="0" applyNumberFormat="1" applyFill="1" applyBorder="1" applyAlignment="1" applyProtection="1">
      <alignment horizontal="center" vertical="center"/>
      <protection/>
    </xf>
    <xf numFmtId="166" fontId="0" fillId="0" borderId="75" xfId="0" applyNumberFormat="1" applyFill="1" applyBorder="1" applyAlignment="1" applyProtection="1">
      <alignment horizontal="center" vertical="center"/>
      <protection/>
    </xf>
    <xf numFmtId="166" fontId="0" fillId="0" borderId="76" xfId="0" applyNumberFormat="1" applyFill="1" applyBorder="1" applyAlignment="1" applyProtection="1">
      <alignment horizontal="center" vertical="center"/>
      <protection/>
    </xf>
    <xf numFmtId="166" fontId="0" fillId="0" borderId="77" xfId="0" applyNumberFormat="1" applyFill="1" applyBorder="1" applyAlignment="1" applyProtection="1">
      <alignment horizontal="center" vertical="center"/>
      <protection/>
    </xf>
    <xf numFmtId="167" fontId="5" fillId="0" borderId="25" xfId="0" applyNumberFormat="1" applyFont="1" applyFill="1" applyBorder="1" applyAlignment="1" applyProtection="1">
      <alignment horizontal="center" vertical="center"/>
      <protection locked="0"/>
    </xf>
    <xf numFmtId="1" fontId="0" fillId="0" borderId="26" xfId="0" applyNumberFormat="1" applyFill="1" applyBorder="1" applyAlignment="1" applyProtection="1">
      <alignment horizontal="center" vertical="center"/>
      <protection/>
    </xf>
    <xf numFmtId="164" fontId="0" fillId="0" borderId="78" xfId="0" applyFill="1" applyBorder="1" applyAlignment="1">
      <alignment horizontal="center" vertical="center"/>
    </xf>
    <xf numFmtId="1" fontId="0" fillId="0" borderId="78" xfId="0" applyNumberFormat="1" applyFill="1" applyBorder="1" applyAlignment="1">
      <alignment horizontal="center" vertical="center"/>
    </xf>
    <xf numFmtId="5" fontId="0" fillId="0" borderId="28" xfId="0" applyNumberFormat="1" applyFill="1" applyBorder="1" applyAlignment="1">
      <alignment horizontal="center" vertical="center"/>
    </xf>
    <xf numFmtId="39" fontId="0" fillId="0" borderId="2" xfId="0" applyNumberFormat="1" applyFill="1" applyBorder="1" applyAlignment="1" applyProtection="1">
      <alignment horizontal="center" vertical="center"/>
      <protection/>
    </xf>
    <xf numFmtId="39" fontId="0" fillId="0" borderId="36" xfId="0" applyNumberFormat="1" applyFill="1" applyBorder="1" applyAlignment="1" applyProtection="1">
      <alignment horizontal="center" vertical="center"/>
      <protection/>
    </xf>
    <xf numFmtId="3" fontId="0" fillId="0" borderId="0" xfId="0" applyNumberFormat="1" applyFill="1" applyBorder="1" applyAlignment="1">
      <alignment/>
    </xf>
    <xf numFmtId="3" fontId="5" fillId="0" borderId="26" xfId="0" applyNumberFormat="1" applyFont="1" applyFill="1" applyBorder="1" applyAlignment="1" applyProtection="1">
      <alignment horizontal="center" vertical="center"/>
      <protection/>
    </xf>
    <xf numFmtId="3" fontId="5" fillId="0" borderId="26" xfId="0" applyNumberFormat="1" applyFont="1" applyFill="1" applyBorder="1" applyAlignment="1" applyProtection="1">
      <alignment horizontal="center" vertical="center"/>
      <protection locked="0"/>
    </xf>
    <xf numFmtId="3" fontId="5" fillId="0" borderId="2" xfId="0" applyNumberFormat="1" applyFont="1" applyFill="1" applyBorder="1" applyAlignment="1" applyProtection="1">
      <alignment horizontal="center" vertical="center"/>
      <protection locked="0"/>
    </xf>
    <xf numFmtId="3" fontId="0" fillId="0" borderId="2" xfId="0" applyNumberFormat="1" applyFill="1" applyBorder="1" applyAlignment="1" applyProtection="1">
      <alignment horizontal="center" vertical="center"/>
      <protection/>
    </xf>
    <xf numFmtId="3" fontId="0" fillId="0" borderId="36" xfId="0" applyNumberFormat="1" applyFill="1" applyBorder="1" applyAlignment="1" applyProtection="1">
      <alignment horizontal="center" vertical="center"/>
      <protection/>
    </xf>
    <xf numFmtId="3" fontId="0" fillId="0" borderId="26" xfId="0" applyNumberFormat="1" applyFill="1" applyBorder="1" applyAlignment="1" applyProtection="1">
      <alignment horizontal="center" vertical="center"/>
      <protection/>
    </xf>
    <xf numFmtId="3" fontId="0" fillId="0" borderId="27" xfId="0" applyNumberFormat="1" applyFill="1" applyBorder="1" applyAlignment="1" applyProtection="1">
      <alignment horizontal="center" vertical="center"/>
      <protection/>
    </xf>
    <xf numFmtId="164" fontId="0" fillId="0" borderId="0" xfId="0" applyFill="1" applyBorder="1" applyAlignment="1">
      <alignment wrapText="1"/>
    </xf>
    <xf numFmtId="3" fontId="5" fillId="0" borderId="1" xfId="0" applyNumberFormat="1" applyFont="1" applyFill="1" applyBorder="1" applyAlignment="1" applyProtection="1">
      <alignment horizontal="center" vertical="center"/>
      <protection locked="0"/>
    </xf>
    <xf numFmtId="3" fontId="0" fillId="0" borderId="61" xfId="0" applyNumberFormat="1" applyFill="1" applyBorder="1" applyAlignment="1">
      <alignment horizontal="center" vertical="center"/>
    </xf>
    <xf numFmtId="3" fontId="0" fillId="0" borderId="26" xfId="0" applyNumberFormat="1" applyFill="1" applyBorder="1" applyAlignment="1" applyProtection="1">
      <alignment horizontal="left" vertical="center"/>
      <protection/>
    </xf>
    <xf numFmtId="3" fontId="0" fillId="0" borderId="64" xfId="0" applyNumberFormat="1" applyFill="1" applyBorder="1" applyAlignment="1" applyProtection="1">
      <alignment horizontal="center" vertical="center"/>
      <protection/>
    </xf>
    <xf numFmtId="167" fontId="5" fillId="0" borderId="31" xfId="0" applyNumberFormat="1" applyFont="1" applyFill="1" applyBorder="1" applyAlignment="1" applyProtection="1">
      <alignment horizontal="center" vertical="center"/>
      <protection locked="0"/>
    </xf>
    <xf numFmtId="164" fontId="0" fillId="0" borderId="26" xfId="0" applyFill="1" applyBorder="1" applyAlignment="1">
      <alignment vertical="center"/>
    </xf>
    <xf numFmtId="164" fontId="0" fillId="0" borderId="26" xfId="0" applyFont="1" applyFill="1" applyBorder="1" applyAlignment="1" applyProtection="1">
      <alignment horizontal="center" vertical="center"/>
      <protection/>
    </xf>
    <xf numFmtId="5" fontId="0" fillId="0" borderId="26" xfId="0" applyNumberFormat="1" applyFont="1" applyFill="1" applyBorder="1" applyAlignment="1" applyProtection="1">
      <alignment horizontal="center" vertical="center"/>
      <protection/>
    </xf>
    <xf numFmtId="164" fontId="0" fillId="0" borderId="79" xfId="0" applyFill="1" applyBorder="1" applyAlignment="1" applyProtection="1">
      <alignment horizontal="left" vertical="center"/>
      <protection/>
    </xf>
    <xf numFmtId="164" fontId="0" fillId="0" borderId="80" xfId="0" applyFill="1" applyBorder="1" applyAlignment="1">
      <alignment vertical="center"/>
    </xf>
    <xf numFmtId="164" fontId="5" fillId="0" borderId="80" xfId="0" applyFont="1" applyFill="1" applyBorder="1" applyAlignment="1" applyProtection="1">
      <alignment horizontal="center" vertical="center"/>
      <protection locked="0"/>
    </xf>
    <xf numFmtId="164" fontId="0" fillId="0" borderId="80" xfId="0" applyFill="1" applyBorder="1" applyAlignment="1">
      <alignment horizontal="center" vertical="center"/>
    </xf>
    <xf numFmtId="166" fontId="0" fillId="0" borderId="80" xfId="0" applyNumberFormat="1" applyFill="1" applyBorder="1" applyAlignment="1" applyProtection="1">
      <alignment horizontal="center" vertical="center"/>
      <protection/>
    </xf>
    <xf numFmtId="166" fontId="5" fillId="0" borderId="80" xfId="0" applyNumberFormat="1" applyFont="1" applyFill="1" applyBorder="1" applyAlignment="1" applyProtection="1">
      <alignment horizontal="center" vertical="center"/>
      <protection locked="0"/>
    </xf>
    <xf numFmtId="166" fontId="0" fillId="0" borderId="81" xfId="0" applyNumberFormat="1" applyFill="1" applyBorder="1" applyAlignment="1" applyProtection="1">
      <alignment horizontal="center" vertical="center"/>
      <protection/>
    </xf>
    <xf numFmtId="164" fontId="0" fillId="0" borderId="47" xfId="0" applyFill="1" applyBorder="1" applyAlignment="1" applyProtection="1">
      <alignment horizontal="left" vertical="center"/>
      <protection/>
    </xf>
    <xf numFmtId="164" fontId="0" fillId="0" borderId="47" xfId="0" applyFill="1" applyBorder="1" applyAlignment="1" applyProtection="1">
      <alignment horizontal="center" vertical="center"/>
      <protection/>
    </xf>
    <xf numFmtId="164" fontId="0" fillId="0" borderId="26" xfId="0" applyFill="1" applyBorder="1" applyAlignment="1" applyProtection="1">
      <alignment horizontal="left" vertical="center"/>
      <protection/>
    </xf>
    <xf numFmtId="9" fontId="0" fillId="0" borderId="47" xfId="0" applyNumberFormat="1" applyFill="1" applyBorder="1" applyAlignment="1" applyProtection="1">
      <alignment horizontal="center" vertical="center"/>
      <protection/>
    </xf>
    <xf numFmtId="9" fontId="0" fillId="0" borderId="47" xfId="0" applyNumberFormat="1" applyFill="1" applyBorder="1" applyAlignment="1" applyProtection="1">
      <alignment vertical="center"/>
      <protection/>
    </xf>
    <xf numFmtId="9" fontId="0" fillId="0" borderId="47" xfId="0" applyNumberFormat="1" applyFill="1" applyBorder="1" applyAlignment="1" applyProtection="1">
      <alignment horizontal="left" vertical="center"/>
      <protection/>
    </xf>
    <xf numFmtId="9" fontId="0" fillId="0" borderId="47" xfId="0" applyNumberFormat="1" applyFill="1" applyBorder="1" applyAlignment="1" applyProtection="1">
      <alignment vertical="center" wrapText="1"/>
      <protection/>
    </xf>
    <xf numFmtId="0" fontId="10" fillId="2" borderId="26" xfId="0" applyNumberFormat="1" applyFont="1" applyFill="1" applyBorder="1" applyAlignment="1">
      <alignment/>
    </xf>
    <xf numFmtId="0" fontId="0" fillId="2" borderId="26" xfId="0" applyNumberFormat="1" applyFont="1" applyFill="1" applyBorder="1" applyAlignment="1">
      <alignment horizontal="center"/>
    </xf>
    <xf numFmtId="164" fontId="0" fillId="0" borderId="82" xfId="0" applyFill="1" applyBorder="1" applyAlignment="1">
      <alignment vertical="center"/>
    </xf>
    <xf numFmtId="164" fontId="0" fillId="0" borderId="83" xfId="0" applyFill="1" applyBorder="1" applyAlignment="1">
      <alignment horizontal="center" vertical="center"/>
    </xf>
    <xf numFmtId="3" fontId="0" fillId="0" borderId="83" xfId="0" applyNumberFormat="1" applyFill="1" applyBorder="1" applyAlignment="1">
      <alignment horizontal="center" vertical="center"/>
    </xf>
    <xf numFmtId="164" fontId="0" fillId="0" borderId="84" xfId="0" applyFill="1" applyBorder="1" applyAlignment="1">
      <alignment horizontal="center" vertical="center"/>
    </xf>
    <xf numFmtId="9" fontId="0" fillId="0" borderId="85" xfId="0" applyNumberFormat="1" applyFill="1" applyBorder="1" applyAlignment="1" applyProtection="1">
      <alignment horizontal="center" vertical="center"/>
      <protection/>
    </xf>
    <xf numFmtId="5" fontId="0" fillId="0" borderId="33" xfId="0" applyNumberFormat="1" applyFill="1" applyBorder="1" applyAlignment="1" applyProtection="1">
      <alignment horizontal="center" vertical="center"/>
      <protection/>
    </xf>
    <xf numFmtId="164" fontId="0" fillId="0" borderId="25" xfId="0" applyFill="1" applyBorder="1" applyAlignment="1" applyProtection="1">
      <alignment horizontal="left" vertical="center" wrapText="1"/>
      <protection/>
    </xf>
    <xf numFmtId="0" fontId="0" fillId="2" borderId="47" xfId="0" applyNumberFormat="1" applyFont="1" applyFill="1" applyBorder="1" applyAlignment="1">
      <alignment/>
    </xf>
    <xf numFmtId="164" fontId="0" fillId="0" borderId="86" xfId="0" applyFill="1" applyBorder="1" applyAlignment="1">
      <alignment vertical="center"/>
    </xf>
    <xf numFmtId="164" fontId="0" fillId="0" borderId="87" xfId="0" applyFill="1" applyBorder="1" applyAlignment="1">
      <alignment vertical="center"/>
    </xf>
    <xf numFmtId="9" fontId="5" fillId="0" borderId="24" xfId="0" applyNumberFormat="1" applyFont="1" applyFill="1" applyBorder="1" applyAlignment="1" applyProtection="1">
      <alignment vertical="center"/>
      <protection locked="0"/>
    </xf>
    <xf numFmtId="0" fontId="0" fillId="2" borderId="30" xfId="0" applyNumberFormat="1" applyFont="1" applyFill="1" applyBorder="1" applyAlignment="1">
      <alignment/>
    </xf>
    <xf numFmtId="164" fontId="0" fillId="0" borderId="85" xfId="0" applyFill="1" applyBorder="1" applyAlignment="1">
      <alignment/>
    </xf>
    <xf numFmtId="9" fontId="5" fillId="0" borderId="70" xfId="0" applyNumberFormat="1" applyFont="1" applyFill="1" applyBorder="1" applyAlignment="1" applyProtection="1">
      <alignment vertical="center"/>
      <protection locked="0"/>
    </xf>
    <xf numFmtId="169" fontId="0" fillId="0" borderId="83" xfId="0" applyNumberFormat="1" applyFill="1" applyBorder="1" applyAlignment="1">
      <alignment horizontal="center" vertical="center"/>
    </xf>
    <xf numFmtId="169" fontId="0" fillId="0" borderId="50" xfId="0" applyNumberFormat="1" applyFill="1" applyBorder="1" applyAlignment="1">
      <alignment horizontal="center" vertical="center"/>
    </xf>
    <xf numFmtId="5" fontId="0" fillId="0" borderId="88" xfId="0" applyNumberFormat="1" applyFill="1" applyBorder="1" applyAlignment="1" applyProtection="1">
      <alignment horizontal="center" vertical="center"/>
      <protection/>
    </xf>
    <xf numFmtId="5" fontId="0" fillId="0" borderId="89" xfId="0" applyNumberFormat="1" applyFill="1" applyBorder="1" applyAlignment="1" applyProtection="1">
      <alignment horizontal="center" vertical="center"/>
      <protection/>
    </xf>
    <xf numFmtId="164" fontId="8" fillId="0" borderId="0" xfId="0" applyFont="1" applyFill="1" applyAlignment="1" applyProtection="1">
      <alignment/>
      <protection/>
    </xf>
    <xf numFmtId="1" fontId="5" fillId="0" borderId="0" xfId="0" applyNumberFormat="1" applyFont="1" applyFill="1" applyBorder="1" applyAlignment="1" applyProtection="1">
      <alignment horizontal="centerContinuous"/>
      <protection locked="0"/>
    </xf>
    <xf numFmtId="177" fontId="5" fillId="0" borderId="0" xfId="15" applyNumberFormat="1" applyFont="1" applyFill="1" applyBorder="1" applyAlignment="1" applyProtection="1">
      <alignment horizontal="centerContinuous"/>
      <protection locked="0"/>
    </xf>
    <xf numFmtId="1" fontId="5" fillId="0" borderId="0" xfId="0" applyNumberFormat="1" applyFont="1" applyFill="1" applyBorder="1" applyAlignment="1" applyProtection="1">
      <alignment horizontal="center"/>
      <protection locked="0"/>
    </xf>
    <xf numFmtId="177" fontId="5" fillId="0" borderId="0" xfId="15" applyNumberFormat="1" applyFont="1" applyFill="1" applyBorder="1" applyAlignment="1" applyProtection="1">
      <alignment/>
      <protection locked="0"/>
    </xf>
    <xf numFmtId="164" fontId="9" fillId="0" borderId="0" xfId="0" applyFont="1" applyAlignment="1">
      <alignment horizontal="left" indent="2"/>
    </xf>
    <xf numFmtId="164" fontId="4" fillId="0" borderId="90" xfId="0" applyFont="1" applyBorder="1" applyAlignment="1">
      <alignment wrapText="1"/>
    </xf>
    <xf numFmtId="164" fontId="4" fillId="3" borderId="91" xfId="0" applyFont="1" applyFill="1" applyBorder="1" applyAlignment="1">
      <alignment horizontal="center" wrapText="1"/>
    </xf>
    <xf numFmtId="164" fontId="4" fillId="0" borderId="92" xfId="0" applyFont="1" applyBorder="1" applyAlignment="1">
      <alignment wrapText="1"/>
    </xf>
    <xf numFmtId="164" fontId="4" fillId="0" borderId="92" xfId="0" applyFont="1" applyBorder="1" applyAlignment="1">
      <alignment horizontal="right" wrapText="1"/>
    </xf>
    <xf numFmtId="164" fontId="4" fillId="0" borderId="93" xfId="0" applyFont="1" applyBorder="1" applyAlignment="1">
      <alignment wrapText="1"/>
    </xf>
    <xf numFmtId="164" fontId="1" fillId="0" borderId="92" xfId="0" applyFont="1" applyBorder="1" applyAlignment="1">
      <alignment horizontal="right" wrapText="1"/>
    </xf>
    <xf numFmtId="177" fontId="6" fillId="0" borderId="92" xfId="15" applyNumberFormat="1" applyFont="1" applyBorder="1" applyAlignment="1">
      <alignment horizontal="right" wrapText="1"/>
    </xf>
    <xf numFmtId="174" fontId="6" fillId="0" borderId="92" xfId="17" applyNumberFormat="1" applyFont="1" applyBorder="1" applyAlignment="1">
      <alignment horizontal="right" wrapText="1"/>
    </xf>
    <xf numFmtId="174" fontId="4" fillId="0" borderId="92" xfId="17" applyNumberFormat="1" applyFont="1" applyBorder="1" applyAlignment="1">
      <alignment horizontal="right" wrapText="1"/>
    </xf>
    <xf numFmtId="164" fontId="8" fillId="0" borderId="0" xfId="0" applyFont="1" applyAlignment="1">
      <alignment/>
    </xf>
    <xf numFmtId="174" fontId="6" fillId="0" borderId="92" xfId="17" applyNumberFormat="1" applyFont="1" applyBorder="1" applyAlignment="1">
      <alignment horizontal="right"/>
    </xf>
    <xf numFmtId="177" fontId="0" fillId="0" borderId="0" xfId="15" applyNumberFormat="1" applyAlignment="1">
      <alignment/>
    </xf>
    <xf numFmtId="174" fontId="0" fillId="0" borderId="0" xfId="17" applyNumberFormat="1" applyAlignment="1">
      <alignment/>
    </xf>
    <xf numFmtId="177" fontId="4" fillId="0" borderId="92" xfId="15" applyNumberFormat="1" applyFont="1" applyBorder="1" applyAlignment="1">
      <alignment horizontal="right" wrapText="1"/>
    </xf>
    <xf numFmtId="164" fontId="4" fillId="0" borderId="94" xfId="0" applyFont="1" applyBorder="1" applyAlignment="1">
      <alignment wrapText="1"/>
    </xf>
    <xf numFmtId="164" fontId="4" fillId="0" borderId="95" xfId="0" applyFont="1" applyBorder="1" applyAlignment="1">
      <alignment wrapText="1"/>
    </xf>
    <xf numFmtId="164" fontId="4" fillId="0" borderId="93" xfId="0" applyFont="1" applyBorder="1" applyAlignment="1">
      <alignment wrapText="1"/>
    </xf>
    <xf numFmtId="164" fontId="0" fillId="0" borderId="0" xfId="0" applyFill="1" applyAlignment="1">
      <alignment horizontal="left" wrapText="1"/>
    </xf>
    <xf numFmtId="164" fontId="8" fillId="0" borderId="0" xfId="0" applyFont="1" applyFill="1" applyAlignment="1" applyProtection="1">
      <alignment horizontal="center"/>
      <protection/>
    </xf>
    <xf numFmtId="164" fontId="0" fillId="0" borderId="96" xfId="0" applyFill="1" applyBorder="1" applyAlignment="1" applyProtection="1">
      <alignment horizontal="left" vertical="center" wrapText="1"/>
      <protection/>
    </xf>
    <xf numFmtId="164" fontId="0" fillId="0" borderId="97" xfId="0" applyFill="1" applyBorder="1" applyAlignment="1" applyProtection="1">
      <alignment horizontal="left" vertical="center" wrapText="1"/>
      <protection/>
    </xf>
    <xf numFmtId="164" fontId="0" fillId="0" borderId="0" xfId="0" applyFill="1" applyBorder="1" applyAlignment="1">
      <alignment wrapText="1"/>
    </xf>
    <xf numFmtId="164" fontId="0" fillId="0" borderId="0" xfId="0" applyFill="1" applyBorder="1" applyAlignment="1">
      <alignment horizontal="left" wrapText="1"/>
    </xf>
    <xf numFmtId="164" fontId="0" fillId="0" borderId="25" xfId="0" applyFill="1" applyBorder="1" applyAlignment="1">
      <alignment horizontal="left" vertical="center"/>
    </xf>
    <xf numFmtId="164" fontId="0" fillId="0" borderId="47" xfId="0" applyFill="1" applyBorder="1" applyAlignment="1">
      <alignment horizontal="left" vertical="center"/>
    </xf>
    <xf numFmtId="164" fontId="0" fillId="0" borderId="0" xfId="0" applyFill="1" applyAlignment="1">
      <alignment horizontal="left"/>
    </xf>
    <xf numFmtId="164" fontId="9" fillId="0" borderId="0" xfId="0" applyFont="1" applyFill="1" applyAlignment="1" applyProtection="1">
      <alignment horizontal="center"/>
      <protection/>
    </xf>
    <xf numFmtId="164" fontId="5" fillId="0" borderId="98" xfId="0" applyFont="1" applyFill="1" applyBorder="1" applyAlignment="1">
      <alignment horizontal="center" vertical="center"/>
    </xf>
    <xf numFmtId="164" fontId="5" fillId="0" borderId="99" xfId="0" applyFont="1" applyFill="1" applyBorder="1" applyAlignment="1">
      <alignment horizontal="center" vertical="center"/>
    </xf>
    <xf numFmtId="164" fontId="0" fillId="0" borderId="7" xfId="0" applyFill="1" applyBorder="1" applyAlignment="1" applyProtection="1">
      <alignment horizontal="center"/>
      <protection/>
    </xf>
    <xf numFmtId="164" fontId="0" fillId="0" borderId="100" xfId="0" applyFill="1" applyBorder="1" applyAlignment="1" applyProtection="1">
      <alignment horizontal="center"/>
      <protection/>
    </xf>
    <xf numFmtId="164" fontId="0" fillId="0" borderId="13" xfId="0" applyFill="1" applyBorder="1" applyAlignment="1" applyProtection="1">
      <alignment horizontal="center"/>
      <protection/>
    </xf>
    <xf numFmtId="164" fontId="0" fillId="0" borderId="62" xfId="0" applyFill="1" applyBorder="1" applyAlignment="1" applyProtection="1">
      <alignment horizontal="center"/>
      <protection/>
    </xf>
    <xf numFmtId="164" fontId="4" fillId="0" borderId="94" xfId="0" applyFont="1" applyBorder="1" applyAlignment="1">
      <alignment horizontal="center" wrapText="1"/>
    </xf>
    <xf numFmtId="164" fontId="4" fillId="0" borderId="95" xfId="0" applyFont="1" applyBorder="1" applyAlignment="1">
      <alignment horizontal="center" wrapText="1"/>
    </xf>
    <xf numFmtId="164" fontId="4" fillId="0" borderId="93" xfId="0" applyFont="1" applyBorder="1" applyAlignment="1">
      <alignment horizontal="center" wrapText="1"/>
    </xf>
    <xf numFmtId="164" fontId="4" fillId="3" borderId="101" xfId="0" applyFont="1" applyFill="1" applyBorder="1" applyAlignment="1">
      <alignment horizontal="center" wrapText="1"/>
    </xf>
    <xf numFmtId="164" fontId="4" fillId="3" borderId="102" xfId="0" applyFont="1" applyFill="1" applyBorder="1" applyAlignment="1">
      <alignment horizontal="center" wrapText="1"/>
    </xf>
    <xf numFmtId="164" fontId="4" fillId="3" borderId="103" xfId="0" applyFont="1" applyFill="1" applyBorder="1" applyAlignment="1">
      <alignment horizontal="center" wrapText="1"/>
    </xf>
    <xf numFmtId="164" fontId="4" fillId="3" borderId="101" xfId="0" applyFont="1" applyFill="1" applyBorder="1" applyAlignment="1">
      <alignment wrapText="1"/>
    </xf>
    <xf numFmtId="164" fontId="4" fillId="3" borderId="102" xfId="0" applyFont="1" applyFill="1" applyBorder="1" applyAlignment="1">
      <alignment wrapText="1"/>
    </xf>
    <xf numFmtId="164" fontId="4" fillId="3" borderId="91" xfId="0" applyFont="1" applyFill="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JHuckaby\LOCALS~1\Temp\Time-li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me Lin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
  <sheetViews>
    <sheetView workbookViewId="0" topLeftCell="D1">
      <selection activeCell="F4" sqref="F4"/>
    </sheetView>
  </sheetViews>
  <sheetFormatPr defaultColWidth="9.33203125" defaultRowHeight="10.5"/>
  <cols>
    <col min="1" max="16384" width="45.16015625" style="182" customWidth="1"/>
  </cols>
  <sheetData>
    <row r="1" spans="1:6" ht="10.5">
      <c r="A1" s="182" t="s">
        <v>139</v>
      </c>
      <c r="B1" s="182" t="s">
        <v>140</v>
      </c>
      <c r="C1" s="182" t="s">
        <v>143</v>
      </c>
      <c r="D1" s="182" t="s">
        <v>145</v>
      </c>
      <c r="E1" s="182" t="s">
        <v>146</v>
      </c>
      <c r="F1" s="182" t="s">
        <v>147</v>
      </c>
    </row>
    <row r="2" spans="1:6" ht="42">
      <c r="A2" s="182" t="s">
        <v>142</v>
      </c>
      <c r="B2" s="182" t="s">
        <v>141</v>
      </c>
      <c r="C2" s="182" t="s">
        <v>144</v>
      </c>
      <c r="D2" s="182" t="s">
        <v>149</v>
      </c>
      <c r="E2" s="182" t="s">
        <v>148</v>
      </c>
      <c r="F2" s="184">
        <v>38258</v>
      </c>
    </row>
    <row r="3" spans="1:6" ht="31.5">
      <c r="A3" s="182" t="s">
        <v>150</v>
      </c>
      <c r="B3" s="182" t="s">
        <v>141</v>
      </c>
      <c r="C3" s="182" t="s">
        <v>151</v>
      </c>
      <c r="D3" s="182" t="s">
        <v>152</v>
      </c>
      <c r="E3" s="182" t="s">
        <v>141</v>
      </c>
      <c r="F3" s="183">
        <v>38259</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J50"/>
  <sheetViews>
    <sheetView zoomScale="75" zoomScaleNormal="75" workbookViewId="0" topLeftCell="A1">
      <pane xSplit="4" ySplit="9" topLeftCell="E10" activePane="bottomRight" state="frozen"/>
      <selection pane="topLeft" activeCell="A1" sqref="A1"/>
      <selection pane="topRight" activeCell="E1" sqref="E1"/>
      <selection pane="bottomLeft" activeCell="A10" sqref="A10"/>
      <selection pane="bottomRight" activeCell="D25" sqref="D25"/>
    </sheetView>
  </sheetViews>
  <sheetFormatPr defaultColWidth="9.83203125" defaultRowHeight="10.5"/>
  <cols>
    <col min="1" max="3" width="3.66015625" style="7" customWidth="1"/>
    <col min="4" max="4" width="55.83203125" style="7" customWidth="1"/>
    <col min="5" max="6" width="12.83203125" style="11" customWidth="1"/>
    <col min="7" max="9" width="11.83203125" style="11" customWidth="1"/>
    <col min="10" max="10" width="12.83203125" style="11" customWidth="1"/>
    <col min="11" max="11" width="13" style="11" customWidth="1"/>
    <col min="12" max="12" width="11.83203125" style="11" customWidth="1"/>
    <col min="13" max="13" width="13.16015625" style="11" customWidth="1"/>
    <col min="14" max="14" width="13.33203125" style="11" customWidth="1"/>
    <col min="15" max="15" width="11.83203125" style="11" customWidth="1"/>
    <col min="16" max="18" width="9.83203125" style="7" customWidth="1"/>
    <col min="19" max="19" width="35.83203125" style="7" customWidth="1"/>
    <col min="20" max="20" width="16.16015625" style="7" customWidth="1"/>
    <col min="21" max="16384" width="9.83203125" style="7" customWidth="1"/>
  </cols>
  <sheetData>
    <row r="1" spans="1:36" ht="13.5" customHeight="1">
      <c r="A1" s="285" t="s">
        <v>189</v>
      </c>
      <c r="B1" s="285"/>
      <c r="C1" s="285"/>
      <c r="D1" s="285"/>
      <c r="E1" s="285"/>
      <c r="F1" s="285"/>
      <c r="G1" s="285"/>
      <c r="H1" s="285"/>
      <c r="I1" s="285"/>
      <c r="J1" s="285"/>
      <c r="K1" s="285"/>
      <c r="L1" s="285"/>
      <c r="M1" s="285"/>
      <c r="N1" s="285"/>
      <c r="O1" s="285"/>
      <c r="Q1" s="8">
        <v>75</v>
      </c>
      <c r="R1" s="9"/>
      <c r="S1" s="9"/>
      <c r="T1" s="9"/>
      <c r="U1" s="9"/>
      <c r="V1" s="9"/>
      <c r="W1" s="9"/>
      <c r="X1" s="9"/>
      <c r="Y1" s="9"/>
      <c r="Z1" s="9"/>
      <c r="AA1" s="9"/>
      <c r="AB1" s="9"/>
      <c r="AC1" s="9"/>
      <c r="AD1" s="9"/>
      <c r="AE1" s="9"/>
      <c r="AF1" s="9"/>
      <c r="AG1" s="9"/>
      <c r="AH1" s="9"/>
      <c r="AI1" s="9"/>
      <c r="AJ1" s="9"/>
    </row>
    <row r="2" spans="1:15" ht="13.5" customHeight="1">
      <c r="A2" s="285" t="s">
        <v>16</v>
      </c>
      <c r="B2" s="285"/>
      <c r="C2" s="285"/>
      <c r="D2" s="285"/>
      <c r="E2" s="285"/>
      <c r="F2" s="285"/>
      <c r="G2" s="285"/>
      <c r="H2" s="285"/>
      <c r="I2" s="285"/>
      <c r="J2" s="285"/>
      <c r="K2" s="285"/>
      <c r="L2" s="285"/>
      <c r="M2" s="285"/>
      <c r="N2" s="285"/>
      <c r="O2" s="285"/>
    </row>
    <row r="3" spans="1:15" ht="13.5" customHeight="1" thickBot="1">
      <c r="A3" s="10"/>
      <c r="J3" s="262">
        <v>45.15</v>
      </c>
      <c r="K3" s="262">
        <v>58.48</v>
      </c>
      <c r="L3" s="262">
        <v>19.03</v>
      </c>
      <c r="M3" s="13"/>
      <c r="N3" s="13"/>
      <c r="O3" s="13"/>
    </row>
    <row r="4" spans="1:15" ht="10.5" customHeight="1" thickTop="1">
      <c r="A4" s="14"/>
      <c r="B4" s="15" t="s">
        <v>37</v>
      </c>
      <c r="C4" s="15" t="s">
        <v>80</v>
      </c>
      <c r="D4" s="16"/>
      <c r="E4" s="17" t="s">
        <v>81</v>
      </c>
      <c r="F4" s="19"/>
      <c r="G4" s="18" t="s">
        <v>39</v>
      </c>
      <c r="H4" s="18" t="s">
        <v>40</v>
      </c>
      <c r="I4" s="17" t="s">
        <v>41</v>
      </c>
      <c r="J4" s="17" t="s">
        <v>42</v>
      </c>
      <c r="K4" s="17" t="s">
        <v>43</v>
      </c>
      <c r="L4" s="20" t="s">
        <v>82</v>
      </c>
      <c r="M4" s="20"/>
      <c r="N4" s="17"/>
      <c r="O4" s="21"/>
    </row>
    <row r="5" spans="1:15" ht="10.5" customHeight="1">
      <c r="A5" s="22"/>
      <c r="B5" s="23" t="s">
        <v>37</v>
      </c>
      <c r="C5" s="23" t="s">
        <v>83</v>
      </c>
      <c r="E5" s="24" t="s">
        <v>95</v>
      </c>
      <c r="F5" s="26" t="s">
        <v>122</v>
      </c>
      <c r="G5" s="25" t="s">
        <v>85</v>
      </c>
      <c r="H5" s="25" t="s">
        <v>51</v>
      </c>
      <c r="I5" s="24" t="s">
        <v>123</v>
      </c>
      <c r="J5" s="24" t="s">
        <v>86</v>
      </c>
      <c r="K5" s="24" t="s">
        <v>47</v>
      </c>
      <c r="L5" s="27" t="s">
        <v>48</v>
      </c>
      <c r="M5" s="27" t="s">
        <v>87</v>
      </c>
      <c r="N5" s="24" t="s">
        <v>88</v>
      </c>
      <c r="O5" s="28" t="s">
        <v>89</v>
      </c>
    </row>
    <row r="6" spans="1:15" ht="10.5" customHeight="1">
      <c r="A6" s="22"/>
      <c r="B6" s="23" t="s">
        <v>37</v>
      </c>
      <c r="C6" s="23" t="s">
        <v>90</v>
      </c>
      <c r="E6" s="24" t="s">
        <v>84</v>
      </c>
      <c r="F6" s="26" t="s">
        <v>121</v>
      </c>
      <c r="G6" s="25" t="s">
        <v>50</v>
      </c>
      <c r="H6" s="25" t="s">
        <v>53</v>
      </c>
      <c r="I6" s="24" t="s">
        <v>91</v>
      </c>
      <c r="J6" s="24" t="s">
        <v>51</v>
      </c>
      <c r="K6" s="24" t="s">
        <v>51</v>
      </c>
      <c r="L6" s="27" t="s">
        <v>51</v>
      </c>
      <c r="M6" s="27" t="s">
        <v>92</v>
      </c>
      <c r="N6" s="24" t="s">
        <v>122</v>
      </c>
      <c r="O6" s="28"/>
    </row>
    <row r="7" spans="1:15" ht="10.5" customHeight="1">
      <c r="A7" s="22"/>
      <c r="B7" s="23" t="s">
        <v>37</v>
      </c>
      <c r="C7" s="23" t="s">
        <v>93</v>
      </c>
      <c r="E7" s="24" t="s">
        <v>55</v>
      </c>
      <c r="F7" s="26" t="s">
        <v>53</v>
      </c>
      <c r="G7" s="25" t="s">
        <v>53</v>
      </c>
      <c r="H7" s="25" t="s">
        <v>95</v>
      </c>
      <c r="I7" s="24" t="s">
        <v>124</v>
      </c>
      <c r="J7" s="24" t="s">
        <v>54</v>
      </c>
      <c r="K7" s="24" t="s">
        <v>54</v>
      </c>
      <c r="L7" s="27" t="s">
        <v>54</v>
      </c>
      <c r="M7" s="27" t="s">
        <v>54</v>
      </c>
      <c r="N7" s="24" t="s">
        <v>121</v>
      </c>
      <c r="O7" s="28"/>
    </row>
    <row r="8" spans="1:15" ht="10.5" customHeight="1">
      <c r="A8" s="29"/>
      <c r="E8" s="24" t="s">
        <v>94</v>
      </c>
      <c r="F8" s="26" t="s">
        <v>55</v>
      </c>
      <c r="G8" s="25" t="s">
        <v>95</v>
      </c>
      <c r="H8" s="25" t="s">
        <v>54</v>
      </c>
      <c r="I8" s="30"/>
      <c r="J8" s="31" t="s">
        <v>209</v>
      </c>
      <c r="K8" s="31" t="s">
        <v>210</v>
      </c>
      <c r="L8" s="32" t="s">
        <v>211</v>
      </c>
      <c r="M8" s="33" t="s">
        <v>97</v>
      </c>
      <c r="N8" s="24" t="s">
        <v>54</v>
      </c>
      <c r="O8" s="34"/>
    </row>
    <row r="9" spans="1:15" ht="10.5" customHeight="1" thickBot="1">
      <c r="A9" s="35" t="s">
        <v>56</v>
      </c>
      <c r="B9" s="36"/>
      <c r="C9" s="36"/>
      <c r="D9" s="36"/>
      <c r="E9" s="37" t="s">
        <v>96</v>
      </c>
      <c r="F9" s="39"/>
      <c r="G9" s="38" t="s">
        <v>54</v>
      </c>
      <c r="H9" s="38" t="s">
        <v>125</v>
      </c>
      <c r="I9" s="37"/>
      <c r="J9" s="40" t="s">
        <v>126</v>
      </c>
      <c r="K9" s="40" t="s">
        <v>127</v>
      </c>
      <c r="L9" s="41" t="s">
        <v>128</v>
      </c>
      <c r="M9" s="42"/>
      <c r="N9" s="37"/>
      <c r="O9" s="43"/>
    </row>
    <row r="10" spans="1:15" ht="15.75" customHeight="1" thickTop="1">
      <c r="A10" s="44" t="s">
        <v>60</v>
      </c>
      <c r="B10" s="227" t="s">
        <v>61</v>
      </c>
      <c r="C10" s="228"/>
      <c r="D10" s="228"/>
      <c r="E10" s="229" t="s">
        <v>98</v>
      </c>
      <c r="F10" s="229"/>
      <c r="G10" s="230"/>
      <c r="H10" s="231"/>
      <c r="I10" s="232">
        <v>55</v>
      </c>
      <c r="J10" s="230"/>
      <c r="K10" s="230"/>
      <c r="L10" s="230"/>
      <c r="M10" s="231">
        <f>J10*33+K10*49+L10*15</f>
        <v>0</v>
      </c>
      <c r="N10" s="231"/>
      <c r="O10" s="233"/>
    </row>
    <row r="11" spans="1:15" ht="15.75" customHeight="1">
      <c r="A11" s="44" t="s">
        <v>63</v>
      </c>
      <c r="B11" s="234" t="s">
        <v>99</v>
      </c>
      <c r="C11" s="224"/>
      <c r="D11" s="224"/>
      <c r="E11" s="77" t="s">
        <v>98</v>
      </c>
      <c r="F11" s="77"/>
      <c r="G11" s="47"/>
      <c r="H11" s="48"/>
      <c r="I11" s="49">
        <v>4</v>
      </c>
      <c r="J11" s="48">
        <f aca="true" t="shared" si="0" ref="J11:J19">H11*I11</f>
        <v>0</v>
      </c>
      <c r="K11" s="48">
        <f aca="true" t="shared" si="1" ref="K11:K19">J11*0.05</f>
        <v>0</v>
      </c>
      <c r="L11" s="48">
        <f aca="true" t="shared" si="2" ref="L11:L19">J11*0.1</f>
        <v>0</v>
      </c>
      <c r="M11" s="48">
        <f>J11*33+K11*49+L11*15</f>
        <v>0</v>
      </c>
      <c r="N11" s="48"/>
      <c r="O11" s="53" t="s">
        <v>70</v>
      </c>
    </row>
    <row r="12" spans="1:15" ht="15.75" customHeight="1">
      <c r="A12" s="54" t="s">
        <v>66</v>
      </c>
      <c r="B12" s="234" t="s">
        <v>100</v>
      </c>
      <c r="C12" s="224"/>
      <c r="D12" s="224"/>
      <c r="E12" s="77"/>
      <c r="F12" s="77"/>
      <c r="G12" s="47"/>
      <c r="H12" s="48">
        <f>E12*$G12</f>
        <v>0</v>
      </c>
      <c r="I12" s="49"/>
      <c r="J12" s="48">
        <f t="shared" si="0"/>
        <v>0</v>
      </c>
      <c r="K12" s="48">
        <f t="shared" si="1"/>
        <v>0</v>
      </c>
      <c r="L12" s="48">
        <f t="shared" si="2"/>
        <v>0</v>
      </c>
      <c r="M12" s="48">
        <f>J12*33+K12*49+L12*15</f>
        <v>0</v>
      </c>
      <c r="N12" s="48" t="s">
        <v>70</v>
      </c>
      <c r="O12" s="53"/>
    </row>
    <row r="13" spans="1:15" ht="15.75" customHeight="1">
      <c r="A13" s="63"/>
      <c r="B13" s="235" t="s">
        <v>68</v>
      </c>
      <c r="C13" s="236" t="s">
        <v>64</v>
      </c>
      <c r="D13" s="224"/>
      <c r="E13" s="77">
        <v>2</v>
      </c>
      <c r="F13" s="86">
        <v>0</v>
      </c>
      <c r="G13" s="87">
        <v>1</v>
      </c>
      <c r="H13" s="87">
        <f>E13*$G13</f>
        <v>2</v>
      </c>
      <c r="I13" s="187">
        <v>3000</v>
      </c>
      <c r="J13" s="191">
        <f t="shared" si="0"/>
        <v>6000</v>
      </c>
      <c r="K13" s="191">
        <f t="shared" si="1"/>
        <v>300</v>
      </c>
      <c r="L13" s="191">
        <f t="shared" si="2"/>
        <v>600</v>
      </c>
      <c r="M13" s="86">
        <f>J13*J$3+K13*K$3+L13*L$3</f>
        <v>299862</v>
      </c>
      <c r="N13" s="86">
        <f>F13*G13*I13</f>
        <v>0</v>
      </c>
      <c r="O13" s="190" t="s">
        <v>65</v>
      </c>
    </row>
    <row r="14" spans="1:15" ht="15.75" customHeight="1">
      <c r="A14" s="44"/>
      <c r="B14" s="234" t="s">
        <v>154</v>
      </c>
      <c r="C14" s="236" t="s">
        <v>212</v>
      </c>
      <c r="D14" s="224"/>
      <c r="E14" s="77">
        <v>2</v>
      </c>
      <c r="F14" s="86">
        <v>0</v>
      </c>
      <c r="G14" s="87">
        <v>1</v>
      </c>
      <c r="H14" s="87">
        <f>E14*$G14</f>
        <v>2</v>
      </c>
      <c r="I14" s="187">
        <v>3000</v>
      </c>
      <c r="J14" s="191">
        <f t="shared" si="0"/>
        <v>6000</v>
      </c>
      <c r="K14" s="191">
        <f t="shared" si="1"/>
        <v>300</v>
      </c>
      <c r="L14" s="191">
        <f t="shared" si="2"/>
        <v>600</v>
      </c>
      <c r="M14" s="86">
        <f>J14*J$3+K14*K$3+L14*L$3</f>
        <v>299862</v>
      </c>
      <c r="N14" s="86">
        <f>F14*G14*I14</f>
        <v>0</v>
      </c>
      <c r="O14" s="190"/>
    </row>
    <row r="15" spans="1:15" ht="15.75" customHeight="1">
      <c r="A15" s="180"/>
      <c r="B15" s="237" t="s">
        <v>73</v>
      </c>
      <c r="C15" s="236" t="s">
        <v>74</v>
      </c>
      <c r="D15" s="224"/>
      <c r="E15" s="77"/>
      <c r="F15" s="77"/>
      <c r="G15" s="47"/>
      <c r="H15" s="48">
        <f aca="true" t="shared" si="3" ref="H15:H24">E15*$G15</f>
        <v>0</v>
      </c>
      <c r="I15" s="49"/>
      <c r="J15" s="48">
        <f t="shared" si="0"/>
        <v>0</v>
      </c>
      <c r="K15" s="48">
        <f t="shared" si="1"/>
        <v>0</v>
      </c>
      <c r="L15" s="48">
        <f t="shared" si="2"/>
        <v>0</v>
      </c>
      <c r="M15" s="86"/>
      <c r="N15" s="48"/>
      <c r="O15" s="53"/>
    </row>
    <row r="16" spans="1:15" ht="15.75" customHeight="1">
      <c r="A16" s="84">
        <v>1</v>
      </c>
      <c r="B16" s="238"/>
      <c r="C16" s="236" t="s">
        <v>153</v>
      </c>
      <c r="D16" s="224"/>
      <c r="E16" s="77">
        <v>1</v>
      </c>
      <c r="F16" s="86">
        <v>1</v>
      </c>
      <c r="G16" s="87">
        <v>1</v>
      </c>
      <c r="H16" s="87">
        <f t="shared" si="3"/>
        <v>1</v>
      </c>
      <c r="I16" s="187">
        <v>3000</v>
      </c>
      <c r="J16" s="191">
        <f t="shared" si="0"/>
        <v>3000</v>
      </c>
      <c r="K16" s="191">
        <f t="shared" si="1"/>
        <v>150</v>
      </c>
      <c r="L16" s="191">
        <f t="shared" si="2"/>
        <v>300</v>
      </c>
      <c r="M16" s="86">
        <f>J16*J$3+K16*K$3+L16*L$3</f>
        <v>149931</v>
      </c>
      <c r="N16" s="86">
        <f>F16*G16*I16</f>
        <v>3000</v>
      </c>
      <c r="O16" s="190" t="s">
        <v>169</v>
      </c>
    </row>
    <row r="17" spans="1:15" ht="15.75" customHeight="1">
      <c r="A17" s="67"/>
      <c r="B17" s="238"/>
      <c r="C17" s="290" t="s">
        <v>17</v>
      </c>
      <c r="D17" s="291"/>
      <c r="E17" s="77">
        <v>1</v>
      </c>
      <c r="F17" s="86">
        <v>1</v>
      </c>
      <c r="G17" s="87">
        <v>0</v>
      </c>
      <c r="H17" s="87">
        <f t="shared" si="3"/>
        <v>0</v>
      </c>
      <c r="I17" s="211">
        <v>0</v>
      </c>
      <c r="J17" s="191">
        <f t="shared" si="0"/>
        <v>0</v>
      </c>
      <c r="K17" s="191">
        <f t="shared" si="1"/>
        <v>0</v>
      </c>
      <c r="L17" s="191">
        <f t="shared" si="2"/>
        <v>0</v>
      </c>
      <c r="M17" s="86">
        <f>J17*J$3+K17*K$3+L17*L$3</f>
        <v>0</v>
      </c>
      <c r="N17" s="86">
        <f>F17*G17*I17</f>
        <v>0</v>
      </c>
      <c r="O17" s="190"/>
    </row>
    <row r="18" spans="1:15" ht="15.75" customHeight="1">
      <c r="A18" s="67"/>
      <c r="B18" s="238"/>
      <c r="C18" s="236" t="s">
        <v>157</v>
      </c>
      <c r="D18" s="224"/>
      <c r="E18" s="77">
        <v>1</v>
      </c>
      <c r="F18" s="86">
        <v>3</v>
      </c>
      <c r="G18" s="87">
        <v>0</v>
      </c>
      <c r="H18" s="87">
        <f t="shared" si="3"/>
        <v>0</v>
      </c>
      <c r="I18" s="211">
        <v>0</v>
      </c>
      <c r="J18" s="191">
        <f t="shared" si="0"/>
        <v>0</v>
      </c>
      <c r="K18" s="191">
        <f t="shared" si="1"/>
        <v>0</v>
      </c>
      <c r="L18" s="191">
        <f t="shared" si="2"/>
        <v>0</v>
      </c>
      <c r="M18" s="86">
        <f>J18*J$3+K18*K$3+L18*L$3</f>
        <v>0</v>
      </c>
      <c r="N18" s="86">
        <f>F18*G18*I18</f>
        <v>0</v>
      </c>
      <c r="O18" s="190"/>
    </row>
    <row r="19" spans="1:16" ht="15.75" customHeight="1">
      <c r="A19" s="93" t="s">
        <v>103</v>
      </c>
      <c r="B19" s="239" t="s">
        <v>104</v>
      </c>
      <c r="C19" s="224"/>
      <c r="D19" s="224"/>
      <c r="E19" s="77"/>
      <c r="F19" s="77"/>
      <c r="G19" s="47"/>
      <c r="H19" s="48">
        <f t="shared" si="3"/>
        <v>0</v>
      </c>
      <c r="I19" s="212"/>
      <c r="J19" s="48">
        <f t="shared" si="0"/>
        <v>0</v>
      </c>
      <c r="K19" s="48">
        <f t="shared" si="1"/>
        <v>0</v>
      </c>
      <c r="L19" s="48">
        <f t="shared" si="2"/>
        <v>0</v>
      </c>
      <c r="M19" s="48">
        <f>J19*33+K19*49+L19*15</f>
        <v>0</v>
      </c>
      <c r="N19" s="48"/>
      <c r="O19" s="53"/>
      <c r="P19" s="92"/>
    </row>
    <row r="20" spans="1:15" ht="15.75" customHeight="1">
      <c r="A20" s="75">
        <v>1</v>
      </c>
      <c r="B20" s="237" t="s">
        <v>68</v>
      </c>
      <c r="C20" s="236" t="s">
        <v>105</v>
      </c>
      <c r="D20" s="224"/>
      <c r="E20" s="77" t="s">
        <v>106</v>
      </c>
      <c r="F20" s="77"/>
      <c r="G20" s="47"/>
      <c r="H20" s="48"/>
      <c r="I20" s="212"/>
      <c r="J20" s="48"/>
      <c r="K20" s="48"/>
      <c r="L20" s="48"/>
      <c r="M20" s="48"/>
      <c r="N20" s="48"/>
      <c r="O20" s="53"/>
    </row>
    <row r="21" spans="1:15" ht="15.75" customHeight="1">
      <c r="A21" s="75">
        <v>1</v>
      </c>
      <c r="B21" s="237" t="s">
        <v>71</v>
      </c>
      <c r="C21" s="236" t="s">
        <v>107</v>
      </c>
      <c r="D21" s="224"/>
      <c r="E21" s="77">
        <v>8</v>
      </c>
      <c r="F21" s="226">
        <v>0</v>
      </c>
      <c r="G21" s="225">
        <v>0</v>
      </c>
      <c r="H21" s="225">
        <f>E21*$G21</f>
        <v>0</v>
      </c>
      <c r="I21" s="101">
        <v>0</v>
      </c>
      <c r="J21" s="89">
        <f>H21*I21</f>
        <v>0</v>
      </c>
      <c r="K21" s="89">
        <f>J21*0.05</f>
        <v>0</v>
      </c>
      <c r="L21" s="89">
        <f>J21*0.1</f>
        <v>0</v>
      </c>
      <c r="M21" s="86">
        <f>J21*J$3+K21*K$3+L21*L$3</f>
        <v>0</v>
      </c>
      <c r="N21" s="86">
        <f>F21*G21*I21</f>
        <v>0</v>
      </c>
      <c r="O21" s="190"/>
    </row>
    <row r="22" spans="1:15" ht="15.75" customHeight="1">
      <c r="A22" s="75">
        <v>1</v>
      </c>
      <c r="B22" s="237" t="s">
        <v>73</v>
      </c>
      <c r="C22" s="236" t="s">
        <v>108</v>
      </c>
      <c r="D22" s="224"/>
      <c r="E22" s="77"/>
      <c r="F22" s="77"/>
      <c r="G22" s="47"/>
      <c r="H22" s="48"/>
      <c r="I22" s="212"/>
      <c r="J22" s="48"/>
      <c r="K22" s="48"/>
      <c r="L22" s="48"/>
      <c r="M22" s="48"/>
      <c r="N22" s="48"/>
      <c r="O22" s="53"/>
    </row>
    <row r="23" spans="1:15" s="195" customFormat="1" ht="21" customHeight="1">
      <c r="A23" s="193"/>
      <c r="B23" s="240"/>
      <c r="C23" s="249"/>
      <c r="D23" s="250" t="s">
        <v>234</v>
      </c>
      <c r="E23" s="77">
        <v>8</v>
      </c>
      <c r="F23" s="226">
        <v>0</v>
      </c>
      <c r="G23" s="225">
        <v>0</v>
      </c>
      <c r="H23" s="225">
        <f>E23*$G23</f>
        <v>0</v>
      </c>
      <c r="I23" s="101">
        <v>0</v>
      </c>
      <c r="J23" s="89">
        <f>H23*I23</f>
        <v>0</v>
      </c>
      <c r="K23" s="89">
        <f>J23*0.05</f>
        <v>0</v>
      </c>
      <c r="L23" s="89">
        <f>J23*0.1</f>
        <v>0</v>
      </c>
      <c r="M23" s="86">
        <f>J23*J$3+K23*K$3+L23*L$3</f>
        <v>0</v>
      </c>
      <c r="N23" s="86">
        <f>F23*G23*I23</f>
        <v>0</v>
      </c>
      <c r="O23" s="190"/>
    </row>
    <row r="24" spans="1:15" s="195" customFormat="1" ht="21" customHeight="1">
      <c r="A24" s="193"/>
      <c r="B24" s="240"/>
      <c r="C24" s="249"/>
      <c r="D24" s="250" t="s">
        <v>235</v>
      </c>
      <c r="E24" s="77">
        <v>2</v>
      </c>
      <c r="F24" s="226">
        <v>0</v>
      </c>
      <c r="G24" s="225">
        <v>0</v>
      </c>
      <c r="H24" s="225">
        <f t="shared" si="3"/>
        <v>0</v>
      </c>
      <c r="I24" s="101">
        <v>0</v>
      </c>
      <c r="J24" s="89">
        <f>H24*I24</f>
        <v>0</v>
      </c>
      <c r="K24" s="89">
        <f>J24*0.05</f>
        <v>0</v>
      </c>
      <c r="L24" s="89">
        <f>J24*0.1</f>
        <v>0</v>
      </c>
      <c r="M24" s="86">
        <f>J24*J$3+K24*K$3+L24*L$3</f>
        <v>0</v>
      </c>
      <c r="N24" s="86">
        <f>F24*G24*I24</f>
        <v>0</v>
      </c>
      <c r="O24" s="190"/>
    </row>
    <row r="25" spans="1:15" ht="15.75" customHeight="1">
      <c r="A25" s="253"/>
      <c r="B25" s="237" t="s">
        <v>75</v>
      </c>
      <c r="C25" s="236" t="s">
        <v>110</v>
      </c>
      <c r="D25" s="224"/>
      <c r="E25" s="77">
        <v>1</v>
      </c>
      <c r="F25" s="226">
        <v>0</v>
      </c>
      <c r="G25" s="225">
        <v>0</v>
      </c>
      <c r="H25" s="242">
        <f>E25*G25</f>
        <v>0</v>
      </c>
      <c r="I25" s="223">
        <v>0</v>
      </c>
      <c r="J25" s="89">
        <f>H25*I25</f>
        <v>0</v>
      </c>
      <c r="K25" s="89">
        <f>J25*0.05</f>
        <v>0</v>
      </c>
      <c r="L25" s="89">
        <f>J25*0.1</f>
        <v>0</v>
      </c>
      <c r="M25" s="86">
        <f>J25*J$3+K25*K$3+L25*L$3</f>
        <v>0</v>
      </c>
      <c r="N25" s="86">
        <f>F25*G25*I25</f>
        <v>0</v>
      </c>
      <c r="O25" s="248"/>
    </row>
    <row r="26" spans="1:15" ht="15.75" customHeight="1">
      <c r="A26" s="256"/>
      <c r="B26" s="247"/>
      <c r="C26" s="254"/>
      <c r="D26" s="255"/>
      <c r="E26" s="241"/>
      <c r="F26" s="226"/>
      <c r="G26" s="241"/>
      <c r="H26" s="242"/>
      <c r="I26" s="223"/>
      <c r="J26" s="89"/>
      <c r="K26" s="89"/>
      <c r="L26" s="89"/>
      <c r="M26" s="86"/>
      <c r="N26" s="86"/>
      <c r="O26" s="248"/>
    </row>
    <row r="27" spans="1:15" ht="15.75" customHeight="1" thickBot="1">
      <c r="A27" s="252" t="s">
        <v>114</v>
      </c>
      <c r="B27" s="243"/>
      <c r="C27" s="251"/>
      <c r="D27" s="243"/>
      <c r="E27" s="244"/>
      <c r="F27" s="244"/>
      <c r="G27" s="244"/>
      <c r="H27" s="244"/>
      <c r="I27" s="244"/>
      <c r="J27" s="245">
        <f>SUM(J10:J26)</f>
        <v>15000</v>
      </c>
      <c r="K27" s="245">
        <f>SUM(K10:K26)</f>
        <v>750</v>
      </c>
      <c r="L27" s="245">
        <f>SUM(L10:L26)</f>
        <v>1500</v>
      </c>
      <c r="M27" s="257">
        <f>SUM(M10:M26)</f>
        <v>749655</v>
      </c>
      <c r="N27" s="257">
        <f>SUM(N10:N26)</f>
        <v>3000</v>
      </c>
      <c r="O27" s="246"/>
    </row>
    <row r="28" spans="1:21" ht="11.25" thickTop="1">
      <c r="A28" s="29"/>
      <c r="B28" s="92"/>
      <c r="C28" s="92"/>
      <c r="D28" s="116"/>
      <c r="E28" s="117"/>
      <c r="F28" s="117"/>
      <c r="G28" s="92"/>
      <c r="H28" s="92"/>
      <c r="I28" s="118"/>
      <c r="J28" s="118"/>
      <c r="K28" s="118"/>
      <c r="L28" s="118"/>
      <c r="M28" s="118"/>
      <c r="N28" s="118"/>
      <c r="O28" s="119"/>
      <c r="R28" s="120"/>
      <c r="S28" s="121"/>
      <c r="T28" s="11"/>
      <c r="U28" s="122"/>
    </row>
    <row r="29" spans="1:21" ht="10.5">
      <c r="A29" s="29"/>
      <c r="B29" s="92"/>
      <c r="C29" s="92"/>
      <c r="D29" s="116"/>
      <c r="E29" s="117"/>
      <c r="F29" s="123"/>
      <c r="G29" s="124"/>
      <c r="H29" s="118"/>
      <c r="I29" s="124" t="s">
        <v>129</v>
      </c>
      <c r="J29" s="124" t="s">
        <v>130</v>
      </c>
      <c r="K29" s="124" t="s">
        <v>122</v>
      </c>
      <c r="L29" s="124" t="s">
        <v>87</v>
      </c>
      <c r="M29" s="7"/>
      <c r="N29" s="7"/>
      <c r="O29" s="119"/>
      <c r="R29" s="120"/>
      <c r="S29" s="121"/>
      <c r="T29" s="11"/>
      <c r="U29" s="122"/>
    </row>
    <row r="30" spans="1:21" ht="10.5">
      <c r="A30" s="29"/>
      <c r="B30" s="92"/>
      <c r="C30" s="92"/>
      <c r="D30" s="116"/>
      <c r="E30" s="117"/>
      <c r="F30" s="125" t="s">
        <v>131</v>
      </c>
      <c r="G30" s="118"/>
      <c r="I30" s="124">
        <f>SUM(J27:L27)</f>
        <v>17250</v>
      </c>
      <c r="J30" s="126">
        <f>M27</f>
        <v>749655</v>
      </c>
      <c r="K30" s="126">
        <f>N27</f>
        <v>3000</v>
      </c>
      <c r="L30" s="126">
        <f>SUM(J30:K30)</f>
        <v>752655</v>
      </c>
      <c r="M30" s="7"/>
      <c r="N30" s="7"/>
      <c r="O30" s="119"/>
      <c r="R30" s="120"/>
      <c r="S30" s="121"/>
      <c r="T30" s="11"/>
      <c r="U30" s="122"/>
    </row>
    <row r="31" spans="1:21" ht="10.5">
      <c r="A31" s="29"/>
      <c r="B31" s="92"/>
      <c r="C31" s="92"/>
      <c r="D31" s="116"/>
      <c r="E31" s="117"/>
      <c r="F31" s="125" t="s">
        <v>132</v>
      </c>
      <c r="G31" s="118"/>
      <c r="I31" s="124">
        <v>0</v>
      </c>
      <c r="J31" s="126">
        <v>0</v>
      </c>
      <c r="K31" s="126">
        <v>0</v>
      </c>
      <c r="L31" s="126">
        <f>SUM(J31:K31)</f>
        <v>0</v>
      </c>
      <c r="M31" s="7"/>
      <c r="N31" s="7"/>
      <c r="O31" s="119"/>
      <c r="R31" s="120"/>
      <c r="S31" s="121"/>
      <c r="T31" s="11"/>
      <c r="U31" s="122"/>
    </row>
    <row r="32" spans="1:21" ht="12" customHeight="1" thickBot="1">
      <c r="A32" s="127"/>
      <c r="B32" s="128"/>
      <c r="C32" s="128"/>
      <c r="D32" s="129"/>
      <c r="E32" s="130"/>
      <c r="F32" s="132" t="s">
        <v>133</v>
      </c>
      <c r="G32" s="131"/>
      <c r="H32" s="131"/>
      <c r="I32" s="133">
        <v>0</v>
      </c>
      <c r="J32" s="133">
        <v>0</v>
      </c>
      <c r="K32" s="133">
        <v>0</v>
      </c>
      <c r="L32" s="133">
        <f>SUM(J32:K32)</f>
        <v>0</v>
      </c>
      <c r="M32" s="128"/>
      <c r="N32" s="128"/>
      <c r="O32" s="134"/>
      <c r="R32" s="120"/>
      <c r="S32" s="121"/>
      <c r="T32" s="11"/>
      <c r="U32" s="122"/>
    </row>
    <row r="33" spans="2:21" ht="11.25" thickTop="1">
      <c r="B33" s="92"/>
      <c r="D33" s="116"/>
      <c r="E33" s="117"/>
      <c r="F33" s="117"/>
      <c r="G33" s="92"/>
      <c r="H33" s="92"/>
      <c r="R33" s="120"/>
      <c r="S33" s="121"/>
      <c r="T33" s="11"/>
      <c r="U33" s="122"/>
    </row>
    <row r="34" spans="1:21" ht="11.25" customHeight="1">
      <c r="A34" s="7" t="s">
        <v>115</v>
      </c>
      <c r="B34" s="289" t="s">
        <v>213</v>
      </c>
      <c r="C34" s="289"/>
      <c r="D34" s="289"/>
      <c r="E34" s="289"/>
      <c r="F34" s="289"/>
      <c r="G34" s="289"/>
      <c r="H34" s="289"/>
      <c r="I34" s="289"/>
      <c r="J34" s="289"/>
      <c r="K34" s="289"/>
      <c r="L34" s="289"/>
      <c r="M34" s="289"/>
      <c r="N34" s="289"/>
      <c r="O34" s="289"/>
      <c r="R34" s="120"/>
      <c r="S34" s="121"/>
      <c r="T34" s="11"/>
      <c r="U34" s="122"/>
    </row>
    <row r="35" spans="2:21" ht="10.5" customHeight="1">
      <c r="B35" s="218"/>
      <c r="C35" s="218"/>
      <c r="D35" s="218"/>
      <c r="E35" s="218"/>
      <c r="F35" s="218"/>
      <c r="G35" s="218"/>
      <c r="H35" s="218"/>
      <c r="I35" s="218"/>
      <c r="J35" s="218"/>
      <c r="K35" s="218"/>
      <c r="L35" s="218"/>
      <c r="M35" s="218"/>
      <c r="N35" s="218"/>
      <c r="O35" s="218"/>
      <c r="R35" s="120"/>
      <c r="S35" s="121"/>
      <c r="T35" s="11"/>
      <c r="U35" s="122"/>
    </row>
    <row r="36" spans="1:21" ht="10.5" customHeight="1">
      <c r="A36" s="7" t="s">
        <v>116</v>
      </c>
      <c r="B36" s="284" t="s">
        <v>18</v>
      </c>
      <c r="C36" s="284"/>
      <c r="D36" s="284"/>
      <c r="E36" s="284"/>
      <c r="F36" s="284"/>
      <c r="G36" s="284"/>
      <c r="H36" s="284"/>
      <c r="I36" s="284"/>
      <c r="J36" s="284"/>
      <c r="K36" s="284"/>
      <c r="L36" s="284"/>
      <c r="M36" s="284"/>
      <c r="N36" s="284"/>
      <c r="O36" s="284"/>
      <c r="R36" s="120"/>
      <c r="S36" s="121"/>
      <c r="T36" s="11"/>
      <c r="U36" s="122"/>
    </row>
    <row r="37" spans="2:21" ht="10.5">
      <c r="B37" s="284"/>
      <c r="C37" s="284"/>
      <c r="D37" s="284"/>
      <c r="E37" s="284"/>
      <c r="F37" s="284"/>
      <c r="G37" s="284"/>
      <c r="H37" s="284"/>
      <c r="I37" s="284"/>
      <c r="J37" s="284"/>
      <c r="K37" s="284"/>
      <c r="L37" s="284"/>
      <c r="M37" s="284"/>
      <c r="N37" s="284"/>
      <c r="O37" s="284"/>
      <c r="R37" s="120"/>
      <c r="S37" s="121"/>
      <c r="T37" s="11"/>
      <c r="U37" s="122"/>
    </row>
    <row r="38" spans="2:21" ht="10.5">
      <c r="B38" s="284"/>
      <c r="C38" s="284"/>
      <c r="D38" s="284"/>
      <c r="E38" s="284"/>
      <c r="F38" s="284"/>
      <c r="G38" s="284"/>
      <c r="H38" s="284"/>
      <c r="I38" s="284"/>
      <c r="J38" s="284"/>
      <c r="K38" s="284"/>
      <c r="L38" s="284"/>
      <c r="M38" s="284"/>
      <c r="N38" s="284"/>
      <c r="O38" s="284"/>
      <c r="R38" s="120"/>
      <c r="S38" s="121"/>
      <c r="T38" s="11"/>
      <c r="U38" s="122"/>
    </row>
    <row r="39" spans="2:21" ht="10.5">
      <c r="B39" s="284"/>
      <c r="C39" s="284"/>
      <c r="D39" s="284"/>
      <c r="E39" s="284"/>
      <c r="F39" s="284"/>
      <c r="G39" s="284"/>
      <c r="H39" s="284"/>
      <c r="I39" s="284"/>
      <c r="J39" s="284"/>
      <c r="K39" s="284"/>
      <c r="L39" s="284"/>
      <c r="M39" s="284"/>
      <c r="N39" s="284"/>
      <c r="O39" s="284"/>
      <c r="R39" s="120"/>
      <c r="S39" s="121"/>
      <c r="T39" s="11"/>
      <c r="U39" s="122"/>
    </row>
    <row r="40" spans="2:21" ht="10.5">
      <c r="B40" s="196"/>
      <c r="C40" s="196"/>
      <c r="D40" s="196"/>
      <c r="E40" s="196"/>
      <c r="F40" s="196"/>
      <c r="G40" s="196"/>
      <c r="H40" s="196"/>
      <c r="I40" s="196"/>
      <c r="J40" s="196"/>
      <c r="K40" s="196"/>
      <c r="L40" s="196"/>
      <c r="M40" s="196"/>
      <c r="N40" s="196"/>
      <c r="O40" s="196"/>
      <c r="R40" s="120"/>
      <c r="S40" s="121"/>
      <c r="T40" s="11"/>
      <c r="U40" s="122"/>
    </row>
    <row r="41" spans="1:21" ht="10.5">
      <c r="A41" s="7" t="s">
        <v>65</v>
      </c>
      <c r="B41" s="7" t="s">
        <v>117</v>
      </c>
      <c r="D41" s="116"/>
      <c r="E41" s="117"/>
      <c r="F41" s="117"/>
      <c r="G41" s="92"/>
      <c r="H41" s="92"/>
      <c r="R41" s="120"/>
      <c r="S41" s="121"/>
      <c r="T41" s="11"/>
      <c r="U41" s="122"/>
    </row>
    <row r="42" spans="4:21" ht="10.5">
      <c r="D42" s="116"/>
      <c r="E42" s="117"/>
      <c r="F42" s="117"/>
      <c r="G42" s="92"/>
      <c r="H42" s="92"/>
      <c r="R42" s="120"/>
      <c r="S42" s="121"/>
      <c r="T42" s="11"/>
      <c r="U42" s="122"/>
    </row>
    <row r="43" spans="1:21" ht="10.5" customHeight="1">
      <c r="A43" s="7" t="s">
        <v>102</v>
      </c>
      <c r="B43" s="284" t="s">
        <v>214</v>
      </c>
      <c r="C43" s="284"/>
      <c r="D43" s="284"/>
      <c r="E43" s="284"/>
      <c r="F43" s="284"/>
      <c r="G43" s="284"/>
      <c r="H43" s="284"/>
      <c r="I43" s="284"/>
      <c r="J43" s="284"/>
      <c r="K43" s="284"/>
      <c r="L43" s="284"/>
      <c r="M43" s="284"/>
      <c r="N43" s="284"/>
      <c r="O43" s="284"/>
      <c r="R43" s="120"/>
      <c r="S43" s="121"/>
      <c r="T43" s="11"/>
      <c r="U43" s="122"/>
    </row>
    <row r="44" spans="2:15" ht="10.5">
      <c r="B44" s="195"/>
      <c r="C44" s="195"/>
      <c r="D44" s="195"/>
      <c r="E44" s="195"/>
      <c r="F44" s="195"/>
      <c r="G44" s="195"/>
      <c r="H44" s="195"/>
      <c r="I44" s="195"/>
      <c r="J44" s="195"/>
      <c r="K44" s="195"/>
      <c r="L44" s="195"/>
      <c r="M44" s="195"/>
      <c r="N44" s="195"/>
      <c r="O44" s="195"/>
    </row>
    <row r="45" spans="2:15" ht="10.5">
      <c r="B45" s="195"/>
      <c r="C45" s="195"/>
      <c r="D45" s="195"/>
      <c r="E45" s="195"/>
      <c r="F45" s="195"/>
      <c r="G45" s="195"/>
      <c r="H45" s="195"/>
      <c r="I45" s="195"/>
      <c r="J45" s="195"/>
      <c r="K45" s="195"/>
      <c r="L45" s="195"/>
      <c r="M45" s="195"/>
      <c r="N45" s="195"/>
      <c r="O45" s="195"/>
    </row>
    <row r="46" spans="2:15" ht="10.5">
      <c r="B46" s="195"/>
      <c r="C46" s="195"/>
      <c r="D46" s="195"/>
      <c r="E46" s="195"/>
      <c r="F46" s="195"/>
      <c r="G46" s="195"/>
      <c r="H46" s="195"/>
      <c r="I46" s="195"/>
      <c r="J46" s="195"/>
      <c r="K46" s="195"/>
      <c r="L46" s="195"/>
      <c r="M46" s="195"/>
      <c r="N46" s="195"/>
      <c r="O46" s="195"/>
    </row>
    <row r="47" spans="2:21" ht="10.5" customHeight="1">
      <c r="B47" s="284"/>
      <c r="C47" s="284"/>
      <c r="D47" s="284"/>
      <c r="E47" s="284"/>
      <c r="F47" s="284"/>
      <c r="G47" s="284"/>
      <c r="H47" s="284"/>
      <c r="I47" s="284"/>
      <c r="J47" s="284"/>
      <c r="K47" s="284"/>
      <c r="L47" s="284"/>
      <c r="M47" s="284"/>
      <c r="N47" s="284"/>
      <c r="O47" s="284"/>
      <c r="R47" s="120"/>
      <c r="S47" s="121"/>
      <c r="T47" s="11"/>
      <c r="U47" s="122"/>
    </row>
    <row r="48" spans="2:21" ht="10.5">
      <c r="B48" s="195"/>
      <c r="C48" s="195"/>
      <c r="D48" s="195"/>
      <c r="E48" s="195"/>
      <c r="F48" s="195"/>
      <c r="G48" s="195"/>
      <c r="H48" s="195"/>
      <c r="I48" s="195"/>
      <c r="J48" s="195"/>
      <c r="K48" s="195"/>
      <c r="L48" s="195"/>
      <c r="M48" s="195"/>
      <c r="N48" s="195"/>
      <c r="O48" s="195"/>
      <c r="R48" s="120"/>
      <c r="S48" s="121"/>
      <c r="T48" s="11"/>
      <c r="U48" s="122"/>
    </row>
    <row r="49" spans="2:21" ht="10.5">
      <c r="B49" s="292"/>
      <c r="C49" s="292"/>
      <c r="D49" s="292"/>
      <c r="E49" s="292"/>
      <c r="F49" s="292"/>
      <c r="G49" s="292"/>
      <c r="H49" s="292"/>
      <c r="I49" s="292"/>
      <c r="J49" s="292"/>
      <c r="K49" s="292"/>
      <c r="L49" s="292"/>
      <c r="M49" s="292"/>
      <c r="N49" s="292"/>
      <c r="O49" s="292"/>
      <c r="R49" s="120"/>
      <c r="S49" s="121"/>
      <c r="T49" s="11"/>
      <c r="U49" s="122"/>
    </row>
    <row r="50" spans="4:21" ht="10.5">
      <c r="D50" s="116"/>
      <c r="E50" s="117"/>
      <c r="F50" s="117"/>
      <c r="G50" s="92"/>
      <c r="H50" s="92"/>
      <c r="R50" s="120"/>
      <c r="S50" s="121"/>
      <c r="T50" s="11"/>
      <c r="U50" s="122"/>
    </row>
  </sheetData>
  <mergeCells count="8">
    <mergeCell ref="B49:O49"/>
    <mergeCell ref="B36:O39"/>
    <mergeCell ref="B43:O43"/>
    <mergeCell ref="B47:O47"/>
    <mergeCell ref="B34:O34"/>
    <mergeCell ref="A1:O1"/>
    <mergeCell ref="A2:O2"/>
    <mergeCell ref="C17:D17"/>
  </mergeCells>
  <printOptions horizontalCentered="1"/>
  <pageMargins left="0.27" right="0.36" top="0.5" bottom="0.63" header="0.34" footer="0.5"/>
  <pageSetup fitToHeight="2" fitToWidth="1" horizontalDpi="600" verticalDpi="600" orientation="landscape" scale="82" r:id="rId1"/>
</worksheet>
</file>

<file path=xl/worksheets/sheet11.xml><?xml version="1.0" encoding="utf-8"?>
<worksheet xmlns="http://schemas.openxmlformats.org/spreadsheetml/2006/main" xmlns:r="http://schemas.openxmlformats.org/officeDocument/2006/relationships">
  <sheetPr>
    <pageSetUpPr fitToPage="1"/>
  </sheetPr>
  <dimension ref="A1:AJ44"/>
  <sheetViews>
    <sheetView zoomScale="75" zoomScaleNormal="75" workbookViewId="0" topLeftCell="A1">
      <pane xSplit="4" ySplit="9" topLeftCell="E14" activePane="bottomRight" state="frozen"/>
      <selection pane="topLeft" activeCell="A1" sqref="A1"/>
      <selection pane="topRight" activeCell="E1" sqref="E1"/>
      <selection pane="bottomLeft" activeCell="A10" sqref="A10"/>
      <selection pane="bottomRight" activeCell="B43" sqref="B43:O44"/>
    </sheetView>
  </sheetViews>
  <sheetFormatPr defaultColWidth="9.83203125" defaultRowHeight="10.5"/>
  <cols>
    <col min="1" max="3" width="3.66015625" style="7" customWidth="1"/>
    <col min="4" max="4" width="55.83203125" style="7" customWidth="1"/>
    <col min="5" max="6" width="12.83203125" style="11" customWidth="1"/>
    <col min="7" max="9" width="11.83203125" style="11" customWidth="1"/>
    <col min="10" max="10" width="12.83203125" style="11" customWidth="1"/>
    <col min="11" max="11" width="13" style="11" customWidth="1"/>
    <col min="12" max="12" width="11.83203125" style="11" customWidth="1"/>
    <col min="13" max="13" width="13.16015625" style="11" customWidth="1"/>
    <col min="14" max="14" width="13.33203125" style="11" customWidth="1"/>
    <col min="15" max="15" width="11.83203125" style="11" customWidth="1"/>
    <col min="16" max="18" width="9.83203125" style="7" customWidth="1"/>
    <col min="19" max="19" width="35.83203125" style="7" customWidth="1"/>
    <col min="20" max="20" width="16.16015625" style="7" customWidth="1"/>
    <col min="21" max="16384" width="9.83203125" style="7" customWidth="1"/>
  </cols>
  <sheetData>
    <row r="1" spans="1:36" ht="13.5" customHeight="1">
      <c r="A1" s="285" t="s">
        <v>190</v>
      </c>
      <c r="B1" s="285"/>
      <c r="C1" s="285"/>
      <c r="D1" s="285"/>
      <c r="E1" s="285"/>
      <c r="F1" s="285"/>
      <c r="G1" s="285"/>
      <c r="H1" s="285"/>
      <c r="I1" s="285"/>
      <c r="J1" s="285"/>
      <c r="K1" s="285"/>
      <c r="L1" s="285"/>
      <c r="M1" s="285"/>
      <c r="N1" s="285"/>
      <c r="O1" s="285"/>
      <c r="Q1" s="8">
        <v>75</v>
      </c>
      <c r="R1" s="9"/>
      <c r="S1" s="9"/>
      <c r="T1" s="9"/>
      <c r="U1" s="9"/>
      <c r="V1" s="9"/>
      <c r="W1" s="9"/>
      <c r="X1" s="9"/>
      <c r="Y1" s="9"/>
      <c r="Z1" s="9"/>
      <c r="AA1" s="9"/>
      <c r="AB1" s="9"/>
      <c r="AC1" s="9"/>
      <c r="AD1" s="9"/>
      <c r="AE1" s="9"/>
      <c r="AF1" s="9"/>
      <c r="AG1" s="9"/>
      <c r="AH1" s="9"/>
      <c r="AI1" s="9"/>
      <c r="AJ1" s="9"/>
    </row>
    <row r="2" spans="1:15" ht="13.5" customHeight="1">
      <c r="A2" s="285" t="s">
        <v>19</v>
      </c>
      <c r="B2" s="285"/>
      <c r="C2" s="285"/>
      <c r="D2" s="285"/>
      <c r="E2" s="285"/>
      <c r="F2" s="285"/>
      <c r="G2" s="285"/>
      <c r="H2" s="285"/>
      <c r="I2" s="285"/>
      <c r="J2" s="285"/>
      <c r="K2" s="285"/>
      <c r="L2" s="285"/>
      <c r="M2" s="285"/>
      <c r="N2" s="285"/>
      <c r="O2" s="285"/>
    </row>
    <row r="3" spans="1:15" ht="13.5" customHeight="1" thickBot="1">
      <c r="A3" s="10"/>
      <c r="J3" s="262">
        <v>45.15</v>
      </c>
      <c r="K3" s="262">
        <v>58.48</v>
      </c>
      <c r="L3" s="262">
        <v>19.03</v>
      </c>
      <c r="M3" s="13"/>
      <c r="N3" s="13"/>
      <c r="O3" s="13"/>
    </row>
    <row r="4" spans="1:15" ht="10.5" customHeight="1" thickTop="1">
      <c r="A4" s="14"/>
      <c r="B4" s="15" t="s">
        <v>37</v>
      </c>
      <c r="C4" s="15" t="s">
        <v>80</v>
      </c>
      <c r="D4" s="16"/>
      <c r="E4" s="17" t="s">
        <v>81</v>
      </c>
      <c r="F4" s="19"/>
      <c r="G4" s="18" t="s">
        <v>39</v>
      </c>
      <c r="H4" s="18" t="s">
        <v>40</v>
      </c>
      <c r="I4" s="17" t="s">
        <v>41</v>
      </c>
      <c r="J4" s="17" t="s">
        <v>42</v>
      </c>
      <c r="K4" s="17" t="s">
        <v>43</v>
      </c>
      <c r="L4" s="20" t="s">
        <v>82</v>
      </c>
      <c r="M4" s="20"/>
      <c r="N4" s="17"/>
      <c r="O4" s="21"/>
    </row>
    <row r="5" spans="1:15" ht="10.5" customHeight="1">
      <c r="A5" s="22"/>
      <c r="B5" s="23" t="s">
        <v>37</v>
      </c>
      <c r="C5" s="23" t="s">
        <v>83</v>
      </c>
      <c r="E5" s="24" t="s">
        <v>95</v>
      </c>
      <c r="F5" s="26" t="s">
        <v>122</v>
      </c>
      <c r="G5" s="25" t="s">
        <v>85</v>
      </c>
      <c r="H5" s="25" t="s">
        <v>51</v>
      </c>
      <c r="I5" s="24" t="s">
        <v>123</v>
      </c>
      <c r="J5" s="24" t="s">
        <v>86</v>
      </c>
      <c r="K5" s="24" t="s">
        <v>47</v>
      </c>
      <c r="L5" s="27" t="s">
        <v>48</v>
      </c>
      <c r="M5" s="27" t="s">
        <v>87</v>
      </c>
      <c r="N5" s="24" t="s">
        <v>88</v>
      </c>
      <c r="O5" s="28" t="s">
        <v>89</v>
      </c>
    </row>
    <row r="6" spans="1:15" ht="10.5" customHeight="1">
      <c r="A6" s="22"/>
      <c r="B6" s="23" t="s">
        <v>37</v>
      </c>
      <c r="C6" s="23" t="s">
        <v>90</v>
      </c>
      <c r="E6" s="24" t="s">
        <v>84</v>
      </c>
      <c r="F6" s="26" t="s">
        <v>121</v>
      </c>
      <c r="G6" s="25" t="s">
        <v>50</v>
      </c>
      <c r="H6" s="25" t="s">
        <v>53</v>
      </c>
      <c r="I6" s="24" t="s">
        <v>91</v>
      </c>
      <c r="J6" s="24" t="s">
        <v>51</v>
      </c>
      <c r="K6" s="24" t="s">
        <v>51</v>
      </c>
      <c r="L6" s="27" t="s">
        <v>51</v>
      </c>
      <c r="M6" s="27" t="s">
        <v>92</v>
      </c>
      <c r="N6" s="24" t="s">
        <v>122</v>
      </c>
      <c r="O6" s="28"/>
    </row>
    <row r="7" spans="1:15" ht="10.5" customHeight="1">
      <c r="A7" s="22"/>
      <c r="B7" s="23" t="s">
        <v>37</v>
      </c>
      <c r="C7" s="23" t="s">
        <v>93</v>
      </c>
      <c r="E7" s="24" t="s">
        <v>55</v>
      </c>
      <c r="F7" s="26" t="s">
        <v>53</v>
      </c>
      <c r="G7" s="25" t="s">
        <v>53</v>
      </c>
      <c r="H7" s="25" t="s">
        <v>95</v>
      </c>
      <c r="I7" s="24" t="s">
        <v>124</v>
      </c>
      <c r="J7" s="24" t="s">
        <v>54</v>
      </c>
      <c r="K7" s="24" t="s">
        <v>54</v>
      </c>
      <c r="L7" s="27" t="s">
        <v>54</v>
      </c>
      <c r="M7" s="27" t="s">
        <v>54</v>
      </c>
      <c r="N7" s="24" t="s">
        <v>121</v>
      </c>
      <c r="O7" s="28"/>
    </row>
    <row r="8" spans="1:15" ht="10.5" customHeight="1">
      <c r="A8" s="29"/>
      <c r="E8" s="24" t="s">
        <v>94</v>
      </c>
      <c r="F8" s="26" t="s">
        <v>55</v>
      </c>
      <c r="G8" s="25" t="s">
        <v>95</v>
      </c>
      <c r="H8" s="25" t="s">
        <v>54</v>
      </c>
      <c r="I8" s="30"/>
      <c r="J8" s="31" t="s">
        <v>209</v>
      </c>
      <c r="K8" s="31" t="s">
        <v>210</v>
      </c>
      <c r="L8" s="32" t="s">
        <v>211</v>
      </c>
      <c r="M8" s="33" t="s">
        <v>97</v>
      </c>
      <c r="N8" s="24" t="s">
        <v>54</v>
      </c>
      <c r="O8" s="34"/>
    </row>
    <row r="9" spans="1:15" ht="10.5" customHeight="1" thickBot="1">
      <c r="A9" s="35" t="s">
        <v>56</v>
      </c>
      <c r="B9" s="36"/>
      <c r="C9" s="36"/>
      <c r="D9" s="36"/>
      <c r="E9" s="37" t="s">
        <v>96</v>
      </c>
      <c r="F9" s="39"/>
      <c r="G9" s="38" t="s">
        <v>54</v>
      </c>
      <c r="H9" s="38" t="s">
        <v>125</v>
      </c>
      <c r="I9" s="37"/>
      <c r="J9" s="40" t="s">
        <v>126</v>
      </c>
      <c r="K9" s="40" t="s">
        <v>127</v>
      </c>
      <c r="L9" s="41" t="s">
        <v>128</v>
      </c>
      <c r="M9" s="42"/>
      <c r="N9" s="37"/>
      <c r="O9" s="43"/>
    </row>
    <row r="10" spans="1:15" ht="15.75" customHeight="1" thickTop="1">
      <c r="A10" s="44" t="s">
        <v>60</v>
      </c>
      <c r="B10" s="227" t="s">
        <v>61</v>
      </c>
      <c r="C10" s="228"/>
      <c r="D10" s="228"/>
      <c r="E10" s="229" t="s">
        <v>98</v>
      </c>
      <c r="F10" s="229"/>
      <c r="G10" s="230"/>
      <c r="H10" s="231"/>
      <c r="I10" s="232">
        <v>55</v>
      </c>
      <c r="J10" s="230"/>
      <c r="K10" s="230"/>
      <c r="L10" s="230"/>
      <c r="M10" s="231">
        <f>J10*33+K10*49+L10*15</f>
        <v>0</v>
      </c>
      <c r="N10" s="231"/>
      <c r="O10" s="233"/>
    </row>
    <row r="11" spans="1:15" ht="15.75" customHeight="1">
      <c r="A11" s="44" t="s">
        <v>63</v>
      </c>
      <c r="B11" s="234" t="s">
        <v>99</v>
      </c>
      <c r="C11" s="224"/>
      <c r="D11" s="224"/>
      <c r="E11" s="77" t="s">
        <v>98</v>
      </c>
      <c r="F11" s="77"/>
      <c r="G11" s="47"/>
      <c r="H11" s="48"/>
      <c r="I11" s="49">
        <v>4</v>
      </c>
      <c r="J11" s="48">
        <f aca="true" t="shared" si="0" ref="J11:J19">H11*I11</f>
        <v>0</v>
      </c>
      <c r="K11" s="48">
        <f aca="true" t="shared" si="1" ref="K11:K19">J11*0.05</f>
        <v>0</v>
      </c>
      <c r="L11" s="48">
        <f aca="true" t="shared" si="2" ref="L11:L19">J11*0.1</f>
        <v>0</v>
      </c>
      <c r="M11" s="48">
        <f>J11*33+K11*49+L11*15</f>
        <v>0</v>
      </c>
      <c r="N11" s="48"/>
      <c r="O11" s="53" t="s">
        <v>70</v>
      </c>
    </row>
    <row r="12" spans="1:15" ht="15.75" customHeight="1">
      <c r="A12" s="54" t="s">
        <v>66</v>
      </c>
      <c r="B12" s="234" t="s">
        <v>100</v>
      </c>
      <c r="C12" s="224"/>
      <c r="D12" s="224"/>
      <c r="E12" s="77"/>
      <c r="F12" s="77"/>
      <c r="G12" s="47"/>
      <c r="H12" s="48">
        <f>E12*$G12</f>
        <v>0</v>
      </c>
      <c r="I12" s="49"/>
      <c r="J12" s="48">
        <f t="shared" si="0"/>
        <v>0</v>
      </c>
      <c r="K12" s="48">
        <f t="shared" si="1"/>
        <v>0</v>
      </c>
      <c r="L12" s="48">
        <f t="shared" si="2"/>
        <v>0</v>
      </c>
      <c r="M12" s="48">
        <f>J12*33+K12*49+L12*15</f>
        <v>0</v>
      </c>
      <c r="N12" s="48" t="s">
        <v>70</v>
      </c>
      <c r="O12" s="53"/>
    </row>
    <row r="13" spans="1:15" ht="15.75" customHeight="1">
      <c r="A13" s="63"/>
      <c r="B13" s="235" t="s">
        <v>68</v>
      </c>
      <c r="C13" s="236" t="s">
        <v>64</v>
      </c>
      <c r="D13" s="224"/>
      <c r="E13" s="77">
        <v>2</v>
      </c>
      <c r="F13" s="86">
        <v>0</v>
      </c>
      <c r="G13" s="87">
        <v>0</v>
      </c>
      <c r="H13" s="87">
        <f>E13*$G13</f>
        <v>0</v>
      </c>
      <c r="I13" s="187">
        <v>0</v>
      </c>
      <c r="J13" s="191">
        <f t="shared" si="0"/>
        <v>0</v>
      </c>
      <c r="K13" s="191">
        <f t="shared" si="1"/>
        <v>0</v>
      </c>
      <c r="L13" s="191">
        <f t="shared" si="2"/>
        <v>0</v>
      </c>
      <c r="M13" s="86">
        <f>J13*J$3+K13*K$3+L13*L$3</f>
        <v>0</v>
      </c>
      <c r="N13" s="86">
        <f>F13*G13*I13</f>
        <v>0</v>
      </c>
      <c r="O13" s="190"/>
    </row>
    <row r="14" spans="1:15" ht="15.75" customHeight="1">
      <c r="A14" s="44"/>
      <c r="B14" s="234" t="s">
        <v>154</v>
      </c>
      <c r="C14" s="236" t="s">
        <v>212</v>
      </c>
      <c r="D14" s="224"/>
      <c r="E14" s="77">
        <v>2</v>
      </c>
      <c r="F14" s="86">
        <v>0</v>
      </c>
      <c r="G14" s="87">
        <v>0</v>
      </c>
      <c r="H14" s="87">
        <f>E14*$G14</f>
        <v>0</v>
      </c>
      <c r="I14" s="187">
        <v>0</v>
      </c>
      <c r="J14" s="191">
        <f t="shared" si="0"/>
        <v>0</v>
      </c>
      <c r="K14" s="191">
        <f t="shared" si="1"/>
        <v>0</v>
      </c>
      <c r="L14" s="191">
        <f t="shared" si="2"/>
        <v>0</v>
      </c>
      <c r="M14" s="86">
        <f>J14*J$3+K14*K$3+L14*L$3</f>
        <v>0</v>
      </c>
      <c r="N14" s="86">
        <f>F14*G14*I14</f>
        <v>0</v>
      </c>
      <c r="O14" s="190"/>
    </row>
    <row r="15" spans="1:15" ht="15.75" customHeight="1">
      <c r="A15" s="180"/>
      <c r="B15" s="237" t="s">
        <v>73</v>
      </c>
      <c r="C15" s="236" t="s">
        <v>74</v>
      </c>
      <c r="D15" s="224"/>
      <c r="E15" s="77"/>
      <c r="F15" s="77"/>
      <c r="G15" s="47"/>
      <c r="H15" s="48">
        <f aca="true" t="shared" si="3" ref="H15:H24">E15*$G15</f>
        <v>0</v>
      </c>
      <c r="I15" s="49"/>
      <c r="J15" s="48">
        <f t="shared" si="0"/>
        <v>0</v>
      </c>
      <c r="K15" s="48">
        <f t="shared" si="1"/>
        <v>0</v>
      </c>
      <c r="L15" s="48">
        <f t="shared" si="2"/>
        <v>0</v>
      </c>
      <c r="M15" s="86"/>
      <c r="N15" s="48"/>
      <c r="O15" s="53"/>
    </row>
    <row r="16" spans="1:15" ht="15.75" customHeight="1">
      <c r="A16" s="84">
        <v>1</v>
      </c>
      <c r="B16" s="238"/>
      <c r="C16" s="236" t="s">
        <v>153</v>
      </c>
      <c r="D16" s="224"/>
      <c r="E16" s="77">
        <v>1</v>
      </c>
      <c r="F16" s="86">
        <v>1</v>
      </c>
      <c r="G16" s="87">
        <v>0</v>
      </c>
      <c r="H16" s="87">
        <f t="shared" si="3"/>
        <v>0</v>
      </c>
      <c r="I16" s="187">
        <v>0</v>
      </c>
      <c r="J16" s="191">
        <f t="shared" si="0"/>
        <v>0</v>
      </c>
      <c r="K16" s="191">
        <f t="shared" si="1"/>
        <v>0</v>
      </c>
      <c r="L16" s="191">
        <f t="shared" si="2"/>
        <v>0</v>
      </c>
      <c r="M16" s="86">
        <f>J16*J$3+K16*K$3+L16*L$3</f>
        <v>0</v>
      </c>
      <c r="N16" s="86">
        <f>F16*G16*I16</f>
        <v>0</v>
      </c>
      <c r="O16" s="190"/>
    </row>
    <row r="17" spans="1:15" ht="15.75" customHeight="1">
      <c r="A17" s="67"/>
      <c r="B17" s="238"/>
      <c r="C17" s="290" t="s">
        <v>17</v>
      </c>
      <c r="D17" s="291"/>
      <c r="E17" s="77">
        <v>1</v>
      </c>
      <c r="F17" s="86">
        <v>1</v>
      </c>
      <c r="G17" s="87">
        <v>0</v>
      </c>
      <c r="H17" s="87">
        <f t="shared" si="3"/>
        <v>0</v>
      </c>
      <c r="I17" s="211">
        <v>0</v>
      </c>
      <c r="J17" s="191">
        <f t="shared" si="0"/>
        <v>0</v>
      </c>
      <c r="K17" s="191">
        <f t="shared" si="1"/>
        <v>0</v>
      </c>
      <c r="L17" s="191">
        <f t="shared" si="2"/>
        <v>0</v>
      </c>
      <c r="M17" s="86">
        <f>J17*J$3+K17*K$3+L17*L$3</f>
        <v>0</v>
      </c>
      <c r="N17" s="86">
        <f>F17*G17*I17</f>
        <v>0</v>
      </c>
      <c r="O17" s="190"/>
    </row>
    <row r="18" spans="1:15" ht="15.75" customHeight="1">
      <c r="A18" s="67"/>
      <c r="B18" s="238"/>
      <c r="C18" s="236" t="s">
        <v>157</v>
      </c>
      <c r="D18" s="224"/>
      <c r="E18" s="77">
        <v>1</v>
      </c>
      <c r="F18" s="86">
        <v>3</v>
      </c>
      <c r="G18" s="87">
        <v>0</v>
      </c>
      <c r="H18" s="87">
        <f t="shared" si="3"/>
        <v>0</v>
      </c>
      <c r="I18" s="211">
        <v>0</v>
      </c>
      <c r="J18" s="191">
        <f t="shared" si="0"/>
        <v>0</v>
      </c>
      <c r="K18" s="191">
        <f t="shared" si="1"/>
        <v>0</v>
      </c>
      <c r="L18" s="191">
        <f t="shared" si="2"/>
        <v>0</v>
      </c>
      <c r="M18" s="86">
        <f>J18*J$3+K18*K$3+L18*L$3</f>
        <v>0</v>
      </c>
      <c r="N18" s="86">
        <f>F18*G18*I18</f>
        <v>0</v>
      </c>
      <c r="O18" s="190"/>
    </row>
    <row r="19" spans="1:16" ht="15.75" customHeight="1">
      <c r="A19" s="93" t="s">
        <v>103</v>
      </c>
      <c r="B19" s="239" t="s">
        <v>104</v>
      </c>
      <c r="C19" s="224"/>
      <c r="D19" s="224"/>
      <c r="E19" s="77"/>
      <c r="F19" s="77"/>
      <c r="G19" s="47"/>
      <c r="H19" s="48">
        <f t="shared" si="3"/>
        <v>0</v>
      </c>
      <c r="I19" s="212"/>
      <c r="J19" s="48">
        <f t="shared" si="0"/>
        <v>0</v>
      </c>
      <c r="K19" s="48">
        <f t="shared" si="1"/>
        <v>0</v>
      </c>
      <c r="L19" s="48">
        <f t="shared" si="2"/>
        <v>0</v>
      </c>
      <c r="M19" s="48">
        <f>J19*33+K19*49+L19*15</f>
        <v>0</v>
      </c>
      <c r="N19" s="48"/>
      <c r="O19" s="53"/>
      <c r="P19" s="92"/>
    </row>
    <row r="20" spans="1:15" ht="15.75" customHeight="1">
      <c r="A20" s="75">
        <v>1</v>
      </c>
      <c r="B20" s="237" t="s">
        <v>68</v>
      </c>
      <c r="C20" s="236" t="s">
        <v>105</v>
      </c>
      <c r="D20" s="224"/>
      <c r="E20" s="77" t="s">
        <v>106</v>
      </c>
      <c r="F20" s="77"/>
      <c r="G20" s="47"/>
      <c r="H20" s="48"/>
      <c r="I20" s="212"/>
      <c r="J20" s="48"/>
      <c r="K20" s="48"/>
      <c r="L20" s="48"/>
      <c r="M20" s="48"/>
      <c r="N20" s="48"/>
      <c r="O20" s="53"/>
    </row>
    <row r="21" spans="1:15" ht="15.75" customHeight="1">
      <c r="A21" s="75">
        <v>1</v>
      </c>
      <c r="B21" s="237" t="s">
        <v>71</v>
      </c>
      <c r="C21" s="236" t="s">
        <v>107</v>
      </c>
      <c r="D21" s="224"/>
      <c r="E21" s="77">
        <v>8</v>
      </c>
      <c r="F21" s="226">
        <v>0</v>
      </c>
      <c r="G21" s="225">
        <v>1</v>
      </c>
      <c r="H21" s="225">
        <f>E21*$G21</f>
        <v>8</v>
      </c>
      <c r="I21" s="101">
        <v>1050</v>
      </c>
      <c r="J21" s="89">
        <f>H21*I21</f>
        <v>8400</v>
      </c>
      <c r="K21" s="89">
        <f>J21*0.05</f>
        <v>420</v>
      </c>
      <c r="L21" s="89">
        <f>J21*0.1</f>
        <v>840</v>
      </c>
      <c r="M21" s="86">
        <f>J21*J$3+K21*K$3+L21*L$3</f>
        <v>419806.8</v>
      </c>
      <c r="N21" s="86">
        <f>F21*G21*I21</f>
        <v>0</v>
      </c>
      <c r="O21" s="190" t="s">
        <v>169</v>
      </c>
    </row>
    <row r="22" spans="1:15" ht="15.75" customHeight="1">
      <c r="A22" s="75">
        <v>1</v>
      </c>
      <c r="B22" s="237" t="s">
        <v>73</v>
      </c>
      <c r="C22" s="236" t="s">
        <v>108</v>
      </c>
      <c r="D22" s="224"/>
      <c r="E22" s="77"/>
      <c r="F22" s="77"/>
      <c r="G22" s="47"/>
      <c r="H22" s="48"/>
      <c r="I22" s="212"/>
      <c r="J22" s="48"/>
      <c r="K22" s="48"/>
      <c r="L22" s="48"/>
      <c r="M22" s="48"/>
      <c r="N22" s="48"/>
      <c r="O22" s="53"/>
    </row>
    <row r="23" spans="1:15" s="195" customFormat="1" ht="21" customHeight="1">
      <c r="A23" s="193"/>
      <c r="B23" s="240"/>
      <c r="C23" s="249"/>
      <c r="D23" s="250" t="s">
        <v>234</v>
      </c>
      <c r="E23" s="77">
        <v>8</v>
      </c>
      <c r="F23" s="226">
        <v>0</v>
      </c>
      <c r="G23" s="225">
        <v>0</v>
      </c>
      <c r="H23" s="225">
        <f>E23*$G23</f>
        <v>0</v>
      </c>
      <c r="I23" s="101">
        <v>0</v>
      </c>
      <c r="J23" s="89">
        <f>H23*I23</f>
        <v>0</v>
      </c>
      <c r="K23" s="89">
        <f>J23*0.05</f>
        <v>0</v>
      </c>
      <c r="L23" s="89">
        <f>J23*0.1</f>
        <v>0</v>
      </c>
      <c r="M23" s="86">
        <f>J23*J$3+K23*K$3+L23*L$3</f>
        <v>0</v>
      </c>
      <c r="N23" s="86">
        <f>F23*G23*I23</f>
        <v>0</v>
      </c>
      <c r="O23" s="190"/>
    </row>
    <row r="24" spans="1:15" s="195" customFormat="1" ht="21" customHeight="1">
      <c r="A24" s="193"/>
      <c r="B24" s="240"/>
      <c r="C24" s="249"/>
      <c r="D24" s="250" t="s">
        <v>235</v>
      </c>
      <c r="E24" s="77">
        <v>2</v>
      </c>
      <c r="F24" s="226">
        <v>0</v>
      </c>
      <c r="G24" s="225">
        <v>0</v>
      </c>
      <c r="H24" s="225">
        <f t="shared" si="3"/>
        <v>0</v>
      </c>
      <c r="I24" s="101">
        <v>0</v>
      </c>
      <c r="J24" s="89">
        <f>H24*I24</f>
        <v>0</v>
      </c>
      <c r="K24" s="89">
        <f>J24*0.05</f>
        <v>0</v>
      </c>
      <c r="L24" s="89">
        <f>J24*0.1</f>
        <v>0</v>
      </c>
      <c r="M24" s="86">
        <f>J24*J$3+K24*K$3+L24*L$3</f>
        <v>0</v>
      </c>
      <c r="N24" s="86">
        <f>F24*G24*I24</f>
        <v>0</v>
      </c>
      <c r="O24" s="190"/>
    </row>
    <row r="25" spans="1:15" ht="15.75" customHeight="1">
      <c r="A25" s="253"/>
      <c r="B25" s="237" t="s">
        <v>75</v>
      </c>
      <c r="C25" s="236" t="s">
        <v>110</v>
      </c>
      <c r="D25" s="224"/>
      <c r="E25" s="77">
        <v>1</v>
      </c>
      <c r="F25" s="226">
        <v>0</v>
      </c>
      <c r="G25" s="225">
        <v>0</v>
      </c>
      <c r="H25" s="242">
        <f>E25*G25</f>
        <v>0</v>
      </c>
      <c r="I25" s="223">
        <v>0</v>
      </c>
      <c r="J25" s="89">
        <f>H25*I25</f>
        <v>0</v>
      </c>
      <c r="K25" s="89">
        <f>J25*0.05</f>
        <v>0</v>
      </c>
      <c r="L25" s="89">
        <f>J25*0.1</f>
        <v>0</v>
      </c>
      <c r="M25" s="86">
        <f>J25*J$3+K25*K$3+L25*L$3</f>
        <v>0</v>
      </c>
      <c r="N25" s="86">
        <f>F25*G25*I25</f>
        <v>0</v>
      </c>
      <c r="O25" s="248"/>
    </row>
    <row r="26" spans="1:15" ht="15.75" customHeight="1">
      <c r="A26" s="256"/>
      <c r="B26" s="247"/>
      <c r="C26" s="254"/>
      <c r="D26" s="255"/>
      <c r="E26" s="241"/>
      <c r="F26" s="226"/>
      <c r="G26" s="241"/>
      <c r="H26" s="242"/>
      <c r="I26" s="223"/>
      <c r="J26" s="89"/>
      <c r="K26" s="89"/>
      <c r="L26" s="89"/>
      <c r="M26" s="86"/>
      <c r="N26" s="86"/>
      <c r="O26" s="248"/>
    </row>
    <row r="27" spans="1:15" ht="15.75" customHeight="1" thickBot="1">
      <c r="A27" s="252" t="s">
        <v>114</v>
      </c>
      <c r="B27" s="243"/>
      <c r="C27" s="251"/>
      <c r="D27" s="243"/>
      <c r="E27" s="244"/>
      <c r="F27" s="244"/>
      <c r="G27" s="244"/>
      <c r="H27" s="244"/>
      <c r="I27" s="244"/>
      <c r="J27" s="245">
        <f>SUM(J10:J26)</f>
        <v>8400</v>
      </c>
      <c r="K27" s="245">
        <f>SUM(K10:K26)</f>
        <v>420</v>
      </c>
      <c r="L27" s="245">
        <f>SUM(L10:L26)</f>
        <v>840</v>
      </c>
      <c r="M27" s="257">
        <f>SUM(M10:M26)</f>
        <v>419806.8</v>
      </c>
      <c r="N27" s="257">
        <f>SUM(N10:N26)</f>
        <v>0</v>
      </c>
      <c r="O27" s="246"/>
    </row>
    <row r="28" spans="1:21" ht="11.25" thickTop="1">
      <c r="A28" s="29"/>
      <c r="B28" s="92"/>
      <c r="C28" s="92"/>
      <c r="D28" s="116"/>
      <c r="E28" s="117"/>
      <c r="F28" s="117"/>
      <c r="G28" s="92"/>
      <c r="H28" s="92"/>
      <c r="I28" s="118"/>
      <c r="J28" s="118"/>
      <c r="K28" s="118"/>
      <c r="L28" s="118"/>
      <c r="M28" s="118"/>
      <c r="N28" s="118"/>
      <c r="O28" s="119"/>
      <c r="R28" s="120"/>
      <c r="S28" s="121"/>
      <c r="T28" s="11"/>
      <c r="U28" s="122"/>
    </row>
    <row r="29" spans="1:21" ht="10.5">
      <c r="A29" s="29"/>
      <c r="B29" s="92"/>
      <c r="C29" s="92"/>
      <c r="D29" s="116"/>
      <c r="E29" s="117"/>
      <c r="F29" s="123"/>
      <c r="G29" s="124"/>
      <c r="H29" s="118"/>
      <c r="I29" s="124" t="s">
        <v>129</v>
      </c>
      <c r="J29" s="124" t="s">
        <v>130</v>
      </c>
      <c r="K29" s="124" t="s">
        <v>122</v>
      </c>
      <c r="L29" s="124" t="s">
        <v>87</v>
      </c>
      <c r="M29" s="7"/>
      <c r="N29" s="7"/>
      <c r="O29" s="119"/>
      <c r="R29" s="120"/>
      <c r="S29" s="121"/>
      <c r="T29" s="11"/>
      <c r="U29" s="122"/>
    </row>
    <row r="30" spans="1:21" ht="10.5">
      <c r="A30" s="29"/>
      <c r="B30" s="92"/>
      <c r="C30" s="92"/>
      <c r="D30" s="116"/>
      <c r="E30" s="117"/>
      <c r="F30" s="125" t="s">
        <v>131</v>
      </c>
      <c r="G30" s="118"/>
      <c r="I30" s="124">
        <f>SUM(J27:L27)</f>
        <v>9660</v>
      </c>
      <c r="J30" s="126">
        <f>M27</f>
        <v>419806.8</v>
      </c>
      <c r="K30" s="126">
        <f>N27</f>
        <v>0</v>
      </c>
      <c r="L30" s="126">
        <f>SUM(J30:K30)</f>
        <v>419806.8</v>
      </c>
      <c r="M30" s="7"/>
      <c r="N30" s="7"/>
      <c r="O30" s="119"/>
      <c r="R30" s="120"/>
      <c r="S30" s="121"/>
      <c r="T30" s="11"/>
      <c r="U30" s="122"/>
    </row>
    <row r="31" spans="1:21" ht="10.5">
      <c r="A31" s="29"/>
      <c r="B31" s="92"/>
      <c r="C31" s="92"/>
      <c r="D31" s="116"/>
      <c r="E31" s="117"/>
      <c r="F31" s="125" t="s">
        <v>132</v>
      </c>
      <c r="G31" s="118"/>
      <c r="I31" s="124">
        <v>0</v>
      </c>
      <c r="J31" s="126">
        <v>0</v>
      </c>
      <c r="K31" s="126">
        <v>0</v>
      </c>
      <c r="L31" s="126">
        <f>SUM(J31:K31)</f>
        <v>0</v>
      </c>
      <c r="M31" s="7"/>
      <c r="N31" s="7"/>
      <c r="O31" s="119"/>
      <c r="R31" s="120"/>
      <c r="S31" s="121"/>
      <c r="T31" s="11"/>
      <c r="U31" s="122"/>
    </row>
    <row r="32" spans="1:21" ht="12" customHeight="1" thickBot="1">
      <c r="A32" s="127"/>
      <c r="B32" s="128"/>
      <c r="C32" s="128"/>
      <c r="D32" s="129"/>
      <c r="E32" s="130"/>
      <c r="F32" s="132" t="s">
        <v>133</v>
      </c>
      <c r="G32" s="131"/>
      <c r="H32" s="131"/>
      <c r="I32" s="133">
        <v>0</v>
      </c>
      <c r="J32" s="133">
        <v>0</v>
      </c>
      <c r="K32" s="133">
        <v>0</v>
      </c>
      <c r="L32" s="133">
        <f>SUM(J32:K32)</f>
        <v>0</v>
      </c>
      <c r="M32" s="128"/>
      <c r="N32" s="128"/>
      <c r="O32" s="134"/>
      <c r="R32" s="120"/>
      <c r="S32" s="121"/>
      <c r="T32" s="11"/>
      <c r="U32" s="122"/>
    </row>
    <row r="33" spans="2:21" ht="11.25" thickTop="1">
      <c r="B33" s="92"/>
      <c r="D33" s="116"/>
      <c r="E33" s="117"/>
      <c r="F33" s="117"/>
      <c r="G33" s="92"/>
      <c r="H33" s="92"/>
      <c r="R33" s="120"/>
      <c r="S33" s="121"/>
      <c r="T33" s="11"/>
      <c r="U33" s="122"/>
    </row>
    <row r="34" spans="1:21" ht="11.25" customHeight="1">
      <c r="A34" s="7" t="s">
        <v>115</v>
      </c>
      <c r="B34" s="289" t="s">
        <v>213</v>
      </c>
      <c r="C34" s="289"/>
      <c r="D34" s="289"/>
      <c r="E34" s="289"/>
      <c r="F34" s="289"/>
      <c r="G34" s="289"/>
      <c r="H34" s="289"/>
      <c r="I34" s="289"/>
      <c r="J34" s="289"/>
      <c r="K34" s="289"/>
      <c r="L34" s="289"/>
      <c r="M34" s="289"/>
      <c r="N34" s="289"/>
      <c r="O34" s="289"/>
      <c r="R34" s="120"/>
      <c r="S34" s="121"/>
      <c r="T34" s="11"/>
      <c r="U34" s="122"/>
    </row>
    <row r="35" spans="2:21" ht="10.5" customHeight="1">
      <c r="B35" s="218"/>
      <c r="C35" s="218"/>
      <c r="D35" s="218"/>
      <c r="E35" s="218"/>
      <c r="F35" s="218"/>
      <c r="G35" s="218"/>
      <c r="H35" s="218"/>
      <c r="I35" s="218"/>
      <c r="J35" s="218"/>
      <c r="K35" s="218"/>
      <c r="L35" s="218"/>
      <c r="M35" s="218"/>
      <c r="N35" s="218"/>
      <c r="O35" s="218"/>
      <c r="R35" s="120"/>
      <c r="S35" s="121"/>
      <c r="T35" s="11"/>
      <c r="U35" s="122"/>
    </row>
    <row r="36" spans="1:21" ht="10.5" customHeight="1">
      <c r="A36" s="7" t="s">
        <v>116</v>
      </c>
      <c r="B36" s="284" t="s">
        <v>18</v>
      </c>
      <c r="C36" s="284"/>
      <c r="D36" s="284"/>
      <c r="E36" s="284"/>
      <c r="F36" s="284"/>
      <c r="G36" s="284"/>
      <c r="H36" s="284"/>
      <c r="I36" s="284"/>
      <c r="J36" s="284"/>
      <c r="K36" s="284"/>
      <c r="L36" s="284"/>
      <c r="M36" s="284"/>
      <c r="N36" s="284"/>
      <c r="O36" s="284"/>
      <c r="R36" s="120"/>
      <c r="S36" s="121"/>
      <c r="T36" s="11"/>
      <c r="U36" s="122"/>
    </row>
    <row r="37" spans="2:21" ht="10.5">
      <c r="B37" s="284"/>
      <c r="C37" s="284"/>
      <c r="D37" s="284"/>
      <c r="E37" s="284"/>
      <c r="F37" s="284"/>
      <c r="G37" s="284"/>
      <c r="H37" s="284"/>
      <c r="I37" s="284"/>
      <c r="J37" s="284"/>
      <c r="K37" s="284"/>
      <c r="L37" s="284"/>
      <c r="M37" s="284"/>
      <c r="N37" s="284"/>
      <c r="O37" s="284"/>
      <c r="R37" s="120"/>
      <c r="S37" s="121"/>
      <c r="T37" s="11"/>
      <c r="U37" s="122"/>
    </row>
    <row r="38" spans="2:21" ht="10.5">
      <c r="B38" s="284"/>
      <c r="C38" s="284"/>
      <c r="D38" s="284"/>
      <c r="E38" s="284"/>
      <c r="F38" s="284"/>
      <c r="G38" s="284"/>
      <c r="H38" s="284"/>
      <c r="I38" s="284"/>
      <c r="J38" s="284"/>
      <c r="K38" s="284"/>
      <c r="L38" s="284"/>
      <c r="M38" s="284"/>
      <c r="N38" s="284"/>
      <c r="O38" s="284"/>
      <c r="R38" s="120"/>
      <c r="S38" s="121"/>
      <c r="T38" s="11"/>
      <c r="U38" s="122"/>
    </row>
    <row r="39" spans="2:21" ht="10.5">
      <c r="B39" s="284"/>
      <c r="C39" s="284"/>
      <c r="D39" s="284"/>
      <c r="E39" s="284"/>
      <c r="F39" s="284"/>
      <c r="G39" s="284"/>
      <c r="H39" s="284"/>
      <c r="I39" s="284"/>
      <c r="J39" s="284"/>
      <c r="K39" s="284"/>
      <c r="L39" s="284"/>
      <c r="M39" s="284"/>
      <c r="N39" s="284"/>
      <c r="O39" s="284"/>
      <c r="R39" s="120"/>
      <c r="S39" s="121"/>
      <c r="T39" s="11"/>
      <c r="U39" s="122"/>
    </row>
    <row r="40" spans="2:21" ht="10.5">
      <c r="B40" s="196"/>
      <c r="C40" s="196"/>
      <c r="D40" s="196"/>
      <c r="E40" s="196"/>
      <c r="F40" s="196"/>
      <c r="G40" s="196"/>
      <c r="H40" s="196"/>
      <c r="I40" s="196"/>
      <c r="J40" s="196"/>
      <c r="K40" s="196"/>
      <c r="L40" s="196"/>
      <c r="M40" s="196"/>
      <c r="N40" s="196"/>
      <c r="O40" s="196"/>
      <c r="R40" s="120"/>
      <c r="S40" s="121"/>
      <c r="T40" s="11"/>
      <c r="U40" s="122"/>
    </row>
    <row r="41" spans="1:21" ht="10.5">
      <c r="A41" s="7" t="s">
        <v>65</v>
      </c>
      <c r="B41" s="7" t="s">
        <v>117</v>
      </c>
      <c r="D41" s="116"/>
      <c r="E41" s="117"/>
      <c r="F41" s="117"/>
      <c r="G41" s="92"/>
      <c r="H41" s="92"/>
      <c r="R41" s="120"/>
      <c r="S41" s="121"/>
      <c r="T41" s="11"/>
      <c r="U41" s="122"/>
    </row>
    <row r="42" spans="2:21" ht="10.5">
      <c r="B42" s="195"/>
      <c r="C42" s="195"/>
      <c r="D42" s="195"/>
      <c r="E42" s="195"/>
      <c r="F42" s="195"/>
      <c r="G42" s="195"/>
      <c r="H42" s="195"/>
      <c r="I42" s="195"/>
      <c r="J42" s="195"/>
      <c r="K42" s="195"/>
      <c r="L42" s="195"/>
      <c r="M42" s="195"/>
      <c r="N42" s="195"/>
      <c r="O42" s="195"/>
      <c r="R42" s="120"/>
      <c r="S42" s="121"/>
      <c r="T42" s="11"/>
      <c r="U42" s="122"/>
    </row>
    <row r="43" spans="1:21" ht="10.5">
      <c r="A43" s="7" t="s">
        <v>102</v>
      </c>
      <c r="B43" s="284" t="s">
        <v>236</v>
      </c>
      <c r="C43" s="284"/>
      <c r="D43" s="284"/>
      <c r="E43" s="284"/>
      <c r="F43" s="284"/>
      <c r="G43" s="284"/>
      <c r="H43" s="284"/>
      <c r="I43" s="284"/>
      <c r="J43" s="284"/>
      <c r="K43" s="284"/>
      <c r="L43" s="284"/>
      <c r="M43" s="284"/>
      <c r="N43" s="284"/>
      <c r="O43" s="284"/>
      <c r="R43" s="120"/>
      <c r="S43" s="121"/>
      <c r="T43" s="11"/>
      <c r="U43" s="122"/>
    </row>
    <row r="44" spans="2:15" ht="10.5">
      <c r="B44" s="284"/>
      <c r="C44" s="284"/>
      <c r="D44" s="284"/>
      <c r="E44" s="284"/>
      <c r="F44" s="284"/>
      <c r="G44" s="284"/>
      <c r="H44" s="284"/>
      <c r="I44" s="284"/>
      <c r="J44" s="284"/>
      <c r="K44" s="284"/>
      <c r="L44" s="284"/>
      <c r="M44" s="284"/>
      <c r="N44" s="284"/>
      <c r="O44" s="284"/>
    </row>
  </sheetData>
  <mergeCells count="6">
    <mergeCell ref="A1:O1"/>
    <mergeCell ref="A2:O2"/>
    <mergeCell ref="B43:O44"/>
    <mergeCell ref="B34:O34"/>
    <mergeCell ref="B36:O39"/>
    <mergeCell ref="C17:D17"/>
  </mergeCells>
  <printOptions/>
  <pageMargins left="0.75" right="0.75" top="1" bottom="1" header="0.5" footer="0.5"/>
  <pageSetup fitToHeight="2" fitToWidth="1" horizontalDpi="600" verticalDpi="600" orientation="landscape" scale="75" r:id="rId1"/>
</worksheet>
</file>

<file path=xl/worksheets/sheet12.xml><?xml version="1.0" encoding="utf-8"?>
<worksheet xmlns="http://schemas.openxmlformats.org/spreadsheetml/2006/main" xmlns:r="http://schemas.openxmlformats.org/officeDocument/2006/relationships">
  <sheetPr>
    <pageSetUpPr fitToPage="1"/>
  </sheetPr>
  <dimension ref="A1:AJ49"/>
  <sheetViews>
    <sheetView zoomScale="75" zoomScaleNormal="75" workbookViewId="0" topLeftCell="A1">
      <pane xSplit="4" ySplit="9" topLeftCell="E10" activePane="bottomRight" state="frozen"/>
      <selection pane="topLeft" activeCell="A1" sqref="A1"/>
      <selection pane="topRight" activeCell="E1" sqref="E1"/>
      <selection pane="bottomLeft" activeCell="A10" sqref="A10"/>
      <selection pane="bottomRight" activeCell="B43" sqref="B43:O43"/>
    </sheetView>
  </sheetViews>
  <sheetFormatPr defaultColWidth="9.83203125" defaultRowHeight="10.5"/>
  <cols>
    <col min="1" max="3" width="3.66015625" style="7" customWidth="1"/>
    <col min="4" max="4" width="55.83203125" style="7" customWidth="1"/>
    <col min="5" max="6" width="12.83203125" style="11" customWidth="1"/>
    <col min="7" max="9" width="11.83203125" style="11" customWidth="1"/>
    <col min="10" max="10" width="12.83203125" style="11" customWidth="1"/>
    <col min="11" max="11" width="13" style="11" customWidth="1"/>
    <col min="12" max="12" width="11.83203125" style="11" customWidth="1"/>
    <col min="13" max="13" width="13.16015625" style="11" customWidth="1"/>
    <col min="14" max="14" width="13.33203125" style="11" customWidth="1"/>
    <col min="15" max="15" width="11.83203125" style="11" customWidth="1"/>
    <col min="16" max="18" width="9.83203125" style="7" customWidth="1"/>
    <col min="19" max="19" width="35.83203125" style="7" customWidth="1"/>
    <col min="20" max="20" width="16.16015625" style="7" customWidth="1"/>
    <col min="21" max="16384" width="9.83203125" style="7" customWidth="1"/>
  </cols>
  <sheetData>
    <row r="1" spans="1:36" ht="13.5" customHeight="1">
      <c r="A1" s="285" t="s">
        <v>191</v>
      </c>
      <c r="B1" s="285"/>
      <c r="C1" s="285"/>
      <c r="D1" s="285"/>
      <c r="E1" s="285"/>
      <c r="F1" s="285"/>
      <c r="G1" s="285"/>
      <c r="H1" s="285"/>
      <c r="I1" s="285"/>
      <c r="J1" s="285"/>
      <c r="K1" s="285"/>
      <c r="L1" s="285"/>
      <c r="M1" s="285"/>
      <c r="N1" s="285"/>
      <c r="O1" s="285"/>
      <c r="Q1" s="8">
        <v>75</v>
      </c>
      <c r="R1" s="9"/>
      <c r="S1" s="9"/>
      <c r="T1" s="9"/>
      <c r="U1" s="9"/>
      <c r="V1" s="9"/>
      <c r="W1" s="9"/>
      <c r="X1" s="9"/>
      <c r="Y1" s="9"/>
      <c r="Z1" s="9"/>
      <c r="AA1" s="9"/>
      <c r="AB1" s="9"/>
      <c r="AC1" s="9"/>
      <c r="AD1" s="9"/>
      <c r="AE1" s="9"/>
      <c r="AF1" s="9"/>
      <c r="AG1" s="9"/>
      <c r="AH1" s="9"/>
      <c r="AI1" s="9"/>
      <c r="AJ1" s="9"/>
    </row>
    <row r="2" spans="1:15" ht="13.5" customHeight="1">
      <c r="A2" s="285" t="s">
        <v>20</v>
      </c>
      <c r="B2" s="285"/>
      <c r="C2" s="285"/>
      <c r="D2" s="285"/>
      <c r="E2" s="285"/>
      <c r="F2" s="285"/>
      <c r="G2" s="285"/>
      <c r="H2" s="285"/>
      <c r="I2" s="285"/>
      <c r="J2" s="285"/>
      <c r="K2" s="285"/>
      <c r="L2" s="285"/>
      <c r="M2" s="285"/>
      <c r="N2" s="285"/>
      <c r="O2" s="285"/>
    </row>
    <row r="3" spans="1:15" ht="13.5" customHeight="1" thickBot="1">
      <c r="A3" s="10"/>
      <c r="J3" s="262">
        <v>45.15</v>
      </c>
      <c r="K3" s="262">
        <v>58.48</v>
      </c>
      <c r="L3" s="262">
        <v>19.03</v>
      </c>
      <c r="M3" s="13"/>
      <c r="N3" s="13"/>
      <c r="O3" s="13"/>
    </row>
    <row r="4" spans="1:15" ht="10.5" customHeight="1" thickTop="1">
      <c r="A4" s="14"/>
      <c r="B4" s="15" t="s">
        <v>37</v>
      </c>
      <c r="C4" s="15" t="s">
        <v>80</v>
      </c>
      <c r="D4" s="16"/>
      <c r="E4" s="17" t="s">
        <v>81</v>
      </c>
      <c r="F4" s="19"/>
      <c r="G4" s="18" t="s">
        <v>39</v>
      </c>
      <c r="H4" s="18" t="s">
        <v>40</v>
      </c>
      <c r="I4" s="17" t="s">
        <v>41</v>
      </c>
      <c r="J4" s="17" t="s">
        <v>42</v>
      </c>
      <c r="K4" s="17" t="s">
        <v>43</v>
      </c>
      <c r="L4" s="20" t="s">
        <v>82</v>
      </c>
      <c r="M4" s="20"/>
      <c r="N4" s="17"/>
      <c r="O4" s="21"/>
    </row>
    <row r="5" spans="1:15" ht="10.5" customHeight="1">
      <c r="A5" s="22"/>
      <c r="B5" s="23" t="s">
        <v>37</v>
      </c>
      <c r="C5" s="23" t="s">
        <v>83</v>
      </c>
      <c r="E5" s="24" t="s">
        <v>95</v>
      </c>
      <c r="F5" s="26" t="s">
        <v>122</v>
      </c>
      <c r="G5" s="25" t="s">
        <v>85</v>
      </c>
      <c r="H5" s="25" t="s">
        <v>51</v>
      </c>
      <c r="I5" s="24" t="s">
        <v>123</v>
      </c>
      <c r="J5" s="24" t="s">
        <v>86</v>
      </c>
      <c r="K5" s="24" t="s">
        <v>47</v>
      </c>
      <c r="L5" s="27" t="s">
        <v>48</v>
      </c>
      <c r="M5" s="27" t="s">
        <v>87</v>
      </c>
      <c r="N5" s="24" t="s">
        <v>88</v>
      </c>
      <c r="O5" s="28" t="s">
        <v>89</v>
      </c>
    </row>
    <row r="6" spans="1:15" ht="10.5" customHeight="1">
      <c r="A6" s="22"/>
      <c r="B6" s="23" t="s">
        <v>37</v>
      </c>
      <c r="C6" s="23" t="s">
        <v>90</v>
      </c>
      <c r="E6" s="24" t="s">
        <v>84</v>
      </c>
      <c r="F6" s="26" t="s">
        <v>121</v>
      </c>
      <c r="G6" s="25" t="s">
        <v>50</v>
      </c>
      <c r="H6" s="25" t="s">
        <v>53</v>
      </c>
      <c r="I6" s="24" t="s">
        <v>91</v>
      </c>
      <c r="J6" s="24" t="s">
        <v>51</v>
      </c>
      <c r="K6" s="24" t="s">
        <v>51</v>
      </c>
      <c r="L6" s="27" t="s">
        <v>51</v>
      </c>
      <c r="M6" s="27" t="s">
        <v>92</v>
      </c>
      <c r="N6" s="24" t="s">
        <v>122</v>
      </c>
      <c r="O6" s="28"/>
    </row>
    <row r="7" spans="1:15" ht="10.5" customHeight="1">
      <c r="A7" s="22"/>
      <c r="B7" s="23" t="s">
        <v>37</v>
      </c>
      <c r="C7" s="23" t="s">
        <v>93</v>
      </c>
      <c r="E7" s="24" t="s">
        <v>55</v>
      </c>
      <c r="F7" s="26" t="s">
        <v>53</v>
      </c>
      <c r="G7" s="25" t="s">
        <v>53</v>
      </c>
      <c r="H7" s="25" t="s">
        <v>95</v>
      </c>
      <c r="I7" s="24" t="s">
        <v>124</v>
      </c>
      <c r="J7" s="24" t="s">
        <v>54</v>
      </c>
      <c r="K7" s="24" t="s">
        <v>54</v>
      </c>
      <c r="L7" s="27" t="s">
        <v>54</v>
      </c>
      <c r="M7" s="27" t="s">
        <v>54</v>
      </c>
      <c r="N7" s="24" t="s">
        <v>121</v>
      </c>
      <c r="O7" s="28"/>
    </row>
    <row r="8" spans="1:15" ht="10.5" customHeight="1">
      <c r="A8" s="29"/>
      <c r="E8" s="24" t="s">
        <v>94</v>
      </c>
      <c r="F8" s="26" t="s">
        <v>55</v>
      </c>
      <c r="G8" s="25" t="s">
        <v>95</v>
      </c>
      <c r="H8" s="25" t="s">
        <v>54</v>
      </c>
      <c r="I8" s="30"/>
      <c r="J8" s="31" t="s">
        <v>209</v>
      </c>
      <c r="K8" s="31" t="s">
        <v>210</v>
      </c>
      <c r="L8" s="32" t="s">
        <v>211</v>
      </c>
      <c r="M8" s="33" t="s">
        <v>97</v>
      </c>
      <c r="N8" s="24" t="s">
        <v>54</v>
      </c>
      <c r="O8" s="34"/>
    </row>
    <row r="9" spans="1:15" ht="10.5" customHeight="1" thickBot="1">
      <c r="A9" s="35" t="s">
        <v>56</v>
      </c>
      <c r="B9" s="36"/>
      <c r="C9" s="36"/>
      <c r="D9" s="36"/>
      <c r="E9" s="37" t="s">
        <v>96</v>
      </c>
      <c r="F9" s="39"/>
      <c r="G9" s="38" t="s">
        <v>54</v>
      </c>
      <c r="H9" s="38" t="s">
        <v>125</v>
      </c>
      <c r="I9" s="37"/>
      <c r="J9" s="40" t="s">
        <v>126</v>
      </c>
      <c r="K9" s="40" t="s">
        <v>127</v>
      </c>
      <c r="L9" s="41" t="s">
        <v>128</v>
      </c>
      <c r="M9" s="42"/>
      <c r="N9" s="37"/>
      <c r="O9" s="43"/>
    </row>
    <row r="10" spans="1:15" ht="15.75" customHeight="1" thickTop="1">
      <c r="A10" s="44" t="s">
        <v>60</v>
      </c>
      <c r="B10" s="227" t="s">
        <v>61</v>
      </c>
      <c r="C10" s="228"/>
      <c r="D10" s="228"/>
      <c r="E10" s="229" t="s">
        <v>98</v>
      </c>
      <c r="F10" s="229"/>
      <c r="G10" s="230"/>
      <c r="H10" s="231"/>
      <c r="I10" s="232">
        <v>55</v>
      </c>
      <c r="J10" s="230"/>
      <c r="K10" s="230"/>
      <c r="L10" s="230"/>
      <c r="M10" s="231">
        <f>J10*33+K10*49+L10*15</f>
        <v>0</v>
      </c>
      <c r="N10" s="231"/>
      <c r="O10" s="233"/>
    </row>
    <row r="11" spans="1:15" ht="15.75" customHeight="1">
      <c r="A11" s="44" t="s">
        <v>63</v>
      </c>
      <c r="B11" s="234" t="s">
        <v>99</v>
      </c>
      <c r="C11" s="224"/>
      <c r="D11" s="224"/>
      <c r="E11" s="77" t="s">
        <v>98</v>
      </c>
      <c r="F11" s="77"/>
      <c r="G11" s="47"/>
      <c r="H11" s="48"/>
      <c r="I11" s="49">
        <v>4</v>
      </c>
      <c r="J11" s="48">
        <f aca="true" t="shared" si="0" ref="J11:J19">H11*I11</f>
        <v>0</v>
      </c>
      <c r="K11" s="48">
        <f aca="true" t="shared" si="1" ref="K11:K19">J11*0.05</f>
        <v>0</v>
      </c>
      <c r="L11" s="48">
        <f aca="true" t="shared" si="2" ref="L11:L19">J11*0.1</f>
        <v>0</v>
      </c>
      <c r="M11" s="48">
        <f>J11*33+K11*49+L11*15</f>
        <v>0</v>
      </c>
      <c r="N11" s="48"/>
      <c r="O11" s="53" t="s">
        <v>70</v>
      </c>
    </row>
    <row r="12" spans="1:15" ht="15.75" customHeight="1">
      <c r="A12" s="54" t="s">
        <v>66</v>
      </c>
      <c r="B12" s="234" t="s">
        <v>100</v>
      </c>
      <c r="C12" s="224"/>
      <c r="D12" s="224"/>
      <c r="E12" s="77"/>
      <c r="F12" s="77"/>
      <c r="G12" s="47"/>
      <c r="H12" s="48">
        <f>E12*$G12</f>
        <v>0</v>
      </c>
      <c r="I12" s="49"/>
      <c r="J12" s="48">
        <f t="shared" si="0"/>
        <v>0</v>
      </c>
      <c r="K12" s="48">
        <f t="shared" si="1"/>
        <v>0</v>
      </c>
      <c r="L12" s="48">
        <f t="shared" si="2"/>
        <v>0</v>
      </c>
      <c r="M12" s="48">
        <f>J12*33+K12*49+L12*15</f>
        <v>0</v>
      </c>
      <c r="N12" s="48" t="s">
        <v>70</v>
      </c>
      <c r="O12" s="53"/>
    </row>
    <row r="13" spans="1:15" ht="15.75" customHeight="1">
      <c r="A13" s="63"/>
      <c r="B13" s="235" t="s">
        <v>68</v>
      </c>
      <c r="C13" s="236" t="s">
        <v>64</v>
      </c>
      <c r="D13" s="224"/>
      <c r="E13" s="77">
        <v>2</v>
      </c>
      <c r="F13" s="86">
        <v>0</v>
      </c>
      <c r="G13" s="87">
        <v>0</v>
      </c>
      <c r="H13" s="87">
        <f>E13*$G13</f>
        <v>0</v>
      </c>
      <c r="I13" s="187">
        <v>0</v>
      </c>
      <c r="J13" s="191">
        <f t="shared" si="0"/>
        <v>0</v>
      </c>
      <c r="K13" s="191">
        <f t="shared" si="1"/>
        <v>0</v>
      </c>
      <c r="L13" s="191">
        <f t="shared" si="2"/>
        <v>0</v>
      </c>
      <c r="M13" s="86">
        <f>J13*J$3+K13*K$3+L13*L$3</f>
        <v>0</v>
      </c>
      <c r="N13" s="86">
        <f>F13*G13*I13</f>
        <v>0</v>
      </c>
      <c r="O13" s="190" t="s">
        <v>65</v>
      </c>
    </row>
    <row r="14" spans="1:15" ht="15.75" customHeight="1">
      <c r="A14" s="44"/>
      <c r="B14" s="234" t="s">
        <v>154</v>
      </c>
      <c r="C14" s="236" t="s">
        <v>212</v>
      </c>
      <c r="D14" s="224"/>
      <c r="E14" s="77">
        <v>2</v>
      </c>
      <c r="F14" s="86">
        <v>0</v>
      </c>
      <c r="G14" s="87">
        <v>0</v>
      </c>
      <c r="H14" s="87">
        <f>E14*$G14</f>
        <v>0</v>
      </c>
      <c r="I14" s="187">
        <v>0</v>
      </c>
      <c r="J14" s="191">
        <f t="shared" si="0"/>
        <v>0</v>
      </c>
      <c r="K14" s="191">
        <f t="shared" si="1"/>
        <v>0</v>
      </c>
      <c r="L14" s="191">
        <f t="shared" si="2"/>
        <v>0</v>
      </c>
      <c r="M14" s="86">
        <f>J14*J$3+K14*K$3+L14*L$3</f>
        <v>0</v>
      </c>
      <c r="N14" s="86">
        <f>F14*G14*I14</f>
        <v>0</v>
      </c>
      <c r="O14" s="190"/>
    </row>
    <row r="15" spans="1:15" ht="15.75" customHeight="1">
      <c r="A15" s="180"/>
      <c r="B15" s="237" t="s">
        <v>73</v>
      </c>
      <c r="C15" s="236" t="s">
        <v>74</v>
      </c>
      <c r="D15" s="224"/>
      <c r="E15" s="77"/>
      <c r="F15" s="77"/>
      <c r="G15" s="47"/>
      <c r="H15" s="48">
        <f aca="true" t="shared" si="3" ref="H15:H24">E15*$G15</f>
        <v>0</v>
      </c>
      <c r="I15" s="49"/>
      <c r="J15" s="48">
        <f t="shared" si="0"/>
        <v>0</v>
      </c>
      <c r="K15" s="48">
        <f t="shared" si="1"/>
        <v>0</v>
      </c>
      <c r="L15" s="48">
        <f t="shared" si="2"/>
        <v>0</v>
      </c>
      <c r="M15" s="86"/>
      <c r="N15" s="48"/>
      <c r="O15" s="53"/>
    </row>
    <row r="16" spans="1:15" ht="15.75" customHeight="1">
      <c r="A16" s="84">
        <v>1</v>
      </c>
      <c r="B16" s="238"/>
      <c r="C16" s="236" t="s">
        <v>153</v>
      </c>
      <c r="D16" s="224"/>
      <c r="E16" s="77">
        <v>1</v>
      </c>
      <c r="F16" s="86">
        <v>1</v>
      </c>
      <c r="G16" s="87">
        <v>0</v>
      </c>
      <c r="H16" s="87">
        <f t="shared" si="3"/>
        <v>0</v>
      </c>
      <c r="I16" s="187">
        <v>0</v>
      </c>
      <c r="J16" s="191">
        <f t="shared" si="0"/>
        <v>0</v>
      </c>
      <c r="K16" s="191">
        <f t="shared" si="1"/>
        <v>0</v>
      </c>
      <c r="L16" s="191">
        <f t="shared" si="2"/>
        <v>0</v>
      </c>
      <c r="M16" s="86">
        <f>J16*J$3+K16*K$3+L16*L$3</f>
        <v>0</v>
      </c>
      <c r="N16" s="86">
        <f>F16*G16*I16</f>
        <v>0</v>
      </c>
      <c r="O16" s="190" t="s">
        <v>65</v>
      </c>
    </row>
    <row r="17" spans="1:15" ht="15.75" customHeight="1">
      <c r="A17" s="67"/>
      <c r="B17" s="238"/>
      <c r="C17" s="290" t="s">
        <v>17</v>
      </c>
      <c r="D17" s="291"/>
      <c r="E17" s="77">
        <v>1</v>
      </c>
      <c r="F17" s="86">
        <v>1</v>
      </c>
      <c r="G17" s="87">
        <v>1</v>
      </c>
      <c r="H17" s="87">
        <f t="shared" si="3"/>
        <v>1</v>
      </c>
      <c r="I17" s="211">
        <v>1050</v>
      </c>
      <c r="J17" s="191">
        <f t="shared" si="0"/>
        <v>1050</v>
      </c>
      <c r="K17" s="191">
        <f t="shared" si="1"/>
        <v>52.5</v>
      </c>
      <c r="L17" s="191">
        <f t="shared" si="2"/>
        <v>105</v>
      </c>
      <c r="M17" s="86">
        <f>J17*J$3+K17*K$3+L17*L$3</f>
        <v>52475.85</v>
      </c>
      <c r="N17" s="86">
        <f>F17*G17*I17</f>
        <v>1050</v>
      </c>
      <c r="O17" s="190" t="s">
        <v>169</v>
      </c>
    </row>
    <row r="18" spans="1:15" ht="15.75" customHeight="1">
      <c r="A18" s="67"/>
      <c r="B18" s="238"/>
      <c r="C18" s="236" t="s">
        <v>157</v>
      </c>
      <c r="D18" s="224"/>
      <c r="E18" s="77">
        <v>1</v>
      </c>
      <c r="F18" s="86">
        <v>3</v>
      </c>
      <c r="G18" s="87">
        <v>0</v>
      </c>
      <c r="H18" s="87">
        <f t="shared" si="3"/>
        <v>0</v>
      </c>
      <c r="I18" s="211">
        <v>0</v>
      </c>
      <c r="J18" s="191">
        <f t="shared" si="0"/>
        <v>0</v>
      </c>
      <c r="K18" s="191">
        <f t="shared" si="1"/>
        <v>0</v>
      </c>
      <c r="L18" s="191">
        <f t="shared" si="2"/>
        <v>0</v>
      </c>
      <c r="M18" s="86">
        <f>J18*J$3+K18*K$3+L18*L$3</f>
        <v>0</v>
      </c>
      <c r="N18" s="86">
        <f>F18*G18*I18</f>
        <v>0</v>
      </c>
      <c r="O18" s="190" t="s">
        <v>101</v>
      </c>
    </row>
    <row r="19" spans="1:16" ht="15.75" customHeight="1">
      <c r="A19" s="93" t="s">
        <v>103</v>
      </c>
      <c r="B19" s="239" t="s">
        <v>104</v>
      </c>
      <c r="C19" s="224"/>
      <c r="D19" s="224"/>
      <c r="E19" s="77"/>
      <c r="F19" s="77"/>
      <c r="G19" s="47"/>
      <c r="H19" s="48">
        <f t="shared" si="3"/>
        <v>0</v>
      </c>
      <c r="I19" s="212"/>
      <c r="J19" s="48">
        <f t="shared" si="0"/>
        <v>0</v>
      </c>
      <c r="K19" s="48">
        <f t="shared" si="1"/>
        <v>0</v>
      </c>
      <c r="L19" s="48">
        <f t="shared" si="2"/>
        <v>0</v>
      </c>
      <c r="M19" s="48">
        <f>J19*33+K19*49+L19*15</f>
        <v>0</v>
      </c>
      <c r="N19" s="48"/>
      <c r="O19" s="53"/>
      <c r="P19" s="92"/>
    </row>
    <row r="20" spans="1:15" ht="15.75" customHeight="1">
      <c r="A20" s="75">
        <v>1</v>
      </c>
      <c r="B20" s="237" t="s">
        <v>68</v>
      </c>
      <c r="C20" s="236" t="s">
        <v>105</v>
      </c>
      <c r="D20" s="224"/>
      <c r="E20" s="77" t="s">
        <v>106</v>
      </c>
      <c r="F20" s="77"/>
      <c r="G20" s="47"/>
      <c r="H20" s="48"/>
      <c r="I20" s="212"/>
      <c r="J20" s="48"/>
      <c r="K20" s="48"/>
      <c r="L20" s="48"/>
      <c r="M20" s="48"/>
      <c r="N20" s="48"/>
      <c r="O20" s="53"/>
    </row>
    <row r="21" spans="1:15" ht="15.75" customHeight="1">
      <c r="A21" s="75">
        <v>1</v>
      </c>
      <c r="B21" s="237" t="s">
        <v>71</v>
      </c>
      <c r="C21" s="236" t="s">
        <v>107</v>
      </c>
      <c r="D21" s="224"/>
      <c r="E21" s="77">
        <v>8</v>
      </c>
      <c r="F21" s="226">
        <v>0</v>
      </c>
      <c r="G21" s="225">
        <v>0</v>
      </c>
      <c r="H21" s="225">
        <f>E21*$G21</f>
        <v>0</v>
      </c>
      <c r="I21" s="101">
        <v>0</v>
      </c>
      <c r="J21" s="89">
        <f>H21*I21</f>
        <v>0</v>
      </c>
      <c r="K21" s="89">
        <f>J21*0.05</f>
        <v>0</v>
      </c>
      <c r="L21" s="89">
        <f>J21*0.1</f>
        <v>0</v>
      </c>
      <c r="M21" s="86">
        <f>J21*J$3+K21*K$3+L21*L$3</f>
        <v>0</v>
      </c>
      <c r="N21" s="86">
        <f>F21*G21*I21</f>
        <v>0</v>
      </c>
      <c r="O21" s="190"/>
    </row>
    <row r="22" spans="1:15" ht="15.75" customHeight="1">
      <c r="A22" s="75">
        <v>1</v>
      </c>
      <c r="B22" s="237" t="s">
        <v>73</v>
      </c>
      <c r="C22" s="236" t="s">
        <v>108</v>
      </c>
      <c r="D22" s="224"/>
      <c r="E22" s="77"/>
      <c r="F22" s="77"/>
      <c r="G22" s="47"/>
      <c r="H22" s="48"/>
      <c r="I22" s="212"/>
      <c r="J22" s="48"/>
      <c r="K22" s="48"/>
      <c r="L22" s="48"/>
      <c r="M22" s="48"/>
      <c r="N22" s="48"/>
      <c r="O22" s="53"/>
    </row>
    <row r="23" spans="1:15" s="195" customFormat="1" ht="21" customHeight="1">
      <c r="A23" s="193"/>
      <c r="B23" s="240"/>
      <c r="C23" s="249"/>
      <c r="D23" s="250" t="s">
        <v>234</v>
      </c>
      <c r="E23" s="77">
        <v>15</v>
      </c>
      <c r="F23" s="226">
        <v>0</v>
      </c>
      <c r="G23" s="225">
        <v>1</v>
      </c>
      <c r="H23" s="225">
        <f>E23*$G23</f>
        <v>15</v>
      </c>
      <c r="I23" s="101">
        <v>1050</v>
      </c>
      <c r="J23" s="89">
        <f>H23*I23</f>
        <v>15750</v>
      </c>
      <c r="K23" s="89">
        <v>100</v>
      </c>
      <c r="L23" s="89">
        <v>200</v>
      </c>
      <c r="M23" s="86">
        <f>(((2*J3)+(13*15))*I23)+(K23*K3)+(L23*L3)</f>
        <v>309219</v>
      </c>
      <c r="N23" s="86">
        <f>F23*G23*I23</f>
        <v>0</v>
      </c>
      <c r="O23" s="190" t="s">
        <v>160</v>
      </c>
    </row>
    <row r="24" spans="1:15" s="195" customFormat="1" ht="21" customHeight="1">
      <c r="A24" s="193"/>
      <c r="B24" s="240"/>
      <c r="C24" s="249"/>
      <c r="D24" s="250" t="s">
        <v>235</v>
      </c>
      <c r="E24" s="77">
        <v>2</v>
      </c>
      <c r="F24" s="226">
        <v>0</v>
      </c>
      <c r="G24" s="225">
        <v>0</v>
      </c>
      <c r="H24" s="225">
        <f t="shared" si="3"/>
        <v>0</v>
      </c>
      <c r="I24" s="101">
        <v>0</v>
      </c>
      <c r="J24" s="89">
        <f>H24*I24</f>
        <v>0</v>
      </c>
      <c r="K24" s="89">
        <f>J24*0.05</f>
        <v>0</v>
      </c>
      <c r="L24" s="89">
        <f>J24*0.1</f>
        <v>0</v>
      </c>
      <c r="M24" s="86">
        <f>J24*J$3+K24*K$3+L24*L$3</f>
        <v>0</v>
      </c>
      <c r="N24" s="86">
        <f>F24*G24*I24</f>
        <v>0</v>
      </c>
      <c r="O24" s="190"/>
    </row>
    <row r="25" spans="1:15" ht="15.75" customHeight="1">
      <c r="A25" s="253"/>
      <c r="B25" s="237" t="s">
        <v>75</v>
      </c>
      <c r="C25" s="236" t="s">
        <v>110</v>
      </c>
      <c r="D25" s="224"/>
      <c r="E25" s="77">
        <v>1</v>
      </c>
      <c r="F25" s="226">
        <v>0</v>
      </c>
      <c r="G25" s="225">
        <v>0</v>
      </c>
      <c r="H25" s="242">
        <f>E25*G25</f>
        <v>0</v>
      </c>
      <c r="I25" s="223">
        <v>0</v>
      </c>
      <c r="J25" s="89">
        <f>H25*I25</f>
        <v>0</v>
      </c>
      <c r="K25" s="89">
        <f>J25*0.05</f>
        <v>0</v>
      </c>
      <c r="L25" s="89">
        <f>J25*0.1</f>
        <v>0</v>
      </c>
      <c r="M25" s="86">
        <f>J25*J$3+K25*K$3+L25*L$3</f>
        <v>0</v>
      </c>
      <c r="N25" s="86">
        <f>F25*G25*I25</f>
        <v>0</v>
      </c>
      <c r="O25" s="248"/>
    </row>
    <row r="26" spans="1:15" ht="15.75" customHeight="1">
      <c r="A26" s="256"/>
      <c r="B26" s="247"/>
      <c r="C26" s="254"/>
      <c r="D26" s="255"/>
      <c r="E26" s="241"/>
      <c r="F26" s="226"/>
      <c r="G26" s="241"/>
      <c r="H26" s="242"/>
      <c r="I26" s="223"/>
      <c r="J26" s="89"/>
      <c r="K26" s="89"/>
      <c r="L26" s="89"/>
      <c r="M26" s="86"/>
      <c r="N26" s="86"/>
      <c r="O26" s="248"/>
    </row>
    <row r="27" spans="1:15" ht="15.75" customHeight="1" thickBot="1">
      <c r="A27" s="252" t="s">
        <v>114</v>
      </c>
      <c r="B27" s="243"/>
      <c r="C27" s="251"/>
      <c r="D27" s="243"/>
      <c r="E27" s="244"/>
      <c r="F27" s="244"/>
      <c r="G27" s="244"/>
      <c r="H27" s="244"/>
      <c r="I27" s="244"/>
      <c r="J27" s="245">
        <f>SUM(J10:J26)</f>
        <v>16800</v>
      </c>
      <c r="K27" s="245">
        <f>SUM(K10:K26)</f>
        <v>152.5</v>
      </c>
      <c r="L27" s="245">
        <f>SUM(L10:L26)</f>
        <v>305</v>
      </c>
      <c r="M27" s="257">
        <f>SUM(M10:M26)</f>
        <v>361694.85</v>
      </c>
      <c r="N27" s="257">
        <f>SUM(N10:N26)</f>
        <v>1050</v>
      </c>
      <c r="O27" s="246"/>
    </row>
    <row r="28" spans="1:21" ht="11.25" thickTop="1">
      <c r="A28" s="29"/>
      <c r="B28" s="92"/>
      <c r="C28" s="92"/>
      <c r="D28" s="116"/>
      <c r="E28" s="117"/>
      <c r="F28" s="117"/>
      <c r="G28" s="92"/>
      <c r="H28" s="92"/>
      <c r="I28" s="118"/>
      <c r="J28" s="118"/>
      <c r="K28" s="118"/>
      <c r="L28" s="118"/>
      <c r="M28" s="118"/>
      <c r="N28" s="118"/>
      <c r="O28" s="119"/>
      <c r="R28" s="120"/>
      <c r="S28" s="121"/>
      <c r="T28" s="11"/>
      <c r="U28" s="122"/>
    </row>
    <row r="29" spans="1:21" ht="10.5">
      <c r="A29" s="29"/>
      <c r="B29" s="92"/>
      <c r="C29" s="92"/>
      <c r="D29" s="116"/>
      <c r="E29" s="117"/>
      <c r="F29" s="123"/>
      <c r="G29" s="124"/>
      <c r="H29" s="118"/>
      <c r="I29" s="124" t="s">
        <v>129</v>
      </c>
      <c r="J29" s="124" t="s">
        <v>130</v>
      </c>
      <c r="K29" s="124" t="s">
        <v>122</v>
      </c>
      <c r="L29" s="124" t="s">
        <v>87</v>
      </c>
      <c r="M29" s="7"/>
      <c r="N29" s="7"/>
      <c r="O29" s="119"/>
      <c r="R29" s="120"/>
      <c r="S29" s="121"/>
      <c r="T29" s="11"/>
      <c r="U29" s="122"/>
    </row>
    <row r="30" spans="1:21" ht="10.5">
      <c r="A30" s="29"/>
      <c r="B30" s="92"/>
      <c r="C30" s="92"/>
      <c r="D30" s="116"/>
      <c r="E30" s="117"/>
      <c r="F30" s="125" t="s">
        <v>131</v>
      </c>
      <c r="G30" s="118"/>
      <c r="I30" s="124">
        <f>SUM(J27:L27)</f>
        <v>17257.5</v>
      </c>
      <c r="J30" s="126">
        <f>M27</f>
        <v>361694.85</v>
      </c>
      <c r="K30" s="126">
        <f>N27</f>
        <v>1050</v>
      </c>
      <c r="L30" s="126">
        <f>SUM(J30:K30)</f>
        <v>362744.85</v>
      </c>
      <c r="M30" s="7"/>
      <c r="N30" s="7"/>
      <c r="O30" s="119"/>
      <c r="R30" s="120"/>
      <c r="S30" s="121"/>
      <c r="T30" s="11"/>
      <c r="U30" s="122"/>
    </row>
    <row r="31" spans="1:21" ht="10.5">
      <c r="A31" s="29"/>
      <c r="B31" s="92"/>
      <c r="C31" s="92"/>
      <c r="D31" s="116"/>
      <c r="E31" s="117"/>
      <c r="F31" s="125" t="s">
        <v>132</v>
      </c>
      <c r="G31" s="118"/>
      <c r="I31" s="124">
        <v>0</v>
      </c>
      <c r="J31" s="126">
        <v>0</v>
      </c>
      <c r="K31" s="126">
        <v>0</v>
      </c>
      <c r="L31" s="126">
        <f>SUM(J31:K31)</f>
        <v>0</v>
      </c>
      <c r="M31" s="7"/>
      <c r="N31" s="7"/>
      <c r="O31" s="119"/>
      <c r="R31" s="120"/>
      <c r="S31" s="121"/>
      <c r="T31" s="11"/>
      <c r="U31" s="122"/>
    </row>
    <row r="32" spans="1:21" ht="12" customHeight="1" thickBot="1">
      <c r="A32" s="127"/>
      <c r="B32" s="128"/>
      <c r="C32" s="128"/>
      <c r="D32" s="129"/>
      <c r="E32" s="130"/>
      <c r="F32" s="132" t="s">
        <v>133</v>
      </c>
      <c r="G32" s="131"/>
      <c r="H32" s="131"/>
      <c r="I32" s="133">
        <v>0</v>
      </c>
      <c r="J32" s="133">
        <v>0</v>
      </c>
      <c r="K32" s="133">
        <v>0</v>
      </c>
      <c r="L32" s="133">
        <f>SUM(J32:K32)</f>
        <v>0</v>
      </c>
      <c r="M32" s="128"/>
      <c r="N32" s="128"/>
      <c r="O32" s="134"/>
      <c r="R32" s="120"/>
      <c r="S32" s="121"/>
      <c r="T32" s="11"/>
      <c r="U32" s="122"/>
    </row>
    <row r="33" spans="2:21" ht="11.25" thickTop="1">
      <c r="B33" s="92"/>
      <c r="D33" s="116"/>
      <c r="E33" s="117"/>
      <c r="F33" s="117"/>
      <c r="G33" s="92"/>
      <c r="H33" s="92"/>
      <c r="R33" s="120"/>
      <c r="S33" s="121"/>
      <c r="T33" s="11"/>
      <c r="U33" s="122"/>
    </row>
    <row r="34" spans="1:21" ht="11.25" customHeight="1">
      <c r="A34" s="7" t="s">
        <v>115</v>
      </c>
      <c r="B34" s="289" t="s">
        <v>213</v>
      </c>
      <c r="C34" s="289"/>
      <c r="D34" s="289"/>
      <c r="E34" s="289"/>
      <c r="F34" s="289"/>
      <c r="G34" s="289"/>
      <c r="H34" s="289"/>
      <c r="I34" s="289"/>
      <c r="J34" s="289"/>
      <c r="K34" s="289"/>
      <c r="L34" s="289"/>
      <c r="M34" s="289"/>
      <c r="N34" s="289"/>
      <c r="O34" s="289"/>
      <c r="R34" s="120"/>
      <c r="S34" s="121"/>
      <c r="T34" s="11"/>
      <c r="U34" s="122"/>
    </row>
    <row r="35" spans="2:21" ht="10.5" customHeight="1">
      <c r="B35" s="218"/>
      <c r="C35" s="218"/>
      <c r="D35" s="218"/>
      <c r="E35" s="218"/>
      <c r="F35" s="218"/>
      <c r="G35" s="218"/>
      <c r="H35" s="218"/>
      <c r="I35" s="218"/>
      <c r="J35" s="218"/>
      <c r="K35" s="218"/>
      <c r="L35" s="218"/>
      <c r="M35" s="218"/>
      <c r="N35" s="218"/>
      <c r="O35" s="218"/>
      <c r="R35" s="120"/>
      <c r="S35" s="121"/>
      <c r="T35" s="11"/>
      <c r="U35" s="122"/>
    </row>
    <row r="36" spans="1:21" ht="10.5" customHeight="1">
      <c r="A36" s="7" t="s">
        <v>116</v>
      </c>
      <c r="B36" s="284" t="s">
        <v>18</v>
      </c>
      <c r="C36" s="284"/>
      <c r="D36" s="284"/>
      <c r="E36" s="284"/>
      <c r="F36" s="284"/>
      <c r="G36" s="284"/>
      <c r="H36" s="284"/>
      <c r="I36" s="284"/>
      <c r="J36" s="284"/>
      <c r="K36" s="284"/>
      <c r="L36" s="284"/>
      <c r="M36" s="284"/>
      <c r="N36" s="284"/>
      <c r="O36" s="284"/>
      <c r="R36" s="120"/>
      <c r="S36" s="121"/>
      <c r="T36" s="11"/>
      <c r="U36" s="122"/>
    </row>
    <row r="37" spans="2:21" ht="10.5">
      <c r="B37" s="284"/>
      <c r="C37" s="284"/>
      <c r="D37" s="284"/>
      <c r="E37" s="284"/>
      <c r="F37" s="284"/>
      <c r="G37" s="284"/>
      <c r="H37" s="284"/>
      <c r="I37" s="284"/>
      <c r="J37" s="284"/>
      <c r="K37" s="284"/>
      <c r="L37" s="284"/>
      <c r="M37" s="284"/>
      <c r="N37" s="284"/>
      <c r="O37" s="284"/>
      <c r="R37" s="120"/>
      <c r="S37" s="121"/>
      <c r="T37" s="11"/>
      <c r="U37" s="122"/>
    </row>
    <row r="38" spans="2:21" ht="10.5">
      <c r="B38" s="284"/>
      <c r="C38" s="284"/>
      <c r="D38" s="284"/>
      <c r="E38" s="284"/>
      <c r="F38" s="284"/>
      <c r="G38" s="284"/>
      <c r="H38" s="284"/>
      <c r="I38" s="284"/>
      <c r="J38" s="284"/>
      <c r="K38" s="284"/>
      <c r="L38" s="284"/>
      <c r="M38" s="284"/>
      <c r="N38" s="284"/>
      <c r="O38" s="284"/>
      <c r="R38" s="120"/>
      <c r="S38" s="121"/>
      <c r="T38" s="11"/>
      <c r="U38" s="122"/>
    </row>
    <row r="39" spans="2:21" ht="10.5">
      <c r="B39" s="284"/>
      <c r="C39" s="284"/>
      <c r="D39" s="284"/>
      <c r="E39" s="284"/>
      <c r="F39" s="284"/>
      <c r="G39" s="284"/>
      <c r="H39" s="284"/>
      <c r="I39" s="284"/>
      <c r="J39" s="284"/>
      <c r="K39" s="284"/>
      <c r="L39" s="284"/>
      <c r="M39" s="284"/>
      <c r="N39" s="284"/>
      <c r="O39" s="284"/>
      <c r="R39" s="120"/>
      <c r="S39" s="121"/>
      <c r="T39" s="11"/>
      <c r="U39" s="122"/>
    </row>
    <row r="40" spans="2:21" ht="10.5">
      <c r="B40" s="196"/>
      <c r="C40" s="196"/>
      <c r="D40" s="196"/>
      <c r="E40" s="196"/>
      <c r="F40" s="196"/>
      <c r="G40" s="196"/>
      <c r="H40" s="196"/>
      <c r="I40" s="196"/>
      <c r="J40" s="196"/>
      <c r="K40" s="196"/>
      <c r="L40" s="196"/>
      <c r="M40" s="196"/>
      <c r="N40" s="196"/>
      <c r="O40" s="196"/>
      <c r="R40" s="120"/>
      <c r="S40" s="121"/>
      <c r="T40" s="11"/>
      <c r="U40" s="122"/>
    </row>
    <row r="41" spans="1:21" ht="10.5">
      <c r="A41" s="7" t="s">
        <v>65</v>
      </c>
      <c r="B41" s="7" t="s">
        <v>117</v>
      </c>
      <c r="D41" s="116"/>
      <c r="E41" s="117"/>
      <c r="F41" s="117"/>
      <c r="G41" s="92"/>
      <c r="H41" s="92"/>
      <c r="R41" s="120"/>
      <c r="S41" s="121"/>
      <c r="T41" s="11"/>
      <c r="U41" s="122"/>
    </row>
    <row r="42" spans="4:21" ht="10.5">
      <c r="D42" s="116"/>
      <c r="E42" s="117"/>
      <c r="F42" s="117"/>
      <c r="G42" s="92"/>
      <c r="H42" s="92"/>
      <c r="R42" s="120"/>
      <c r="S42" s="121"/>
      <c r="T42" s="11"/>
      <c r="U42" s="122"/>
    </row>
    <row r="43" spans="1:21" ht="10.5" customHeight="1">
      <c r="A43" s="7" t="s">
        <v>102</v>
      </c>
      <c r="B43" s="284" t="s">
        <v>237</v>
      </c>
      <c r="C43" s="284"/>
      <c r="D43" s="284"/>
      <c r="E43" s="284"/>
      <c r="F43" s="284"/>
      <c r="G43" s="284"/>
      <c r="H43" s="284"/>
      <c r="I43" s="284"/>
      <c r="J43" s="284"/>
      <c r="K43" s="284"/>
      <c r="L43" s="284"/>
      <c r="M43" s="284"/>
      <c r="N43" s="284"/>
      <c r="O43" s="284"/>
      <c r="R43" s="120"/>
      <c r="S43" s="121"/>
      <c r="T43" s="11"/>
      <c r="U43" s="122"/>
    </row>
    <row r="44" spans="2:21" ht="10.5" customHeight="1">
      <c r="B44" s="196"/>
      <c r="C44" s="196"/>
      <c r="D44" s="196"/>
      <c r="E44" s="196"/>
      <c r="F44" s="196"/>
      <c r="G44" s="196"/>
      <c r="H44" s="196"/>
      <c r="I44" s="196"/>
      <c r="J44" s="196"/>
      <c r="K44" s="196"/>
      <c r="L44" s="196"/>
      <c r="M44" s="196"/>
      <c r="N44" s="196"/>
      <c r="O44" s="196"/>
      <c r="R44" s="120"/>
      <c r="S44" s="121"/>
      <c r="T44" s="11"/>
      <c r="U44" s="122"/>
    </row>
    <row r="45" spans="1:21" ht="10.5" customHeight="1">
      <c r="A45" s="7" t="s">
        <v>101</v>
      </c>
      <c r="B45" s="284" t="s">
        <v>216</v>
      </c>
      <c r="C45" s="284"/>
      <c r="D45" s="284"/>
      <c r="E45" s="284"/>
      <c r="F45" s="284"/>
      <c r="G45" s="284"/>
      <c r="H45" s="284"/>
      <c r="I45" s="284"/>
      <c r="J45" s="284"/>
      <c r="K45" s="284"/>
      <c r="L45" s="284"/>
      <c r="M45" s="284"/>
      <c r="N45" s="284"/>
      <c r="O45" s="284"/>
      <c r="R45" s="120"/>
      <c r="S45" s="121"/>
      <c r="T45" s="11"/>
      <c r="U45" s="122"/>
    </row>
    <row r="46" spans="2:15" ht="10.5">
      <c r="B46" s="195"/>
      <c r="C46" s="195"/>
      <c r="D46" s="195"/>
      <c r="E46" s="195"/>
      <c r="F46" s="195"/>
      <c r="G46" s="195"/>
      <c r="H46" s="195"/>
      <c r="I46" s="195"/>
      <c r="J46" s="195"/>
      <c r="K46" s="195"/>
      <c r="L46" s="195"/>
      <c r="M46" s="195"/>
      <c r="N46" s="195"/>
      <c r="O46" s="195"/>
    </row>
    <row r="47" spans="1:21" ht="10.5" customHeight="1">
      <c r="A47" s="7" t="s">
        <v>160</v>
      </c>
      <c r="B47" s="284" t="s">
        <v>215</v>
      </c>
      <c r="C47" s="284"/>
      <c r="D47" s="284"/>
      <c r="E47" s="284"/>
      <c r="F47" s="284"/>
      <c r="G47" s="284"/>
      <c r="H47" s="284"/>
      <c r="I47" s="284"/>
      <c r="J47" s="284"/>
      <c r="K47" s="284"/>
      <c r="L47" s="284"/>
      <c r="M47" s="284"/>
      <c r="N47" s="284"/>
      <c r="O47" s="284"/>
      <c r="R47" s="120"/>
      <c r="S47" s="121"/>
      <c r="T47" s="11"/>
      <c r="U47" s="122"/>
    </row>
    <row r="48" spans="2:21" ht="10.5">
      <c r="B48" s="195"/>
      <c r="C48" s="195"/>
      <c r="D48" s="195"/>
      <c r="E48" s="195"/>
      <c r="F48" s="195"/>
      <c r="G48" s="195"/>
      <c r="H48" s="195"/>
      <c r="I48" s="195"/>
      <c r="J48" s="195"/>
      <c r="K48" s="195"/>
      <c r="L48" s="195"/>
      <c r="M48" s="195"/>
      <c r="N48" s="195"/>
      <c r="O48" s="195"/>
      <c r="R48" s="120"/>
      <c r="S48" s="121"/>
      <c r="T48" s="11"/>
      <c r="U48" s="122"/>
    </row>
    <row r="49" spans="4:21" ht="10.5">
      <c r="D49" s="116"/>
      <c r="E49" s="117"/>
      <c r="F49" s="117"/>
      <c r="G49" s="92"/>
      <c r="H49" s="92"/>
      <c r="R49" s="120"/>
      <c r="S49" s="121"/>
      <c r="T49" s="11"/>
      <c r="U49" s="122"/>
    </row>
  </sheetData>
  <mergeCells count="8">
    <mergeCell ref="C17:D17"/>
    <mergeCell ref="A1:O1"/>
    <mergeCell ref="A2:O2"/>
    <mergeCell ref="B34:O34"/>
    <mergeCell ref="B36:O39"/>
    <mergeCell ref="B43:O43"/>
    <mergeCell ref="B47:O47"/>
    <mergeCell ref="B45:O45"/>
  </mergeCells>
  <printOptions/>
  <pageMargins left="0.75" right="0.75" top="1" bottom="1" header="0.5" footer="0.5"/>
  <pageSetup fitToHeight="2" fitToWidth="1" horizontalDpi="600" verticalDpi="600" orientation="landscape" scale="75" r:id="rId1"/>
</worksheet>
</file>

<file path=xl/worksheets/sheet13.xml><?xml version="1.0" encoding="utf-8"?>
<worksheet xmlns="http://schemas.openxmlformats.org/spreadsheetml/2006/main" xmlns:r="http://schemas.openxmlformats.org/officeDocument/2006/relationships">
  <sheetPr>
    <pageSetUpPr fitToPage="1"/>
  </sheetPr>
  <dimension ref="A1:AJ45"/>
  <sheetViews>
    <sheetView zoomScale="75" zoomScaleNormal="75" workbookViewId="0" topLeftCell="A1">
      <pane xSplit="4" ySplit="9" topLeftCell="E10" activePane="bottomRight" state="frozen"/>
      <selection pane="topLeft" activeCell="A1" sqref="A1"/>
      <selection pane="topRight" activeCell="E1" sqref="E1"/>
      <selection pane="bottomLeft" activeCell="A10" sqref="A10"/>
      <selection pane="bottomRight" activeCell="D48" sqref="D48"/>
    </sheetView>
  </sheetViews>
  <sheetFormatPr defaultColWidth="9.83203125" defaultRowHeight="10.5"/>
  <cols>
    <col min="1" max="3" width="3.66015625" style="7" customWidth="1"/>
    <col min="4" max="4" width="55.83203125" style="7" customWidth="1"/>
    <col min="5" max="6" width="12.83203125" style="11" customWidth="1"/>
    <col min="7" max="9" width="11.83203125" style="11" customWidth="1"/>
    <col min="10" max="10" width="12.83203125" style="11" customWidth="1"/>
    <col min="11" max="11" width="13" style="11" customWidth="1"/>
    <col min="12" max="12" width="11.83203125" style="11" customWidth="1"/>
    <col min="13" max="13" width="13.16015625" style="11" customWidth="1"/>
    <col min="14" max="14" width="13.33203125" style="11" customWidth="1"/>
    <col min="15" max="15" width="11.83203125" style="11" customWidth="1"/>
    <col min="16" max="18" width="9.83203125" style="7" customWidth="1"/>
    <col min="19" max="19" width="35.83203125" style="7" customWidth="1"/>
    <col min="20" max="20" width="16.16015625" style="7" customWidth="1"/>
    <col min="21" max="16384" width="9.83203125" style="7" customWidth="1"/>
  </cols>
  <sheetData>
    <row r="1" spans="1:36" ht="13.5" customHeight="1">
      <c r="A1" s="285" t="s">
        <v>28</v>
      </c>
      <c r="B1" s="285"/>
      <c r="C1" s="285"/>
      <c r="D1" s="285"/>
      <c r="E1" s="285"/>
      <c r="F1" s="285"/>
      <c r="G1" s="285"/>
      <c r="H1" s="285"/>
      <c r="I1" s="285"/>
      <c r="J1" s="285"/>
      <c r="K1" s="285"/>
      <c r="L1" s="285"/>
      <c r="M1" s="285"/>
      <c r="N1" s="285"/>
      <c r="O1" s="285"/>
      <c r="Q1" s="8">
        <v>75</v>
      </c>
      <c r="R1" s="9"/>
      <c r="S1" s="9"/>
      <c r="T1" s="9"/>
      <c r="U1" s="9"/>
      <c r="V1" s="9"/>
      <c r="W1" s="9"/>
      <c r="X1" s="9"/>
      <c r="Y1" s="9"/>
      <c r="Z1" s="9"/>
      <c r="AA1" s="9"/>
      <c r="AB1" s="9"/>
      <c r="AC1" s="9"/>
      <c r="AD1" s="9"/>
      <c r="AE1" s="9"/>
      <c r="AF1" s="9"/>
      <c r="AG1" s="9"/>
      <c r="AH1" s="9"/>
      <c r="AI1" s="9"/>
      <c r="AJ1" s="9"/>
    </row>
    <row r="2" spans="1:15" ht="13.5" customHeight="1">
      <c r="A2" s="285" t="s">
        <v>21</v>
      </c>
      <c r="B2" s="285"/>
      <c r="C2" s="285"/>
      <c r="D2" s="285"/>
      <c r="E2" s="285"/>
      <c r="F2" s="285"/>
      <c r="G2" s="285"/>
      <c r="H2" s="285"/>
      <c r="I2" s="285"/>
      <c r="J2" s="285"/>
      <c r="K2" s="285"/>
      <c r="L2" s="285"/>
      <c r="M2" s="285"/>
      <c r="N2" s="285"/>
      <c r="O2" s="285"/>
    </row>
    <row r="3" spans="1:15" ht="13.5" customHeight="1" thickBot="1">
      <c r="A3" s="10"/>
      <c r="J3" s="262">
        <v>45.15</v>
      </c>
      <c r="K3" s="262">
        <v>58.48</v>
      </c>
      <c r="L3" s="262">
        <v>19.03</v>
      </c>
      <c r="M3" s="13"/>
      <c r="N3" s="13"/>
      <c r="O3" s="13"/>
    </row>
    <row r="4" spans="1:15" ht="10.5" customHeight="1" thickTop="1">
      <c r="A4" s="14"/>
      <c r="B4" s="15" t="s">
        <v>37</v>
      </c>
      <c r="C4" s="15" t="s">
        <v>80</v>
      </c>
      <c r="D4" s="16"/>
      <c r="E4" s="17" t="s">
        <v>81</v>
      </c>
      <c r="F4" s="19"/>
      <c r="G4" s="18" t="s">
        <v>39</v>
      </c>
      <c r="H4" s="18" t="s">
        <v>40</v>
      </c>
      <c r="I4" s="17" t="s">
        <v>41</v>
      </c>
      <c r="J4" s="17" t="s">
        <v>42</v>
      </c>
      <c r="K4" s="17" t="s">
        <v>43</v>
      </c>
      <c r="L4" s="20" t="s">
        <v>82</v>
      </c>
      <c r="M4" s="20"/>
      <c r="N4" s="17"/>
      <c r="O4" s="21"/>
    </row>
    <row r="5" spans="1:15" ht="10.5" customHeight="1">
      <c r="A5" s="22"/>
      <c r="B5" s="23" t="s">
        <v>37</v>
      </c>
      <c r="C5" s="23" t="s">
        <v>83</v>
      </c>
      <c r="E5" s="24" t="s">
        <v>95</v>
      </c>
      <c r="F5" s="26" t="s">
        <v>122</v>
      </c>
      <c r="G5" s="25" t="s">
        <v>85</v>
      </c>
      <c r="H5" s="25" t="s">
        <v>51</v>
      </c>
      <c r="I5" s="24" t="s">
        <v>123</v>
      </c>
      <c r="J5" s="24" t="s">
        <v>86</v>
      </c>
      <c r="K5" s="24" t="s">
        <v>47</v>
      </c>
      <c r="L5" s="27" t="s">
        <v>48</v>
      </c>
      <c r="M5" s="27" t="s">
        <v>87</v>
      </c>
      <c r="N5" s="24" t="s">
        <v>88</v>
      </c>
      <c r="O5" s="28" t="s">
        <v>89</v>
      </c>
    </row>
    <row r="6" spans="1:15" ht="10.5" customHeight="1">
      <c r="A6" s="22"/>
      <c r="B6" s="23" t="s">
        <v>37</v>
      </c>
      <c r="C6" s="23" t="s">
        <v>90</v>
      </c>
      <c r="E6" s="24" t="s">
        <v>84</v>
      </c>
      <c r="F6" s="26" t="s">
        <v>121</v>
      </c>
      <c r="G6" s="25" t="s">
        <v>50</v>
      </c>
      <c r="H6" s="25" t="s">
        <v>53</v>
      </c>
      <c r="I6" s="24" t="s">
        <v>91</v>
      </c>
      <c r="J6" s="24" t="s">
        <v>51</v>
      </c>
      <c r="K6" s="24" t="s">
        <v>51</v>
      </c>
      <c r="L6" s="27" t="s">
        <v>51</v>
      </c>
      <c r="M6" s="27" t="s">
        <v>92</v>
      </c>
      <c r="N6" s="24" t="s">
        <v>122</v>
      </c>
      <c r="O6" s="28"/>
    </row>
    <row r="7" spans="1:15" ht="10.5" customHeight="1">
      <c r="A7" s="22"/>
      <c r="B7" s="23" t="s">
        <v>37</v>
      </c>
      <c r="C7" s="23" t="s">
        <v>93</v>
      </c>
      <c r="E7" s="24" t="s">
        <v>55</v>
      </c>
      <c r="F7" s="26" t="s">
        <v>53</v>
      </c>
      <c r="G7" s="25" t="s">
        <v>53</v>
      </c>
      <c r="H7" s="25" t="s">
        <v>95</v>
      </c>
      <c r="I7" s="24" t="s">
        <v>124</v>
      </c>
      <c r="J7" s="24" t="s">
        <v>54</v>
      </c>
      <c r="K7" s="24" t="s">
        <v>54</v>
      </c>
      <c r="L7" s="27" t="s">
        <v>54</v>
      </c>
      <c r="M7" s="27" t="s">
        <v>54</v>
      </c>
      <c r="N7" s="24" t="s">
        <v>121</v>
      </c>
      <c r="O7" s="28"/>
    </row>
    <row r="8" spans="1:15" ht="10.5" customHeight="1">
      <c r="A8" s="29"/>
      <c r="E8" s="24" t="s">
        <v>94</v>
      </c>
      <c r="F8" s="26" t="s">
        <v>55</v>
      </c>
      <c r="G8" s="25" t="s">
        <v>95</v>
      </c>
      <c r="H8" s="25" t="s">
        <v>54</v>
      </c>
      <c r="I8" s="30"/>
      <c r="J8" s="31" t="s">
        <v>209</v>
      </c>
      <c r="K8" s="31" t="s">
        <v>210</v>
      </c>
      <c r="L8" s="32" t="s">
        <v>211</v>
      </c>
      <c r="M8" s="33" t="s">
        <v>97</v>
      </c>
      <c r="N8" s="24" t="s">
        <v>54</v>
      </c>
      <c r="O8" s="34"/>
    </row>
    <row r="9" spans="1:15" ht="10.5" customHeight="1" thickBot="1">
      <c r="A9" s="35" t="s">
        <v>56</v>
      </c>
      <c r="B9" s="36"/>
      <c r="C9" s="36"/>
      <c r="D9" s="36"/>
      <c r="E9" s="37" t="s">
        <v>96</v>
      </c>
      <c r="F9" s="39"/>
      <c r="G9" s="38" t="s">
        <v>54</v>
      </c>
      <c r="H9" s="38" t="s">
        <v>125</v>
      </c>
      <c r="I9" s="37"/>
      <c r="J9" s="40" t="s">
        <v>126</v>
      </c>
      <c r="K9" s="40" t="s">
        <v>127</v>
      </c>
      <c r="L9" s="41" t="s">
        <v>128</v>
      </c>
      <c r="M9" s="42"/>
      <c r="N9" s="37"/>
      <c r="O9" s="43"/>
    </row>
    <row r="10" spans="1:15" ht="15.75" customHeight="1" thickTop="1">
      <c r="A10" s="44" t="s">
        <v>60</v>
      </c>
      <c r="B10" s="227" t="s">
        <v>61</v>
      </c>
      <c r="C10" s="228"/>
      <c r="D10" s="228"/>
      <c r="E10" s="229" t="s">
        <v>98</v>
      </c>
      <c r="F10" s="229"/>
      <c r="G10" s="230"/>
      <c r="H10" s="231"/>
      <c r="I10" s="232">
        <v>55</v>
      </c>
      <c r="J10" s="230"/>
      <c r="K10" s="230"/>
      <c r="L10" s="230"/>
      <c r="M10" s="231">
        <f>J10*33+K10*49+L10*15</f>
        <v>0</v>
      </c>
      <c r="N10" s="231"/>
      <c r="O10" s="233"/>
    </row>
    <row r="11" spans="1:15" ht="15.75" customHeight="1">
      <c r="A11" s="44" t="s">
        <v>63</v>
      </c>
      <c r="B11" s="234" t="s">
        <v>99</v>
      </c>
      <c r="C11" s="224"/>
      <c r="D11" s="224"/>
      <c r="E11" s="77" t="s">
        <v>98</v>
      </c>
      <c r="F11" s="77"/>
      <c r="G11" s="47"/>
      <c r="H11" s="48"/>
      <c r="I11" s="49">
        <v>4</v>
      </c>
      <c r="J11" s="48">
        <f aca="true" t="shared" si="0" ref="J11:J19">H11*I11</f>
        <v>0</v>
      </c>
      <c r="K11" s="48">
        <f aca="true" t="shared" si="1" ref="K11:K19">J11*0.05</f>
        <v>0</v>
      </c>
      <c r="L11" s="48">
        <f aca="true" t="shared" si="2" ref="L11:L19">J11*0.1</f>
        <v>0</v>
      </c>
      <c r="M11" s="48">
        <f>J11*33+K11*49+L11*15</f>
        <v>0</v>
      </c>
      <c r="N11" s="48"/>
      <c r="O11" s="53" t="s">
        <v>70</v>
      </c>
    </row>
    <row r="12" spans="1:15" ht="15.75" customHeight="1">
      <c r="A12" s="54" t="s">
        <v>66</v>
      </c>
      <c r="B12" s="234" t="s">
        <v>100</v>
      </c>
      <c r="C12" s="224"/>
      <c r="D12" s="224"/>
      <c r="E12" s="77"/>
      <c r="F12" s="77"/>
      <c r="G12" s="47"/>
      <c r="H12" s="48">
        <f>E12*$G12</f>
        <v>0</v>
      </c>
      <c r="I12" s="49"/>
      <c r="J12" s="48">
        <f t="shared" si="0"/>
        <v>0</v>
      </c>
      <c r="K12" s="48">
        <f t="shared" si="1"/>
        <v>0</v>
      </c>
      <c r="L12" s="48">
        <f t="shared" si="2"/>
        <v>0</v>
      </c>
      <c r="M12" s="48">
        <f>J12*33+K12*49+L12*15</f>
        <v>0</v>
      </c>
      <c r="N12" s="48" t="s">
        <v>70</v>
      </c>
      <c r="O12" s="53"/>
    </row>
    <row r="13" spans="1:15" ht="15.75" customHeight="1">
      <c r="A13" s="63"/>
      <c r="B13" s="235" t="s">
        <v>68</v>
      </c>
      <c r="C13" s="236" t="s">
        <v>64</v>
      </c>
      <c r="D13" s="224"/>
      <c r="E13" s="77">
        <v>2</v>
      </c>
      <c r="F13" s="86">
        <v>0</v>
      </c>
      <c r="G13" s="87">
        <v>0</v>
      </c>
      <c r="H13" s="87">
        <f>E13*$G13</f>
        <v>0</v>
      </c>
      <c r="I13" s="187">
        <v>0</v>
      </c>
      <c r="J13" s="191">
        <f t="shared" si="0"/>
        <v>0</v>
      </c>
      <c r="K13" s="191">
        <f t="shared" si="1"/>
        <v>0</v>
      </c>
      <c r="L13" s="191">
        <f t="shared" si="2"/>
        <v>0</v>
      </c>
      <c r="M13" s="86">
        <f>J13*J$3+K13*K$3+L13*L$3</f>
        <v>0</v>
      </c>
      <c r="N13" s="86">
        <f>F13*G13*I13</f>
        <v>0</v>
      </c>
      <c r="O13" s="190"/>
    </row>
    <row r="14" spans="1:15" ht="15.75" customHeight="1">
      <c r="A14" s="44"/>
      <c r="B14" s="234" t="s">
        <v>154</v>
      </c>
      <c r="C14" s="236" t="s">
        <v>212</v>
      </c>
      <c r="D14" s="224"/>
      <c r="E14" s="77">
        <v>2</v>
      </c>
      <c r="F14" s="86">
        <v>0</v>
      </c>
      <c r="G14" s="87">
        <v>0</v>
      </c>
      <c r="H14" s="87">
        <f>E14*$G14</f>
        <v>0</v>
      </c>
      <c r="I14" s="187">
        <v>0</v>
      </c>
      <c r="J14" s="191">
        <f t="shared" si="0"/>
        <v>0</v>
      </c>
      <c r="K14" s="191">
        <f t="shared" si="1"/>
        <v>0</v>
      </c>
      <c r="L14" s="191">
        <f t="shared" si="2"/>
        <v>0</v>
      </c>
      <c r="M14" s="86">
        <f>J14*J$3+K14*K$3+L14*L$3</f>
        <v>0</v>
      </c>
      <c r="N14" s="86">
        <f>F14*G14*I14</f>
        <v>0</v>
      </c>
      <c r="O14" s="190"/>
    </row>
    <row r="15" spans="1:15" ht="15.75" customHeight="1">
      <c r="A15" s="180"/>
      <c r="B15" s="237" t="s">
        <v>73</v>
      </c>
      <c r="C15" s="236" t="s">
        <v>74</v>
      </c>
      <c r="D15" s="224"/>
      <c r="E15" s="77"/>
      <c r="F15" s="77"/>
      <c r="G15" s="47"/>
      <c r="H15" s="48">
        <f aca="true" t="shared" si="3" ref="H15:H24">E15*$G15</f>
        <v>0</v>
      </c>
      <c r="I15" s="49"/>
      <c r="J15" s="48">
        <f t="shared" si="0"/>
        <v>0</v>
      </c>
      <c r="K15" s="48">
        <f t="shared" si="1"/>
        <v>0</v>
      </c>
      <c r="L15" s="48">
        <f t="shared" si="2"/>
        <v>0</v>
      </c>
      <c r="M15" s="86"/>
      <c r="N15" s="48"/>
      <c r="O15" s="53"/>
    </row>
    <row r="16" spans="1:15" ht="15.75" customHeight="1">
      <c r="A16" s="84">
        <v>1</v>
      </c>
      <c r="B16" s="238"/>
      <c r="C16" s="236" t="s">
        <v>153</v>
      </c>
      <c r="D16" s="224"/>
      <c r="E16" s="77">
        <v>1</v>
      </c>
      <c r="F16" s="86">
        <v>1</v>
      </c>
      <c r="G16" s="87">
        <v>0</v>
      </c>
      <c r="H16" s="87">
        <f t="shared" si="3"/>
        <v>0</v>
      </c>
      <c r="I16" s="187">
        <v>0</v>
      </c>
      <c r="J16" s="191">
        <f t="shared" si="0"/>
        <v>0</v>
      </c>
      <c r="K16" s="191">
        <f t="shared" si="1"/>
        <v>0</v>
      </c>
      <c r="L16" s="191">
        <f t="shared" si="2"/>
        <v>0</v>
      </c>
      <c r="M16" s="86">
        <f>J16*J$3+K16*K$3+L16*L$3</f>
        <v>0</v>
      </c>
      <c r="N16" s="86">
        <f>F16*G16*I16</f>
        <v>0</v>
      </c>
      <c r="O16" s="190"/>
    </row>
    <row r="17" spans="1:15" ht="15.75" customHeight="1">
      <c r="A17" s="67"/>
      <c r="B17" s="238"/>
      <c r="C17" s="290" t="s">
        <v>17</v>
      </c>
      <c r="D17" s="291"/>
      <c r="E17" s="77">
        <v>1</v>
      </c>
      <c r="F17" s="86">
        <v>1</v>
      </c>
      <c r="G17" s="87">
        <v>0</v>
      </c>
      <c r="H17" s="87">
        <f t="shared" si="3"/>
        <v>0</v>
      </c>
      <c r="I17" s="211">
        <v>0</v>
      </c>
      <c r="J17" s="191">
        <f t="shared" si="0"/>
        <v>0</v>
      </c>
      <c r="K17" s="191">
        <f t="shared" si="1"/>
        <v>0</v>
      </c>
      <c r="L17" s="191">
        <f t="shared" si="2"/>
        <v>0</v>
      </c>
      <c r="M17" s="86">
        <f>J17*J$3+K17*K$3+L17*L$3</f>
        <v>0</v>
      </c>
      <c r="N17" s="86">
        <f>F17*G17*I17</f>
        <v>0</v>
      </c>
      <c r="O17" s="190"/>
    </row>
    <row r="18" spans="1:15" ht="15.75" customHeight="1">
      <c r="A18" s="67"/>
      <c r="B18" s="238"/>
      <c r="C18" s="236" t="s">
        <v>157</v>
      </c>
      <c r="D18" s="224"/>
      <c r="E18" s="77">
        <v>1</v>
      </c>
      <c r="F18" s="86">
        <v>3</v>
      </c>
      <c r="G18" s="87">
        <v>1</v>
      </c>
      <c r="H18" s="87">
        <f t="shared" si="3"/>
        <v>1</v>
      </c>
      <c r="I18" s="211">
        <v>1050</v>
      </c>
      <c r="J18" s="191">
        <f t="shared" si="0"/>
        <v>1050</v>
      </c>
      <c r="K18" s="191">
        <f t="shared" si="1"/>
        <v>52.5</v>
      </c>
      <c r="L18" s="191">
        <f t="shared" si="2"/>
        <v>105</v>
      </c>
      <c r="M18" s="86">
        <f>J18*J$3+K18*K$3+L18*L$3</f>
        <v>52475.85</v>
      </c>
      <c r="N18" s="86">
        <f>F18*G18*I18</f>
        <v>3150</v>
      </c>
      <c r="O18" s="190" t="s">
        <v>65</v>
      </c>
    </row>
    <row r="19" spans="1:16" ht="15.75" customHeight="1">
      <c r="A19" s="93" t="s">
        <v>103</v>
      </c>
      <c r="B19" s="239" t="s">
        <v>104</v>
      </c>
      <c r="C19" s="224"/>
      <c r="D19" s="224"/>
      <c r="E19" s="77"/>
      <c r="F19" s="77"/>
      <c r="G19" s="47"/>
      <c r="H19" s="48">
        <f t="shared" si="3"/>
        <v>0</v>
      </c>
      <c r="I19" s="212"/>
      <c r="J19" s="48">
        <f t="shared" si="0"/>
        <v>0</v>
      </c>
      <c r="K19" s="48">
        <f t="shared" si="1"/>
        <v>0</v>
      </c>
      <c r="L19" s="48">
        <f t="shared" si="2"/>
        <v>0</v>
      </c>
      <c r="M19" s="48">
        <f>J19*33+K19*49+L19*15</f>
        <v>0</v>
      </c>
      <c r="N19" s="48"/>
      <c r="O19" s="53"/>
      <c r="P19" s="92"/>
    </row>
    <row r="20" spans="1:15" ht="15.75" customHeight="1">
      <c r="A20" s="75">
        <v>1</v>
      </c>
      <c r="B20" s="237" t="s">
        <v>68</v>
      </c>
      <c r="C20" s="236" t="s">
        <v>105</v>
      </c>
      <c r="D20" s="224"/>
      <c r="E20" s="77" t="s">
        <v>106</v>
      </c>
      <c r="F20" s="77"/>
      <c r="G20" s="47"/>
      <c r="H20" s="48"/>
      <c r="I20" s="212"/>
      <c r="J20" s="48"/>
      <c r="K20" s="48"/>
      <c r="L20" s="48"/>
      <c r="M20" s="48"/>
      <c r="N20" s="48"/>
      <c r="O20" s="53"/>
    </row>
    <row r="21" spans="1:15" ht="15.75" customHeight="1">
      <c r="A21" s="75">
        <v>1</v>
      </c>
      <c r="B21" s="237" t="s">
        <v>71</v>
      </c>
      <c r="C21" s="236" t="s">
        <v>107</v>
      </c>
      <c r="D21" s="224"/>
      <c r="E21" s="77">
        <v>8</v>
      </c>
      <c r="F21" s="226">
        <v>0</v>
      </c>
      <c r="G21" s="225">
        <v>0</v>
      </c>
      <c r="H21" s="225">
        <f>E21*$G21</f>
        <v>0</v>
      </c>
      <c r="I21" s="101">
        <v>0</v>
      </c>
      <c r="J21" s="89">
        <f>H21*I21</f>
        <v>0</v>
      </c>
      <c r="K21" s="89">
        <f>J21*0.05</f>
        <v>0</v>
      </c>
      <c r="L21" s="89">
        <f>J21*0.1</f>
        <v>0</v>
      </c>
      <c r="M21" s="86">
        <f>J21*J$3+K21*K$3+L21*L$3</f>
        <v>0</v>
      </c>
      <c r="N21" s="86">
        <f>F21*G21*I21</f>
        <v>0</v>
      </c>
      <c r="O21" s="190"/>
    </row>
    <row r="22" spans="1:15" ht="15.75" customHeight="1">
      <c r="A22" s="75">
        <v>1</v>
      </c>
      <c r="B22" s="237" t="s">
        <v>73</v>
      </c>
      <c r="C22" s="236" t="s">
        <v>108</v>
      </c>
      <c r="D22" s="224"/>
      <c r="E22" s="77"/>
      <c r="F22" s="77"/>
      <c r="G22" s="47"/>
      <c r="H22" s="48"/>
      <c r="I22" s="212"/>
      <c r="J22" s="48"/>
      <c r="K22" s="48"/>
      <c r="L22" s="48"/>
      <c r="M22" s="48"/>
      <c r="N22" s="48"/>
      <c r="O22" s="53"/>
    </row>
    <row r="23" spans="1:15" s="195" customFormat="1" ht="21" customHeight="1">
      <c r="A23" s="193"/>
      <c r="B23" s="240"/>
      <c r="C23" s="249"/>
      <c r="D23" s="250" t="s">
        <v>234</v>
      </c>
      <c r="E23" s="77">
        <v>8</v>
      </c>
      <c r="F23" s="226">
        <v>0</v>
      </c>
      <c r="G23" s="225">
        <v>0</v>
      </c>
      <c r="H23" s="225">
        <f>E23*$G23</f>
        <v>0</v>
      </c>
      <c r="I23" s="101">
        <v>0</v>
      </c>
      <c r="J23" s="89">
        <f>H23*I23</f>
        <v>0</v>
      </c>
      <c r="K23" s="89">
        <f>J23*0.05</f>
        <v>0</v>
      </c>
      <c r="L23" s="89">
        <f>J23*0.1</f>
        <v>0</v>
      </c>
      <c r="M23" s="86">
        <f>J23*J$3+K23*K$3+L23*L$3</f>
        <v>0</v>
      </c>
      <c r="N23" s="86">
        <f>F23*G23*I23</f>
        <v>0</v>
      </c>
      <c r="O23" s="190"/>
    </row>
    <row r="24" spans="1:15" s="195" customFormat="1" ht="21" customHeight="1">
      <c r="A24" s="193"/>
      <c r="B24" s="240"/>
      <c r="C24" s="249"/>
      <c r="D24" s="250" t="s">
        <v>235</v>
      </c>
      <c r="E24" s="77">
        <v>2</v>
      </c>
      <c r="F24" s="226">
        <v>0</v>
      </c>
      <c r="G24" s="225">
        <v>1</v>
      </c>
      <c r="H24" s="225">
        <f t="shared" si="3"/>
        <v>2</v>
      </c>
      <c r="I24" s="101">
        <v>1050</v>
      </c>
      <c r="J24" s="89">
        <f>H24*I24</f>
        <v>2100</v>
      </c>
      <c r="K24" s="89">
        <f>J24*0.05</f>
        <v>105</v>
      </c>
      <c r="L24" s="89">
        <f>J24*0.1</f>
        <v>210</v>
      </c>
      <c r="M24" s="86">
        <f>J24*J$3+K24*K$3+L24*L$3</f>
        <v>104951.7</v>
      </c>
      <c r="N24" s="86">
        <f>F24*G24*I24</f>
        <v>0</v>
      </c>
      <c r="O24" s="190" t="s">
        <v>101</v>
      </c>
    </row>
    <row r="25" spans="1:15" ht="15.75" customHeight="1">
      <c r="A25" s="253"/>
      <c r="B25" s="237" t="s">
        <v>75</v>
      </c>
      <c r="C25" s="236" t="s">
        <v>110</v>
      </c>
      <c r="D25" s="224"/>
      <c r="E25" s="77">
        <v>1</v>
      </c>
      <c r="F25" s="226">
        <v>0</v>
      </c>
      <c r="G25" s="225">
        <v>0</v>
      </c>
      <c r="H25" s="242">
        <f>E25*G25</f>
        <v>0</v>
      </c>
      <c r="I25" s="223">
        <v>0</v>
      </c>
      <c r="J25" s="89">
        <f>H25*I25</f>
        <v>0</v>
      </c>
      <c r="K25" s="89">
        <f>J25*0.05</f>
        <v>0</v>
      </c>
      <c r="L25" s="89">
        <f>J25*0.1</f>
        <v>0</v>
      </c>
      <c r="M25" s="86">
        <f>J25*J$3+K25*K$3+L25*L$3</f>
        <v>0</v>
      </c>
      <c r="N25" s="86">
        <f>F25*G25*I25</f>
        <v>0</v>
      </c>
      <c r="O25" s="248"/>
    </row>
    <row r="26" spans="1:15" ht="15.75" customHeight="1">
      <c r="A26" s="256"/>
      <c r="B26" s="247"/>
      <c r="C26" s="254"/>
      <c r="D26" s="255"/>
      <c r="E26" s="241"/>
      <c r="F26" s="226"/>
      <c r="G26" s="241"/>
      <c r="H26" s="242"/>
      <c r="I26" s="223"/>
      <c r="J26" s="89"/>
      <c r="K26" s="89"/>
      <c r="L26" s="89"/>
      <c r="M26" s="86"/>
      <c r="N26" s="86"/>
      <c r="O26" s="248"/>
    </row>
    <row r="27" spans="1:15" ht="15.75" customHeight="1" thickBot="1">
      <c r="A27" s="252" t="s">
        <v>114</v>
      </c>
      <c r="B27" s="243"/>
      <c r="C27" s="251"/>
      <c r="D27" s="243"/>
      <c r="E27" s="244"/>
      <c r="F27" s="244"/>
      <c r="G27" s="244"/>
      <c r="H27" s="244"/>
      <c r="I27" s="244"/>
      <c r="J27" s="245">
        <f>SUM(J10:J26)</f>
        <v>3150</v>
      </c>
      <c r="K27" s="245">
        <f>SUM(K10:K26)</f>
        <v>157.5</v>
      </c>
      <c r="L27" s="245">
        <f>SUM(L10:L26)</f>
        <v>315</v>
      </c>
      <c r="M27" s="257">
        <f>SUM(M10:M26)</f>
        <v>157427.55</v>
      </c>
      <c r="N27" s="257">
        <f>SUM(N10:N26)</f>
        <v>3150</v>
      </c>
      <c r="O27" s="246"/>
    </row>
    <row r="28" spans="1:21" ht="11.25" thickTop="1">
      <c r="A28" s="29"/>
      <c r="B28" s="92"/>
      <c r="C28" s="92"/>
      <c r="D28" s="116"/>
      <c r="E28" s="117"/>
      <c r="F28" s="117"/>
      <c r="G28" s="92"/>
      <c r="H28" s="92"/>
      <c r="I28" s="118"/>
      <c r="J28" s="118"/>
      <c r="K28" s="118"/>
      <c r="L28" s="118"/>
      <c r="M28" s="118"/>
      <c r="N28" s="118"/>
      <c r="O28" s="119"/>
      <c r="R28" s="120"/>
      <c r="S28" s="121"/>
      <c r="T28" s="11"/>
      <c r="U28" s="122"/>
    </row>
    <row r="29" spans="1:21" ht="10.5">
      <c r="A29" s="29"/>
      <c r="B29" s="92"/>
      <c r="C29" s="92"/>
      <c r="D29" s="116"/>
      <c r="E29" s="117"/>
      <c r="F29" s="123"/>
      <c r="G29" s="124"/>
      <c r="H29" s="118"/>
      <c r="I29" s="124" t="s">
        <v>129</v>
      </c>
      <c r="J29" s="124" t="s">
        <v>130</v>
      </c>
      <c r="K29" s="124" t="s">
        <v>122</v>
      </c>
      <c r="L29" s="124" t="s">
        <v>87</v>
      </c>
      <c r="M29" s="7"/>
      <c r="N29" s="7"/>
      <c r="O29" s="119"/>
      <c r="R29" s="120"/>
      <c r="S29" s="121"/>
      <c r="T29" s="11"/>
      <c r="U29" s="122"/>
    </row>
    <row r="30" spans="1:21" ht="10.5">
      <c r="A30" s="29"/>
      <c r="B30" s="92"/>
      <c r="C30" s="92"/>
      <c r="D30" s="116"/>
      <c r="E30" s="117"/>
      <c r="F30" s="125" t="s">
        <v>131</v>
      </c>
      <c r="G30" s="118"/>
      <c r="I30" s="124">
        <f>SUM(J27:L27)</f>
        <v>3622.5</v>
      </c>
      <c r="J30" s="126">
        <f>M27</f>
        <v>157427.55</v>
      </c>
      <c r="K30" s="126">
        <f>N27</f>
        <v>3150</v>
      </c>
      <c r="L30" s="126">
        <f>SUM(J30:K30)</f>
        <v>160577.55</v>
      </c>
      <c r="M30" s="7"/>
      <c r="N30" s="7"/>
      <c r="O30" s="119"/>
      <c r="R30" s="120"/>
      <c r="S30" s="121"/>
      <c r="T30" s="11"/>
      <c r="U30" s="122"/>
    </row>
    <row r="31" spans="1:21" ht="10.5">
      <c r="A31" s="29"/>
      <c r="B31" s="92"/>
      <c r="C31" s="92"/>
      <c r="D31" s="116"/>
      <c r="E31" s="117"/>
      <c r="F31" s="125" t="s">
        <v>132</v>
      </c>
      <c r="G31" s="118"/>
      <c r="I31" s="124">
        <v>0</v>
      </c>
      <c r="J31" s="126">
        <v>0</v>
      </c>
      <c r="K31" s="126">
        <v>0</v>
      </c>
      <c r="L31" s="126">
        <f>SUM(J31:K31)</f>
        <v>0</v>
      </c>
      <c r="M31" s="7"/>
      <c r="N31" s="7"/>
      <c r="O31" s="119"/>
      <c r="R31" s="120"/>
      <c r="S31" s="121"/>
      <c r="T31" s="11"/>
      <c r="U31" s="122"/>
    </row>
    <row r="32" spans="1:21" ht="12" customHeight="1" thickBot="1">
      <c r="A32" s="127"/>
      <c r="B32" s="128"/>
      <c r="C32" s="128"/>
      <c r="D32" s="129"/>
      <c r="E32" s="130"/>
      <c r="F32" s="132" t="s">
        <v>133</v>
      </c>
      <c r="G32" s="131"/>
      <c r="H32" s="131"/>
      <c r="I32" s="133">
        <v>0</v>
      </c>
      <c r="J32" s="133">
        <v>0</v>
      </c>
      <c r="K32" s="133">
        <v>0</v>
      </c>
      <c r="L32" s="133">
        <f>SUM(J32:K32)</f>
        <v>0</v>
      </c>
      <c r="M32" s="128"/>
      <c r="N32" s="128"/>
      <c r="O32" s="134"/>
      <c r="R32" s="120"/>
      <c r="S32" s="121"/>
      <c r="T32" s="11"/>
      <c r="U32" s="122"/>
    </row>
    <row r="33" spans="2:21" ht="11.25" thickTop="1">
      <c r="B33" s="92"/>
      <c r="D33" s="116"/>
      <c r="E33" s="117"/>
      <c r="F33" s="117"/>
      <c r="G33" s="92"/>
      <c r="H33" s="92"/>
      <c r="R33" s="120"/>
      <c r="S33" s="121"/>
      <c r="T33" s="11"/>
      <c r="U33" s="122"/>
    </row>
    <row r="34" spans="1:21" ht="11.25" customHeight="1">
      <c r="A34" s="7" t="s">
        <v>115</v>
      </c>
      <c r="B34" s="289" t="s">
        <v>213</v>
      </c>
      <c r="C34" s="289"/>
      <c r="D34" s="289"/>
      <c r="E34" s="289"/>
      <c r="F34" s="289"/>
      <c r="G34" s="289"/>
      <c r="H34" s="289"/>
      <c r="I34" s="289"/>
      <c r="J34" s="289"/>
      <c r="K34" s="289"/>
      <c r="L34" s="289"/>
      <c r="M34" s="289"/>
      <c r="N34" s="289"/>
      <c r="O34" s="289"/>
      <c r="R34" s="120"/>
      <c r="S34" s="121"/>
      <c r="T34" s="11"/>
      <c r="U34" s="122"/>
    </row>
    <row r="35" spans="2:21" ht="10.5" customHeight="1">
      <c r="B35" s="218"/>
      <c r="C35" s="218"/>
      <c r="D35" s="218"/>
      <c r="E35" s="218"/>
      <c r="F35" s="218"/>
      <c r="G35" s="218"/>
      <c r="H35" s="218"/>
      <c r="I35" s="218"/>
      <c r="J35" s="218"/>
      <c r="K35" s="218"/>
      <c r="L35" s="218"/>
      <c r="M35" s="218"/>
      <c r="N35" s="218"/>
      <c r="O35" s="218"/>
      <c r="R35" s="120"/>
      <c r="S35" s="121"/>
      <c r="T35" s="11"/>
      <c r="U35" s="122"/>
    </row>
    <row r="36" spans="1:21" ht="10.5" customHeight="1">
      <c r="A36" s="7" t="s">
        <v>116</v>
      </c>
      <c r="B36" s="284" t="s">
        <v>18</v>
      </c>
      <c r="C36" s="284"/>
      <c r="D36" s="284"/>
      <c r="E36" s="284"/>
      <c r="F36" s="284"/>
      <c r="G36" s="284"/>
      <c r="H36" s="284"/>
      <c r="I36" s="284"/>
      <c r="J36" s="284"/>
      <c r="K36" s="284"/>
      <c r="L36" s="284"/>
      <c r="M36" s="284"/>
      <c r="N36" s="284"/>
      <c r="O36" s="284"/>
      <c r="R36" s="120"/>
      <c r="S36" s="121"/>
      <c r="T36" s="11"/>
      <c r="U36" s="122"/>
    </row>
    <row r="37" spans="2:21" ht="10.5">
      <c r="B37" s="284"/>
      <c r="C37" s="284"/>
      <c r="D37" s="284"/>
      <c r="E37" s="284"/>
      <c r="F37" s="284"/>
      <c r="G37" s="284"/>
      <c r="H37" s="284"/>
      <c r="I37" s="284"/>
      <c r="J37" s="284"/>
      <c r="K37" s="284"/>
      <c r="L37" s="284"/>
      <c r="M37" s="284"/>
      <c r="N37" s="284"/>
      <c r="O37" s="284"/>
      <c r="R37" s="120"/>
      <c r="S37" s="121"/>
      <c r="T37" s="11"/>
      <c r="U37" s="122"/>
    </row>
    <row r="38" spans="2:21" ht="10.5">
      <c r="B38" s="284"/>
      <c r="C38" s="284"/>
      <c r="D38" s="284"/>
      <c r="E38" s="284"/>
      <c r="F38" s="284"/>
      <c r="G38" s="284"/>
      <c r="H38" s="284"/>
      <c r="I38" s="284"/>
      <c r="J38" s="284"/>
      <c r="K38" s="284"/>
      <c r="L38" s="284"/>
      <c r="M38" s="284"/>
      <c r="N38" s="284"/>
      <c r="O38" s="284"/>
      <c r="R38" s="120"/>
      <c r="S38" s="121"/>
      <c r="T38" s="11"/>
      <c r="U38" s="122"/>
    </row>
    <row r="39" spans="2:21" ht="10.5">
      <c r="B39" s="284"/>
      <c r="C39" s="284"/>
      <c r="D39" s="284"/>
      <c r="E39" s="284"/>
      <c r="F39" s="284"/>
      <c r="G39" s="284"/>
      <c r="H39" s="284"/>
      <c r="I39" s="284"/>
      <c r="J39" s="284"/>
      <c r="K39" s="284"/>
      <c r="L39" s="284"/>
      <c r="M39" s="284"/>
      <c r="N39" s="284"/>
      <c r="O39" s="284"/>
      <c r="R39" s="120"/>
      <c r="S39" s="121"/>
      <c r="T39" s="11"/>
      <c r="U39" s="122"/>
    </row>
    <row r="40" spans="2:21" ht="10.5">
      <c r="B40" s="196"/>
      <c r="C40" s="196"/>
      <c r="D40" s="196"/>
      <c r="E40" s="196"/>
      <c r="F40" s="196"/>
      <c r="G40" s="196"/>
      <c r="H40" s="196"/>
      <c r="I40" s="196"/>
      <c r="J40" s="196"/>
      <c r="K40" s="196"/>
      <c r="L40" s="196"/>
      <c r="M40" s="196"/>
      <c r="N40" s="196"/>
      <c r="O40" s="196"/>
      <c r="R40" s="120"/>
      <c r="S40" s="121"/>
      <c r="T40" s="11"/>
      <c r="U40" s="122"/>
    </row>
    <row r="41" spans="1:21" ht="10.5">
      <c r="A41" s="7" t="s">
        <v>65</v>
      </c>
      <c r="B41" s="7" t="s">
        <v>117</v>
      </c>
      <c r="D41" s="116"/>
      <c r="E41" s="117"/>
      <c r="F41" s="117"/>
      <c r="G41" s="92"/>
      <c r="H41" s="92"/>
      <c r="R41" s="120"/>
      <c r="S41" s="121"/>
      <c r="T41" s="11"/>
      <c r="U41" s="122"/>
    </row>
    <row r="42" spans="4:21" ht="10.5">
      <c r="D42" s="116"/>
      <c r="E42" s="117"/>
      <c r="F42" s="117"/>
      <c r="G42" s="92"/>
      <c r="H42" s="92"/>
      <c r="R42" s="120"/>
      <c r="S42" s="121"/>
      <c r="T42" s="11"/>
      <c r="U42" s="122"/>
    </row>
    <row r="43" spans="1:21" ht="25.5" customHeight="1">
      <c r="A43" s="7" t="s">
        <v>102</v>
      </c>
      <c r="B43" s="284" t="s">
        <v>238</v>
      </c>
      <c r="C43" s="284"/>
      <c r="D43" s="284"/>
      <c r="E43" s="284"/>
      <c r="F43" s="284"/>
      <c r="G43" s="284"/>
      <c r="H43" s="284"/>
      <c r="I43" s="284"/>
      <c r="J43" s="284"/>
      <c r="K43" s="284"/>
      <c r="L43" s="284"/>
      <c r="M43" s="284"/>
      <c r="N43" s="284"/>
      <c r="O43" s="284"/>
      <c r="R43" s="120"/>
      <c r="S43" s="121"/>
      <c r="T43" s="11"/>
      <c r="U43" s="122"/>
    </row>
    <row r="44" spans="2:15" ht="10.5">
      <c r="B44" s="195"/>
      <c r="C44" s="195"/>
      <c r="D44" s="195"/>
      <c r="E44" s="195"/>
      <c r="F44" s="195"/>
      <c r="G44" s="195"/>
      <c r="H44" s="195"/>
      <c r="I44" s="195"/>
      <c r="J44" s="195"/>
      <c r="K44" s="195"/>
      <c r="L44" s="195"/>
      <c r="M44" s="195"/>
      <c r="N44" s="195"/>
      <c r="O44" s="195"/>
    </row>
    <row r="45" spans="1:21" ht="10.5">
      <c r="A45" s="7" t="s">
        <v>101</v>
      </c>
      <c r="B45" s="292" t="s">
        <v>217</v>
      </c>
      <c r="C45" s="292"/>
      <c r="D45" s="292"/>
      <c r="E45" s="292"/>
      <c r="F45" s="292"/>
      <c r="G45" s="292"/>
      <c r="H45" s="292"/>
      <c r="I45" s="292"/>
      <c r="J45" s="292"/>
      <c r="K45" s="292"/>
      <c r="L45" s="292"/>
      <c r="M45" s="292"/>
      <c r="N45" s="292"/>
      <c r="O45" s="292"/>
      <c r="R45" s="120"/>
      <c r="S45" s="121"/>
      <c r="T45" s="11"/>
      <c r="U45" s="122"/>
    </row>
  </sheetData>
  <mergeCells count="7">
    <mergeCell ref="B36:O39"/>
    <mergeCell ref="B43:O43"/>
    <mergeCell ref="B45:O45"/>
    <mergeCell ref="A1:O1"/>
    <mergeCell ref="A2:O2"/>
    <mergeCell ref="C17:D17"/>
    <mergeCell ref="B34:O34"/>
  </mergeCells>
  <printOptions/>
  <pageMargins left="0.75" right="0.75" top="1" bottom="1" header="0.5" footer="0.5"/>
  <pageSetup fitToHeight="2" fitToWidth="1" horizontalDpi="600" verticalDpi="600" orientation="landscape" scale="75" r:id="rId1"/>
</worksheet>
</file>

<file path=xl/worksheets/sheet14.xml><?xml version="1.0" encoding="utf-8"?>
<worksheet xmlns="http://schemas.openxmlformats.org/spreadsheetml/2006/main" xmlns:r="http://schemas.openxmlformats.org/officeDocument/2006/relationships">
  <sheetPr>
    <pageSetUpPr fitToPage="1"/>
  </sheetPr>
  <dimension ref="A1:O27"/>
  <sheetViews>
    <sheetView showGridLines="0" zoomScale="75" zoomScaleNormal="75" workbookViewId="0" topLeftCell="A1">
      <pane xSplit="4" ySplit="9" topLeftCell="E10" activePane="bottomRight" state="frozen"/>
      <selection pane="topLeft" activeCell="A1" sqref="A1"/>
      <selection pane="topRight" activeCell="E1" sqref="E1"/>
      <selection pane="bottomLeft" activeCell="A10" sqref="A10"/>
      <selection pane="bottomRight" activeCell="I29" sqref="I29"/>
    </sheetView>
  </sheetViews>
  <sheetFormatPr defaultColWidth="9.33203125" defaultRowHeight="10.5"/>
  <cols>
    <col min="1" max="3" width="3.66015625" style="140" customWidth="1"/>
    <col min="4" max="4" width="67.5" style="140" customWidth="1"/>
    <col min="5" max="5" width="13" style="140" customWidth="1"/>
    <col min="6" max="6" width="4.16015625" style="140" customWidth="1"/>
    <col min="7" max="8" width="12.66015625" style="140" customWidth="1"/>
    <col min="9" max="9" width="13.83203125" style="140" customWidth="1"/>
    <col min="10" max="10" width="17.33203125" style="140" customWidth="1"/>
    <col min="11" max="11" width="15.16015625" style="140" customWidth="1"/>
    <col min="12" max="16384" width="9.16015625" style="140" customWidth="1"/>
  </cols>
  <sheetData>
    <row r="1" spans="1:13" ht="15.75">
      <c r="A1" s="293" t="s">
        <v>179</v>
      </c>
      <c r="B1" s="293"/>
      <c r="C1" s="293"/>
      <c r="D1" s="293"/>
      <c r="E1" s="293"/>
      <c r="F1" s="293"/>
      <c r="G1" s="293"/>
      <c r="H1" s="293"/>
      <c r="I1" s="293"/>
      <c r="J1" s="293"/>
      <c r="K1" s="293"/>
      <c r="L1" s="139"/>
      <c r="M1" s="139"/>
    </row>
    <row r="2" spans="1:15" ht="16.5">
      <c r="A2" s="285" t="s">
        <v>23</v>
      </c>
      <c r="B2" s="285"/>
      <c r="C2" s="285"/>
      <c r="D2" s="285"/>
      <c r="E2" s="285"/>
      <c r="F2" s="285"/>
      <c r="G2" s="285"/>
      <c r="H2" s="285"/>
      <c r="I2" s="285"/>
      <c r="J2" s="285"/>
      <c r="K2" s="285"/>
      <c r="L2" s="261"/>
      <c r="M2" s="261"/>
      <c r="N2" s="261"/>
      <c r="O2" s="261"/>
    </row>
    <row r="3" spans="1:10" ht="13.5" thickBot="1">
      <c r="A3" s="10"/>
      <c r="B3" s="7"/>
      <c r="C3" s="7"/>
      <c r="D3" s="7"/>
      <c r="E3" s="11"/>
      <c r="F3" s="11"/>
      <c r="H3" s="262">
        <v>33</v>
      </c>
      <c r="I3" s="262">
        <v>72</v>
      </c>
      <c r="J3" s="262">
        <v>25</v>
      </c>
    </row>
    <row r="4" spans="1:11" ht="10.5" customHeight="1" thickTop="1">
      <c r="A4" s="14">
        <v>142</v>
      </c>
      <c r="B4" s="15" t="s">
        <v>37</v>
      </c>
      <c r="C4" s="15" t="s">
        <v>38</v>
      </c>
      <c r="D4" s="16"/>
      <c r="E4" s="296" t="s">
        <v>81</v>
      </c>
      <c r="F4" s="297"/>
      <c r="G4" s="142" t="s">
        <v>39</v>
      </c>
      <c r="H4" s="142" t="s">
        <v>40</v>
      </c>
      <c r="I4" s="142" t="s">
        <v>41</v>
      </c>
      <c r="J4" s="142" t="s">
        <v>42</v>
      </c>
      <c r="K4" s="143" t="s">
        <v>43</v>
      </c>
    </row>
    <row r="5" spans="1:11" ht="10.5" customHeight="1">
      <c r="A5" s="22">
        <v>8</v>
      </c>
      <c r="B5" s="23" t="s">
        <v>37</v>
      </c>
      <c r="C5" s="23" t="s">
        <v>44</v>
      </c>
      <c r="D5" s="7"/>
      <c r="E5" s="298" t="s">
        <v>85</v>
      </c>
      <c r="F5" s="299"/>
      <c r="G5" s="144" t="s">
        <v>45</v>
      </c>
      <c r="H5" s="144" t="s">
        <v>46</v>
      </c>
      <c r="I5" s="144" t="s">
        <v>47</v>
      </c>
      <c r="J5" s="144" t="s">
        <v>48</v>
      </c>
      <c r="K5" s="119" t="s">
        <v>45</v>
      </c>
    </row>
    <row r="6" spans="1:11" ht="10.5" customHeight="1">
      <c r="A6" s="22">
        <v>150</v>
      </c>
      <c r="B6" s="23" t="s">
        <v>37</v>
      </c>
      <c r="C6" s="23" t="s">
        <v>49</v>
      </c>
      <c r="D6" s="7"/>
      <c r="E6" s="298" t="s">
        <v>50</v>
      </c>
      <c r="F6" s="299"/>
      <c r="G6" s="144" t="s">
        <v>51</v>
      </c>
      <c r="H6" s="144" t="s">
        <v>51</v>
      </c>
      <c r="I6" s="144" t="s">
        <v>51</v>
      </c>
      <c r="J6" s="144" t="s">
        <v>51</v>
      </c>
      <c r="K6" s="119" t="s">
        <v>52</v>
      </c>
    </row>
    <row r="7" spans="1:11" ht="10.5" customHeight="1">
      <c r="A7" s="22"/>
      <c r="B7" s="23" t="s">
        <v>37</v>
      </c>
      <c r="C7" s="23"/>
      <c r="D7" s="7"/>
      <c r="E7" s="298" t="s">
        <v>54</v>
      </c>
      <c r="F7" s="299"/>
      <c r="G7" s="144" t="s">
        <v>53</v>
      </c>
      <c r="H7" s="144" t="s">
        <v>54</v>
      </c>
      <c r="I7" s="144" t="s">
        <v>54</v>
      </c>
      <c r="J7" s="144" t="s">
        <v>54</v>
      </c>
      <c r="K7" s="119" t="s">
        <v>120</v>
      </c>
    </row>
    <row r="8" spans="1:11" ht="10.5" customHeight="1">
      <c r="A8" s="29"/>
      <c r="B8" s="7"/>
      <c r="C8" s="7"/>
      <c r="D8" s="7"/>
      <c r="E8" s="30"/>
      <c r="F8" s="145"/>
      <c r="G8" s="144" t="s">
        <v>55</v>
      </c>
      <c r="H8" s="31" t="s">
        <v>206</v>
      </c>
      <c r="I8" s="31" t="s">
        <v>207</v>
      </c>
      <c r="J8" s="32" t="s">
        <v>208</v>
      </c>
      <c r="K8" s="119"/>
    </row>
    <row r="9" spans="1:11" ht="10.5" customHeight="1" thickBot="1">
      <c r="A9" s="35" t="s">
        <v>56</v>
      </c>
      <c r="B9" s="36"/>
      <c r="C9" s="36"/>
      <c r="D9" s="36"/>
      <c r="E9" s="37"/>
      <c r="F9" s="146"/>
      <c r="G9" s="147" t="s">
        <v>136</v>
      </c>
      <c r="H9" s="147" t="s">
        <v>57</v>
      </c>
      <c r="I9" s="147" t="s">
        <v>58</v>
      </c>
      <c r="J9" s="147" t="s">
        <v>59</v>
      </c>
      <c r="K9" s="134"/>
    </row>
    <row r="10" spans="1:11" ht="13.5" customHeight="1" thickTop="1">
      <c r="A10" s="44" t="s">
        <v>60</v>
      </c>
      <c r="B10" s="45" t="s">
        <v>61</v>
      </c>
      <c r="C10" s="148"/>
      <c r="D10" s="148"/>
      <c r="E10" s="294" t="s">
        <v>62</v>
      </c>
      <c r="F10" s="295"/>
      <c r="G10" s="149"/>
      <c r="H10" s="149"/>
      <c r="I10" s="149"/>
      <c r="J10" s="149"/>
      <c r="K10" s="114">
        <v>0</v>
      </c>
    </row>
    <row r="11" spans="1:11" s="152" customFormat="1" ht="13.5" customHeight="1">
      <c r="A11" s="63" t="s">
        <v>63</v>
      </c>
      <c r="B11" s="68" t="s">
        <v>64</v>
      </c>
      <c r="C11" s="68"/>
      <c r="D11" s="80"/>
      <c r="E11" s="150">
        <v>60</v>
      </c>
      <c r="F11" s="65" t="s">
        <v>135</v>
      </c>
      <c r="G11" s="154">
        <v>40</v>
      </c>
      <c r="H11" s="154">
        <f>E11*G11</f>
        <v>2400</v>
      </c>
      <c r="I11" s="154">
        <f>H11*0.05</f>
        <v>120</v>
      </c>
      <c r="J11" s="154">
        <f>H11*0.1</f>
        <v>240</v>
      </c>
      <c r="K11" s="155">
        <f>(H11*$I$3+I11*$H$3+J11*$J$3)</f>
        <v>182760</v>
      </c>
    </row>
    <row r="12" spans="1:11" s="152" customFormat="1" ht="13.5" customHeight="1">
      <c r="A12" s="54" t="s">
        <v>66</v>
      </c>
      <c r="B12" s="2" t="s">
        <v>67</v>
      </c>
      <c r="C12" s="2"/>
      <c r="D12" s="1"/>
      <c r="E12" s="153" t="s">
        <v>62</v>
      </c>
      <c r="F12" s="87"/>
      <c r="G12" s="204"/>
      <c r="H12" s="204"/>
      <c r="I12" s="204"/>
      <c r="J12" s="204"/>
      <c r="K12" s="207"/>
    </row>
    <row r="13" spans="1:11" ht="13.5" customHeight="1">
      <c r="A13" s="66"/>
      <c r="B13" s="64" t="s">
        <v>68</v>
      </c>
      <c r="C13" s="2" t="s">
        <v>69</v>
      </c>
      <c r="D13" s="1"/>
      <c r="E13" s="153" t="s">
        <v>62</v>
      </c>
      <c r="F13" s="47"/>
      <c r="G13" s="86" t="s">
        <v>70</v>
      </c>
      <c r="H13" s="204"/>
      <c r="I13" s="204"/>
      <c r="J13" s="204"/>
      <c r="K13" s="207"/>
    </row>
    <row r="14" spans="1:11" ht="13.5" customHeight="1">
      <c r="A14" s="66"/>
      <c r="B14" s="64" t="s">
        <v>71</v>
      </c>
      <c r="C14" s="2" t="s">
        <v>134</v>
      </c>
      <c r="D14" s="1"/>
      <c r="E14" s="153" t="s">
        <v>62</v>
      </c>
      <c r="F14" s="87"/>
      <c r="G14" s="47"/>
      <c r="H14" s="204"/>
      <c r="I14" s="204"/>
      <c r="J14" s="204"/>
      <c r="K14" s="207"/>
    </row>
    <row r="15" spans="1:11" ht="13.5" customHeight="1">
      <c r="A15" s="159">
        <f>0.1*0.1</f>
        <v>0.010000000000000002</v>
      </c>
      <c r="B15" s="160" t="s">
        <v>73</v>
      </c>
      <c r="C15" s="45" t="s">
        <v>72</v>
      </c>
      <c r="D15" s="5"/>
      <c r="E15" s="181" t="s">
        <v>62</v>
      </c>
      <c r="F15" s="81"/>
      <c r="G15" s="205"/>
      <c r="H15" s="206"/>
      <c r="I15" s="206"/>
      <c r="J15" s="206"/>
      <c r="K15" s="151"/>
    </row>
    <row r="16" spans="1:11" ht="13.5" customHeight="1">
      <c r="A16" s="159"/>
      <c r="B16" s="161" t="s">
        <v>75</v>
      </c>
      <c r="C16" s="68" t="s">
        <v>74</v>
      </c>
      <c r="D16" s="80"/>
      <c r="E16" s="181" t="s">
        <v>62</v>
      </c>
      <c r="F16" s="82"/>
      <c r="G16" s="149"/>
      <c r="H16" s="162"/>
      <c r="I16" s="162"/>
      <c r="J16" s="162"/>
      <c r="K16" s="151"/>
    </row>
    <row r="17" spans="1:11" ht="13.5" customHeight="1">
      <c r="A17" s="67"/>
      <c r="B17" s="85" t="s">
        <v>77</v>
      </c>
      <c r="C17" s="45" t="s">
        <v>76</v>
      </c>
      <c r="D17" s="5"/>
      <c r="E17" s="181" t="s">
        <v>62</v>
      </c>
      <c r="F17" s="48"/>
      <c r="G17" s="149"/>
      <c r="H17" s="162"/>
      <c r="I17" s="162"/>
      <c r="J17" s="162"/>
      <c r="K17" s="151"/>
    </row>
    <row r="18" spans="1:11" ht="13.5" customHeight="1">
      <c r="A18" s="66"/>
      <c r="B18" s="94" t="s">
        <v>79</v>
      </c>
      <c r="C18" s="55" t="s">
        <v>78</v>
      </c>
      <c r="D18" s="56"/>
      <c r="E18" s="60"/>
      <c r="F18" s="59"/>
      <c r="G18" s="157"/>
      <c r="H18" s="158"/>
      <c r="I18" s="158"/>
      <c r="J18" s="158"/>
      <c r="K18" s="155"/>
    </row>
    <row r="19" spans="1:11" ht="13.5" customHeight="1">
      <c r="A19" s="66"/>
      <c r="B19" s="163"/>
      <c r="C19" s="2" t="s">
        <v>180</v>
      </c>
      <c r="D19" s="1" t="s">
        <v>158</v>
      </c>
      <c r="E19" s="219">
        <f>SUM('A1'!I16,'B1'!I16,'C1'!I16)</f>
        <v>38981</v>
      </c>
      <c r="F19" s="65" t="s">
        <v>65</v>
      </c>
      <c r="G19" s="157">
        <v>0.5</v>
      </c>
      <c r="H19" s="220">
        <f>E19*G19</f>
        <v>19490.5</v>
      </c>
      <c r="I19" s="220">
        <f>H19*0.05</f>
        <v>974.5250000000001</v>
      </c>
      <c r="J19" s="220">
        <f>H19*0.1</f>
        <v>1949.0500000000002</v>
      </c>
      <c r="K19" s="156">
        <f>(H19*$I$3+I19*$H$3+J19*$J$3)</f>
        <v>1484201.575</v>
      </c>
    </row>
    <row r="20" spans="1:11" ht="13.5" customHeight="1">
      <c r="A20" s="66">
        <v>0.01</v>
      </c>
      <c r="B20" s="83"/>
      <c r="C20" s="2" t="s">
        <v>162</v>
      </c>
      <c r="D20" s="2" t="s">
        <v>156</v>
      </c>
      <c r="E20" s="219">
        <f>SUM('A1'!I17,'B1'!I17,'C1'!I17)</f>
        <v>3236</v>
      </c>
      <c r="F20" s="65" t="s">
        <v>65</v>
      </c>
      <c r="G20" s="157">
        <v>0.5</v>
      </c>
      <c r="H20" s="220">
        <f>E20*G20</f>
        <v>1618</v>
      </c>
      <c r="I20" s="220">
        <f>H20*0.05</f>
        <v>80.9</v>
      </c>
      <c r="J20" s="220">
        <f>H20*0.1</f>
        <v>161.8</v>
      </c>
      <c r="K20" s="156">
        <f>(H20*$I$3+I20*$H$3+J20*$J$3)</f>
        <v>123210.7</v>
      </c>
    </row>
    <row r="21" spans="1:11" ht="13.5" customHeight="1">
      <c r="A21" s="66"/>
      <c r="B21" s="83"/>
      <c r="C21" s="2" t="s">
        <v>137</v>
      </c>
      <c r="D21" s="2"/>
      <c r="E21" s="3">
        <f>SUM('A1'!I18,'B1'!I18,'C1'!I18)</f>
        <v>0</v>
      </c>
      <c r="F21" s="65"/>
      <c r="G21" s="157">
        <v>0.5</v>
      </c>
      <c r="H21" s="220">
        <f>E21*G21</f>
        <v>0</v>
      </c>
      <c r="I21" s="220">
        <f>H21*0.05</f>
        <v>0</v>
      </c>
      <c r="J21" s="220">
        <f>H21*0.1</f>
        <v>0</v>
      </c>
      <c r="K21" s="156">
        <f>(H21*$I$3+I21*$H$3+J21*$J$3)</f>
        <v>0</v>
      </c>
    </row>
    <row r="22" spans="1:11" ht="13.5" customHeight="1">
      <c r="A22" s="164" t="s">
        <v>103</v>
      </c>
      <c r="B22" s="165" t="s">
        <v>159</v>
      </c>
      <c r="C22" s="5"/>
      <c r="D22" s="5"/>
      <c r="E22" s="203" t="s">
        <v>62</v>
      </c>
      <c r="F22" s="47"/>
      <c r="G22" s="86"/>
      <c r="H22" s="221"/>
      <c r="I22" s="216"/>
      <c r="J22" s="216"/>
      <c r="K22" s="166"/>
    </row>
    <row r="23" spans="1:12" ht="13.5" customHeight="1" thickBot="1">
      <c r="A23" s="167" t="s">
        <v>119</v>
      </c>
      <c r="B23" s="168"/>
      <c r="C23" s="169"/>
      <c r="D23" s="170"/>
      <c r="E23" s="171"/>
      <c r="F23" s="172"/>
      <c r="G23" s="173"/>
      <c r="H23" s="222">
        <f>SUM(H11:H21)</f>
        <v>23508.5</v>
      </c>
      <c r="I23" s="222">
        <f>SUM(I11:I21)</f>
        <v>1175.4250000000002</v>
      </c>
      <c r="J23" s="222">
        <f>SUM(J11:J21)</f>
        <v>2350.8500000000004</v>
      </c>
      <c r="K23" s="175">
        <f>SUM(K11:K22)</f>
        <v>1790172.275</v>
      </c>
      <c r="L23" s="176"/>
    </row>
    <row r="24" spans="1:13" s="7" customFormat="1" ht="13.5" customHeight="1" thickTop="1">
      <c r="A24" s="92"/>
      <c r="B24" s="92"/>
      <c r="C24" s="92"/>
      <c r="D24" s="177"/>
      <c r="E24" s="177"/>
      <c r="F24" s="118"/>
      <c r="G24" s="118"/>
      <c r="H24" s="124" t="s">
        <v>129</v>
      </c>
      <c r="I24" s="124" t="s">
        <v>130</v>
      </c>
      <c r="J24" s="124" t="s">
        <v>122</v>
      </c>
      <c r="K24" s="124" t="s">
        <v>87</v>
      </c>
      <c r="L24" s="178"/>
      <c r="M24" s="118"/>
    </row>
    <row r="25" spans="1:13" s="7" customFormat="1" ht="13.5" customHeight="1">
      <c r="A25" s="92" t="s">
        <v>115</v>
      </c>
      <c r="B25" s="92" t="s">
        <v>118</v>
      </c>
      <c r="C25" s="92"/>
      <c r="D25" s="177"/>
      <c r="E25" s="177"/>
      <c r="F25" s="118"/>
      <c r="G25" s="118"/>
      <c r="H25" s="124">
        <f>SUM(H23:J23)</f>
        <v>27034.775</v>
      </c>
      <c r="I25" s="126">
        <f>K23</f>
        <v>1790172.275</v>
      </c>
      <c r="J25" s="126">
        <f>M22</f>
        <v>0</v>
      </c>
      <c r="K25" s="126">
        <f>SUM(I25:J25)</f>
        <v>1790172.275</v>
      </c>
      <c r="L25" s="178"/>
      <c r="M25" s="118"/>
    </row>
    <row r="26" spans="1:13" s="7" customFormat="1" ht="24.75" customHeight="1">
      <c r="A26" s="92" t="s">
        <v>116</v>
      </c>
      <c r="B26" s="289" t="s">
        <v>22</v>
      </c>
      <c r="C26" s="289"/>
      <c r="D26" s="289"/>
      <c r="E26" s="289"/>
      <c r="F26" s="289"/>
      <c r="G26" s="289"/>
      <c r="H26" s="289"/>
      <c r="I26" s="289"/>
      <c r="J26" s="289"/>
      <c r="K26" s="289"/>
      <c r="L26" s="178"/>
      <c r="M26" s="118"/>
    </row>
    <row r="27" spans="1:13" s="7" customFormat="1" ht="13.5" customHeight="1">
      <c r="A27" s="92" t="s">
        <v>65</v>
      </c>
      <c r="B27" s="92" t="s">
        <v>117</v>
      </c>
      <c r="C27" s="92"/>
      <c r="D27" s="177"/>
      <c r="E27" s="177"/>
      <c r="F27" s="118"/>
      <c r="G27" s="118"/>
      <c r="H27" s="179"/>
      <c r="I27" s="179"/>
      <c r="J27" s="179"/>
      <c r="K27" s="179"/>
      <c r="L27" s="178"/>
      <c r="M27" s="118"/>
    </row>
  </sheetData>
  <mergeCells count="8">
    <mergeCell ref="B26:K26"/>
    <mergeCell ref="A1:K1"/>
    <mergeCell ref="E10:F10"/>
    <mergeCell ref="E4:F4"/>
    <mergeCell ref="E5:F5"/>
    <mergeCell ref="E6:F6"/>
    <mergeCell ref="E7:F7"/>
    <mergeCell ref="A2:K2"/>
  </mergeCells>
  <printOptions horizontalCentered="1"/>
  <pageMargins left="0.25" right="0.25" top="0.75" bottom="0.75" header="0.25" footer="0.25"/>
  <pageSetup fitToHeight="1" fitToWidth="1" horizontalDpi="300" verticalDpi="300" orientation="landscape" r:id="rId1"/>
  <headerFooter alignWithMargins="0">
    <oddFooter>&amp;L&amp;F&amp;CAgency Burden Year 1
&amp;P of &amp;N&amp;R&amp;D</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O27"/>
  <sheetViews>
    <sheetView showGridLines="0" zoomScale="75" zoomScaleNormal="75" workbookViewId="0" topLeftCell="A1">
      <pane xSplit="4" ySplit="9" topLeftCell="E10" activePane="bottomRight" state="frozen"/>
      <selection pane="topLeft" activeCell="A1" sqref="A1"/>
      <selection pane="topRight" activeCell="E1" sqref="E1"/>
      <selection pane="bottomLeft" activeCell="A10" sqref="A10"/>
      <selection pane="bottomRight" activeCell="H24" sqref="H24:K25"/>
    </sheetView>
  </sheetViews>
  <sheetFormatPr defaultColWidth="9.33203125" defaultRowHeight="10.5"/>
  <cols>
    <col min="1" max="3" width="3.66015625" style="140" customWidth="1"/>
    <col min="4" max="4" width="67.5" style="140" customWidth="1"/>
    <col min="5" max="5" width="13" style="140" customWidth="1"/>
    <col min="6" max="6" width="4.16015625" style="140" customWidth="1"/>
    <col min="7" max="8" width="12.66015625" style="140" customWidth="1"/>
    <col min="9" max="9" width="13.83203125" style="140" customWidth="1"/>
    <col min="10" max="10" width="17.33203125" style="140" customWidth="1"/>
    <col min="11" max="11" width="15.16015625" style="140" customWidth="1"/>
    <col min="12" max="16384" width="9.16015625" style="140" customWidth="1"/>
  </cols>
  <sheetData>
    <row r="1" spans="1:13" ht="15.75">
      <c r="A1" s="293" t="s">
        <v>29</v>
      </c>
      <c r="B1" s="293"/>
      <c r="C1" s="293"/>
      <c r="D1" s="293"/>
      <c r="E1" s="293"/>
      <c r="F1" s="293"/>
      <c r="G1" s="293"/>
      <c r="H1" s="293"/>
      <c r="I1" s="293"/>
      <c r="J1" s="293"/>
      <c r="K1" s="293"/>
      <c r="L1" s="139"/>
      <c r="M1" s="139"/>
    </row>
    <row r="2" spans="1:15" ht="16.5">
      <c r="A2" s="285" t="s">
        <v>24</v>
      </c>
      <c r="B2" s="285"/>
      <c r="C2" s="285"/>
      <c r="D2" s="285"/>
      <c r="E2" s="285"/>
      <c r="F2" s="285"/>
      <c r="G2" s="285"/>
      <c r="H2" s="285"/>
      <c r="I2" s="285"/>
      <c r="J2" s="285"/>
      <c r="K2" s="285"/>
      <c r="L2" s="261"/>
      <c r="M2" s="261"/>
      <c r="N2" s="261"/>
      <c r="O2" s="261"/>
    </row>
    <row r="3" spans="1:10" ht="13.5" thickBot="1">
      <c r="A3" s="10"/>
      <c r="B3" s="7"/>
      <c r="C3" s="7"/>
      <c r="D3" s="7"/>
      <c r="E3" s="11"/>
      <c r="F3" s="11"/>
      <c r="G3" s="141"/>
      <c r="H3" s="262">
        <v>33</v>
      </c>
      <c r="I3" s="262">
        <v>72</v>
      </c>
      <c r="J3" s="262">
        <v>25</v>
      </c>
    </row>
    <row r="4" spans="1:11" ht="10.5" customHeight="1" thickTop="1">
      <c r="A4" s="14">
        <v>142</v>
      </c>
      <c r="B4" s="15" t="s">
        <v>37</v>
      </c>
      <c r="C4" s="15" t="s">
        <v>38</v>
      </c>
      <c r="D4" s="16"/>
      <c r="E4" s="296" t="s">
        <v>81</v>
      </c>
      <c r="F4" s="297"/>
      <c r="G4" s="142" t="s">
        <v>39</v>
      </c>
      <c r="H4" s="142" t="s">
        <v>40</v>
      </c>
      <c r="I4" s="142" t="s">
        <v>41</v>
      </c>
      <c r="J4" s="142" t="s">
        <v>42</v>
      </c>
      <c r="K4" s="143" t="s">
        <v>43</v>
      </c>
    </row>
    <row r="5" spans="1:11" ht="10.5" customHeight="1">
      <c r="A5" s="22">
        <v>8</v>
      </c>
      <c r="B5" s="23" t="s">
        <v>37</v>
      </c>
      <c r="C5" s="23" t="s">
        <v>44</v>
      </c>
      <c r="D5" s="7"/>
      <c r="E5" s="298" t="s">
        <v>85</v>
      </c>
      <c r="F5" s="299"/>
      <c r="G5" s="144" t="s">
        <v>45</v>
      </c>
      <c r="H5" s="144" t="s">
        <v>46</v>
      </c>
      <c r="I5" s="144" t="s">
        <v>47</v>
      </c>
      <c r="J5" s="144" t="s">
        <v>48</v>
      </c>
      <c r="K5" s="119" t="s">
        <v>45</v>
      </c>
    </row>
    <row r="6" spans="1:11" ht="10.5" customHeight="1">
      <c r="A6" s="22">
        <v>150</v>
      </c>
      <c r="B6" s="23" t="s">
        <v>37</v>
      </c>
      <c r="C6" s="23" t="s">
        <v>49</v>
      </c>
      <c r="D6" s="7"/>
      <c r="E6" s="298" t="s">
        <v>50</v>
      </c>
      <c r="F6" s="299"/>
      <c r="G6" s="144" t="s">
        <v>51</v>
      </c>
      <c r="H6" s="144" t="s">
        <v>51</v>
      </c>
      <c r="I6" s="144" t="s">
        <v>51</v>
      </c>
      <c r="J6" s="144" t="s">
        <v>51</v>
      </c>
      <c r="K6" s="119" t="s">
        <v>52</v>
      </c>
    </row>
    <row r="7" spans="1:11" ht="10.5" customHeight="1">
      <c r="A7" s="22"/>
      <c r="B7" s="23" t="s">
        <v>37</v>
      </c>
      <c r="C7" s="23"/>
      <c r="D7" s="7"/>
      <c r="E7" s="298" t="s">
        <v>54</v>
      </c>
      <c r="F7" s="299"/>
      <c r="G7" s="144" t="s">
        <v>53</v>
      </c>
      <c r="H7" s="144" t="s">
        <v>54</v>
      </c>
      <c r="I7" s="144" t="s">
        <v>54</v>
      </c>
      <c r="J7" s="144" t="s">
        <v>54</v>
      </c>
      <c r="K7" s="119" t="s">
        <v>120</v>
      </c>
    </row>
    <row r="8" spans="1:11" ht="10.5" customHeight="1">
      <c r="A8" s="29"/>
      <c r="B8" s="7"/>
      <c r="C8" s="7"/>
      <c r="D8" s="7"/>
      <c r="E8" s="30"/>
      <c r="F8" s="145"/>
      <c r="G8" s="144" t="s">
        <v>55</v>
      </c>
      <c r="H8" s="31" t="s">
        <v>206</v>
      </c>
      <c r="I8" s="31" t="s">
        <v>207</v>
      </c>
      <c r="J8" s="32" t="s">
        <v>208</v>
      </c>
      <c r="K8" s="119"/>
    </row>
    <row r="9" spans="1:11" ht="10.5" customHeight="1" thickBot="1">
      <c r="A9" s="35" t="s">
        <v>56</v>
      </c>
      <c r="B9" s="36"/>
      <c r="C9" s="36"/>
      <c r="D9" s="36"/>
      <c r="E9" s="37"/>
      <c r="F9" s="146"/>
      <c r="G9" s="147" t="s">
        <v>136</v>
      </c>
      <c r="H9" s="147" t="s">
        <v>57</v>
      </c>
      <c r="I9" s="147" t="s">
        <v>58</v>
      </c>
      <c r="J9" s="147" t="s">
        <v>59</v>
      </c>
      <c r="K9" s="134"/>
    </row>
    <row r="10" spans="1:11" ht="13.5" customHeight="1" thickTop="1">
      <c r="A10" s="44" t="s">
        <v>60</v>
      </c>
      <c r="B10" s="45" t="s">
        <v>61</v>
      </c>
      <c r="C10" s="148"/>
      <c r="D10" s="148"/>
      <c r="E10" s="294" t="s">
        <v>62</v>
      </c>
      <c r="F10" s="295"/>
      <c r="G10" s="149"/>
      <c r="H10" s="149"/>
      <c r="I10" s="149"/>
      <c r="J10" s="149"/>
      <c r="K10" s="114">
        <v>0</v>
      </c>
    </row>
    <row r="11" spans="1:11" s="152" customFormat="1" ht="13.5" customHeight="1">
      <c r="A11" s="63" t="s">
        <v>63</v>
      </c>
      <c r="B11" s="68" t="s">
        <v>64</v>
      </c>
      <c r="C11" s="68"/>
      <c r="D11" s="80"/>
      <c r="E11" s="150">
        <v>0</v>
      </c>
      <c r="F11" s="65" t="s">
        <v>135</v>
      </c>
      <c r="G11" s="154">
        <v>40</v>
      </c>
      <c r="H11" s="154">
        <f>E11*G11</f>
        <v>0</v>
      </c>
      <c r="I11" s="154">
        <f>H11*0.05</f>
        <v>0</v>
      </c>
      <c r="J11" s="154">
        <f>H11*0.1</f>
        <v>0</v>
      </c>
      <c r="K11" s="155">
        <f>(H11*$H$3+I11*$I$3+J11*$J$3)</f>
        <v>0</v>
      </c>
    </row>
    <row r="12" spans="1:11" s="152" customFormat="1" ht="13.5" customHeight="1">
      <c r="A12" s="54" t="s">
        <v>66</v>
      </c>
      <c r="B12" s="2" t="s">
        <v>67</v>
      </c>
      <c r="C12" s="2"/>
      <c r="D12" s="1"/>
      <c r="E12" s="153" t="s">
        <v>62</v>
      </c>
      <c r="F12" s="87"/>
      <c r="G12" s="204"/>
      <c r="H12" s="204"/>
      <c r="I12" s="204"/>
      <c r="J12" s="204"/>
      <c r="K12" s="207"/>
    </row>
    <row r="13" spans="1:11" ht="13.5" customHeight="1">
      <c r="A13" s="66"/>
      <c r="B13" s="64" t="s">
        <v>68</v>
      </c>
      <c r="C13" s="2" t="s">
        <v>69</v>
      </c>
      <c r="D13" s="1"/>
      <c r="E13" s="153" t="s">
        <v>62</v>
      </c>
      <c r="F13" s="47"/>
      <c r="G13" s="86" t="s">
        <v>70</v>
      </c>
      <c r="H13" s="204"/>
      <c r="I13" s="204"/>
      <c r="J13" s="204"/>
      <c r="K13" s="207"/>
    </row>
    <row r="14" spans="1:11" ht="13.5" customHeight="1">
      <c r="A14" s="66"/>
      <c r="B14" s="64" t="s">
        <v>71</v>
      </c>
      <c r="C14" s="2" t="s">
        <v>134</v>
      </c>
      <c r="D14" s="1"/>
      <c r="E14" s="153" t="s">
        <v>62</v>
      </c>
      <c r="F14" s="87"/>
      <c r="G14" s="47"/>
      <c r="H14" s="204"/>
      <c r="I14" s="204"/>
      <c r="J14" s="204"/>
      <c r="K14" s="207"/>
    </row>
    <row r="15" spans="1:11" ht="13.5" customHeight="1">
      <c r="A15" s="159">
        <f>0.1*0.1</f>
        <v>0.010000000000000002</v>
      </c>
      <c r="B15" s="160" t="s">
        <v>73</v>
      </c>
      <c r="C15" s="45" t="s">
        <v>72</v>
      </c>
      <c r="D15" s="5"/>
      <c r="E15" s="181" t="s">
        <v>62</v>
      </c>
      <c r="F15" s="81"/>
      <c r="G15" s="205"/>
      <c r="H15" s="206"/>
      <c r="I15" s="206"/>
      <c r="J15" s="206"/>
      <c r="K15" s="151"/>
    </row>
    <row r="16" spans="1:11" ht="13.5" customHeight="1">
      <c r="A16" s="159"/>
      <c r="B16" s="161" t="s">
        <v>75</v>
      </c>
      <c r="C16" s="68" t="s">
        <v>74</v>
      </c>
      <c r="D16" s="80"/>
      <c r="E16" s="181" t="s">
        <v>62</v>
      </c>
      <c r="F16" s="82"/>
      <c r="G16" s="149"/>
      <c r="H16" s="162"/>
      <c r="I16" s="162"/>
      <c r="J16" s="162"/>
      <c r="K16" s="151"/>
    </row>
    <row r="17" spans="1:11" ht="13.5" customHeight="1">
      <c r="A17" s="67"/>
      <c r="B17" s="85" t="s">
        <v>77</v>
      </c>
      <c r="C17" s="45" t="s">
        <v>76</v>
      </c>
      <c r="D17" s="5"/>
      <c r="E17" s="181" t="s">
        <v>62</v>
      </c>
      <c r="F17" s="48"/>
      <c r="G17" s="149"/>
      <c r="H17" s="162"/>
      <c r="I17" s="162"/>
      <c r="J17" s="162"/>
      <c r="K17" s="151"/>
    </row>
    <row r="18" spans="1:11" ht="13.5" customHeight="1">
      <c r="A18" s="66"/>
      <c r="B18" s="94" t="s">
        <v>79</v>
      </c>
      <c r="C18" s="55" t="s">
        <v>78</v>
      </c>
      <c r="D18" s="56"/>
      <c r="E18" s="60"/>
      <c r="F18" s="59"/>
      <c r="G18" s="157"/>
      <c r="H18" s="158"/>
      <c r="I18" s="158"/>
      <c r="J18" s="158"/>
      <c r="K18" s="155"/>
    </row>
    <row r="19" spans="1:11" ht="13.5" customHeight="1">
      <c r="A19" s="66"/>
      <c r="B19" s="163"/>
      <c r="C19" s="2" t="s">
        <v>180</v>
      </c>
      <c r="D19" s="1" t="s">
        <v>158</v>
      </c>
      <c r="E19" s="219">
        <f>SUM('A2'!I16,'B2'!I16,'C2'!I16)</f>
        <v>1618</v>
      </c>
      <c r="F19" s="65" t="s">
        <v>65</v>
      </c>
      <c r="G19" s="157">
        <v>0.5</v>
      </c>
      <c r="H19" s="220">
        <f>E19*G19</f>
        <v>809</v>
      </c>
      <c r="I19" s="158">
        <f>H19*0.05</f>
        <v>40.45</v>
      </c>
      <c r="J19" s="158">
        <f>H19*0.1</f>
        <v>80.9</v>
      </c>
      <c r="K19" s="156">
        <f>(H19*$H$3+I19*$I$3+J19*$J$3)</f>
        <v>31631.9</v>
      </c>
    </row>
    <row r="20" spans="1:11" ht="13.5" customHeight="1">
      <c r="A20" s="66">
        <v>0.01</v>
      </c>
      <c r="B20" s="83"/>
      <c r="C20" s="2" t="s">
        <v>162</v>
      </c>
      <c r="D20" s="2" t="s">
        <v>156</v>
      </c>
      <c r="E20" s="219">
        <f>SUM('A2'!I17,'B2'!I17,'C2'!I17)</f>
        <v>1618</v>
      </c>
      <c r="F20" s="65" t="s">
        <v>65</v>
      </c>
      <c r="G20" s="157">
        <v>0.5</v>
      </c>
      <c r="H20" s="220">
        <f>E20*G20</f>
        <v>809</v>
      </c>
      <c r="I20" s="158">
        <f>H20*0.05</f>
        <v>40.45</v>
      </c>
      <c r="J20" s="158">
        <f>H20*0.1</f>
        <v>80.9</v>
      </c>
      <c r="K20" s="156">
        <f>(H20*$H$3+I20*$I$3+J20*$J$3)</f>
        <v>31631.9</v>
      </c>
    </row>
    <row r="21" spans="1:11" ht="13.5" customHeight="1">
      <c r="A21" s="66"/>
      <c r="B21" s="83"/>
      <c r="C21" s="2" t="s">
        <v>137</v>
      </c>
      <c r="D21" s="2"/>
      <c r="E21" s="219">
        <f>SUM('A2'!I18,'B2'!I18,'C2'!I18)</f>
        <v>3236</v>
      </c>
      <c r="F21" s="65"/>
      <c r="G21" s="157">
        <v>0.5</v>
      </c>
      <c r="H21" s="220">
        <f>E21*G21</f>
        <v>1618</v>
      </c>
      <c r="I21" s="158">
        <f>H21*0.05</f>
        <v>80.9</v>
      </c>
      <c r="J21" s="158">
        <f>H21*0.1</f>
        <v>161.8</v>
      </c>
      <c r="K21" s="156">
        <f>(H21*$H$3+I21*$I$3+J21*$J$3)</f>
        <v>63263.8</v>
      </c>
    </row>
    <row r="22" spans="1:11" ht="13.5" customHeight="1">
      <c r="A22" s="164" t="s">
        <v>103</v>
      </c>
      <c r="B22" s="165" t="s">
        <v>159</v>
      </c>
      <c r="C22" s="5"/>
      <c r="D22" s="5"/>
      <c r="E22" s="203" t="s">
        <v>62</v>
      </c>
      <c r="F22" s="47"/>
      <c r="G22" s="86"/>
      <c r="H22" s="221"/>
      <c r="I22" s="204"/>
      <c r="J22" s="204"/>
      <c r="K22" s="166"/>
    </row>
    <row r="23" spans="1:12" ht="13.5" customHeight="1" thickBot="1">
      <c r="A23" s="167" t="s">
        <v>119</v>
      </c>
      <c r="B23" s="168"/>
      <c r="C23" s="169"/>
      <c r="D23" s="170"/>
      <c r="E23" s="171"/>
      <c r="F23" s="172"/>
      <c r="G23" s="173"/>
      <c r="H23" s="222">
        <f>SUM(H11:H21)</f>
        <v>3236</v>
      </c>
      <c r="I23" s="174">
        <f>SUM(I11:I21)</f>
        <v>161.8</v>
      </c>
      <c r="J23" s="174">
        <f>SUM(J11:J21)</f>
        <v>323.6</v>
      </c>
      <c r="K23" s="175">
        <f>SUM(K11:K22)</f>
        <v>126527.6</v>
      </c>
      <c r="L23" s="176"/>
    </row>
    <row r="24" spans="1:13" s="7" customFormat="1" ht="13.5" customHeight="1" thickTop="1">
      <c r="A24" s="92"/>
      <c r="B24" s="92"/>
      <c r="C24" s="92"/>
      <c r="D24" s="177"/>
      <c r="E24" s="177"/>
      <c r="F24" s="118"/>
      <c r="G24" s="118"/>
      <c r="H24" s="124" t="s">
        <v>129</v>
      </c>
      <c r="I24" s="124" t="s">
        <v>130</v>
      </c>
      <c r="J24" s="124" t="s">
        <v>122</v>
      </c>
      <c r="K24" s="124" t="s">
        <v>87</v>
      </c>
      <c r="L24" s="210"/>
      <c r="M24" s="118"/>
    </row>
    <row r="25" spans="1:13" s="7" customFormat="1" ht="13.5" customHeight="1">
      <c r="A25" s="92" t="s">
        <v>115</v>
      </c>
      <c r="B25" s="92" t="s">
        <v>118</v>
      </c>
      <c r="C25" s="92"/>
      <c r="D25" s="177"/>
      <c r="E25" s="177"/>
      <c r="F25" s="118"/>
      <c r="G25" s="118"/>
      <c r="H25" s="124">
        <f>SUM(H23:J23)</f>
        <v>3721.4</v>
      </c>
      <c r="I25" s="126">
        <f>K23</f>
        <v>126527.6</v>
      </c>
      <c r="J25" s="126">
        <f>M22</f>
        <v>0</v>
      </c>
      <c r="K25" s="126">
        <f>SUM(I25:J25)</f>
        <v>126527.6</v>
      </c>
      <c r="L25" s="210"/>
      <c r="M25" s="118"/>
    </row>
    <row r="26" spans="1:13" s="7" customFormat="1" ht="13.5" customHeight="1">
      <c r="A26" s="92" t="s">
        <v>116</v>
      </c>
      <c r="B26" s="92" t="s">
        <v>161</v>
      </c>
      <c r="C26" s="92"/>
      <c r="D26" s="177"/>
      <c r="E26" s="177"/>
      <c r="F26" s="118"/>
      <c r="G26" s="118"/>
      <c r="H26" s="179"/>
      <c r="I26" s="179"/>
      <c r="J26" s="179"/>
      <c r="K26" s="179"/>
      <c r="L26" s="210"/>
      <c r="M26" s="118"/>
    </row>
    <row r="27" spans="1:13" s="7" customFormat="1" ht="13.5" customHeight="1">
      <c r="A27" s="92" t="s">
        <v>65</v>
      </c>
      <c r="B27" s="92" t="s">
        <v>117</v>
      </c>
      <c r="C27" s="92"/>
      <c r="D27" s="177"/>
      <c r="E27" s="177"/>
      <c r="F27" s="118"/>
      <c r="G27" s="118"/>
      <c r="H27" s="179"/>
      <c r="I27" s="179"/>
      <c r="J27" s="179"/>
      <c r="K27" s="179"/>
      <c r="L27" s="178"/>
      <c r="M27" s="118"/>
    </row>
  </sheetData>
  <mergeCells count="7">
    <mergeCell ref="A1:K1"/>
    <mergeCell ref="E10:F10"/>
    <mergeCell ref="E4:F4"/>
    <mergeCell ref="E5:F5"/>
    <mergeCell ref="E6:F6"/>
    <mergeCell ref="E7:F7"/>
    <mergeCell ref="A2:K2"/>
  </mergeCells>
  <printOptions horizontalCentered="1"/>
  <pageMargins left="0.25" right="0.25" top="0.75" bottom="0.75" header="0.25" footer="0.25"/>
  <pageSetup fitToHeight="1" fitToWidth="1" horizontalDpi="300" verticalDpi="300" orientation="landscape" scale="95" r:id="rId1"/>
  <headerFooter alignWithMargins="0">
    <oddFooter>&amp;L&amp;F&amp;CAgency Burden Year 1
&amp;P of &amp;N&amp;R&amp;D</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O27"/>
  <sheetViews>
    <sheetView showGridLines="0" zoomScale="75" zoomScaleNormal="75" workbookViewId="0" topLeftCell="A1">
      <pane xSplit="4" ySplit="9" topLeftCell="E10" activePane="bottomRight" state="frozen"/>
      <selection pane="topLeft" activeCell="A1" sqref="A1"/>
      <selection pane="topRight" activeCell="E1" sqref="E1"/>
      <selection pane="bottomLeft" activeCell="A10" sqref="A10"/>
      <selection pane="bottomRight" activeCell="H24" sqref="H24:K25"/>
    </sheetView>
  </sheetViews>
  <sheetFormatPr defaultColWidth="9.33203125" defaultRowHeight="10.5"/>
  <cols>
    <col min="1" max="3" width="3.66015625" style="140" customWidth="1"/>
    <col min="4" max="4" width="67.5" style="140" customWidth="1"/>
    <col min="5" max="5" width="13" style="140" customWidth="1"/>
    <col min="6" max="6" width="4.16015625" style="140" customWidth="1"/>
    <col min="7" max="8" width="12.66015625" style="140" customWidth="1"/>
    <col min="9" max="9" width="13.83203125" style="140" customWidth="1"/>
    <col min="10" max="10" width="17.33203125" style="140" customWidth="1"/>
    <col min="11" max="11" width="15.16015625" style="140" customWidth="1"/>
    <col min="12" max="16384" width="9.16015625" style="140" customWidth="1"/>
  </cols>
  <sheetData>
    <row r="1" spans="1:13" ht="15.75">
      <c r="A1" s="293" t="s">
        <v>30</v>
      </c>
      <c r="B1" s="293"/>
      <c r="C1" s="293"/>
      <c r="D1" s="293"/>
      <c r="E1" s="293"/>
      <c r="F1" s="293"/>
      <c r="G1" s="293"/>
      <c r="H1" s="293"/>
      <c r="I1" s="293"/>
      <c r="J1" s="293"/>
      <c r="K1" s="293"/>
      <c r="L1" s="139"/>
      <c r="M1" s="139"/>
    </row>
    <row r="2" spans="1:15" ht="16.5">
      <c r="A2" s="285" t="s">
        <v>25</v>
      </c>
      <c r="B2" s="285"/>
      <c r="C2" s="285"/>
      <c r="D2" s="285"/>
      <c r="E2" s="285"/>
      <c r="F2" s="285"/>
      <c r="G2" s="285"/>
      <c r="H2" s="285"/>
      <c r="I2" s="285"/>
      <c r="J2" s="285"/>
      <c r="K2" s="285"/>
      <c r="L2" s="261"/>
      <c r="M2" s="261"/>
      <c r="N2" s="261"/>
      <c r="O2" s="261"/>
    </row>
    <row r="3" spans="1:10" ht="13.5" thickBot="1">
      <c r="A3" s="10"/>
      <c r="B3" s="7"/>
      <c r="C3" s="7"/>
      <c r="D3" s="7"/>
      <c r="E3" s="11"/>
      <c r="F3" s="11"/>
      <c r="G3" s="141"/>
      <c r="H3" s="262">
        <v>33</v>
      </c>
      <c r="I3" s="262">
        <v>72</v>
      </c>
      <c r="J3" s="262">
        <v>25</v>
      </c>
    </row>
    <row r="4" spans="1:11" ht="10.5" customHeight="1" thickTop="1">
      <c r="A4" s="14">
        <v>142</v>
      </c>
      <c r="B4" s="15" t="s">
        <v>37</v>
      </c>
      <c r="C4" s="15" t="s">
        <v>38</v>
      </c>
      <c r="D4" s="16"/>
      <c r="E4" s="296" t="s">
        <v>81</v>
      </c>
      <c r="F4" s="297"/>
      <c r="G4" s="142" t="s">
        <v>39</v>
      </c>
      <c r="H4" s="142" t="s">
        <v>40</v>
      </c>
      <c r="I4" s="142" t="s">
        <v>41</v>
      </c>
      <c r="J4" s="142" t="s">
        <v>42</v>
      </c>
      <c r="K4" s="143" t="s">
        <v>43</v>
      </c>
    </row>
    <row r="5" spans="1:11" ht="10.5" customHeight="1">
      <c r="A5" s="22">
        <v>8</v>
      </c>
      <c r="B5" s="23" t="s">
        <v>37</v>
      </c>
      <c r="C5" s="23" t="s">
        <v>44</v>
      </c>
      <c r="D5" s="7"/>
      <c r="E5" s="298" t="s">
        <v>85</v>
      </c>
      <c r="F5" s="299"/>
      <c r="G5" s="144" t="s">
        <v>45</v>
      </c>
      <c r="H5" s="144" t="s">
        <v>46</v>
      </c>
      <c r="I5" s="144" t="s">
        <v>47</v>
      </c>
      <c r="J5" s="144" t="s">
        <v>48</v>
      </c>
      <c r="K5" s="119" t="s">
        <v>45</v>
      </c>
    </row>
    <row r="6" spans="1:11" ht="10.5" customHeight="1">
      <c r="A6" s="22">
        <v>150</v>
      </c>
      <c r="B6" s="23" t="s">
        <v>37</v>
      </c>
      <c r="C6" s="23" t="s">
        <v>49</v>
      </c>
      <c r="D6" s="7"/>
      <c r="E6" s="298" t="s">
        <v>50</v>
      </c>
      <c r="F6" s="299"/>
      <c r="G6" s="144" t="s">
        <v>51</v>
      </c>
      <c r="H6" s="144" t="s">
        <v>51</v>
      </c>
      <c r="I6" s="144" t="s">
        <v>51</v>
      </c>
      <c r="J6" s="144" t="s">
        <v>51</v>
      </c>
      <c r="K6" s="119" t="s">
        <v>52</v>
      </c>
    </row>
    <row r="7" spans="1:11" ht="10.5" customHeight="1">
      <c r="A7" s="22"/>
      <c r="B7" s="23" t="s">
        <v>37</v>
      </c>
      <c r="C7" s="23"/>
      <c r="D7" s="7"/>
      <c r="E7" s="298" t="s">
        <v>54</v>
      </c>
      <c r="F7" s="299"/>
      <c r="G7" s="144" t="s">
        <v>53</v>
      </c>
      <c r="H7" s="144" t="s">
        <v>54</v>
      </c>
      <c r="I7" s="144" t="s">
        <v>54</v>
      </c>
      <c r="J7" s="144" t="s">
        <v>54</v>
      </c>
      <c r="K7" s="119" t="s">
        <v>120</v>
      </c>
    </row>
    <row r="8" spans="1:11" ht="10.5" customHeight="1">
      <c r="A8" s="29"/>
      <c r="B8" s="7"/>
      <c r="C8" s="7"/>
      <c r="D8" s="7"/>
      <c r="E8" s="30"/>
      <c r="F8" s="145"/>
      <c r="G8" s="144" t="s">
        <v>55</v>
      </c>
      <c r="H8" s="31" t="s">
        <v>206</v>
      </c>
      <c r="I8" s="31" t="s">
        <v>207</v>
      </c>
      <c r="J8" s="32" t="s">
        <v>208</v>
      </c>
      <c r="K8" s="119"/>
    </row>
    <row r="9" spans="1:11" ht="10.5" customHeight="1" thickBot="1">
      <c r="A9" s="35" t="s">
        <v>56</v>
      </c>
      <c r="B9" s="36"/>
      <c r="C9" s="36"/>
      <c r="D9" s="36"/>
      <c r="E9" s="37"/>
      <c r="F9" s="146"/>
      <c r="G9" s="147" t="s">
        <v>136</v>
      </c>
      <c r="H9" s="147" t="s">
        <v>57</v>
      </c>
      <c r="I9" s="147" t="s">
        <v>58</v>
      </c>
      <c r="J9" s="147" t="s">
        <v>59</v>
      </c>
      <c r="K9" s="134"/>
    </row>
    <row r="10" spans="1:11" ht="13.5" customHeight="1" thickTop="1">
      <c r="A10" s="44" t="s">
        <v>60</v>
      </c>
      <c r="B10" s="45" t="s">
        <v>61</v>
      </c>
      <c r="C10" s="148"/>
      <c r="D10" s="148"/>
      <c r="E10" s="294" t="s">
        <v>62</v>
      </c>
      <c r="F10" s="295"/>
      <c r="G10" s="149"/>
      <c r="H10" s="149"/>
      <c r="I10" s="149"/>
      <c r="J10" s="149"/>
      <c r="K10" s="114">
        <v>0</v>
      </c>
    </row>
    <row r="11" spans="1:11" s="152" customFormat="1" ht="13.5" customHeight="1">
      <c r="A11" s="63" t="s">
        <v>63</v>
      </c>
      <c r="B11" s="68" t="s">
        <v>64</v>
      </c>
      <c r="C11" s="68"/>
      <c r="D11" s="80"/>
      <c r="E11" s="150">
        <v>0</v>
      </c>
      <c r="F11" s="65" t="s">
        <v>135</v>
      </c>
      <c r="G11" s="154">
        <v>40</v>
      </c>
      <c r="H11" s="154">
        <f>E11*G11</f>
        <v>0</v>
      </c>
      <c r="I11" s="154">
        <f>H11*0.05</f>
        <v>0</v>
      </c>
      <c r="J11" s="154">
        <f>H11*0.1</f>
        <v>0</v>
      </c>
      <c r="K11" s="155">
        <f>(H11*$H$3+I11*$I$3+J11*$J$3)</f>
        <v>0</v>
      </c>
    </row>
    <row r="12" spans="1:11" s="152" customFormat="1" ht="13.5" customHeight="1">
      <c r="A12" s="54" t="s">
        <v>66</v>
      </c>
      <c r="B12" s="2" t="s">
        <v>67</v>
      </c>
      <c r="C12" s="2"/>
      <c r="D12" s="1"/>
      <c r="E12" s="153" t="s">
        <v>62</v>
      </c>
      <c r="F12" s="87"/>
      <c r="G12" s="204"/>
      <c r="H12" s="204"/>
      <c r="I12" s="204"/>
      <c r="J12" s="204"/>
      <c r="K12" s="207"/>
    </row>
    <row r="13" spans="1:11" ht="13.5" customHeight="1">
      <c r="A13" s="66"/>
      <c r="B13" s="64" t="s">
        <v>68</v>
      </c>
      <c r="C13" s="2" t="s">
        <v>69</v>
      </c>
      <c r="D13" s="1"/>
      <c r="E13" s="153" t="s">
        <v>62</v>
      </c>
      <c r="F13" s="47"/>
      <c r="G13" s="86" t="s">
        <v>70</v>
      </c>
      <c r="H13" s="204"/>
      <c r="I13" s="204"/>
      <c r="J13" s="204"/>
      <c r="K13" s="207"/>
    </row>
    <row r="14" spans="1:11" ht="13.5" customHeight="1">
      <c r="A14" s="66"/>
      <c r="B14" s="64" t="s">
        <v>71</v>
      </c>
      <c r="C14" s="2" t="s">
        <v>134</v>
      </c>
      <c r="D14" s="1"/>
      <c r="E14" s="153" t="s">
        <v>62</v>
      </c>
      <c r="F14" s="87"/>
      <c r="G14" s="47"/>
      <c r="H14" s="204"/>
      <c r="I14" s="204"/>
      <c r="J14" s="204"/>
      <c r="K14" s="207"/>
    </row>
    <row r="15" spans="1:11" ht="13.5" customHeight="1">
      <c r="A15" s="159">
        <f>0.1*0.1</f>
        <v>0.010000000000000002</v>
      </c>
      <c r="B15" s="160" t="s">
        <v>73</v>
      </c>
      <c r="C15" s="45" t="s">
        <v>72</v>
      </c>
      <c r="D15" s="5"/>
      <c r="E15" s="181" t="s">
        <v>62</v>
      </c>
      <c r="F15" s="81"/>
      <c r="G15" s="205"/>
      <c r="H15" s="206"/>
      <c r="I15" s="206"/>
      <c r="J15" s="206"/>
      <c r="K15" s="151"/>
    </row>
    <row r="16" spans="1:11" ht="13.5" customHeight="1">
      <c r="A16" s="159"/>
      <c r="B16" s="161" t="s">
        <v>75</v>
      </c>
      <c r="C16" s="68" t="s">
        <v>74</v>
      </c>
      <c r="D16" s="80"/>
      <c r="E16" s="181" t="s">
        <v>62</v>
      </c>
      <c r="F16" s="82"/>
      <c r="G16" s="149"/>
      <c r="H16" s="162"/>
      <c r="I16" s="162"/>
      <c r="J16" s="162"/>
      <c r="K16" s="151"/>
    </row>
    <row r="17" spans="1:11" ht="13.5" customHeight="1">
      <c r="A17" s="67"/>
      <c r="B17" s="85" t="s">
        <v>77</v>
      </c>
      <c r="C17" s="45" t="s">
        <v>76</v>
      </c>
      <c r="D17" s="5"/>
      <c r="E17" s="181" t="s">
        <v>62</v>
      </c>
      <c r="F17" s="48"/>
      <c r="G17" s="149"/>
      <c r="H17" s="162"/>
      <c r="I17" s="162"/>
      <c r="J17" s="162"/>
      <c r="K17" s="151"/>
    </row>
    <row r="18" spans="1:11" ht="13.5" customHeight="1">
      <c r="A18" s="66"/>
      <c r="B18" s="94" t="s">
        <v>79</v>
      </c>
      <c r="C18" s="55" t="s">
        <v>78</v>
      </c>
      <c r="D18" s="56"/>
      <c r="E18" s="60"/>
      <c r="F18" s="59"/>
      <c r="G18" s="157"/>
      <c r="H18" s="158"/>
      <c r="I18" s="158"/>
      <c r="J18" s="158"/>
      <c r="K18" s="155"/>
    </row>
    <row r="19" spans="1:11" ht="13.5" customHeight="1">
      <c r="A19" s="66"/>
      <c r="B19" s="163"/>
      <c r="C19" s="2" t="s">
        <v>180</v>
      </c>
      <c r="D19" s="1" t="s">
        <v>158</v>
      </c>
      <c r="E19" s="219">
        <f>SUM('A3'!I16,'B3'!I16,'C3'!I16)</f>
        <v>1618</v>
      </c>
      <c r="F19" s="65" t="s">
        <v>65</v>
      </c>
      <c r="G19" s="157">
        <v>0.5</v>
      </c>
      <c r="H19" s="220">
        <f>E19*G19</f>
        <v>809</v>
      </c>
      <c r="I19" s="220">
        <f>H19*0.05</f>
        <v>40.45</v>
      </c>
      <c r="J19" s="220">
        <f>H19*0.1</f>
        <v>80.9</v>
      </c>
      <c r="K19" s="156">
        <f>(H19*$H$3+I19*$I$3+J19*$J$3)</f>
        <v>31631.9</v>
      </c>
    </row>
    <row r="20" spans="1:11" ht="13.5" customHeight="1">
      <c r="A20" s="66">
        <v>0.01</v>
      </c>
      <c r="B20" s="83"/>
      <c r="C20" s="2" t="s">
        <v>162</v>
      </c>
      <c r="D20" s="2" t="s">
        <v>156</v>
      </c>
      <c r="E20" s="219">
        <f>SUM('A3'!I17,'B3'!I17,'C3'!I17)</f>
        <v>2668</v>
      </c>
      <c r="F20" s="65" t="s">
        <v>65</v>
      </c>
      <c r="G20" s="157">
        <v>0.5</v>
      </c>
      <c r="H20" s="220">
        <f>E20*G20</f>
        <v>1334</v>
      </c>
      <c r="I20" s="220">
        <f>H20*0.05</f>
        <v>66.7</v>
      </c>
      <c r="J20" s="220">
        <f>H20*0.1</f>
        <v>133.4</v>
      </c>
      <c r="K20" s="156">
        <f>(H20*$H$3+I20*$I$3+J20*$J$3)</f>
        <v>52159.4</v>
      </c>
    </row>
    <row r="21" spans="1:11" ht="13.5" customHeight="1">
      <c r="A21" s="66"/>
      <c r="B21" s="83"/>
      <c r="C21" s="2" t="s">
        <v>137</v>
      </c>
      <c r="D21" s="2"/>
      <c r="E21" s="219">
        <f>SUM('A3'!I18,'B3'!I18,'C3'!I18)</f>
        <v>4854</v>
      </c>
      <c r="F21" s="65"/>
      <c r="G21" s="157">
        <v>0.5</v>
      </c>
      <c r="H21" s="220">
        <f>E21*G21</f>
        <v>2427</v>
      </c>
      <c r="I21" s="220">
        <f>H21*0.05</f>
        <v>121.35000000000001</v>
      </c>
      <c r="J21" s="220">
        <f>H21*0.1</f>
        <v>242.70000000000002</v>
      </c>
      <c r="K21" s="156">
        <f>(H21*$H$3+I21*$I$3+J21*$J$3)</f>
        <v>94895.7</v>
      </c>
    </row>
    <row r="22" spans="1:11" ht="13.5" customHeight="1">
      <c r="A22" s="164" t="s">
        <v>103</v>
      </c>
      <c r="B22" s="165" t="s">
        <v>159</v>
      </c>
      <c r="C22" s="5"/>
      <c r="D22" s="5"/>
      <c r="E22" s="203" t="s">
        <v>62</v>
      </c>
      <c r="F22" s="47"/>
      <c r="G22" s="86"/>
      <c r="H22" s="221"/>
      <c r="I22" s="216"/>
      <c r="J22" s="216"/>
      <c r="K22" s="166"/>
    </row>
    <row r="23" spans="1:12" ht="13.5" customHeight="1" thickBot="1">
      <c r="A23" s="167" t="s">
        <v>119</v>
      </c>
      <c r="B23" s="168"/>
      <c r="C23" s="169"/>
      <c r="D23" s="170"/>
      <c r="E23" s="171"/>
      <c r="F23" s="172"/>
      <c r="G23" s="173"/>
      <c r="H23" s="222">
        <f>SUM(H11:H21)</f>
        <v>4570</v>
      </c>
      <c r="I23" s="222">
        <f>SUM(I11:I21)</f>
        <v>228.5</v>
      </c>
      <c r="J23" s="222">
        <f>SUM(J11:J21)</f>
        <v>457</v>
      </c>
      <c r="K23" s="175">
        <f>SUM(K11:K22)</f>
        <v>178687</v>
      </c>
      <c r="L23" s="176"/>
    </row>
    <row r="24" spans="1:13" s="7" customFormat="1" ht="13.5" customHeight="1" thickTop="1">
      <c r="A24" s="92"/>
      <c r="B24" s="92"/>
      <c r="C24" s="92"/>
      <c r="D24" s="177"/>
      <c r="E24" s="177"/>
      <c r="F24" s="118"/>
      <c r="G24" s="118"/>
      <c r="H24" s="124" t="s">
        <v>129</v>
      </c>
      <c r="I24" s="124" t="s">
        <v>130</v>
      </c>
      <c r="J24" s="124" t="s">
        <v>122</v>
      </c>
      <c r="K24" s="124" t="s">
        <v>87</v>
      </c>
      <c r="L24" s="178"/>
      <c r="M24" s="118"/>
    </row>
    <row r="25" spans="1:13" s="7" customFormat="1" ht="13.5" customHeight="1">
      <c r="A25" s="92" t="s">
        <v>115</v>
      </c>
      <c r="B25" s="92" t="s">
        <v>118</v>
      </c>
      <c r="C25" s="92"/>
      <c r="D25" s="177"/>
      <c r="E25" s="177"/>
      <c r="F25" s="118"/>
      <c r="G25" s="118"/>
      <c r="H25" s="124">
        <f>SUM(H23:J23)</f>
        <v>5255.5</v>
      </c>
      <c r="I25" s="126">
        <f>K23</f>
        <v>178687</v>
      </c>
      <c r="J25" s="126">
        <f>M22</f>
        <v>0</v>
      </c>
      <c r="K25" s="126">
        <f>SUM(I25:J25)</f>
        <v>178687</v>
      </c>
      <c r="L25" s="178"/>
      <c r="M25" s="118"/>
    </row>
    <row r="26" spans="1:13" s="7" customFormat="1" ht="13.5" customHeight="1">
      <c r="A26" s="92" t="s">
        <v>116</v>
      </c>
      <c r="B26" s="92" t="s">
        <v>161</v>
      </c>
      <c r="C26" s="92"/>
      <c r="D26" s="177"/>
      <c r="E26" s="177"/>
      <c r="F26" s="118"/>
      <c r="G26" s="118"/>
      <c r="H26" s="179"/>
      <c r="I26" s="179"/>
      <c r="J26" s="179"/>
      <c r="K26" s="179"/>
      <c r="L26" s="178"/>
      <c r="M26" s="118"/>
    </row>
    <row r="27" spans="1:13" s="7" customFormat="1" ht="13.5" customHeight="1">
      <c r="A27" s="92" t="s">
        <v>65</v>
      </c>
      <c r="B27" s="92" t="s">
        <v>117</v>
      </c>
      <c r="C27" s="92"/>
      <c r="D27" s="177"/>
      <c r="E27" s="177"/>
      <c r="F27" s="118"/>
      <c r="G27" s="118"/>
      <c r="H27" s="179"/>
      <c r="I27" s="179"/>
      <c r="J27" s="179"/>
      <c r="K27" s="179"/>
      <c r="L27" s="178"/>
      <c r="M27" s="118"/>
    </row>
  </sheetData>
  <mergeCells count="7">
    <mergeCell ref="A1:K1"/>
    <mergeCell ref="E10:F10"/>
    <mergeCell ref="E4:F4"/>
    <mergeCell ref="E5:F5"/>
    <mergeCell ref="E6:F6"/>
    <mergeCell ref="E7:F7"/>
    <mergeCell ref="A2:K2"/>
  </mergeCells>
  <printOptions horizontalCentered="1"/>
  <pageMargins left="0.25" right="0.25" top="0.75" bottom="0.75" header="0.25" footer="0.25"/>
  <pageSetup fitToHeight="1" fitToWidth="1" horizontalDpi="300" verticalDpi="300" orientation="landscape" scale="95" r:id="rId1"/>
  <headerFooter alignWithMargins="0">
    <oddFooter>&amp;L&amp;F&amp;CAgency Burden Year 1
&amp;P of &amp;N&amp;R&amp;D</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O27"/>
  <sheetViews>
    <sheetView zoomScale="75" zoomScaleNormal="75" workbookViewId="0" topLeftCell="A1">
      <pane xSplit="4" ySplit="9" topLeftCell="E10" activePane="bottomRight" state="frozen"/>
      <selection pane="topLeft" activeCell="A1" sqref="A1"/>
      <selection pane="topRight" activeCell="E1" sqref="E1"/>
      <selection pane="bottomLeft" activeCell="A10" sqref="A10"/>
      <selection pane="bottomRight" activeCell="H25" sqref="H25"/>
    </sheetView>
  </sheetViews>
  <sheetFormatPr defaultColWidth="9.33203125" defaultRowHeight="10.5"/>
  <cols>
    <col min="1" max="3" width="3.66015625" style="140" customWidth="1"/>
    <col min="4" max="4" width="67.5" style="140" customWidth="1"/>
    <col min="5" max="5" width="13" style="140" customWidth="1"/>
    <col min="6" max="6" width="4.16015625" style="140" customWidth="1"/>
    <col min="7" max="8" width="12.66015625" style="140" customWidth="1"/>
    <col min="9" max="9" width="13.83203125" style="140" customWidth="1"/>
    <col min="10" max="10" width="17.33203125" style="140" customWidth="1"/>
    <col min="11" max="11" width="15.16015625" style="140" customWidth="1"/>
    <col min="12" max="16384" width="9.16015625" style="140" customWidth="1"/>
  </cols>
  <sheetData>
    <row r="1" spans="1:13" ht="15.75">
      <c r="A1" s="293" t="s">
        <v>31</v>
      </c>
      <c r="B1" s="293"/>
      <c r="C1" s="293"/>
      <c r="D1" s="293"/>
      <c r="E1" s="293"/>
      <c r="F1" s="293"/>
      <c r="G1" s="293"/>
      <c r="H1" s="293"/>
      <c r="I1" s="293"/>
      <c r="J1" s="293"/>
      <c r="K1" s="293"/>
      <c r="L1" s="139"/>
      <c r="M1" s="139"/>
    </row>
    <row r="2" spans="1:15" ht="16.5">
      <c r="A2" s="285" t="s">
        <v>26</v>
      </c>
      <c r="B2" s="285"/>
      <c r="C2" s="285"/>
      <c r="D2" s="285"/>
      <c r="E2" s="285"/>
      <c r="F2" s="285"/>
      <c r="G2" s="285"/>
      <c r="H2" s="285"/>
      <c r="I2" s="285"/>
      <c r="J2" s="285"/>
      <c r="K2" s="285"/>
      <c r="L2" s="261"/>
      <c r="M2" s="261"/>
      <c r="N2" s="261"/>
      <c r="O2" s="261"/>
    </row>
    <row r="3" spans="1:10" ht="13.5" thickBot="1">
      <c r="A3" s="10"/>
      <c r="B3" s="7"/>
      <c r="C3" s="7"/>
      <c r="D3" s="7"/>
      <c r="E3" s="11"/>
      <c r="F3" s="11"/>
      <c r="G3" s="141"/>
      <c r="H3" s="262">
        <v>33</v>
      </c>
      <c r="I3" s="262">
        <v>72</v>
      </c>
      <c r="J3" s="262">
        <v>25</v>
      </c>
    </row>
    <row r="4" spans="1:11" ht="10.5" customHeight="1" thickTop="1">
      <c r="A4" s="14">
        <v>142</v>
      </c>
      <c r="B4" s="15" t="s">
        <v>37</v>
      </c>
      <c r="C4" s="15" t="s">
        <v>38</v>
      </c>
      <c r="D4" s="16"/>
      <c r="E4" s="296" t="s">
        <v>81</v>
      </c>
      <c r="F4" s="297"/>
      <c r="G4" s="142" t="s">
        <v>39</v>
      </c>
      <c r="H4" s="142" t="s">
        <v>40</v>
      </c>
      <c r="I4" s="142" t="s">
        <v>41</v>
      </c>
      <c r="J4" s="142" t="s">
        <v>42</v>
      </c>
      <c r="K4" s="143" t="s">
        <v>43</v>
      </c>
    </row>
    <row r="5" spans="1:11" ht="10.5" customHeight="1">
      <c r="A5" s="22">
        <v>8</v>
      </c>
      <c r="B5" s="23" t="s">
        <v>37</v>
      </c>
      <c r="C5" s="23" t="s">
        <v>44</v>
      </c>
      <c r="D5" s="7"/>
      <c r="E5" s="298" t="s">
        <v>85</v>
      </c>
      <c r="F5" s="299"/>
      <c r="G5" s="144" t="s">
        <v>45</v>
      </c>
      <c r="H5" s="144" t="s">
        <v>46</v>
      </c>
      <c r="I5" s="144" t="s">
        <v>47</v>
      </c>
      <c r="J5" s="144" t="s">
        <v>48</v>
      </c>
      <c r="K5" s="119" t="s">
        <v>45</v>
      </c>
    </row>
    <row r="6" spans="1:11" ht="10.5" customHeight="1">
      <c r="A6" s="22">
        <v>150</v>
      </c>
      <c r="B6" s="23" t="s">
        <v>37</v>
      </c>
      <c r="C6" s="23" t="s">
        <v>49</v>
      </c>
      <c r="D6" s="7"/>
      <c r="E6" s="298" t="s">
        <v>50</v>
      </c>
      <c r="F6" s="299"/>
      <c r="G6" s="144" t="s">
        <v>51</v>
      </c>
      <c r="H6" s="144" t="s">
        <v>51</v>
      </c>
      <c r="I6" s="144" t="s">
        <v>51</v>
      </c>
      <c r="J6" s="144" t="s">
        <v>51</v>
      </c>
      <c r="K6" s="119" t="s">
        <v>52</v>
      </c>
    </row>
    <row r="7" spans="1:11" ht="10.5" customHeight="1">
      <c r="A7" s="22"/>
      <c r="B7" s="23" t="s">
        <v>37</v>
      </c>
      <c r="C7" s="23"/>
      <c r="D7" s="7"/>
      <c r="E7" s="298" t="s">
        <v>54</v>
      </c>
      <c r="F7" s="299"/>
      <c r="G7" s="144" t="s">
        <v>53</v>
      </c>
      <c r="H7" s="144" t="s">
        <v>54</v>
      </c>
      <c r="I7" s="144" t="s">
        <v>54</v>
      </c>
      <c r="J7" s="144" t="s">
        <v>54</v>
      </c>
      <c r="K7" s="119" t="s">
        <v>120</v>
      </c>
    </row>
    <row r="8" spans="1:11" ht="10.5" customHeight="1">
      <c r="A8" s="29"/>
      <c r="B8" s="7"/>
      <c r="C8" s="7"/>
      <c r="D8" s="7"/>
      <c r="E8" s="30"/>
      <c r="F8" s="145"/>
      <c r="G8" s="144" t="s">
        <v>55</v>
      </c>
      <c r="H8" s="31" t="s">
        <v>206</v>
      </c>
      <c r="I8" s="31" t="s">
        <v>207</v>
      </c>
      <c r="J8" s="32" t="s">
        <v>208</v>
      </c>
      <c r="K8" s="119"/>
    </row>
    <row r="9" spans="1:11" ht="10.5" customHeight="1" thickBot="1">
      <c r="A9" s="35" t="s">
        <v>56</v>
      </c>
      <c r="B9" s="36"/>
      <c r="C9" s="36"/>
      <c r="D9" s="36"/>
      <c r="E9" s="37"/>
      <c r="F9" s="146"/>
      <c r="G9" s="147" t="s">
        <v>136</v>
      </c>
      <c r="H9" s="147" t="s">
        <v>57</v>
      </c>
      <c r="I9" s="147" t="s">
        <v>58</v>
      </c>
      <c r="J9" s="147" t="s">
        <v>59</v>
      </c>
      <c r="K9" s="134"/>
    </row>
    <row r="10" spans="1:11" ht="13.5" customHeight="1" thickTop="1">
      <c r="A10" s="44" t="s">
        <v>60</v>
      </c>
      <c r="B10" s="45" t="s">
        <v>61</v>
      </c>
      <c r="C10" s="148"/>
      <c r="D10" s="148"/>
      <c r="E10" s="294" t="s">
        <v>62</v>
      </c>
      <c r="F10" s="295"/>
      <c r="G10" s="149"/>
      <c r="H10" s="149"/>
      <c r="I10" s="149"/>
      <c r="J10" s="149"/>
      <c r="K10" s="114">
        <v>0</v>
      </c>
    </row>
    <row r="11" spans="1:11" s="152" customFormat="1" ht="13.5" customHeight="1">
      <c r="A11" s="63" t="s">
        <v>63</v>
      </c>
      <c r="B11" s="68" t="s">
        <v>64</v>
      </c>
      <c r="C11" s="68"/>
      <c r="D11" s="80"/>
      <c r="E11" s="150">
        <v>0</v>
      </c>
      <c r="F11" s="65" t="s">
        <v>135</v>
      </c>
      <c r="G11" s="154">
        <v>40</v>
      </c>
      <c r="H11" s="154">
        <f>E11*G11</f>
        <v>0</v>
      </c>
      <c r="I11" s="154">
        <f>H11*0.05</f>
        <v>0</v>
      </c>
      <c r="J11" s="154">
        <f>H11*0.1</f>
        <v>0</v>
      </c>
      <c r="K11" s="155">
        <f>(H11*$H$3+I11*$I$3+J11*$J$3)</f>
        <v>0</v>
      </c>
    </row>
    <row r="12" spans="1:11" s="152" customFormat="1" ht="13.5" customHeight="1">
      <c r="A12" s="54" t="s">
        <v>66</v>
      </c>
      <c r="B12" s="2" t="s">
        <v>67</v>
      </c>
      <c r="C12" s="2"/>
      <c r="D12" s="1"/>
      <c r="E12" s="153" t="s">
        <v>62</v>
      </c>
      <c r="F12" s="87"/>
      <c r="G12" s="204"/>
      <c r="H12" s="204"/>
      <c r="I12" s="204"/>
      <c r="J12" s="204"/>
      <c r="K12" s="207"/>
    </row>
    <row r="13" spans="1:11" ht="13.5" customHeight="1">
      <c r="A13" s="66"/>
      <c r="B13" s="64" t="s">
        <v>68</v>
      </c>
      <c r="C13" s="2" t="s">
        <v>69</v>
      </c>
      <c r="D13" s="1"/>
      <c r="E13" s="153" t="s">
        <v>62</v>
      </c>
      <c r="F13" s="47"/>
      <c r="G13" s="86" t="s">
        <v>70</v>
      </c>
      <c r="H13" s="204"/>
      <c r="I13" s="204"/>
      <c r="J13" s="204"/>
      <c r="K13" s="207"/>
    </row>
    <row r="14" spans="1:11" ht="13.5" customHeight="1">
      <c r="A14" s="66"/>
      <c r="B14" s="64" t="s">
        <v>71</v>
      </c>
      <c r="C14" s="2" t="s">
        <v>134</v>
      </c>
      <c r="D14" s="1"/>
      <c r="E14" s="153" t="s">
        <v>62</v>
      </c>
      <c r="F14" s="87"/>
      <c r="G14" s="47"/>
      <c r="H14" s="204"/>
      <c r="I14" s="204"/>
      <c r="J14" s="204"/>
      <c r="K14" s="207"/>
    </row>
    <row r="15" spans="1:11" ht="13.5" customHeight="1">
      <c r="A15" s="159">
        <f>0.1*0.1</f>
        <v>0.010000000000000002</v>
      </c>
      <c r="B15" s="160" t="s">
        <v>73</v>
      </c>
      <c r="C15" s="45" t="s">
        <v>72</v>
      </c>
      <c r="D15" s="5"/>
      <c r="E15" s="181" t="s">
        <v>62</v>
      </c>
      <c r="F15" s="81"/>
      <c r="G15" s="205"/>
      <c r="H15" s="206"/>
      <c r="I15" s="206"/>
      <c r="J15" s="206"/>
      <c r="K15" s="151"/>
    </row>
    <row r="16" spans="1:11" ht="13.5" customHeight="1">
      <c r="A16" s="159"/>
      <c r="B16" s="161" t="s">
        <v>75</v>
      </c>
      <c r="C16" s="68" t="s">
        <v>74</v>
      </c>
      <c r="D16" s="80"/>
      <c r="E16" s="181" t="s">
        <v>62</v>
      </c>
      <c r="F16" s="82"/>
      <c r="G16" s="149"/>
      <c r="H16" s="162"/>
      <c r="I16" s="162"/>
      <c r="J16" s="162"/>
      <c r="K16" s="151"/>
    </row>
    <row r="17" spans="1:11" ht="13.5" customHeight="1">
      <c r="A17" s="67"/>
      <c r="B17" s="85" t="s">
        <v>77</v>
      </c>
      <c r="C17" s="45" t="s">
        <v>76</v>
      </c>
      <c r="D17" s="5"/>
      <c r="E17" s="181" t="s">
        <v>62</v>
      </c>
      <c r="F17" s="48"/>
      <c r="G17" s="149"/>
      <c r="H17" s="162"/>
      <c r="I17" s="162"/>
      <c r="J17" s="162"/>
      <c r="K17" s="151"/>
    </row>
    <row r="18" spans="1:11" ht="13.5" customHeight="1">
      <c r="A18" s="66"/>
      <c r="B18" s="94" t="s">
        <v>79</v>
      </c>
      <c r="C18" s="55" t="s">
        <v>78</v>
      </c>
      <c r="D18" s="56"/>
      <c r="E18" s="60"/>
      <c r="F18" s="59"/>
      <c r="G18" s="157"/>
      <c r="H18" s="158"/>
      <c r="I18" s="158"/>
      <c r="J18" s="158"/>
      <c r="K18" s="155"/>
    </row>
    <row r="19" spans="1:11" ht="13.5" customHeight="1">
      <c r="A19" s="66"/>
      <c r="B19" s="163"/>
      <c r="C19" s="2" t="s">
        <v>180</v>
      </c>
      <c r="D19" s="1" t="s">
        <v>158</v>
      </c>
      <c r="E19" s="219">
        <f>SUM('A4'!I16,'B4'!I16,'C4'!I16)</f>
        <v>1618</v>
      </c>
      <c r="F19" s="65" t="s">
        <v>65</v>
      </c>
      <c r="G19" s="157">
        <v>0.5</v>
      </c>
      <c r="H19" s="220">
        <f>E19*G19</f>
        <v>809</v>
      </c>
      <c r="I19" s="220">
        <f>H19*0.05</f>
        <v>40.45</v>
      </c>
      <c r="J19" s="220">
        <f>H19*0.1</f>
        <v>80.9</v>
      </c>
      <c r="K19" s="156">
        <f>(H19*$H$3+I19*$I$3+J19*$J$3)</f>
        <v>31631.9</v>
      </c>
    </row>
    <row r="20" spans="1:11" ht="13.5" customHeight="1">
      <c r="A20" s="66">
        <v>0.01</v>
      </c>
      <c r="B20" s="83"/>
      <c r="C20" s="2" t="s">
        <v>162</v>
      </c>
      <c r="D20" s="2" t="s">
        <v>156</v>
      </c>
      <c r="E20" s="219">
        <f>SUM('A4'!I17,'B4'!I17,'C4'!I17)</f>
        <v>29509</v>
      </c>
      <c r="F20" s="65" t="s">
        <v>65</v>
      </c>
      <c r="G20" s="157">
        <v>0.5</v>
      </c>
      <c r="H20" s="220">
        <f>E20*G20</f>
        <v>14754.5</v>
      </c>
      <c r="I20" s="220">
        <f>H20*0.05</f>
        <v>737.725</v>
      </c>
      <c r="J20" s="220">
        <f>H20*0.1</f>
        <v>1475.45</v>
      </c>
      <c r="K20" s="156">
        <f>(H20*$H$3+I20*$I$3+J20*$J$3)</f>
        <v>576900.95</v>
      </c>
    </row>
    <row r="21" spans="1:11" ht="13.5" customHeight="1">
      <c r="A21" s="66"/>
      <c r="B21" s="83"/>
      <c r="C21" s="2" t="s">
        <v>137</v>
      </c>
      <c r="D21" s="2"/>
      <c r="E21" s="219">
        <f>SUM('A4'!I18,'B4'!I18,'C4'!I18)</f>
        <v>37031</v>
      </c>
      <c r="F21" s="65"/>
      <c r="G21" s="157">
        <v>0.5</v>
      </c>
      <c r="H21" s="220">
        <f>E21*G21</f>
        <v>18515.5</v>
      </c>
      <c r="I21" s="220">
        <f>H21*0.05</f>
        <v>925.7750000000001</v>
      </c>
      <c r="J21" s="220">
        <f>H21*0.1</f>
        <v>1851.5500000000002</v>
      </c>
      <c r="K21" s="156">
        <f>(H21*$H$3+I21*$I$3+J21*$J$3)</f>
        <v>723956.05</v>
      </c>
    </row>
    <row r="22" spans="1:11" ht="13.5" customHeight="1">
      <c r="A22" s="164" t="s">
        <v>103</v>
      </c>
      <c r="B22" s="165" t="s">
        <v>159</v>
      </c>
      <c r="C22" s="5"/>
      <c r="D22" s="5"/>
      <c r="E22" s="203" t="s">
        <v>62</v>
      </c>
      <c r="F22" s="47"/>
      <c r="G22" s="86"/>
      <c r="H22" s="221"/>
      <c r="I22" s="216"/>
      <c r="J22" s="216"/>
      <c r="K22" s="166"/>
    </row>
    <row r="23" spans="1:12" ht="13.5" customHeight="1" thickBot="1">
      <c r="A23" s="167" t="s">
        <v>119</v>
      </c>
      <c r="B23" s="168"/>
      <c r="C23" s="169"/>
      <c r="D23" s="170"/>
      <c r="E23" s="171"/>
      <c r="F23" s="172"/>
      <c r="G23" s="173"/>
      <c r="H23" s="222">
        <f>SUM(H11:H21)</f>
        <v>34079</v>
      </c>
      <c r="I23" s="222">
        <f>SUM(I11:I21)</f>
        <v>1703.9500000000003</v>
      </c>
      <c r="J23" s="222">
        <f>SUM(J11:J21)</f>
        <v>3407.9000000000005</v>
      </c>
      <c r="K23" s="175">
        <f>SUM(K11:K22)</f>
        <v>1332488.9</v>
      </c>
      <c r="L23" s="176"/>
    </row>
    <row r="24" spans="1:13" s="7" customFormat="1" ht="13.5" customHeight="1" thickTop="1">
      <c r="A24" s="92"/>
      <c r="B24" s="92"/>
      <c r="C24" s="92"/>
      <c r="D24" s="177"/>
      <c r="E24" s="177"/>
      <c r="F24" s="118"/>
      <c r="G24" s="118"/>
      <c r="H24" s="124" t="s">
        <v>129</v>
      </c>
      <c r="I24" s="124" t="s">
        <v>130</v>
      </c>
      <c r="J24" s="124" t="s">
        <v>122</v>
      </c>
      <c r="K24" s="124" t="s">
        <v>87</v>
      </c>
      <c r="L24" s="178"/>
      <c r="M24" s="118"/>
    </row>
    <row r="25" spans="1:13" s="7" customFormat="1" ht="13.5" customHeight="1">
      <c r="A25" s="92" t="s">
        <v>115</v>
      </c>
      <c r="B25" s="92" t="s">
        <v>118</v>
      </c>
      <c r="C25" s="92"/>
      <c r="D25" s="177"/>
      <c r="E25" s="177"/>
      <c r="F25" s="118"/>
      <c r="G25" s="118"/>
      <c r="H25" s="124">
        <f>SUM(H23:J23)</f>
        <v>39190.85</v>
      </c>
      <c r="I25" s="126">
        <f>K23</f>
        <v>1332488.9</v>
      </c>
      <c r="J25" s="126">
        <f>M22</f>
        <v>0</v>
      </c>
      <c r="K25" s="126">
        <f>SUM(I25:J25)</f>
        <v>1332488.9</v>
      </c>
      <c r="L25" s="178"/>
      <c r="M25" s="118"/>
    </row>
    <row r="26" spans="1:13" s="7" customFormat="1" ht="13.5" customHeight="1">
      <c r="A26" s="92" t="s">
        <v>116</v>
      </c>
      <c r="B26" s="92" t="s">
        <v>161</v>
      </c>
      <c r="C26" s="92"/>
      <c r="D26" s="177"/>
      <c r="E26" s="177"/>
      <c r="F26" s="118"/>
      <c r="G26" s="118"/>
      <c r="H26" s="179"/>
      <c r="I26" s="179"/>
      <c r="J26" s="179"/>
      <c r="K26" s="179"/>
      <c r="L26" s="178"/>
      <c r="M26" s="118"/>
    </row>
    <row r="27" spans="1:13" s="7" customFormat="1" ht="13.5" customHeight="1">
      <c r="A27" s="92" t="s">
        <v>65</v>
      </c>
      <c r="B27" s="92" t="s">
        <v>117</v>
      </c>
      <c r="C27" s="92"/>
      <c r="D27" s="177"/>
      <c r="E27" s="177"/>
      <c r="F27" s="118"/>
      <c r="G27" s="118"/>
      <c r="H27" s="179"/>
      <c r="I27" s="179"/>
      <c r="J27" s="179"/>
      <c r="K27" s="179"/>
      <c r="L27" s="178"/>
      <c r="M27" s="118"/>
    </row>
  </sheetData>
  <mergeCells count="7">
    <mergeCell ref="E6:F6"/>
    <mergeCell ref="E7:F7"/>
    <mergeCell ref="E10:F10"/>
    <mergeCell ref="A1:K1"/>
    <mergeCell ref="A2:K2"/>
    <mergeCell ref="E4:F4"/>
    <mergeCell ref="E5:F5"/>
  </mergeCells>
  <printOptions horizontalCentered="1"/>
  <pageMargins left="0.25" right="0.25" top="0.5" bottom="0.5" header="0.2" footer="0.3"/>
  <pageSetup fitToHeight="1" fitToWidth="1" horizontalDpi="600" verticalDpi="600" orientation="landscape" scale="91" r:id="rId1"/>
  <headerFooter alignWithMargins="0">
    <oddFooter>&amp;L&amp;F&amp;CAgency Burden Year 4
&amp;P of &amp;N&amp;R&amp;D</oddFooter>
  </headerFooter>
</worksheet>
</file>

<file path=xl/worksheets/sheet18.xml><?xml version="1.0" encoding="utf-8"?>
<worksheet xmlns="http://schemas.openxmlformats.org/spreadsheetml/2006/main" xmlns:r="http://schemas.openxmlformats.org/officeDocument/2006/relationships">
  <dimension ref="A1:F18"/>
  <sheetViews>
    <sheetView tabSelected="1" workbookViewId="0" topLeftCell="A1">
      <selection activeCell="F18" sqref="F18"/>
    </sheetView>
  </sheetViews>
  <sheetFormatPr defaultColWidth="9.33203125" defaultRowHeight="10.5"/>
  <cols>
    <col min="2" max="3" width="14.66015625" style="0" customWidth="1"/>
    <col min="4" max="4" width="13.83203125" style="0" bestFit="1" customWidth="1"/>
    <col min="5" max="5" width="12.83203125" style="0" customWidth="1"/>
    <col min="6" max="6" width="14.83203125" style="0" customWidth="1"/>
  </cols>
  <sheetData>
    <row r="1" ht="16.5" thickBot="1">
      <c r="A1" s="266" t="s">
        <v>218</v>
      </c>
    </row>
    <row r="2" spans="1:6" ht="51.75" thickBot="1">
      <c r="A2" s="267"/>
      <c r="B2" s="268" t="s">
        <v>219</v>
      </c>
      <c r="C2" s="268" t="s">
        <v>220</v>
      </c>
      <c r="D2" s="268" t="s">
        <v>221</v>
      </c>
      <c r="E2" s="268" t="s">
        <v>222</v>
      </c>
      <c r="F2" s="268" t="s">
        <v>87</v>
      </c>
    </row>
    <row r="3" spans="1:6" ht="13.5" thickBot="1">
      <c r="A3" s="300" t="s">
        <v>223</v>
      </c>
      <c r="B3" s="269" t="s">
        <v>224</v>
      </c>
      <c r="C3" s="273">
        <f>'A1'!I34</f>
        <v>604345.8735</v>
      </c>
      <c r="D3" s="273">
        <f>'B1'!I34</f>
        <v>4175</v>
      </c>
      <c r="E3" s="273">
        <f>'C1'!I30</f>
        <v>17250</v>
      </c>
      <c r="F3" s="280">
        <f>SUM(C3:E3)</f>
        <v>625770.8735</v>
      </c>
    </row>
    <row r="4" spans="1:6" ht="13.5" thickBot="1">
      <c r="A4" s="301"/>
      <c r="B4" s="269" t="s">
        <v>225</v>
      </c>
      <c r="C4" s="274">
        <f>'A1'!J34</f>
        <v>25332136.354530003</v>
      </c>
      <c r="D4" s="274">
        <f>'B1'!J34</f>
        <v>174919.5</v>
      </c>
      <c r="E4" s="274">
        <f>'C1'!J30</f>
        <v>749655</v>
      </c>
      <c r="F4" s="275">
        <f>SUM(C4:E4)</f>
        <v>26256710.854530003</v>
      </c>
    </row>
    <row r="5" spans="1:6" ht="13.5" thickBot="1">
      <c r="A5" s="302"/>
      <c r="B5" s="269" t="s">
        <v>226</v>
      </c>
      <c r="C5" s="274">
        <f>'A1'!K34</f>
        <v>38967</v>
      </c>
      <c r="D5" s="274">
        <f>'B1'!K34</f>
        <v>250</v>
      </c>
      <c r="E5" s="274">
        <f>'C1'!K30</f>
        <v>3000</v>
      </c>
      <c r="F5" s="275">
        <f>SUM(C5:E5)</f>
        <v>42217</v>
      </c>
    </row>
    <row r="6" spans="1:6" ht="13.5" thickBot="1">
      <c r="A6" s="303"/>
      <c r="B6" s="304"/>
      <c r="C6" s="304"/>
      <c r="D6" s="304"/>
      <c r="E6" s="304"/>
      <c r="F6" s="305"/>
    </row>
    <row r="7" spans="1:6" ht="13.5" thickBot="1">
      <c r="A7" s="300" t="s">
        <v>227</v>
      </c>
      <c r="B7" s="269" t="s">
        <v>224</v>
      </c>
      <c r="C7" s="273">
        <f>'A2'!I34</f>
        <v>41800.78025</v>
      </c>
      <c r="D7" s="273">
        <f>'B2'!I34</f>
        <v>0</v>
      </c>
      <c r="E7" s="273">
        <f>'C2'!I30</f>
        <v>9660</v>
      </c>
      <c r="F7" s="275">
        <f>SUM(C7:E7)</f>
        <v>51460.78025</v>
      </c>
    </row>
    <row r="8" spans="1:6" ht="13.5" thickBot="1">
      <c r="A8" s="301"/>
      <c r="B8" s="269" t="s">
        <v>225</v>
      </c>
      <c r="C8" s="274">
        <f>'A2'!J34</f>
        <v>1629991.6087950002</v>
      </c>
      <c r="D8" s="274">
        <f>'B2'!J34</f>
        <v>0</v>
      </c>
      <c r="E8" s="274">
        <f>'C2'!J30</f>
        <v>419806.8</v>
      </c>
      <c r="F8" s="275">
        <f>SUM(C8:E8)</f>
        <v>2049798.4087950003</v>
      </c>
    </row>
    <row r="9" spans="1:6" ht="13.5" thickBot="1">
      <c r="A9" s="302"/>
      <c r="B9" s="269" t="s">
        <v>226</v>
      </c>
      <c r="C9" s="274">
        <f>'A2'!K34</f>
        <v>12944</v>
      </c>
      <c r="D9" s="274">
        <f>'B2'!K34</f>
        <v>0</v>
      </c>
      <c r="E9" s="274">
        <f>'C2'!K30</f>
        <v>0</v>
      </c>
      <c r="F9" s="275">
        <f>SUM(C9:E9)</f>
        <v>12944</v>
      </c>
    </row>
    <row r="10" spans="1:6" ht="13.5" thickBot="1">
      <c r="A10" s="303"/>
      <c r="B10" s="304"/>
      <c r="C10" s="304"/>
      <c r="D10" s="304"/>
      <c r="E10" s="304"/>
      <c r="F10" s="305"/>
    </row>
    <row r="11" spans="1:6" ht="13.5" thickBot="1">
      <c r="A11" s="300" t="s">
        <v>228</v>
      </c>
      <c r="B11" s="269" t="s">
        <v>224</v>
      </c>
      <c r="C11" s="273">
        <f>'A3'!I34</f>
        <v>45619.867</v>
      </c>
      <c r="D11" s="273">
        <f>'B3'!I34</f>
        <v>0</v>
      </c>
      <c r="E11" s="273">
        <f>'C3'!I30</f>
        <v>17257.5</v>
      </c>
      <c r="F11" s="275">
        <f>SUM(C11:E11)</f>
        <v>62877.367</v>
      </c>
    </row>
    <row r="12" spans="1:6" ht="13.5" thickBot="1">
      <c r="A12" s="301"/>
      <c r="B12" s="269" t="s">
        <v>225</v>
      </c>
      <c r="C12" s="274">
        <f>'A3'!J34</f>
        <v>1795962.4770600002</v>
      </c>
      <c r="D12" s="274">
        <f>'B3'!J34</f>
        <v>0</v>
      </c>
      <c r="E12" s="274">
        <f>'C3'!J30</f>
        <v>361694.85</v>
      </c>
      <c r="F12" s="275">
        <f>SUM(C12:E12)</f>
        <v>2157657.32706</v>
      </c>
    </row>
    <row r="13" spans="1:6" ht="13.5" thickBot="1">
      <c r="A13" s="302"/>
      <c r="B13" s="269" t="s">
        <v>226</v>
      </c>
      <c r="C13" s="274">
        <f>'A3'!K34</f>
        <v>17798</v>
      </c>
      <c r="D13" s="274">
        <f>'B3'!K34</f>
        <v>0</v>
      </c>
      <c r="E13" s="274">
        <f>'C3'!K30</f>
        <v>1050</v>
      </c>
      <c r="F13" s="275">
        <f>SUM(C13:E13)</f>
        <v>18848</v>
      </c>
    </row>
    <row r="14" spans="1:6" ht="13.5" thickBot="1">
      <c r="A14" s="303"/>
      <c r="B14" s="304"/>
      <c r="C14" s="304"/>
      <c r="D14" s="304"/>
      <c r="E14" s="304"/>
      <c r="F14" s="305"/>
    </row>
    <row r="15" spans="1:6" ht="13.5" thickBot="1">
      <c r="A15" s="300" t="s">
        <v>229</v>
      </c>
      <c r="B15" s="269" t="s">
        <v>224</v>
      </c>
      <c r="C15" s="273">
        <f aca="true" t="shared" si="0" ref="C15:F17">SUM(C3,C7,C11)/3</f>
        <v>230588.84024999998</v>
      </c>
      <c r="D15" s="273">
        <f t="shared" si="0"/>
        <v>1391.6666666666667</v>
      </c>
      <c r="E15" s="273">
        <f t="shared" si="0"/>
        <v>14722.5</v>
      </c>
      <c r="F15" s="273">
        <v>246704</v>
      </c>
    </row>
    <row r="16" spans="1:6" ht="13.5" thickBot="1">
      <c r="A16" s="301"/>
      <c r="B16" s="269" t="s">
        <v>225</v>
      </c>
      <c r="C16" s="274">
        <f t="shared" si="0"/>
        <v>9586030.146795</v>
      </c>
      <c r="D16" s="274">
        <f t="shared" si="0"/>
        <v>58306.5</v>
      </c>
      <c r="E16" s="274">
        <f t="shared" si="0"/>
        <v>510385.55</v>
      </c>
      <c r="F16" s="274">
        <v>10154723</v>
      </c>
    </row>
    <row r="17" spans="1:6" ht="13.5" thickBot="1">
      <c r="A17" s="302"/>
      <c r="B17" s="269" t="s">
        <v>226</v>
      </c>
      <c r="C17" s="274">
        <f t="shared" si="0"/>
        <v>23236.333333333332</v>
      </c>
      <c r="D17" s="274">
        <f t="shared" si="0"/>
        <v>83.33333333333333</v>
      </c>
      <c r="E17" s="274">
        <f t="shared" si="0"/>
        <v>1350</v>
      </c>
      <c r="F17" s="274">
        <v>24669</v>
      </c>
    </row>
    <row r="18" spans="1:6" ht="13.5" thickBot="1">
      <c r="A18" s="271"/>
      <c r="B18" s="269"/>
      <c r="C18" s="270"/>
      <c r="D18" s="270"/>
      <c r="E18" s="270"/>
      <c r="F18" s="272"/>
    </row>
  </sheetData>
  <mergeCells count="7">
    <mergeCell ref="A11:A13"/>
    <mergeCell ref="A14:F14"/>
    <mergeCell ref="A15:A17"/>
    <mergeCell ref="A3:A5"/>
    <mergeCell ref="A6:F6"/>
    <mergeCell ref="A7:A9"/>
    <mergeCell ref="A10:F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7"/>
  <sheetViews>
    <sheetView workbookViewId="0" topLeftCell="A1">
      <selection activeCell="F13" sqref="F13"/>
    </sheetView>
  </sheetViews>
  <sheetFormatPr defaultColWidth="9.33203125" defaultRowHeight="10.5"/>
  <cols>
    <col min="1" max="1" width="10.5" style="0" customWidth="1"/>
    <col min="2" max="2" width="13.83203125" style="0" customWidth="1"/>
    <col min="3" max="3" width="15.16015625" style="0" customWidth="1"/>
    <col min="6" max="6" width="12.16015625" style="0" bestFit="1" customWidth="1"/>
  </cols>
  <sheetData>
    <row r="1" ht="17.25" thickBot="1">
      <c r="A1" s="276" t="s">
        <v>230</v>
      </c>
    </row>
    <row r="2" spans="1:3" ht="13.5" thickBot="1">
      <c r="A2" s="267"/>
      <c r="B2" s="268"/>
      <c r="C2" s="268" t="s">
        <v>231</v>
      </c>
    </row>
    <row r="3" spans="1:3" ht="26.25" thickBot="1">
      <c r="A3" s="281" t="s">
        <v>223</v>
      </c>
      <c r="B3" s="269" t="s">
        <v>224</v>
      </c>
      <c r="C3" s="273">
        <f>'D1'!H25</f>
        <v>27034.775</v>
      </c>
    </row>
    <row r="4" spans="1:3" ht="13.5" thickBot="1">
      <c r="A4" s="282"/>
      <c r="B4" s="269" t="s">
        <v>225</v>
      </c>
      <c r="C4" s="277">
        <f>'D1'!I25</f>
        <v>1790172.275</v>
      </c>
    </row>
    <row r="5" spans="1:3" ht="13.5" thickBot="1">
      <c r="A5" s="283"/>
      <c r="B5" s="269" t="s">
        <v>226</v>
      </c>
      <c r="C5" s="274">
        <f>'D1'!J25</f>
        <v>0</v>
      </c>
    </row>
    <row r="6" spans="1:3" ht="13.5" thickBot="1">
      <c r="A6" s="306"/>
      <c r="B6" s="307"/>
      <c r="C6" s="308"/>
    </row>
    <row r="7" spans="1:3" ht="26.25" thickBot="1">
      <c r="A7" s="281" t="s">
        <v>227</v>
      </c>
      <c r="B7" s="269" t="s">
        <v>224</v>
      </c>
      <c r="C7" s="273">
        <f>'D2'!H25</f>
        <v>3721.4</v>
      </c>
    </row>
    <row r="8" spans="1:3" ht="13.5" thickBot="1">
      <c r="A8" s="282"/>
      <c r="B8" s="269" t="s">
        <v>225</v>
      </c>
      <c r="C8" s="277">
        <f>'D2'!I25</f>
        <v>126527.6</v>
      </c>
    </row>
    <row r="9" spans="1:3" ht="13.5" thickBot="1">
      <c r="A9" s="283"/>
      <c r="B9" s="269" t="s">
        <v>226</v>
      </c>
      <c r="C9" s="274">
        <f>'D2'!J25</f>
        <v>0</v>
      </c>
    </row>
    <row r="10" spans="1:3" ht="13.5" thickBot="1">
      <c r="A10" s="306"/>
      <c r="B10" s="307"/>
      <c r="C10" s="308"/>
    </row>
    <row r="11" spans="1:6" ht="26.25" thickBot="1">
      <c r="A11" s="281" t="s">
        <v>228</v>
      </c>
      <c r="B11" s="269" t="s">
        <v>224</v>
      </c>
      <c r="C11" s="273">
        <f>'D3'!H25</f>
        <v>5255.5</v>
      </c>
      <c r="F11" s="278">
        <f>SUM(C7,C11,C3)/3</f>
        <v>12003.891666666668</v>
      </c>
    </row>
    <row r="12" spans="1:6" ht="13.5" thickBot="1">
      <c r="A12" s="282"/>
      <c r="B12" s="269" t="s">
        <v>225</v>
      </c>
      <c r="C12" s="277">
        <f>'D3'!I25</f>
        <v>178687</v>
      </c>
      <c r="F12" s="279">
        <f>SUM(C8,C12,C4)/3</f>
        <v>698462.2916666666</v>
      </c>
    </row>
    <row r="13" spans="1:3" ht="13.5" thickBot="1">
      <c r="A13" s="283"/>
      <c r="B13" s="269" t="s">
        <v>226</v>
      </c>
      <c r="C13" s="274">
        <f>'D3'!J25</f>
        <v>0</v>
      </c>
    </row>
    <row r="14" spans="1:3" ht="13.5" thickBot="1">
      <c r="A14" s="306"/>
      <c r="B14" s="307"/>
      <c r="C14" s="308"/>
    </row>
    <row r="15" spans="1:3" ht="26.25" thickBot="1">
      <c r="A15" s="281" t="s">
        <v>232</v>
      </c>
      <c r="B15" s="269" t="s">
        <v>224</v>
      </c>
      <c r="C15" s="273">
        <f>SUM(C3,C7,C11)/3</f>
        <v>12003.891666666668</v>
      </c>
    </row>
    <row r="16" spans="1:3" ht="13.5" thickBot="1">
      <c r="A16" s="282"/>
      <c r="B16" s="269" t="s">
        <v>225</v>
      </c>
      <c r="C16" s="277">
        <f>SUM(C4,C8,C12)/3</f>
        <v>698462.2916666666</v>
      </c>
    </row>
    <row r="17" spans="1:3" ht="13.5" thickBot="1">
      <c r="A17" s="283"/>
      <c r="B17" s="269" t="s">
        <v>226</v>
      </c>
      <c r="C17" s="274">
        <f>SUM(C5,C9,C13)/3</f>
        <v>0</v>
      </c>
    </row>
  </sheetData>
  <mergeCells count="7">
    <mergeCell ref="A11:A13"/>
    <mergeCell ref="A14:C14"/>
    <mergeCell ref="A15:A17"/>
    <mergeCell ref="A3:A5"/>
    <mergeCell ref="A6:C6"/>
    <mergeCell ref="A7:A9"/>
    <mergeCell ref="A10:C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AJ70"/>
  <sheetViews>
    <sheetView showGridLines="0" zoomScale="75" zoomScaleNormal="75" workbookViewId="0" topLeftCell="A1">
      <pane xSplit="4" ySplit="9" topLeftCell="F10" activePane="bottomRight" state="frozen"/>
      <selection pane="topLeft" activeCell="A1" sqref="A1"/>
      <selection pane="topRight" activeCell="E1" sqref="E1"/>
      <selection pane="bottomLeft" activeCell="A10" sqref="A10"/>
      <selection pane="bottomRight" activeCell="J30" sqref="J30"/>
    </sheetView>
  </sheetViews>
  <sheetFormatPr defaultColWidth="9.83203125" defaultRowHeight="10.5"/>
  <cols>
    <col min="1" max="3" width="3.66015625" style="7" customWidth="1"/>
    <col min="4" max="4" width="55.83203125" style="7" customWidth="1"/>
    <col min="5" max="6" width="12.83203125" style="11" customWidth="1"/>
    <col min="7" max="9" width="11.83203125" style="11" customWidth="1"/>
    <col min="10" max="10" width="12.83203125" style="11" customWidth="1"/>
    <col min="11" max="11" width="13" style="11" customWidth="1"/>
    <col min="12" max="12" width="11.83203125" style="11" customWidth="1"/>
    <col min="13" max="13" width="13.16015625" style="11" customWidth="1"/>
    <col min="14" max="14" width="13.33203125" style="11" customWidth="1"/>
    <col min="15" max="15" width="11.83203125" style="11" customWidth="1"/>
    <col min="16" max="18" width="9.83203125" style="7" customWidth="1"/>
    <col min="19" max="19" width="35.83203125" style="7" customWidth="1"/>
    <col min="20" max="20" width="16.16015625" style="7" customWidth="1"/>
    <col min="21" max="16384" width="9.83203125" style="7" customWidth="1"/>
  </cols>
  <sheetData>
    <row r="1" spans="1:36" ht="13.5" customHeight="1">
      <c r="A1" s="285" t="s">
        <v>138</v>
      </c>
      <c r="B1" s="285"/>
      <c r="C1" s="285"/>
      <c r="D1" s="285"/>
      <c r="E1" s="285"/>
      <c r="F1" s="285"/>
      <c r="G1" s="285"/>
      <c r="H1" s="285"/>
      <c r="I1" s="285"/>
      <c r="J1" s="285"/>
      <c r="K1" s="285"/>
      <c r="L1" s="285"/>
      <c r="M1" s="285"/>
      <c r="N1" s="285"/>
      <c r="O1" s="285"/>
      <c r="Q1" s="8">
        <v>75</v>
      </c>
      <c r="R1" s="9"/>
      <c r="S1" s="9"/>
      <c r="T1" s="9"/>
      <c r="U1" s="9"/>
      <c r="V1" s="9"/>
      <c r="W1" s="9"/>
      <c r="X1" s="9"/>
      <c r="Y1" s="9"/>
      <c r="Z1" s="9"/>
      <c r="AA1" s="9"/>
      <c r="AB1" s="9"/>
      <c r="AC1" s="9"/>
      <c r="AD1" s="9"/>
      <c r="AE1" s="9"/>
      <c r="AF1" s="9"/>
      <c r="AG1" s="9"/>
      <c r="AH1" s="9"/>
      <c r="AI1" s="9"/>
      <c r="AJ1" s="9"/>
    </row>
    <row r="2" spans="1:15" ht="13.5" customHeight="1">
      <c r="A2" s="285" t="s">
        <v>35</v>
      </c>
      <c r="B2" s="285"/>
      <c r="C2" s="285"/>
      <c r="D2" s="285"/>
      <c r="E2" s="285"/>
      <c r="F2" s="285"/>
      <c r="G2" s="285"/>
      <c r="H2" s="285"/>
      <c r="I2" s="285"/>
      <c r="J2" s="285"/>
      <c r="K2" s="285"/>
      <c r="L2" s="285"/>
      <c r="M2" s="285"/>
      <c r="N2" s="285"/>
      <c r="O2" s="285"/>
    </row>
    <row r="3" spans="1:15" ht="13.5" customHeight="1" thickBot="1">
      <c r="A3" s="10"/>
      <c r="J3" s="263">
        <v>45.15</v>
      </c>
      <c r="K3" s="262">
        <v>58.48</v>
      </c>
      <c r="L3" s="262">
        <v>19.03</v>
      </c>
      <c r="M3" s="13"/>
      <c r="N3" s="13"/>
      <c r="O3" s="13"/>
    </row>
    <row r="4" spans="1:15" ht="10.5" customHeight="1" thickTop="1">
      <c r="A4" s="14"/>
      <c r="B4" s="15" t="s">
        <v>37</v>
      </c>
      <c r="C4" s="15" t="s">
        <v>80</v>
      </c>
      <c r="D4" s="16"/>
      <c r="E4" s="17" t="s">
        <v>81</v>
      </c>
      <c r="F4" s="19"/>
      <c r="G4" s="18" t="s">
        <v>39</v>
      </c>
      <c r="H4" s="18" t="s">
        <v>40</v>
      </c>
      <c r="I4" s="17" t="s">
        <v>41</v>
      </c>
      <c r="J4" s="17" t="s">
        <v>42</v>
      </c>
      <c r="K4" s="17" t="s">
        <v>43</v>
      </c>
      <c r="L4" s="20" t="s">
        <v>82</v>
      </c>
      <c r="M4" s="20"/>
      <c r="N4" s="17"/>
      <c r="O4" s="21"/>
    </row>
    <row r="5" spans="1:15" ht="10.5" customHeight="1">
      <c r="A5" s="22"/>
      <c r="B5" s="23" t="s">
        <v>37</v>
      </c>
      <c r="C5" s="23" t="s">
        <v>83</v>
      </c>
      <c r="E5" s="24" t="s">
        <v>95</v>
      </c>
      <c r="F5" s="26" t="s">
        <v>122</v>
      </c>
      <c r="G5" s="25" t="s">
        <v>85</v>
      </c>
      <c r="H5" s="25" t="s">
        <v>51</v>
      </c>
      <c r="I5" s="24" t="s">
        <v>123</v>
      </c>
      <c r="J5" s="24" t="s">
        <v>86</v>
      </c>
      <c r="K5" s="24" t="s">
        <v>47</v>
      </c>
      <c r="L5" s="27" t="s">
        <v>48</v>
      </c>
      <c r="M5" s="27" t="s">
        <v>87</v>
      </c>
      <c r="N5" s="24" t="s">
        <v>88</v>
      </c>
      <c r="O5" s="28" t="s">
        <v>89</v>
      </c>
    </row>
    <row r="6" spans="1:15" ht="10.5" customHeight="1">
      <c r="A6" s="22"/>
      <c r="B6" s="23" t="s">
        <v>37</v>
      </c>
      <c r="C6" s="23" t="s">
        <v>90</v>
      </c>
      <c r="E6" s="24" t="s">
        <v>84</v>
      </c>
      <c r="F6" s="26" t="s">
        <v>121</v>
      </c>
      <c r="G6" s="25" t="s">
        <v>50</v>
      </c>
      <c r="H6" s="25" t="s">
        <v>53</v>
      </c>
      <c r="I6" s="24" t="s">
        <v>91</v>
      </c>
      <c r="J6" s="24" t="s">
        <v>51</v>
      </c>
      <c r="K6" s="24" t="s">
        <v>51</v>
      </c>
      <c r="L6" s="27" t="s">
        <v>51</v>
      </c>
      <c r="M6" s="27" t="s">
        <v>92</v>
      </c>
      <c r="N6" s="24" t="s">
        <v>122</v>
      </c>
      <c r="O6" s="28"/>
    </row>
    <row r="7" spans="1:15" ht="10.5" customHeight="1">
      <c r="A7" s="22"/>
      <c r="B7" s="23" t="s">
        <v>37</v>
      </c>
      <c r="C7" s="23" t="s">
        <v>93</v>
      </c>
      <c r="E7" s="24" t="s">
        <v>55</v>
      </c>
      <c r="F7" s="26" t="s">
        <v>53</v>
      </c>
      <c r="G7" s="25" t="s">
        <v>53</v>
      </c>
      <c r="H7" s="25" t="s">
        <v>95</v>
      </c>
      <c r="I7" s="24" t="s">
        <v>124</v>
      </c>
      <c r="J7" s="24" t="s">
        <v>54</v>
      </c>
      <c r="K7" s="24" t="s">
        <v>54</v>
      </c>
      <c r="L7" s="27" t="s">
        <v>54</v>
      </c>
      <c r="M7" s="27" t="s">
        <v>54</v>
      </c>
      <c r="N7" s="24" t="s">
        <v>121</v>
      </c>
      <c r="O7" s="28"/>
    </row>
    <row r="8" spans="1:15" ht="10.5" customHeight="1">
      <c r="A8" s="29"/>
      <c r="E8" s="24" t="s">
        <v>94</v>
      </c>
      <c r="F8" s="26" t="s">
        <v>55</v>
      </c>
      <c r="G8" s="25" t="s">
        <v>95</v>
      </c>
      <c r="H8" s="25" t="s">
        <v>54</v>
      </c>
      <c r="I8" s="30"/>
      <c r="J8" s="31" t="s">
        <v>209</v>
      </c>
      <c r="K8" s="31" t="s">
        <v>210</v>
      </c>
      <c r="L8" s="32" t="s">
        <v>211</v>
      </c>
      <c r="M8" s="33" t="s">
        <v>97</v>
      </c>
      <c r="N8" s="24" t="s">
        <v>54</v>
      </c>
      <c r="O8" s="34"/>
    </row>
    <row r="9" spans="1:15" ht="10.5" customHeight="1" thickBot="1">
      <c r="A9" s="35" t="s">
        <v>56</v>
      </c>
      <c r="B9" s="36"/>
      <c r="C9" s="36"/>
      <c r="D9" s="36"/>
      <c r="E9" s="37" t="s">
        <v>96</v>
      </c>
      <c r="F9" s="39"/>
      <c r="G9" s="38" t="s">
        <v>54</v>
      </c>
      <c r="H9" s="38" t="s">
        <v>125</v>
      </c>
      <c r="I9" s="37"/>
      <c r="J9" s="40" t="s">
        <v>126</v>
      </c>
      <c r="K9" s="40" t="s">
        <v>127</v>
      </c>
      <c r="L9" s="41" t="s">
        <v>128</v>
      </c>
      <c r="M9" s="42"/>
      <c r="N9" s="37"/>
      <c r="O9" s="43"/>
    </row>
    <row r="10" spans="1:15" ht="15.75" customHeight="1" thickTop="1">
      <c r="A10" s="44" t="s">
        <v>60</v>
      </c>
      <c r="B10" s="45" t="s">
        <v>61</v>
      </c>
      <c r="C10" s="5"/>
      <c r="D10" s="5"/>
      <c r="E10" s="46" t="s">
        <v>98</v>
      </c>
      <c r="F10" s="46"/>
      <c r="G10" s="47"/>
      <c r="H10" s="48">
        <f>E10*$G10</f>
        <v>0</v>
      </c>
      <c r="I10" s="49">
        <v>55</v>
      </c>
      <c r="J10" s="47"/>
      <c r="K10" s="47"/>
      <c r="L10" s="50"/>
      <c r="M10" s="51">
        <f>J10*33+K10*49+L10*15</f>
        <v>0</v>
      </c>
      <c r="N10" s="52"/>
      <c r="O10" s="53"/>
    </row>
    <row r="11" spans="1:15" ht="15.75" customHeight="1">
      <c r="A11" s="44" t="s">
        <v>63</v>
      </c>
      <c r="B11" s="45" t="s">
        <v>99</v>
      </c>
      <c r="C11" s="5"/>
      <c r="D11" s="5"/>
      <c r="E11" s="46" t="s">
        <v>98</v>
      </c>
      <c r="F11" s="46"/>
      <c r="G11" s="47"/>
      <c r="H11" s="48">
        <f>E11*$G11</f>
        <v>0</v>
      </c>
      <c r="I11" s="49">
        <v>4</v>
      </c>
      <c r="J11" s="48">
        <f>H11*I11</f>
        <v>0</v>
      </c>
      <c r="K11" s="48">
        <f>J11*0.05</f>
        <v>0</v>
      </c>
      <c r="L11" s="51">
        <f>J11*0.1</f>
        <v>0</v>
      </c>
      <c r="M11" s="51">
        <f>J11*33+K11*49+L11*15</f>
        <v>0</v>
      </c>
      <c r="N11" s="52"/>
      <c r="O11" s="53" t="s">
        <v>70</v>
      </c>
    </row>
    <row r="12" spans="1:15" ht="15.75" customHeight="1">
      <c r="A12" s="54" t="s">
        <v>66</v>
      </c>
      <c r="B12" s="55" t="s">
        <v>100</v>
      </c>
      <c r="C12" s="56"/>
      <c r="D12" s="56"/>
      <c r="E12" s="57"/>
      <c r="F12" s="57"/>
      <c r="G12" s="58"/>
      <c r="H12" s="59">
        <f>E12*$G12</f>
        <v>0</v>
      </c>
      <c r="I12" s="60"/>
      <c r="J12" s="59">
        <f>H12*I12</f>
        <v>0</v>
      </c>
      <c r="K12" s="59">
        <f>J12*0.05</f>
        <v>0</v>
      </c>
      <c r="L12" s="61">
        <f>J12*0.1</f>
        <v>0</v>
      </c>
      <c r="M12" s="59">
        <f>J12*33+K12*49+L12*15</f>
        <v>0</v>
      </c>
      <c r="N12" s="135" t="s">
        <v>70</v>
      </c>
      <c r="O12" s="62"/>
    </row>
    <row r="13" spans="1:15" ht="15.75" customHeight="1">
      <c r="A13" s="63"/>
      <c r="B13" s="185" t="s">
        <v>68</v>
      </c>
      <c r="C13" s="68" t="s">
        <v>64</v>
      </c>
      <c r="D13" s="80"/>
      <c r="E13" s="69">
        <v>5</v>
      </c>
      <c r="F13" s="79">
        <v>0</v>
      </c>
      <c r="G13" s="71">
        <v>1</v>
      </c>
      <c r="H13" s="71">
        <f>E13*$G13</f>
        <v>5</v>
      </c>
      <c r="I13" s="150">
        <v>35731</v>
      </c>
      <c r="J13" s="72">
        <f>H13*I13</f>
        <v>178655</v>
      </c>
      <c r="K13" s="72">
        <f>J13*0.05</f>
        <v>8932.75</v>
      </c>
      <c r="L13" s="73">
        <f>J13*0.1</f>
        <v>17865.5</v>
      </c>
      <c r="M13" s="70">
        <f>J13*J$3+K13*K$3+L13*L$3</f>
        <v>8928640.935</v>
      </c>
      <c r="N13" s="136">
        <f>F13*G13*I13</f>
        <v>0</v>
      </c>
      <c r="O13" s="74" t="s">
        <v>65</v>
      </c>
    </row>
    <row r="14" spans="1:15" ht="15.75" customHeight="1">
      <c r="A14" s="44"/>
      <c r="B14" s="45" t="s">
        <v>154</v>
      </c>
      <c r="C14" s="45"/>
      <c r="D14" s="5"/>
      <c r="E14" s="77" t="s">
        <v>62</v>
      </c>
      <c r="F14" s="186"/>
      <c r="G14" s="87"/>
      <c r="H14" s="87"/>
      <c r="I14" s="187"/>
      <c r="J14" s="89"/>
      <c r="K14" s="89"/>
      <c r="L14" s="90"/>
      <c r="M14" s="188"/>
      <c r="N14" s="186"/>
      <c r="O14" s="190"/>
    </row>
    <row r="15" spans="1:15" ht="15.75" customHeight="1">
      <c r="A15" s="180"/>
      <c r="B15" s="99" t="s">
        <v>73</v>
      </c>
      <c r="C15" s="100" t="s">
        <v>74</v>
      </c>
      <c r="D15" s="5"/>
      <c r="E15" s="77"/>
      <c r="F15" s="77"/>
      <c r="G15" s="47"/>
      <c r="H15" s="48">
        <f aca="true" t="shared" si="0" ref="H15:H22">E15*$G15</f>
        <v>0</v>
      </c>
      <c r="I15" s="49"/>
      <c r="J15" s="48">
        <f aca="true" t="shared" si="1" ref="J15:J22">H15*I15</f>
        <v>0</v>
      </c>
      <c r="K15" s="48">
        <f aca="true" t="shared" si="2" ref="K15:K22">J15*0.05</f>
        <v>0</v>
      </c>
      <c r="L15" s="51">
        <f aca="true" t="shared" si="3" ref="L15:L22">J15*0.1</f>
        <v>0</v>
      </c>
      <c r="M15" s="137"/>
      <c r="N15" s="52"/>
      <c r="O15" s="189"/>
    </row>
    <row r="16" spans="1:15" ht="15.75" customHeight="1">
      <c r="A16" s="84">
        <v>1</v>
      </c>
      <c r="B16" s="85"/>
      <c r="C16" s="45" t="s">
        <v>153</v>
      </c>
      <c r="D16" s="5"/>
      <c r="E16" s="77">
        <v>1</v>
      </c>
      <c r="F16" s="86">
        <v>1</v>
      </c>
      <c r="G16" s="87">
        <v>1</v>
      </c>
      <c r="H16" s="88">
        <f t="shared" si="0"/>
        <v>1</v>
      </c>
      <c r="I16" s="150">
        <v>35731</v>
      </c>
      <c r="J16" s="191">
        <f t="shared" si="1"/>
        <v>35731</v>
      </c>
      <c r="K16" s="191">
        <f t="shared" si="2"/>
        <v>1786.5500000000002</v>
      </c>
      <c r="L16" s="192">
        <f t="shared" si="3"/>
        <v>3573.1000000000004</v>
      </c>
      <c r="M16" s="109">
        <f>J16*J$3+K16*K$3+L16*L$3</f>
        <v>1785728.187</v>
      </c>
      <c r="N16" s="78">
        <f>F16*G16*I16</f>
        <v>35731</v>
      </c>
      <c r="O16" s="91" t="s">
        <v>169</v>
      </c>
    </row>
    <row r="17" spans="1:15" ht="15.75" customHeight="1">
      <c r="A17" s="67"/>
      <c r="B17" s="85"/>
      <c r="C17" s="45" t="s">
        <v>162</v>
      </c>
      <c r="D17" s="5" t="s">
        <v>156</v>
      </c>
      <c r="E17" s="77">
        <v>2</v>
      </c>
      <c r="F17" s="86">
        <v>1</v>
      </c>
      <c r="G17" s="87">
        <v>1</v>
      </c>
      <c r="H17" s="88">
        <f t="shared" si="0"/>
        <v>2</v>
      </c>
      <c r="I17" s="211">
        <v>3236</v>
      </c>
      <c r="J17" s="191">
        <f t="shared" si="1"/>
        <v>6472</v>
      </c>
      <c r="K17" s="191">
        <f t="shared" si="2"/>
        <v>323.6</v>
      </c>
      <c r="L17" s="192">
        <f t="shared" si="3"/>
        <v>647.2</v>
      </c>
      <c r="M17" s="109">
        <f>J17*J$3+K17*K$3+L17*L$3</f>
        <v>323451.14400000003</v>
      </c>
      <c r="N17" s="78">
        <f>F17*G17*I17</f>
        <v>3236</v>
      </c>
      <c r="O17" s="91" t="s">
        <v>172</v>
      </c>
    </row>
    <row r="18" spans="1:15" ht="15.75" customHeight="1">
      <c r="A18" s="67"/>
      <c r="B18" s="85"/>
      <c r="C18" s="45" t="s">
        <v>157</v>
      </c>
      <c r="D18" s="5"/>
      <c r="E18" s="77">
        <v>2</v>
      </c>
      <c r="F18" s="86">
        <v>3</v>
      </c>
      <c r="G18" s="87">
        <v>1</v>
      </c>
      <c r="H18" s="88">
        <f t="shared" si="0"/>
        <v>2</v>
      </c>
      <c r="I18" s="211">
        <v>0</v>
      </c>
      <c r="J18" s="191">
        <f t="shared" si="1"/>
        <v>0</v>
      </c>
      <c r="K18" s="191">
        <f t="shared" si="2"/>
        <v>0</v>
      </c>
      <c r="L18" s="192">
        <f t="shared" si="3"/>
        <v>0</v>
      </c>
      <c r="M18" s="197">
        <f>J18*J$3+K18*K$3+L18*L$3</f>
        <v>0</v>
      </c>
      <c r="N18" s="78">
        <f>F18*G18*I18</f>
        <v>0</v>
      </c>
      <c r="O18" s="91" t="s">
        <v>160</v>
      </c>
    </row>
    <row r="19" spans="1:16" ht="15.75" customHeight="1">
      <c r="A19" s="93" t="s">
        <v>103</v>
      </c>
      <c r="B19" s="94" t="s">
        <v>104</v>
      </c>
      <c r="C19" s="56"/>
      <c r="D19" s="56"/>
      <c r="E19" s="57"/>
      <c r="F19" s="77"/>
      <c r="G19" s="47"/>
      <c r="H19" s="48">
        <f t="shared" si="0"/>
        <v>0</v>
      </c>
      <c r="I19" s="212"/>
      <c r="J19" s="48">
        <f t="shared" si="1"/>
        <v>0</v>
      </c>
      <c r="K19" s="48">
        <f t="shared" si="2"/>
        <v>0</v>
      </c>
      <c r="L19" s="51">
        <f t="shared" si="3"/>
        <v>0</v>
      </c>
      <c r="M19" s="199">
        <f>J19*33+K19*49+L19*15</f>
        <v>0</v>
      </c>
      <c r="N19" s="199"/>
      <c r="O19" s="200"/>
      <c r="P19" s="115"/>
    </row>
    <row r="20" spans="1:15" ht="15.75" customHeight="1">
      <c r="A20" s="75">
        <v>1</v>
      </c>
      <c r="B20" s="95" t="s">
        <v>68</v>
      </c>
      <c r="C20" s="96" t="s">
        <v>105</v>
      </c>
      <c r="D20" s="97"/>
      <c r="E20" s="98" t="s">
        <v>106</v>
      </c>
      <c r="F20" s="46"/>
      <c r="G20" s="47"/>
      <c r="H20" s="48">
        <f t="shared" si="0"/>
        <v>0</v>
      </c>
      <c r="I20" s="212"/>
      <c r="J20" s="48">
        <f t="shared" si="1"/>
        <v>0</v>
      </c>
      <c r="K20" s="48">
        <f t="shared" si="2"/>
        <v>0</v>
      </c>
      <c r="L20" s="51">
        <f t="shared" si="3"/>
        <v>0</v>
      </c>
      <c r="M20" s="201">
        <f>J20*33+K20*49+L20*15</f>
        <v>0</v>
      </c>
      <c r="N20" s="201"/>
      <c r="O20" s="202"/>
    </row>
    <row r="21" spans="1:15" ht="15.75" customHeight="1">
      <c r="A21" s="75">
        <v>1</v>
      </c>
      <c r="B21" s="99" t="s">
        <v>71</v>
      </c>
      <c r="C21" s="100" t="s">
        <v>107</v>
      </c>
      <c r="D21" s="6"/>
      <c r="E21" s="77" t="s">
        <v>62</v>
      </c>
      <c r="F21" s="77"/>
      <c r="G21" s="47"/>
      <c r="H21" s="48">
        <f t="shared" si="0"/>
        <v>0</v>
      </c>
      <c r="I21" s="212"/>
      <c r="J21" s="48">
        <f t="shared" si="1"/>
        <v>0</v>
      </c>
      <c r="K21" s="48">
        <f t="shared" si="2"/>
        <v>0</v>
      </c>
      <c r="L21" s="51">
        <f t="shared" si="3"/>
        <v>0</v>
      </c>
      <c r="M21" s="138">
        <f>J21*33+K21*49+L21*15</f>
        <v>0</v>
      </c>
      <c r="N21" s="138"/>
      <c r="O21" s="102"/>
    </row>
    <row r="22" spans="1:15" ht="15.75" customHeight="1">
      <c r="A22" s="75">
        <v>1</v>
      </c>
      <c r="B22" s="99" t="s">
        <v>73</v>
      </c>
      <c r="C22" s="100" t="s">
        <v>108</v>
      </c>
      <c r="D22" s="6"/>
      <c r="E22" s="77" t="s">
        <v>62</v>
      </c>
      <c r="F22" s="77"/>
      <c r="G22" s="47"/>
      <c r="H22" s="48">
        <f t="shared" si="0"/>
        <v>0</v>
      </c>
      <c r="I22" s="212"/>
      <c r="J22" s="48">
        <f t="shared" si="1"/>
        <v>0</v>
      </c>
      <c r="K22" s="48">
        <f t="shared" si="2"/>
        <v>0</v>
      </c>
      <c r="L22" s="51">
        <f t="shared" si="3"/>
        <v>0</v>
      </c>
      <c r="M22" s="138">
        <f>J22*33+K22*49+L22*15</f>
        <v>0</v>
      </c>
      <c r="N22" s="138"/>
      <c r="O22" s="102"/>
    </row>
    <row r="23" spans="1:15" ht="15.75" customHeight="1">
      <c r="A23" s="75">
        <v>1</v>
      </c>
      <c r="B23" s="99" t="s">
        <v>75</v>
      </c>
      <c r="C23" s="100" t="s">
        <v>109</v>
      </c>
      <c r="D23" s="6"/>
      <c r="E23" s="77">
        <v>8</v>
      </c>
      <c r="F23" s="79">
        <v>0</v>
      </c>
      <c r="G23" s="87">
        <v>1</v>
      </c>
      <c r="H23" s="71">
        <f aca="true" t="shared" si="4" ref="H23:H28">E23*$G23</f>
        <v>8</v>
      </c>
      <c r="I23" s="212">
        <v>35731</v>
      </c>
      <c r="J23" s="72">
        <f>H23*I23</f>
        <v>285848</v>
      </c>
      <c r="K23" s="72">
        <f>J23*0.05</f>
        <v>14292.400000000001</v>
      </c>
      <c r="L23" s="73">
        <f>J23*0.1</f>
        <v>28584.800000000003</v>
      </c>
      <c r="M23" s="70">
        <f>J23*J$3+K23*K$3+L23*L$3</f>
        <v>14285825.496</v>
      </c>
      <c r="N23" s="136">
        <f>F23*G23*I23</f>
        <v>0</v>
      </c>
      <c r="O23" s="103" t="s">
        <v>175</v>
      </c>
    </row>
    <row r="24" spans="1:15" ht="15.75" customHeight="1">
      <c r="A24" s="75"/>
      <c r="B24" s="99" t="s">
        <v>77</v>
      </c>
      <c r="C24" s="100" t="s">
        <v>110</v>
      </c>
      <c r="D24" s="6"/>
      <c r="E24" s="77"/>
      <c r="F24" s="77"/>
      <c r="G24" s="47"/>
      <c r="H24" s="48">
        <f t="shared" si="4"/>
        <v>0</v>
      </c>
      <c r="I24" s="212"/>
      <c r="J24" s="48">
        <f>H24*I24</f>
        <v>0</v>
      </c>
      <c r="K24" s="48">
        <f>J24*0.05</f>
        <v>0</v>
      </c>
      <c r="L24" s="51">
        <f>J24*0.1</f>
        <v>0</v>
      </c>
      <c r="M24" s="138">
        <f>J24*33+K24*49+L24*15</f>
        <v>0</v>
      </c>
      <c r="N24" s="138"/>
      <c r="O24" s="102"/>
    </row>
    <row r="25" spans="1:15" ht="15.75" customHeight="1">
      <c r="A25" s="75"/>
      <c r="B25" s="99"/>
      <c r="C25" s="100" t="s">
        <v>163</v>
      </c>
      <c r="D25" s="6"/>
      <c r="E25" s="69">
        <v>0.25</v>
      </c>
      <c r="F25" s="79">
        <v>0</v>
      </c>
      <c r="G25" s="81">
        <v>2.4</v>
      </c>
      <c r="H25" s="88">
        <f t="shared" si="4"/>
        <v>0.6</v>
      </c>
      <c r="I25" s="212">
        <v>35731</v>
      </c>
      <c r="J25" s="72" t="s">
        <v>170</v>
      </c>
      <c r="K25" s="72" t="s">
        <v>170</v>
      </c>
      <c r="L25" s="72">
        <f>I25*H25</f>
        <v>21438.6</v>
      </c>
      <c r="M25" s="138"/>
      <c r="N25" s="138"/>
      <c r="O25" s="91" t="s">
        <v>171</v>
      </c>
    </row>
    <row r="26" spans="1:15" ht="15.75" customHeight="1">
      <c r="A26" s="75">
        <v>1</v>
      </c>
      <c r="B26" s="104"/>
      <c r="C26" s="100" t="s">
        <v>164</v>
      </c>
      <c r="D26" s="6"/>
      <c r="E26" s="69">
        <v>0.25</v>
      </c>
      <c r="F26" s="86">
        <v>0</v>
      </c>
      <c r="G26" s="71">
        <v>1</v>
      </c>
      <c r="H26" s="71">
        <f t="shared" si="4"/>
        <v>0.25</v>
      </c>
      <c r="I26" s="4">
        <f>0.01*I17</f>
        <v>32.36</v>
      </c>
      <c r="J26" s="208">
        <f>H26*I26</f>
        <v>8.09</v>
      </c>
      <c r="K26" s="208">
        <f>J26*0.05</f>
        <v>0.4045</v>
      </c>
      <c r="L26" s="209">
        <f>J26*0.1</f>
        <v>0.809</v>
      </c>
      <c r="M26" s="109">
        <f>J26*J$3+K26*K$3+L26*L$3</f>
        <v>404.31392999999997</v>
      </c>
      <c r="N26" s="109">
        <f>F26*G26*I26</f>
        <v>0</v>
      </c>
      <c r="O26" s="105" t="s">
        <v>174</v>
      </c>
    </row>
    <row r="27" spans="1:15" ht="15.75" customHeight="1">
      <c r="A27" s="75"/>
      <c r="B27" s="104"/>
      <c r="C27" s="100" t="s">
        <v>165</v>
      </c>
      <c r="D27" s="6"/>
      <c r="E27" s="69">
        <v>1.5</v>
      </c>
      <c r="F27" s="86">
        <v>0</v>
      </c>
      <c r="G27" s="71">
        <v>1</v>
      </c>
      <c r="H27" s="71">
        <f t="shared" si="4"/>
        <v>1.5</v>
      </c>
      <c r="I27" s="4">
        <v>0</v>
      </c>
      <c r="J27" s="208">
        <f>H27*I27</f>
        <v>0</v>
      </c>
      <c r="K27" s="208">
        <f>J27*0.05</f>
        <v>0</v>
      </c>
      <c r="L27" s="209">
        <f>J27*0.1</f>
        <v>0</v>
      </c>
      <c r="M27" s="109">
        <f>J27*J$3+K27*K$3+L27*L$3</f>
        <v>0</v>
      </c>
      <c r="N27" s="109">
        <f>F27*G27*I27</f>
        <v>0</v>
      </c>
      <c r="O27" s="105" t="s">
        <v>173</v>
      </c>
    </row>
    <row r="28" spans="1:15" s="195" customFormat="1" ht="21" customHeight="1">
      <c r="A28" s="193"/>
      <c r="B28" s="194"/>
      <c r="C28" s="286" t="s">
        <v>166</v>
      </c>
      <c r="D28" s="287"/>
      <c r="E28" s="69">
        <v>1</v>
      </c>
      <c r="F28" s="86">
        <v>0</v>
      </c>
      <c r="G28" s="71">
        <v>1</v>
      </c>
      <c r="H28" s="71">
        <f t="shared" si="4"/>
        <v>1</v>
      </c>
      <c r="I28" s="4">
        <f>0.05*I17</f>
        <v>161.8</v>
      </c>
      <c r="J28" s="208">
        <f>H28*I28</f>
        <v>161.8</v>
      </c>
      <c r="K28" s="208">
        <f>J28*0.05</f>
        <v>8.090000000000002</v>
      </c>
      <c r="L28" s="209">
        <f>J28*0.1</f>
        <v>16.180000000000003</v>
      </c>
      <c r="M28" s="109">
        <f>J28*J$3+K28*K$3+L28*L$3</f>
        <v>8086.2786000000015</v>
      </c>
      <c r="N28" s="109">
        <f>F28*G28*I28</f>
        <v>0</v>
      </c>
      <c r="O28" s="105" t="s">
        <v>177</v>
      </c>
    </row>
    <row r="29" spans="1:15" ht="15.75" customHeight="1">
      <c r="A29" s="106"/>
      <c r="B29" s="99" t="s">
        <v>79</v>
      </c>
      <c r="C29" s="100" t="s">
        <v>111</v>
      </c>
      <c r="D29" s="6"/>
      <c r="E29" s="77" t="s">
        <v>98</v>
      </c>
      <c r="F29" s="77"/>
      <c r="G29" s="47"/>
      <c r="H29" s="47"/>
      <c r="I29" s="101"/>
      <c r="J29" s="89"/>
      <c r="K29" s="89"/>
      <c r="L29" s="90"/>
      <c r="M29" s="109"/>
      <c r="N29" s="109"/>
      <c r="O29" s="103"/>
    </row>
    <row r="30" spans="1:15" ht="15.75" customHeight="1">
      <c r="A30" s="107"/>
      <c r="B30" s="76" t="s">
        <v>112</v>
      </c>
      <c r="C30" s="45" t="s">
        <v>113</v>
      </c>
      <c r="D30" s="108"/>
      <c r="E30" s="77" t="s">
        <v>98</v>
      </c>
      <c r="F30" s="77"/>
      <c r="G30" s="47"/>
      <c r="H30" s="47"/>
      <c r="I30" s="101"/>
      <c r="J30" s="89"/>
      <c r="K30" s="89"/>
      <c r="L30" s="90"/>
      <c r="M30" s="109"/>
      <c r="N30" s="109"/>
      <c r="O30" s="103"/>
    </row>
    <row r="31" spans="1:15" ht="15.75" customHeight="1">
      <c r="A31" s="110" t="s">
        <v>114</v>
      </c>
      <c r="B31" s="97"/>
      <c r="C31" s="97"/>
      <c r="D31" s="97"/>
      <c r="E31" s="111"/>
      <c r="F31" s="111"/>
      <c r="G31" s="111"/>
      <c r="H31" s="111"/>
      <c r="I31" s="111"/>
      <c r="J31" s="112">
        <f>SUM(J13:J13,J16:J28)</f>
        <v>506875.89</v>
      </c>
      <c r="K31" s="112">
        <f>SUM(K13:K13,K16:K28)</f>
        <v>25343.794500000004</v>
      </c>
      <c r="L31" s="112">
        <f>SUM(L13:L13,L16:L28)</f>
        <v>72126.189</v>
      </c>
      <c r="M31" s="258">
        <f>SUM(M13:M13,M16:M28)</f>
        <v>25332136.354530003</v>
      </c>
      <c r="N31" s="258">
        <f>SUM(N13:N13,N16:N28)</f>
        <v>38967</v>
      </c>
      <c r="O31" s="114"/>
    </row>
    <row r="32" spans="1:21" ht="10.5">
      <c r="A32" s="115"/>
      <c r="B32" s="92"/>
      <c r="C32" s="92"/>
      <c r="D32" s="116"/>
      <c r="E32" s="117"/>
      <c r="F32" s="117"/>
      <c r="G32" s="92"/>
      <c r="H32" s="92"/>
      <c r="I32" s="118"/>
      <c r="J32" s="118"/>
      <c r="K32" s="118"/>
      <c r="L32" s="118"/>
      <c r="M32" s="118"/>
      <c r="N32" s="118"/>
      <c r="O32" s="119"/>
      <c r="R32" s="120"/>
      <c r="S32" s="121"/>
      <c r="T32" s="11"/>
      <c r="U32" s="122"/>
    </row>
    <row r="33" spans="1:21" ht="10.5">
      <c r="A33" s="115"/>
      <c r="B33" s="92"/>
      <c r="C33" s="92"/>
      <c r="D33" s="116"/>
      <c r="E33" s="117"/>
      <c r="F33" s="123"/>
      <c r="G33" s="124"/>
      <c r="H33" s="118"/>
      <c r="I33" s="124" t="s">
        <v>129</v>
      </c>
      <c r="J33" s="124" t="s">
        <v>130</v>
      </c>
      <c r="K33" s="124" t="s">
        <v>122</v>
      </c>
      <c r="L33" s="124" t="s">
        <v>87</v>
      </c>
      <c r="M33" s="7"/>
      <c r="N33" s="7"/>
      <c r="O33" s="119"/>
      <c r="R33" s="120"/>
      <c r="S33" s="121"/>
      <c r="T33" s="11"/>
      <c r="U33" s="122"/>
    </row>
    <row r="34" spans="1:21" ht="10.5">
      <c r="A34" s="115"/>
      <c r="B34" s="92"/>
      <c r="C34" s="92"/>
      <c r="D34" s="116"/>
      <c r="E34" s="117"/>
      <c r="F34" s="125" t="s">
        <v>131</v>
      </c>
      <c r="G34" s="118"/>
      <c r="I34" s="124">
        <f>SUM(J31:L31)</f>
        <v>604345.8735</v>
      </c>
      <c r="J34" s="126">
        <f>M31</f>
        <v>25332136.354530003</v>
      </c>
      <c r="K34" s="126">
        <f>N31</f>
        <v>38967</v>
      </c>
      <c r="L34" s="126">
        <f>SUM(J34:K34)</f>
        <v>25371103.354530003</v>
      </c>
      <c r="M34" s="7"/>
      <c r="N34" s="7"/>
      <c r="O34" s="119"/>
      <c r="R34" s="120"/>
      <c r="S34" s="121"/>
      <c r="T34" s="11"/>
      <c r="U34" s="122"/>
    </row>
    <row r="35" spans="1:21" ht="10.5">
      <c r="A35" s="115"/>
      <c r="B35" s="92"/>
      <c r="C35" s="92"/>
      <c r="D35" s="116"/>
      <c r="E35" s="117"/>
      <c r="F35" s="125" t="s">
        <v>132</v>
      </c>
      <c r="G35" s="118"/>
      <c r="I35" s="124">
        <v>0</v>
      </c>
      <c r="J35" s="126">
        <v>0</v>
      </c>
      <c r="K35" s="126">
        <v>0</v>
      </c>
      <c r="L35" s="126">
        <f>SUM(J35:K35)</f>
        <v>0</v>
      </c>
      <c r="M35" s="7"/>
      <c r="N35" s="7"/>
      <c r="O35" s="119"/>
      <c r="R35" s="120"/>
      <c r="S35" s="121"/>
      <c r="T35" s="11"/>
      <c r="U35" s="122"/>
    </row>
    <row r="36" spans="1:21" ht="12" customHeight="1" thickBot="1">
      <c r="A36" s="127"/>
      <c r="B36" s="128"/>
      <c r="C36" s="128"/>
      <c r="D36" s="129"/>
      <c r="E36" s="130"/>
      <c r="F36" s="132" t="s">
        <v>133</v>
      </c>
      <c r="G36" s="131"/>
      <c r="H36" s="131"/>
      <c r="I36" s="133">
        <v>0</v>
      </c>
      <c r="J36" s="133">
        <v>0</v>
      </c>
      <c r="K36" s="133">
        <v>0</v>
      </c>
      <c r="L36" s="133">
        <f>SUM(J36:K36)</f>
        <v>0</v>
      </c>
      <c r="M36" s="128"/>
      <c r="N36" s="128"/>
      <c r="O36" s="134"/>
      <c r="R36" s="120"/>
      <c r="S36" s="121"/>
      <c r="T36" s="11"/>
      <c r="U36" s="122"/>
    </row>
    <row r="37" spans="2:21" ht="11.25" thickTop="1">
      <c r="B37" s="92"/>
      <c r="D37" s="116"/>
      <c r="E37" s="117"/>
      <c r="F37" s="117"/>
      <c r="G37" s="92"/>
      <c r="H37" s="92"/>
      <c r="R37" s="120"/>
      <c r="S37" s="121"/>
      <c r="T37" s="11"/>
      <c r="U37" s="122"/>
    </row>
    <row r="38" spans="1:21" ht="11.25" customHeight="1">
      <c r="A38" s="7" t="s">
        <v>115</v>
      </c>
      <c r="B38" s="288" t="s">
        <v>203</v>
      </c>
      <c r="C38" s="288"/>
      <c r="D38" s="288"/>
      <c r="E38" s="288"/>
      <c r="F38" s="288"/>
      <c r="G38" s="288"/>
      <c r="H38" s="288"/>
      <c r="I38" s="288"/>
      <c r="J38" s="288"/>
      <c r="K38" s="288"/>
      <c r="L38" s="288"/>
      <c r="M38" s="288"/>
      <c r="N38" s="288"/>
      <c r="O38" s="288"/>
      <c r="R38" s="120"/>
      <c r="S38" s="121"/>
      <c r="T38" s="11"/>
      <c r="U38" s="122"/>
    </row>
    <row r="39" spans="2:21" ht="10.5" customHeight="1">
      <c r="B39" s="288"/>
      <c r="C39" s="288"/>
      <c r="D39" s="288"/>
      <c r="E39" s="288"/>
      <c r="F39" s="288"/>
      <c r="G39" s="288"/>
      <c r="H39" s="288"/>
      <c r="I39" s="288"/>
      <c r="J39" s="288"/>
      <c r="K39" s="288"/>
      <c r="L39" s="288"/>
      <c r="M39" s="288"/>
      <c r="N39" s="288"/>
      <c r="O39" s="288"/>
      <c r="R39" s="120"/>
      <c r="S39" s="121"/>
      <c r="T39" s="11"/>
      <c r="U39" s="122"/>
    </row>
    <row r="40" spans="2:21" ht="10.5">
      <c r="B40" s="218"/>
      <c r="C40" s="218"/>
      <c r="D40" s="218"/>
      <c r="E40" s="218"/>
      <c r="F40" s="218"/>
      <c r="G40" s="218"/>
      <c r="H40" s="218"/>
      <c r="I40" s="218"/>
      <c r="J40" s="218"/>
      <c r="K40" s="218"/>
      <c r="L40" s="218"/>
      <c r="M40" s="218"/>
      <c r="N40" s="218"/>
      <c r="O40" s="218"/>
      <c r="R40" s="120"/>
      <c r="S40" s="121"/>
      <c r="T40" s="11"/>
      <c r="U40" s="122"/>
    </row>
    <row r="41" spans="1:21" ht="10.5" customHeight="1">
      <c r="A41" s="7" t="s">
        <v>116</v>
      </c>
      <c r="B41" s="284" t="s">
        <v>181</v>
      </c>
      <c r="C41" s="284"/>
      <c r="D41" s="284"/>
      <c r="E41" s="284"/>
      <c r="F41" s="284"/>
      <c r="G41" s="284"/>
      <c r="H41" s="284"/>
      <c r="I41" s="284"/>
      <c r="J41" s="284"/>
      <c r="K41" s="284"/>
      <c r="L41" s="284"/>
      <c r="M41" s="284"/>
      <c r="N41" s="284"/>
      <c r="O41" s="284"/>
      <c r="R41" s="120"/>
      <c r="S41" s="121"/>
      <c r="T41" s="11"/>
      <c r="U41" s="122"/>
    </row>
    <row r="42" spans="2:21" ht="10.5">
      <c r="B42" s="284"/>
      <c r="C42" s="284"/>
      <c r="D42" s="284"/>
      <c r="E42" s="284"/>
      <c r="F42" s="284"/>
      <c r="G42" s="284"/>
      <c r="H42" s="284"/>
      <c r="I42" s="284"/>
      <c r="J42" s="284"/>
      <c r="K42" s="284"/>
      <c r="L42" s="284"/>
      <c r="M42" s="284"/>
      <c r="N42" s="284"/>
      <c r="O42" s="284"/>
      <c r="R42" s="120"/>
      <c r="S42" s="121"/>
      <c r="T42" s="11"/>
      <c r="U42" s="122"/>
    </row>
    <row r="43" spans="2:21" ht="10.5">
      <c r="B43" s="284"/>
      <c r="C43" s="284"/>
      <c r="D43" s="284"/>
      <c r="E43" s="284"/>
      <c r="F43" s="284"/>
      <c r="G43" s="284"/>
      <c r="H43" s="284"/>
      <c r="I43" s="284"/>
      <c r="J43" s="284"/>
      <c r="K43" s="284"/>
      <c r="L43" s="284"/>
      <c r="M43" s="284"/>
      <c r="N43" s="284"/>
      <c r="O43" s="284"/>
      <c r="R43" s="120"/>
      <c r="S43" s="121"/>
      <c r="T43" s="11"/>
      <c r="U43" s="122"/>
    </row>
    <row r="44" spans="2:21" ht="10.5">
      <c r="B44" s="284"/>
      <c r="C44" s="284"/>
      <c r="D44" s="284"/>
      <c r="E44" s="284"/>
      <c r="F44" s="284"/>
      <c r="G44" s="284"/>
      <c r="H44" s="284"/>
      <c r="I44" s="284"/>
      <c r="J44" s="284"/>
      <c r="K44" s="284"/>
      <c r="L44" s="284"/>
      <c r="M44" s="284"/>
      <c r="N44" s="284"/>
      <c r="O44" s="284"/>
      <c r="R44" s="120"/>
      <c r="S44" s="121"/>
      <c r="T44" s="11"/>
      <c r="U44" s="122"/>
    </row>
    <row r="45" spans="2:21" ht="10.5">
      <c r="B45" s="196"/>
      <c r="C45" s="196"/>
      <c r="D45" s="196"/>
      <c r="E45" s="196"/>
      <c r="F45" s="196"/>
      <c r="G45" s="196"/>
      <c r="H45" s="196"/>
      <c r="I45" s="196"/>
      <c r="J45" s="196"/>
      <c r="K45" s="196"/>
      <c r="L45" s="196"/>
      <c r="M45" s="196"/>
      <c r="N45" s="196"/>
      <c r="O45" s="196"/>
      <c r="R45" s="120"/>
      <c r="S45" s="121"/>
      <c r="T45" s="11"/>
      <c r="U45" s="122"/>
    </row>
    <row r="46" spans="1:21" ht="10.5">
      <c r="A46" s="7" t="s">
        <v>65</v>
      </c>
      <c r="B46" s="7" t="s">
        <v>117</v>
      </c>
      <c r="D46" s="116"/>
      <c r="E46" s="117"/>
      <c r="F46" s="117"/>
      <c r="G46" s="92"/>
      <c r="H46" s="92"/>
      <c r="R46" s="120"/>
      <c r="S46" s="121"/>
      <c r="T46" s="11"/>
      <c r="U46" s="122"/>
    </row>
    <row r="47" spans="4:21" ht="10.5">
      <c r="D47" s="116"/>
      <c r="E47" s="117"/>
      <c r="F47" s="117"/>
      <c r="G47" s="92"/>
      <c r="H47" s="92"/>
      <c r="R47" s="120"/>
      <c r="S47" s="121"/>
      <c r="T47" s="11"/>
      <c r="U47" s="122"/>
    </row>
    <row r="48" spans="1:21" ht="10.5" customHeight="1">
      <c r="A48" s="7" t="s">
        <v>102</v>
      </c>
      <c r="B48" s="284" t="s">
        <v>192</v>
      </c>
      <c r="C48" s="284"/>
      <c r="D48" s="284"/>
      <c r="E48" s="284"/>
      <c r="F48" s="284"/>
      <c r="G48" s="284"/>
      <c r="H48" s="284"/>
      <c r="I48" s="284"/>
      <c r="J48" s="284"/>
      <c r="K48" s="284"/>
      <c r="L48" s="284"/>
      <c r="M48" s="284"/>
      <c r="N48" s="284"/>
      <c r="O48" s="284"/>
      <c r="R48" s="120"/>
      <c r="S48" s="121"/>
      <c r="T48" s="11"/>
      <c r="U48" s="122"/>
    </row>
    <row r="49" spans="2:15" ht="10.5">
      <c r="B49" s="284"/>
      <c r="C49" s="284"/>
      <c r="D49" s="284"/>
      <c r="E49" s="284"/>
      <c r="F49" s="284"/>
      <c r="G49" s="284"/>
      <c r="H49" s="284"/>
      <c r="I49" s="284"/>
      <c r="J49" s="284"/>
      <c r="K49" s="284"/>
      <c r="L49" s="284"/>
      <c r="M49" s="284"/>
      <c r="N49" s="284"/>
      <c r="O49" s="284"/>
    </row>
    <row r="50" spans="2:15" ht="10.5">
      <c r="B50" s="284"/>
      <c r="C50" s="284"/>
      <c r="D50" s="284"/>
      <c r="E50" s="284"/>
      <c r="F50" s="284"/>
      <c r="G50" s="284"/>
      <c r="H50" s="284"/>
      <c r="I50" s="284"/>
      <c r="J50" s="284"/>
      <c r="K50" s="284"/>
      <c r="L50" s="284"/>
      <c r="M50" s="284"/>
      <c r="N50" s="284"/>
      <c r="O50" s="284"/>
    </row>
    <row r="51" spans="4:21" ht="10.5">
      <c r="D51" s="116"/>
      <c r="E51" s="117"/>
      <c r="F51" s="117"/>
      <c r="G51" s="92"/>
      <c r="H51" s="92"/>
      <c r="R51" s="120"/>
      <c r="S51" s="121"/>
      <c r="T51" s="11"/>
      <c r="U51" s="122"/>
    </row>
    <row r="52" spans="1:21" ht="10.5">
      <c r="A52" s="7" t="s">
        <v>101</v>
      </c>
      <c r="B52" s="284" t="s">
        <v>193</v>
      </c>
      <c r="C52" s="284"/>
      <c r="D52" s="284"/>
      <c r="E52" s="284"/>
      <c r="F52" s="284"/>
      <c r="G52" s="284"/>
      <c r="H52" s="284"/>
      <c r="I52" s="284"/>
      <c r="J52" s="284"/>
      <c r="K52" s="284"/>
      <c r="L52" s="284"/>
      <c r="M52" s="284"/>
      <c r="N52" s="284"/>
      <c r="O52" s="284"/>
      <c r="R52" s="120"/>
      <c r="S52" s="121"/>
      <c r="T52" s="11"/>
      <c r="U52" s="122"/>
    </row>
    <row r="53" spans="2:21" ht="10.5">
      <c r="B53" s="284"/>
      <c r="C53" s="284"/>
      <c r="D53" s="284"/>
      <c r="E53" s="284"/>
      <c r="F53" s="284"/>
      <c r="G53" s="284"/>
      <c r="H53" s="284"/>
      <c r="I53" s="284"/>
      <c r="J53" s="284"/>
      <c r="K53" s="284"/>
      <c r="L53" s="284"/>
      <c r="M53" s="284"/>
      <c r="N53" s="284"/>
      <c r="O53" s="284"/>
      <c r="R53" s="120"/>
      <c r="S53" s="121"/>
      <c r="T53" s="11"/>
      <c r="U53" s="122"/>
    </row>
    <row r="54" spans="2:21" ht="10.5">
      <c r="B54" s="196"/>
      <c r="C54" s="196"/>
      <c r="D54" s="196"/>
      <c r="E54" s="196"/>
      <c r="F54" s="196"/>
      <c r="G54" s="196"/>
      <c r="H54" s="196"/>
      <c r="I54" s="196"/>
      <c r="J54" s="196"/>
      <c r="K54" s="196"/>
      <c r="L54" s="196"/>
      <c r="M54" s="196"/>
      <c r="N54" s="196"/>
      <c r="O54" s="196"/>
      <c r="R54" s="120"/>
      <c r="S54" s="121"/>
      <c r="T54" s="11"/>
      <c r="U54" s="122"/>
    </row>
    <row r="55" spans="1:21" ht="10.5">
      <c r="A55" s="7" t="s">
        <v>160</v>
      </c>
      <c r="B55" s="284" t="s">
        <v>176</v>
      </c>
      <c r="C55" s="284"/>
      <c r="D55" s="284"/>
      <c r="E55" s="284"/>
      <c r="F55" s="284"/>
      <c r="G55" s="284"/>
      <c r="H55" s="284"/>
      <c r="I55" s="284"/>
      <c r="J55" s="284"/>
      <c r="K55" s="284"/>
      <c r="L55" s="284"/>
      <c r="M55" s="284"/>
      <c r="N55" s="284"/>
      <c r="O55" s="284"/>
      <c r="R55" s="120"/>
      <c r="S55" s="121"/>
      <c r="T55" s="11"/>
      <c r="U55" s="122"/>
    </row>
    <row r="56" spans="2:21" ht="10.5">
      <c r="B56" s="284"/>
      <c r="C56" s="284"/>
      <c r="D56" s="284"/>
      <c r="E56" s="284"/>
      <c r="F56" s="284"/>
      <c r="G56" s="284"/>
      <c r="H56" s="284"/>
      <c r="I56" s="284"/>
      <c r="J56" s="284"/>
      <c r="K56" s="284"/>
      <c r="L56" s="284"/>
      <c r="M56" s="284"/>
      <c r="N56" s="284"/>
      <c r="O56" s="284"/>
      <c r="R56" s="120"/>
      <c r="S56" s="121"/>
      <c r="T56" s="11"/>
      <c r="U56" s="122"/>
    </row>
    <row r="57" spans="2:21" ht="10.5">
      <c r="B57" s="196"/>
      <c r="C57" s="196"/>
      <c r="D57" s="196"/>
      <c r="E57" s="196"/>
      <c r="F57" s="196"/>
      <c r="G57" s="196"/>
      <c r="H57" s="196"/>
      <c r="I57" s="196"/>
      <c r="J57" s="196"/>
      <c r="K57" s="196"/>
      <c r="L57" s="196"/>
      <c r="M57" s="196"/>
      <c r="N57" s="196"/>
      <c r="O57" s="196"/>
      <c r="R57" s="120"/>
      <c r="S57" s="121"/>
      <c r="T57" s="11"/>
      <c r="U57" s="122"/>
    </row>
    <row r="58" spans="1:21" ht="10.5">
      <c r="A58" s="7" t="s">
        <v>167</v>
      </c>
      <c r="B58" s="7" t="s">
        <v>194</v>
      </c>
      <c r="D58" s="116"/>
      <c r="E58" s="117"/>
      <c r="F58" s="117"/>
      <c r="G58" s="92"/>
      <c r="H58" s="92"/>
      <c r="R58" s="120"/>
      <c r="S58" s="121"/>
      <c r="T58" s="11"/>
      <c r="U58" s="122"/>
    </row>
    <row r="59" spans="4:21" ht="10.5">
      <c r="D59" s="116"/>
      <c r="E59" s="117"/>
      <c r="F59" s="117"/>
      <c r="G59" s="92"/>
      <c r="H59" s="92"/>
      <c r="R59" s="120"/>
      <c r="S59" s="121"/>
      <c r="T59" s="11"/>
      <c r="U59" s="122"/>
    </row>
    <row r="60" spans="1:21" ht="10.5" customHeight="1">
      <c r="A60" s="7" t="s">
        <v>171</v>
      </c>
      <c r="B60" s="284" t="s">
        <v>195</v>
      </c>
      <c r="C60" s="284"/>
      <c r="D60" s="284"/>
      <c r="E60" s="284"/>
      <c r="F60" s="284"/>
      <c r="G60" s="284"/>
      <c r="H60" s="284"/>
      <c r="I60" s="284"/>
      <c r="J60" s="284"/>
      <c r="K60" s="284"/>
      <c r="L60" s="284"/>
      <c r="M60" s="284"/>
      <c r="N60" s="284"/>
      <c r="O60" s="284"/>
      <c r="R60" s="120"/>
      <c r="S60" s="121"/>
      <c r="T60" s="11"/>
      <c r="U60" s="122"/>
    </row>
    <row r="61" spans="2:21" ht="10.5">
      <c r="B61" s="284"/>
      <c r="C61" s="284"/>
      <c r="D61" s="284"/>
      <c r="E61" s="284"/>
      <c r="F61" s="284"/>
      <c r="G61" s="284"/>
      <c r="H61" s="284"/>
      <c r="I61" s="284"/>
      <c r="J61" s="284"/>
      <c r="K61" s="284"/>
      <c r="L61" s="284"/>
      <c r="M61" s="284"/>
      <c r="N61" s="284"/>
      <c r="O61" s="284"/>
      <c r="R61" s="120"/>
      <c r="S61" s="121"/>
      <c r="T61" s="11"/>
      <c r="U61" s="122"/>
    </row>
    <row r="62" spans="2:21" ht="10.5">
      <c r="B62" s="196"/>
      <c r="C62" s="196"/>
      <c r="D62" s="196"/>
      <c r="E62" s="196"/>
      <c r="F62" s="196"/>
      <c r="G62" s="196"/>
      <c r="H62" s="196"/>
      <c r="I62" s="196"/>
      <c r="J62" s="196"/>
      <c r="K62" s="196"/>
      <c r="L62" s="196"/>
      <c r="M62" s="196"/>
      <c r="N62" s="196"/>
      <c r="O62" s="196"/>
      <c r="R62" s="120"/>
      <c r="S62" s="121"/>
      <c r="T62" s="11"/>
      <c r="U62" s="122"/>
    </row>
    <row r="63" spans="1:15" ht="10.5">
      <c r="A63" s="7" t="s">
        <v>174</v>
      </c>
      <c r="B63" s="284" t="s">
        <v>168</v>
      </c>
      <c r="C63" s="284"/>
      <c r="D63" s="284"/>
      <c r="E63" s="284"/>
      <c r="F63" s="284"/>
      <c r="G63" s="284"/>
      <c r="H63" s="284"/>
      <c r="I63" s="284"/>
      <c r="J63" s="284"/>
      <c r="K63" s="284"/>
      <c r="L63" s="284"/>
      <c r="M63" s="284"/>
      <c r="N63" s="284"/>
      <c r="O63" s="284"/>
    </row>
    <row r="64" spans="2:15" ht="10.5">
      <c r="B64" s="284"/>
      <c r="C64" s="284"/>
      <c r="D64" s="284"/>
      <c r="E64" s="284"/>
      <c r="F64" s="284"/>
      <c r="G64" s="284"/>
      <c r="H64" s="284"/>
      <c r="I64" s="284"/>
      <c r="J64" s="284"/>
      <c r="K64" s="284"/>
      <c r="L64" s="284"/>
      <c r="M64" s="284"/>
      <c r="N64" s="284"/>
      <c r="O64" s="284"/>
    </row>
    <row r="65" spans="2:15" ht="10.5">
      <c r="B65" s="196"/>
      <c r="C65" s="196"/>
      <c r="D65" s="196"/>
      <c r="E65" s="196"/>
      <c r="F65" s="196"/>
      <c r="G65" s="196"/>
      <c r="H65" s="196"/>
      <c r="I65" s="196"/>
      <c r="J65" s="196"/>
      <c r="K65" s="196"/>
      <c r="L65" s="196"/>
      <c r="M65" s="196"/>
      <c r="N65" s="196"/>
      <c r="O65" s="196"/>
    </row>
    <row r="66" spans="1:15" ht="9.75" customHeight="1">
      <c r="A66" s="7" t="s">
        <v>173</v>
      </c>
      <c r="B66" s="284" t="s">
        <v>155</v>
      </c>
      <c r="C66" s="284"/>
      <c r="D66" s="284"/>
      <c r="E66" s="284"/>
      <c r="F66" s="284"/>
      <c r="G66" s="284"/>
      <c r="H66" s="284"/>
      <c r="I66" s="284"/>
      <c r="J66" s="284"/>
      <c r="K66" s="284"/>
      <c r="L66" s="284"/>
      <c r="M66" s="284"/>
      <c r="N66" s="284"/>
      <c r="O66" s="284"/>
    </row>
    <row r="67" spans="2:15" ht="9.75" customHeight="1">
      <c r="B67" s="284"/>
      <c r="C67" s="284"/>
      <c r="D67" s="284"/>
      <c r="E67" s="284"/>
      <c r="F67" s="284"/>
      <c r="G67" s="284"/>
      <c r="H67" s="284"/>
      <c r="I67" s="284"/>
      <c r="J67" s="284"/>
      <c r="K67" s="284"/>
      <c r="L67" s="284"/>
      <c r="M67" s="284"/>
      <c r="N67" s="284"/>
      <c r="O67" s="284"/>
    </row>
    <row r="68" spans="2:15" ht="9.75" customHeight="1">
      <c r="B68" s="196"/>
      <c r="C68" s="196"/>
      <c r="D68" s="196"/>
      <c r="E68" s="196"/>
      <c r="F68" s="196"/>
      <c r="G68" s="196"/>
      <c r="H68" s="196"/>
      <c r="I68" s="196"/>
      <c r="J68" s="196"/>
      <c r="K68" s="196"/>
      <c r="L68" s="196"/>
      <c r="M68" s="196"/>
      <c r="N68" s="196"/>
      <c r="O68" s="196"/>
    </row>
    <row r="69" spans="1:15" ht="10.5">
      <c r="A69" s="7" t="s">
        <v>177</v>
      </c>
      <c r="B69" s="284" t="s">
        <v>196</v>
      </c>
      <c r="C69" s="284"/>
      <c r="D69" s="284"/>
      <c r="E69" s="284"/>
      <c r="F69" s="284"/>
      <c r="G69" s="284"/>
      <c r="H69" s="284"/>
      <c r="I69" s="284"/>
      <c r="J69" s="284"/>
      <c r="K69" s="284"/>
      <c r="L69" s="284"/>
      <c r="M69" s="284"/>
      <c r="N69" s="284"/>
      <c r="O69" s="284"/>
    </row>
    <row r="70" spans="2:15" ht="10.5">
      <c r="B70" s="284"/>
      <c r="C70" s="284"/>
      <c r="D70" s="284"/>
      <c r="E70" s="284"/>
      <c r="F70" s="284"/>
      <c r="G70" s="284"/>
      <c r="H70" s="284"/>
      <c r="I70" s="284"/>
      <c r="J70" s="284"/>
      <c r="K70" s="284"/>
      <c r="L70" s="284"/>
      <c r="M70" s="284"/>
      <c r="N70" s="284"/>
      <c r="O70" s="284"/>
    </row>
  </sheetData>
  <mergeCells count="12">
    <mergeCell ref="B55:O56"/>
    <mergeCell ref="B38:O39"/>
    <mergeCell ref="B69:O70"/>
    <mergeCell ref="A1:O1"/>
    <mergeCell ref="C28:D28"/>
    <mergeCell ref="B63:O64"/>
    <mergeCell ref="B66:O67"/>
    <mergeCell ref="A2:O2"/>
    <mergeCell ref="B60:O61"/>
    <mergeCell ref="B41:O44"/>
    <mergeCell ref="B48:O50"/>
    <mergeCell ref="B52:O53"/>
  </mergeCells>
  <printOptions horizontalCentered="1"/>
  <pageMargins left="0.15" right="0.15" top="0.5" bottom="0.52" header="0.2" footer="0.2"/>
  <pageSetup fitToHeight="2" fitToWidth="1" horizontalDpi="300" verticalDpi="300" orientation="landscape" scale="84" r:id="rId1"/>
  <headerFooter alignWithMargins="0">
    <oddFooter>&amp;L&amp;F&amp;CRespondent Burden Year 1
&amp;P of &amp;N&amp;R&amp;D</oddFooter>
  </headerFooter>
  <rowBreaks count="1" manualBreakCount="1">
    <brk id="37" max="14" man="1"/>
  </rowBreaks>
  <ignoredErrors>
    <ignoredError sqref="L35" evalError="1"/>
  </ignoredErrors>
</worksheet>
</file>

<file path=xl/worksheets/sheet3.xml><?xml version="1.0" encoding="utf-8"?>
<worksheet xmlns="http://schemas.openxmlformats.org/spreadsheetml/2006/main" xmlns:r="http://schemas.openxmlformats.org/officeDocument/2006/relationships">
  <sheetPr transitionEvaluation="1"/>
  <dimension ref="A1:AJ66"/>
  <sheetViews>
    <sheetView showGridLines="0" zoomScale="72" zoomScaleNormal="72" workbookViewId="0" topLeftCell="A1">
      <pane xSplit="4" ySplit="9" topLeftCell="E10" activePane="bottomRight" state="frozen"/>
      <selection pane="topLeft" activeCell="A1" sqref="A1"/>
      <selection pane="topRight" activeCell="E1" sqref="E1"/>
      <selection pane="bottomLeft" activeCell="A10" sqref="A10"/>
      <selection pane="bottomRight" activeCell="I21" sqref="I21"/>
    </sheetView>
  </sheetViews>
  <sheetFormatPr defaultColWidth="9.83203125" defaultRowHeight="10.5"/>
  <cols>
    <col min="1" max="3" width="3.66015625" style="7" customWidth="1"/>
    <col min="4" max="4" width="55.83203125" style="7" customWidth="1"/>
    <col min="5" max="6" width="12.83203125" style="11" customWidth="1"/>
    <col min="7" max="9" width="11.83203125" style="11" customWidth="1"/>
    <col min="10" max="10" width="14.16015625" style="11" customWidth="1"/>
    <col min="11" max="11" width="14.66015625" style="11" customWidth="1"/>
    <col min="12" max="12" width="11.83203125" style="11" customWidth="1"/>
    <col min="13" max="13" width="13.16015625" style="11" customWidth="1"/>
    <col min="14" max="14" width="13.33203125" style="11" customWidth="1"/>
    <col min="15" max="15" width="11.83203125" style="11" customWidth="1"/>
    <col min="16" max="18" width="9.83203125" style="7" customWidth="1"/>
    <col min="19" max="19" width="35.83203125" style="7" customWidth="1"/>
    <col min="20" max="20" width="16.16015625" style="7" customWidth="1"/>
    <col min="21" max="16384" width="9.83203125" style="7" customWidth="1"/>
  </cols>
  <sheetData>
    <row r="1" spans="1:36" ht="13.5" customHeight="1">
      <c r="A1" s="285" t="s">
        <v>183</v>
      </c>
      <c r="B1" s="285"/>
      <c r="C1" s="285"/>
      <c r="D1" s="285"/>
      <c r="E1" s="285"/>
      <c r="F1" s="285"/>
      <c r="G1" s="285"/>
      <c r="H1" s="285"/>
      <c r="I1" s="285"/>
      <c r="J1" s="285"/>
      <c r="K1" s="285"/>
      <c r="L1" s="285"/>
      <c r="M1" s="285"/>
      <c r="N1" s="285"/>
      <c r="O1" s="285"/>
      <c r="Q1" s="8">
        <v>75</v>
      </c>
      <c r="R1" s="9"/>
      <c r="S1" s="9"/>
      <c r="T1" s="9"/>
      <c r="U1" s="9"/>
      <c r="V1" s="9"/>
      <c r="W1" s="9"/>
      <c r="X1" s="9"/>
      <c r="Y1" s="9"/>
      <c r="Z1" s="9"/>
      <c r="AA1" s="9"/>
      <c r="AB1" s="9"/>
      <c r="AC1" s="9"/>
      <c r="AD1" s="9"/>
      <c r="AE1" s="9"/>
      <c r="AF1" s="9"/>
      <c r="AG1" s="9"/>
      <c r="AH1" s="9"/>
      <c r="AI1" s="9"/>
      <c r="AJ1" s="9"/>
    </row>
    <row r="2" spans="1:15" ht="13.5" customHeight="1">
      <c r="A2" s="285" t="s">
        <v>34</v>
      </c>
      <c r="B2" s="285"/>
      <c r="C2" s="285"/>
      <c r="D2" s="285"/>
      <c r="E2" s="285"/>
      <c r="F2" s="285"/>
      <c r="G2" s="285"/>
      <c r="H2" s="285"/>
      <c r="I2" s="285"/>
      <c r="J2" s="285"/>
      <c r="K2" s="285"/>
      <c r="L2" s="285"/>
      <c r="M2" s="285"/>
      <c r="N2" s="285"/>
      <c r="O2" s="285"/>
    </row>
    <row r="3" spans="1:15" ht="13.5" customHeight="1" thickBot="1">
      <c r="A3" s="10"/>
      <c r="J3" s="263">
        <v>45.15</v>
      </c>
      <c r="K3" s="262">
        <v>58.48</v>
      </c>
      <c r="L3" s="262">
        <v>19.03</v>
      </c>
      <c r="M3" s="13"/>
      <c r="N3" s="13"/>
      <c r="O3" s="13"/>
    </row>
    <row r="4" spans="1:15" ht="10.5" customHeight="1" thickTop="1">
      <c r="A4" s="14"/>
      <c r="B4" s="15" t="s">
        <v>37</v>
      </c>
      <c r="C4" s="15" t="s">
        <v>80</v>
      </c>
      <c r="D4" s="16"/>
      <c r="E4" s="17" t="s">
        <v>81</v>
      </c>
      <c r="F4" s="19"/>
      <c r="G4" s="18" t="s">
        <v>39</v>
      </c>
      <c r="H4" s="18" t="s">
        <v>40</v>
      </c>
      <c r="I4" s="17" t="s">
        <v>41</v>
      </c>
      <c r="J4" s="17" t="s">
        <v>42</v>
      </c>
      <c r="K4" s="17" t="s">
        <v>43</v>
      </c>
      <c r="L4" s="20" t="s">
        <v>82</v>
      </c>
      <c r="M4" s="20"/>
      <c r="N4" s="17"/>
      <c r="O4" s="21"/>
    </row>
    <row r="5" spans="1:15" ht="10.5" customHeight="1">
      <c r="A5" s="22"/>
      <c r="B5" s="23" t="s">
        <v>37</v>
      </c>
      <c r="C5" s="23" t="s">
        <v>83</v>
      </c>
      <c r="E5" s="24" t="s">
        <v>95</v>
      </c>
      <c r="F5" s="26" t="s">
        <v>122</v>
      </c>
      <c r="G5" s="25" t="s">
        <v>85</v>
      </c>
      <c r="H5" s="25" t="s">
        <v>51</v>
      </c>
      <c r="I5" s="24" t="s">
        <v>123</v>
      </c>
      <c r="J5" s="24" t="s">
        <v>86</v>
      </c>
      <c r="K5" s="24" t="s">
        <v>47</v>
      </c>
      <c r="L5" s="27" t="s">
        <v>48</v>
      </c>
      <c r="M5" s="27" t="s">
        <v>87</v>
      </c>
      <c r="N5" s="24" t="s">
        <v>88</v>
      </c>
      <c r="O5" s="28" t="s">
        <v>89</v>
      </c>
    </row>
    <row r="6" spans="1:15" ht="10.5" customHeight="1">
      <c r="A6" s="22"/>
      <c r="B6" s="23" t="s">
        <v>37</v>
      </c>
      <c r="C6" s="23" t="s">
        <v>90</v>
      </c>
      <c r="E6" s="24" t="s">
        <v>84</v>
      </c>
      <c r="F6" s="26" t="s">
        <v>121</v>
      </c>
      <c r="G6" s="25" t="s">
        <v>50</v>
      </c>
      <c r="H6" s="25" t="s">
        <v>53</v>
      </c>
      <c r="I6" s="24" t="s">
        <v>91</v>
      </c>
      <c r="J6" s="24" t="s">
        <v>51</v>
      </c>
      <c r="K6" s="24" t="s">
        <v>51</v>
      </c>
      <c r="L6" s="27" t="s">
        <v>51</v>
      </c>
      <c r="M6" s="27" t="s">
        <v>92</v>
      </c>
      <c r="N6" s="24" t="s">
        <v>122</v>
      </c>
      <c r="O6" s="28"/>
    </row>
    <row r="7" spans="1:15" ht="10.5" customHeight="1">
      <c r="A7" s="22"/>
      <c r="B7" s="23" t="s">
        <v>37</v>
      </c>
      <c r="C7" s="23" t="s">
        <v>93</v>
      </c>
      <c r="E7" s="24" t="s">
        <v>55</v>
      </c>
      <c r="F7" s="26" t="s">
        <v>53</v>
      </c>
      <c r="G7" s="25" t="s">
        <v>53</v>
      </c>
      <c r="H7" s="25" t="s">
        <v>95</v>
      </c>
      <c r="I7" s="24" t="s">
        <v>124</v>
      </c>
      <c r="J7" s="24" t="s">
        <v>54</v>
      </c>
      <c r="K7" s="24" t="s">
        <v>54</v>
      </c>
      <c r="L7" s="27" t="s">
        <v>54</v>
      </c>
      <c r="M7" s="27" t="s">
        <v>54</v>
      </c>
      <c r="N7" s="24" t="s">
        <v>121</v>
      </c>
      <c r="O7" s="28"/>
    </row>
    <row r="8" spans="1:15" ht="10.5" customHeight="1">
      <c r="A8" s="29"/>
      <c r="E8" s="24" t="s">
        <v>94</v>
      </c>
      <c r="F8" s="26" t="s">
        <v>55</v>
      </c>
      <c r="G8" s="25" t="s">
        <v>95</v>
      </c>
      <c r="H8" s="25" t="s">
        <v>54</v>
      </c>
      <c r="I8" s="30"/>
      <c r="J8" s="31" t="s">
        <v>209</v>
      </c>
      <c r="K8" s="31" t="s">
        <v>210</v>
      </c>
      <c r="L8" s="32" t="s">
        <v>211</v>
      </c>
      <c r="M8" s="33" t="s">
        <v>97</v>
      </c>
      <c r="N8" s="24" t="s">
        <v>54</v>
      </c>
      <c r="O8" s="34"/>
    </row>
    <row r="9" spans="1:15" ht="10.5" customHeight="1" thickBot="1">
      <c r="A9" s="35" t="s">
        <v>56</v>
      </c>
      <c r="B9" s="36"/>
      <c r="C9" s="36"/>
      <c r="D9" s="36"/>
      <c r="E9" s="37" t="s">
        <v>96</v>
      </c>
      <c r="F9" s="39"/>
      <c r="G9" s="38" t="s">
        <v>54</v>
      </c>
      <c r="H9" s="38" t="s">
        <v>125</v>
      </c>
      <c r="I9" s="37"/>
      <c r="J9" s="40" t="s">
        <v>126</v>
      </c>
      <c r="K9" s="40" t="s">
        <v>127</v>
      </c>
      <c r="L9" s="41" t="s">
        <v>128</v>
      </c>
      <c r="M9" s="42"/>
      <c r="N9" s="37"/>
      <c r="O9" s="43"/>
    </row>
    <row r="10" spans="1:15" ht="15.75" customHeight="1" thickTop="1">
      <c r="A10" s="44" t="s">
        <v>60</v>
      </c>
      <c r="B10" s="45" t="s">
        <v>61</v>
      </c>
      <c r="C10" s="5"/>
      <c r="D10" s="5"/>
      <c r="E10" s="46" t="s">
        <v>98</v>
      </c>
      <c r="F10" s="46"/>
      <c r="G10" s="47"/>
      <c r="H10" s="48">
        <f>E10*$G10</f>
        <v>0</v>
      </c>
      <c r="I10" s="49">
        <v>55</v>
      </c>
      <c r="J10" s="47"/>
      <c r="K10" s="47"/>
      <c r="L10" s="50"/>
      <c r="M10" s="51">
        <f>J10*33+K10*49+L10*15</f>
        <v>0</v>
      </c>
      <c r="N10" s="52"/>
      <c r="O10" s="53"/>
    </row>
    <row r="11" spans="1:15" ht="15.75" customHeight="1">
      <c r="A11" s="44" t="s">
        <v>63</v>
      </c>
      <c r="B11" s="45" t="s">
        <v>99</v>
      </c>
      <c r="C11" s="5"/>
      <c r="D11" s="5"/>
      <c r="E11" s="46" t="s">
        <v>98</v>
      </c>
      <c r="F11" s="46"/>
      <c r="G11" s="47"/>
      <c r="H11" s="48">
        <f>E11*$G11</f>
        <v>0</v>
      </c>
      <c r="I11" s="49">
        <v>4</v>
      </c>
      <c r="J11" s="48">
        <f>H11*I11</f>
        <v>0</v>
      </c>
      <c r="K11" s="48">
        <f>J11*0.05</f>
        <v>0</v>
      </c>
      <c r="L11" s="51">
        <f>J11*0.1</f>
        <v>0</v>
      </c>
      <c r="M11" s="51">
        <f>J11*33+K11*49+L11*15</f>
        <v>0</v>
      </c>
      <c r="N11" s="52"/>
      <c r="O11" s="53" t="s">
        <v>70</v>
      </c>
    </row>
    <row r="12" spans="1:15" ht="15.75" customHeight="1">
      <c r="A12" s="54" t="s">
        <v>66</v>
      </c>
      <c r="B12" s="55" t="s">
        <v>100</v>
      </c>
      <c r="C12" s="56"/>
      <c r="D12" s="56"/>
      <c r="E12" s="57"/>
      <c r="F12" s="57"/>
      <c r="G12" s="58"/>
      <c r="H12" s="59">
        <f>E12*$G12</f>
        <v>0</v>
      </c>
      <c r="I12" s="60"/>
      <c r="J12" s="59">
        <f>H12*I12</f>
        <v>0</v>
      </c>
      <c r="K12" s="59">
        <f>J12*0.05</f>
        <v>0</v>
      </c>
      <c r="L12" s="61">
        <f>J12*0.1</f>
        <v>0</v>
      </c>
      <c r="M12" s="59">
        <f>J12*33+K12*49+L12*15</f>
        <v>0</v>
      </c>
      <c r="N12" s="135" t="s">
        <v>70</v>
      </c>
      <c r="O12" s="62"/>
    </row>
    <row r="13" spans="1:15" ht="15.75" customHeight="1">
      <c r="A13" s="63"/>
      <c r="B13" s="185" t="s">
        <v>68</v>
      </c>
      <c r="C13" s="68" t="s">
        <v>64</v>
      </c>
      <c r="D13" s="80"/>
      <c r="E13" s="69">
        <v>5</v>
      </c>
      <c r="F13" s="79">
        <v>0</v>
      </c>
      <c r="G13" s="71">
        <v>1</v>
      </c>
      <c r="H13" s="71">
        <f>E13*$G13</f>
        <v>5</v>
      </c>
      <c r="I13" s="150">
        <v>1618</v>
      </c>
      <c r="J13" s="72">
        <f>H13*I13</f>
        <v>8090</v>
      </c>
      <c r="K13" s="72">
        <f>J13*0.05</f>
        <v>404.5</v>
      </c>
      <c r="L13" s="73">
        <f>J13*0.1</f>
        <v>809</v>
      </c>
      <c r="M13" s="70">
        <f>J13*J$3+K13*K$3+L13*L$3</f>
        <v>404313.93</v>
      </c>
      <c r="N13" s="136">
        <f>F13*G13*I13</f>
        <v>0</v>
      </c>
      <c r="O13" s="74" t="s">
        <v>65</v>
      </c>
    </row>
    <row r="14" spans="1:15" ht="15.75" customHeight="1">
      <c r="A14" s="44"/>
      <c r="B14" s="45" t="s">
        <v>154</v>
      </c>
      <c r="C14" s="45"/>
      <c r="D14" s="5"/>
      <c r="E14" s="77" t="s">
        <v>62</v>
      </c>
      <c r="F14" s="186"/>
      <c r="G14" s="87"/>
      <c r="H14" s="87"/>
      <c r="I14" s="187"/>
      <c r="J14" s="89"/>
      <c r="K14" s="89"/>
      <c r="L14" s="90"/>
      <c r="M14" s="188"/>
      <c r="N14" s="186"/>
      <c r="O14" s="190"/>
    </row>
    <row r="15" spans="1:15" ht="15.75" customHeight="1">
      <c r="A15" s="180"/>
      <c r="B15" s="99" t="s">
        <v>73</v>
      </c>
      <c r="C15" s="100" t="s">
        <v>74</v>
      </c>
      <c r="D15" s="5"/>
      <c r="E15" s="77"/>
      <c r="F15" s="77"/>
      <c r="G15" s="47"/>
      <c r="H15" s="48">
        <f aca="true" t="shared" si="0" ref="H15:H22">E15*$G15</f>
        <v>0</v>
      </c>
      <c r="I15" s="49"/>
      <c r="J15" s="48">
        <f aca="true" t="shared" si="1" ref="J15:J22">H15*I15</f>
        <v>0</v>
      </c>
      <c r="K15" s="48">
        <f aca="true" t="shared" si="2" ref="K15:K22">J15*0.05</f>
        <v>0</v>
      </c>
      <c r="L15" s="51">
        <f aca="true" t="shared" si="3" ref="L15:L22">J15*0.1</f>
        <v>0</v>
      </c>
      <c r="M15" s="137"/>
      <c r="N15" s="52"/>
      <c r="O15" s="189"/>
    </row>
    <row r="16" spans="1:15" ht="15.75" customHeight="1">
      <c r="A16" s="84">
        <v>1</v>
      </c>
      <c r="B16" s="85"/>
      <c r="C16" s="45" t="s">
        <v>153</v>
      </c>
      <c r="D16" s="5"/>
      <c r="E16" s="77">
        <v>1</v>
      </c>
      <c r="F16" s="86">
        <v>1</v>
      </c>
      <c r="G16" s="87">
        <v>1</v>
      </c>
      <c r="H16" s="88">
        <f t="shared" si="0"/>
        <v>1</v>
      </c>
      <c r="I16" s="150">
        <v>1618</v>
      </c>
      <c r="J16" s="191">
        <f t="shared" si="1"/>
        <v>1618</v>
      </c>
      <c r="K16" s="191">
        <f t="shared" si="2"/>
        <v>80.9</v>
      </c>
      <c r="L16" s="192">
        <f t="shared" si="3"/>
        <v>161.8</v>
      </c>
      <c r="M16" s="109">
        <f>J16*J$3+K16*K$3+L16*L$3</f>
        <v>80862.78600000001</v>
      </c>
      <c r="N16" s="78">
        <f>F16*G16*I16</f>
        <v>1618</v>
      </c>
      <c r="O16" s="91" t="s">
        <v>169</v>
      </c>
    </row>
    <row r="17" spans="1:15" ht="15.75" customHeight="1">
      <c r="A17" s="67"/>
      <c r="B17" s="85"/>
      <c r="C17" s="45" t="s">
        <v>162</v>
      </c>
      <c r="D17" s="5" t="s">
        <v>156</v>
      </c>
      <c r="E17" s="77">
        <v>2</v>
      </c>
      <c r="F17" s="86">
        <v>1</v>
      </c>
      <c r="G17" s="87">
        <v>1</v>
      </c>
      <c r="H17" s="88">
        <f t="shared" si="0"/>
        <v>2</v>
      </c>
      <c r="I17" s="211">
        <v>1618</v>
      </c>
      <c r="J17" s="191">
        <f t="shared" si="1"/>
        <v>3236</v>
      </c>
      <c r="K17" s="191">
        <f t="shared" si="2"/>
        <v>161.8</v>
      </c>
      <c r="L17" s="192">
        <f t="shared" si="3"/>
        <v>323.6</v>
      </c>
      <c r="M17" s="109">
        <f>J17*J$3+K17*K$3+L17*L$3</f>
        <v>161725.57200000001</v>
      </c>
      <c r="N17" s="78">
        <f>F17*G17*I17</f>
        <v>1618</v>
      </c>
      <c r="O17" s="91" t="s">
        <v>172</v>
      </c>
    </row>
    <row r="18" spans="1:15" ht="15.75" customHeight="1">
      <c r="A18" s="67"/>
      <c r="B18" s="85"/>
      <c r="C18" s="45" t="s">
        <v>157</v>
      </c>
      <c r="D18" s="5"/>
      <c r="E18" s="77">
        <v>2</v>
      </c>
      <c r="F18" s="86">
        <v>3</v>
      </c>
      <c r="G18" s="87">
        <v>1</v>
      </c>
      <c r="H18" s="88">
        <f t="shared" si="0"/>
        <v>2</v>
      </c>
      <c r="I18" s="211">
        <v>3236</v>
      </c>
      <c r="J18" s="191">
        <f t="shared" si="1"/>
        <v>6472</v>
      </c>
      <c r="K18" s="191">
        <f t="shared" si="2"/>
        <v>323.6</v>
      </c>
      <c r="L18" s="192">
        <f t="shared" si="3"/>
        <v>647.2</v>
      </c>
      <c r="M18" s="197">
        <f>J18*J$3+K18*K$3+L18*L$3</f>
        <v>323451.14400000003</v>
      </c>
      <c r="N18" s="198">
        <f>F18*G18*I18</f>
        <v>9708</v>
      </c>
      <c r="O18" s="91" t="s">
        <v>160</v>
      </c>
    </row>
    <row r="19" spans="1:16" ht="15.75" customHeight="1">
      <c r="A19" s="93" t="s">
        <v>103</v>
      </c>
      <c r="B19" s="94" t="s">
        <v>104</v>
      </c>
      <c r="C19" s="56"/>
      <c r="D19" s="56"/>
      <c r="E19" s="57"/>
      <c r="F19" s="77"/>
      <c r="G19" s="47"/>
      <c r="H19" s="48">
        <f t="shared" si="0"/>
        <v>0</v>
      </c>
      <c r="I19" s="212"/>
      <c r="J19" s="48">
        <f t="shared" si="1"/>
        <v>0</v>
      </c>
      <c r="K19" s="48">
        <f t="shared" si="2"/>
        <v>0</v>
      </c>
      <c r="L19" s="51">
        <f t="shared" si="3"/>
        <v>0</v>
      </c>
      <c r="M19" s="199">
        <f>J19*33+K19*49+L19*15</f>
        <v>0</v>
      </c>
      <c r="N19" s="199"/>
      <c r="O19" s="200"/>
      <c r="P19" s="115"/>
    </row>
    <row r="20" spans="1:15" ht="15.75" customHeight="1">
      <c r="A20" s="75">
        <v>1</v>
      </c>
      <c r="B20" s="95" t="s">
        <v>68</v>
      </c>
      <c r="C20" s="96" t="s">
        <v>105</v>
      </c>
      <c r="D20" s="97"/>
      <c r="E20" s="98" t="s">
        <v>106</v>
      </c>
      <c r="F20" s="46"/>
      <c r="G20" s="47"/>
      <c r="H20" s="48">
        <f t="shared" si="0"/>
        <v>0</v>
      </c>
      <c r="I20" s="212"/>
      <c r="J20" s="48">
        <f t="shared" si="1"/>
        <v>0</v>
      </c>
      <c r="K20" s="48">
        <f t="shared" si="2"/>
        <v>0</v>
      </c>
      <c r="L20" s="51">
        <f t="shared" si="3"/>
        <v>0</v>
      </c>
      <c r="M20" s="201">
        <f>J20*33+K20*49+L20*15</f>
        <v>0</v>
      </c>
      <c r="N20" s="201"/>
      <c r="O20" s="202"/>
    </row>
    <row r="21" spans="1:15" ht="15.75" customHeight="1">
      <c r="A21" s="75">
        <v>1</v>
      </c>
      <c r="B21" s="99" t="s">
        <v>71</v>
      </c>
      <c r="C21" s="100" t="s">
        <v>107</v>
      </c>
      <c r="D21" s="6"/>
      <c r="E21" s="77" t="s">
        <v>62</v>
      </c>
      <c r="F21" s="77"/>
      <c r="G21" s="47"/>
      <c r="H21" s="48">
        <f t="shared" si="0"/>
        <v>0</v>
      </c>
      <c r="I21" s="212"/>
      <c r="J21" s="48">
        <f t="shared" si="1"/>
        <v>0</v>
      </c>
      <c r="K21" s="48">
        <f t="shared" si="2"/>
        <v>0</v>
      </c>
      <c r="L21" s="51">
        <f t="shared" si="3"/>
        <v>0</v>
      </c>
      <c r="M21" s="138">
        <f>J21*33+K21*49+L21*15</f>
        <v>0</v>
      </c>
      <c r="N21" s="138"/>
      <c r="O21" s="102"/>
    </row>
    <row r="22" spans="1:15" ht="15.75" customHeight="1">
      <c r="A22" s="75">
        <v>1</v>
      </c>
      <c r="B22" s="99" t="s">
        <v>73</v>
      </c>
      <c r="C22" s="100" t="s">
        <v>108</v>
      </c>
      <c r="D22" s="6"/>
      <c r="E22" s="77" t="s">
        <v>62</v>
      </c>
      <c r="F22" s="77"/>
      <c r="G22" s="47"/>
      <c r="H22" s="48">
        <f t="shared" si="0"/>
        <v>0</v>
      </c>
      <c r="I22" s="212"/>
      <c r="J22" s="48">
        <f t="shared" si="1"/>
        <v>0</v>
      </c>
      <c r="K22" s="48">
        <f t="shared" si="2"/>
        <v>0</v>
      </c>
      <c r="L22" s="51">
        <f t="shared" si="3"/>
        <v>0</v>
      </c>
      <c r="M22" s="138">
        <f>J22*33+K22*49+L22*15</f>
        <v>0</v>
      </c>
      <c r="N22" s="138"/>
      <c r="O22" s="102"/>
    </row>
    <row r="23" spans="1:15" ht="15.75" customHeight="1">
      <c r="A23" s="75">
        <v>1</v>
      </c>
      <c r="B23" s="99" t="s">
        <v>75</v>
      </c>
      <c r="C23" s="100" t="s">
        <v>109</v>
      </c>
      <c r="D23" s="6"/>
      <c r="E23" s="77">
        <v>8</v>
      </c>
      <c r="F23" s="79">
        <v>0</v>
      </c>
      <c r="G23" s="87">
        <v>1</v>
      </c>
      <c r="H23" s="71">
        <f aca="true" t="shared" si="4" ref="H23:H28">E23*$G23</f>
        <v>8</v>
      </c>
      <c r="I23" s="212">
        <v>1618</v>
      </c>
      <c r="J23" s="72">
        <f>H23*I23</f>
        <v>12944</v>
      </c>
      <c r="K23" s="72">
        <f>J23*0.05</f>
        <v>647.2</v>
      </c>
      <c r="L23" s="73">
        <f>J23*0.1</f>
        <v>1294.4</v>
      </c>
      <c r="M23" s="70">
        <f>J23*J$3+K23*K$3+L23*L$3</f>
        <v>646902.2880000001</v>
      </c>
      <c r="N23" s="136">
        <f>F23*G23*I23</f>
        <v>0</v>
      </c>
      <c r="O23" s="103" t="s">
        <v>175</v>
      </c>
    </row>
    <row r="24" spans="1:15" ht="15.75" customHeight="1">
      <c r="A24" s="75"/>
      <c r="B24" s="99" t="s">
        <v>77</v>
      </c>
      <c r="C24" s="100" t="s">
        <v>110</v>
      </c>
      <c r="D24" s="6"/>
      <c r="E24" s="77"/>
      <c r="F24" s="77"/>
      <c r="G24" s="47"/>
      <c r="H24" s="48">
        <f t="shared" si="4"/>
        <v>0</v>
      </c>
      <c r="I24" s="212"/>
      <c r="J24" s="48">
        <f>H24*I24</f>
        <v>0</v>
      </c>
      <c r="K24" s="48">
        <f>J24*0.05</f>
        <v>0</v>
      </c>
      <c r="L24" s="51">
        <f>J24*0.1</f>
        <v>0</v>
      </c>
      <c r="M24" s="138">
        <f>J24*33+K24*49+L24*15</f>
        <v>0</v>
      </c>
      <c r="N24" s="138"/>
      <c r="O24" s="102"/>
    </row>
    <row r="25" spans="1:15" ht="15.75" customHeight="1">
      <c r="A25" s="75"/>
      <c r="B25" s="99"/>
      <c r="C25" s="100" t="s">
        <v>163</v>
      </c>
      <c r="D25" s="6"/>
      <c r="E25" s="69">
        <v>0.25</v>
      </c>
      <c r="F25" s="79">
        <v>0</v>
      </c>
      <c r="G25" s="81">
        <v>2.4</v>
      </c>
      <c r="H25" s="88">
        <f t="shared" si="4"/>
        <v>0.6</v>
      </c>
      <c r="I25" s="212">
        <f>0.2*35781</f>
        <v>7156.200000000001</v>
      </c>
      <c r="J25" s="72" t="s">
        <v>170</v>
      </c>
      <c r="K25" s="72" t="s">
        <v>170</v>
      </c>
      <c r="L25" s="72">
        <f>I25*H25</f>
        <v>4293.72</v>
      </c>
      <c r="M25" s="138"/>
      <c r="N25" s="138"/>
      <c r="O25" s="91" t="s">
        <v>171</v>
      </c>
    </row>
    <row r="26" spans="1:15" ht="15.75" customHeight="1">
      <c r="A26" s="75">
        <v>1</v>
      </c>
      <c r="B26" s="104"/>
      <c r="C26" s="100" t="s">
        <v>164</v>
      </c>
      <c r="D26" s="6"/>
      <c r="E26" s="69">
        <v>0.25</v>
      </c>
      <c r="F26" s="86">
        <v>0</v>
      </c>
      <c r="G26" s="71">
        <v>1</v>
      </c>
      <c r="H26" s="71">
        <f t="shared" si="4"/>
        <v>0.25</v>
      </c>
      <c r="I26" s="4">
        <f>0.01*(I17+I18)</f>
        <v>48.54</v>
      </c>
      <c r="J26" s="208">
        <f>H26*I26</f>
        <v>12.135</v>
      </c>
      <c r="K26" s="208">
        <f>J26*0.05</f>
        <v>0.60675</v>
      </c>
      <c r="L26" s="209">
        <f>J26*0.1</f>
        <v>1.2135</v>
      </c>
      <c r="M26" s="109">
        <f>J26*J$3+K26*K$3+L26*L$3</f>
        <v>606.4708949999999</v>
      </c>
      <c r="N26" s="109">
        <f>F26*G26*I26</f>
        <v>0</v>
      </c>
      <c r="O26" s="105" t="s">
        <v>174</v>
      </c>
    </row>
    <row r="27" spans="1:15" ht="15.75" customHeight="1">
      <c r="A27" s="75"/>
      <c r="B27" s="104"/>
      <c r="C27" s="100" t="s">
        <v>165</v>
      </c>
      <c r="D27" s="6"/>
      <c r="E27" s="69">
        <v>1.5</v>
      </c>
      <c r="F27" s="86">
        <v>0</v>
      </c>
      <c r="G27" s="71">
        <v>1</v>
      </c>
      <c r="H27" s="71">
        <f t="shared" si="4"/>
        <v>1.5</v>
      </c>
      <c r="I27" s="4">
        <v>0</v>
      </c>
      <c r="J27" s="208">
        <f>H27*I27</f>
        <v>0</v>
      </c>
      <c r="K27" s="208">
        <f>J27*0.05</f>
        <v>0</v>
      </c>
      <c r="L27" s="209">
        <f>J27*0.1</f>
        <v>0</v>
      </c>
      <c r="M27" s="109">
        <f>J27*J$3+K27*K$3+L27*L$3</f>
        <v>0</v>
      </c>
      <c r="N27" s="109">
        <f>F27*G27*I27</f>
        <v>0</v>
      </c>
      <c r="O27" s="105" t="s">
        <v>173</v>
      </c>
    </row>
    <row r="28" spans="1:15" s="195" customFormat="1" ht="21" customHeight="1">
      <c r="A28" s="193"/>
      <c r="B28" s="194"/>
      <c r="C28" s="286" t="s">
        <v>166</v>
      </c>
      <c r="D28" s="287"/>
      <c r="E28" s="69">
        <v>1</v>
      </c>
      <c r="F28" s="86">
        <v>0</v>
      </c>
      <c r="G28" s="71">
        <v>1</v>
      </c>
      <c r="H28" s="71">
        <f t="shared" si="4"/>
        <v>1</v>
      </c>
      <c r="I28" s="4">
        <f>0.05*(I17+I18)</f>
        <v>242.70000000000002</v>
      </c>
      <c r="J28" s="208">
        <f>H28*I28</f>
        <v>242.70000000000002</v>
      </c>
      <c r="K28" s="208">
        <f>J28*0.05</f>
        <v>12.135000000000002</v>
      </c>
      <c r="L28" s="209">
        <f>J28*0.1</f>
        <v>24.270000000000003</v>
      </c>
      <c r="M28" s="109">
        <f>J28*J$3+K28*K$3+L28*L$3</f>
        <v>12129.4179</v>
      </c>
      <c r="N28" s="109">
        <f>F28*G28*I28</f>
        <v>0</v>
      </c>
      <c r="O28" s="105" t="s">
        <v>177</v>
      </c>
    </row>
    <row r="29" spans="1:15" ht="15.75" customHeight="1">
      <c r="A29" s="106"/>
      <c r="B29" s="99" t="s">
        <v>79</v>
      </c>
      <c r="C29" s="100" t="s">
        <v>111</v>
      </c>
      <c r="D29" s="6"/>
      <c r="E29" s="77" t="s">
        <v>98</v>
      </c>
      <c r="F29" s="77"/>
      <c r="G29" s="47"/>
      <c r="H29" s="47"/>
      <c r="I29" s="101"/>
      <c r="J29" s="89"/>
      <c r="K29" s="89"/>
      <c r="L29" s="90"/>
      <c r="M29" s="109"/>
      <c r="N29" s="109"/>
      <c r="O29" s="103"/>
    </row>
    <row r="30" spans="1:15" ht="15.75" customHeight="1">
      <c r="A30" s="107"/>
      <c r="B30" s="76" t="s">
        <v>112</v>
      </c>
      <c r="C30" s="45" t="s">
        <v>113</v>
      </c>
      <c r="D30" s="108"/>
      <c r="E30" s="77" t="s">
        <v>98</v>
      </c>
      <c r="F30" s="77"/>
      <c r="G30" s="47"/>
      <c r="H30" s="47"/>
      <c r="I30" s="101"/>
      <c r="J30" s="89"/>
      <c r="K30" s="89"/>
      <c r="L30" s="90"/>
      <c r="M30" s="109"/>
      <c r="N30" s="109"/>
      <c r="O30" s="103"/>
    </row>
    <row r="31" spans="1:15" ht="15.75" customHeight="1">
      <c r="A31" s="110" t="s">
        <v>114</v>
      </c>
      <c r="B31" s="97"/>
      <c r="C31" s="97"/>
      <c r="D31" s="97"/>
      <c r="E31" s="111"/>
      <c r="F31" s="111"/>
      <c r="G31" s="111"/>
      <c r="H31" s="111"/>
      <c r="I31" s="111"/>
      <c r="J31" s="112">
        <f>SUM(J13:J13,J16:J28)</f>
        <v>32614.835</v>
      </c>
      <c r="K31" s="112">
        <f>SUM(K13:K13,K16:K28)</f>
        <v>1630.74175</v>
      </c>
      <c r="L31" s="112">
        <f>SUM(L13:L13,L16:L28)</f>
        <v>7555.2035000000005</v>
      </c>
      <c r="M31" s="258">
        <f>SUM(M13:M13,M16:M28)</f>
        <v>1629991.6087950002</v>
      </c>
      <c r="N31" s="258">
        <f>SUM(N13:N13,N16:N28)</f>
        <v>12944</v>
      </c>
      <c r="O31" s="114"/>
    </row>
    <row r="32" spans="1:21" ht="10.5">
      <c r="A32" s="115"/>
      <c r="B32" s="92"/>
      <c r="C32" s="92"/>
      <c r="D32" s="116"/>
      <c r="E32" s="117"/>
      <c r="F32" s="117"/>
      <c r="G32" s="92"/>
      <c r="H32" s="92"/>
      <c r="I32" s="118"/>
      <c r="J32" s="118"/>
      <c r="K32" s="118"/>
      <c r="L32" s="118"/>
      <c r="M32" s="118"/>
      <c r="N32" s="118"/>
      <c r="O32" s="119"/>
      <c r="R32" s="120"/>
      <c r="S32" s="121"/>
      <c r="T32" s="11"/>
      <c r="U32" s="122"/>
    </row>
    <row r="33" spans="1:21" ht="10.5">
      <c r="A33" s="115"/>
      <c r="B33" s="92"/>
      <c r="C33" s="92"/>
      <c r="D33" s="116"/>
      <c r="E33" s="117"/>
      <c r="F33" s="123"/>
      <c r="G33" s="124"/>
      <c r="H33" s="118"/>
      <c r="I33" s="124" t="s">
        <v>129</v>
      </c>
      <c r="J33" s="124" t="s">
        <v>130</v>
      </c>
      <c r="K33" s="124" t="s">
        <v>122</v>
      </c>
      <c r="L33" s="124" t="s">
        <v>87</v>
      </c>
      <c r="M33" s="7"/>
      <c r="N33" s="7"/>
      <c r="O33" s="119"/>
      <c r="R33" s="120"/>
      <c r="S33" s="121"/>
      <c r="T33" s="11"/>
      <c r="U33" s="122"/>
    </row>
    <row r="34" spans="1:21" ht="10.5">
      <c r="A34" s="115"/>
      <c r="B34" s="92"/>
      <c r="C34" s="92"/>
      <c r="D34" s="116"/>
      <c r="E34" s="117"/>
      <c r="F34" s="125" t="s">
        <v>131</v>
      </c>
      <c r="G34" s="118"/>
      <c r="I34" s="124">
        <f>SUM(J31:L31)</f>
        <v>41800.78025</v>
      </c>
      <c r="J34" s="126">
        <f>M31</f>
        <v>1629991.6087950002</v>
      </c>
      <c r="K34" s="126">
        <f>N31</f>
        <v>12944</v>
      </c>
      <c r="L34" s="126">
        <f>SUM(J34:K34)</f>
        <v>1642935.6087950002</v>
      </c>
      <c r="M34" s="7"/>
      <c r="N34" s="7"/>
      <c r="O34" s="119"/>
      <c r="R34" s="120"/>
      <c r="S34" s="121"/>
      <c r="T34" s="11"/>
      <c r="U34" s="122"/>
    </row>
    <row r="35" spans="1:21" ht="10.5">
      <c r="A35" s="115"/>
      <c r="B35" s="92"/>
      <c r="C35" s="92"/>
      <c r="D35" s="116"/>
      <c r="E35" s="117"/>
      <c r="F35" s="125" t="s">
        <v>132</v>
      </c>
      <c r="G35" s="118"/>
      <c r="I35" s="124">
        <v>0</v>
      </c>
      <c r="J35" s="126">
        <v>0</v>
      </c>
      <c r="K35" s="126">
        <v>0</v>
      </c>
      <c r="L35" s="126">
        <f>SUM(J35:K35)</f>
        <v>0</v>
      </c>
      <c r="M35" s="7"/>
      <c r="N35" s="7"/>
      <c r="O35" s="119"/>
      <c r="R35" s="120"/>
      <c r="S35" s="121"/>
      <c r="T35" s="11"/>
      <c r="U35" s="122"/>
    </row>
    <row r="36" spans="1:21" ht="12" customHeight="1" thickBot="1">
      <c r="A36" s="127"/>
      <c r="B36" s="128"/>
      <c r="C36" s="128"/>
      <c r="D36" s="129"/>
      <c r="E36" s="130"/>
      <c r="F36" s="132" t="s">
        <v>133</v>
      </c>
      <c r="G36" s="131"/>
      <c r="H36" s="131"/>
      <c r="I36" s="133">
        <v>0</v>
      </c>
      <c r="J36" s="133">
        <v>0</v>
      </c>
      <c r="K36" s="133">
        <v>0</v>
      </c>
      <c r="L36" s="133">
        <f>SUM(J36:K36)</f>
        <v>0</v>
      </c>
      <c r="M36" s="128"/>
      <c r="N36" s="128"/>
      <c r="O36" s="134"/>
      <c r="R36" s="120"/>
      <c r="S36" s="121"/>
      <c r="T36" s="11"/>
      <c r="U36" s="122"/>
    </row>
    <row r="37" spans="2:21" ht="11.25" thickTop="1">
      <c r="B37" s="92"/>
      <c r="D37" s="116"/>
      <c r="E37" s="117"/>
      <c r="F37" s="117"/>
      <c r="G37" s="92"/>
      <c r="H37" s="92"/>
      <c r="R37" s="120"/>
      <c r="S37" s="121"/>
      <c r="T37" s="11"/>
      <c r="U37" s="122"/>
    </row>
    <row r="38" spans="1:21" ht="15.75" customHeight="1">
      <c r="A38" s="7" t="s">
        <v>115</v>
      </c>
      <c r="B38" s="288" t="s">
        <v>204</v>
      </c>
      <c r="C38" s="288"/>
      <c r="D38" s="288"/>
      <c r="E38" s="288"/>
      <c r="F38" s="288"/>
      <c r="G38" s="288"/>
      <c r="H38" s="288"/>
      <c r="I38" s="288"/>
      <c r="J38" s="288"/>
      <c r="K38" s="288"/>
      <c r="L38" s="288"/>
      <c r="M38" s="288"/>
      <c r="N38" s="288"/>
      <c r="O38" s="288"/>
      <c r="R38" s="120"/>
      <c r="S38" s="121"/>
      <c r="T38" s="11"/>
      <c r="U38" s="122"/>
    </row>
    <row r="39" spans="2:21" ht="15.75" customHeight="1">
      <c r="B39" s="288"/>
      <c r="C39" s="288"/>
      <c r="D39" s="288"/>
      <c r="E39" s="288"/>
      <c r="F39" s="288"/>
      <c r="G39" s="288"/>
      <c r="H39" s="288"/>
      <c r="I39" s="288"/>
      <c r="J39" s="288"/>
      <c r="K39" s="288"/>
      <c r="L39" s="288"/>
      <c r="M39" s="288"/>
      <c r="N39" s="288"/>
      <c r="O39" s="288"/>
      <c r="R39" s="120"/>
      <c r="S39" s="121"/>
      <c r="T39" s="11"/>
      <c r="U39" s="122"/>
    </row>
    <row r="40" spans="2:21" ht="10.5">
      <c r="B40" s="218"/>
      <c r="C40" s="218"/>
      <c r="D40" s="218"/>
      <c r="E40" s="218"/>
      <c r="F40" s="218"/>
      <c r="G40" s="218"/>
      <c r="H40" s="218"/>
      <c r="I40" s="218"/>
      <c r="J40" s="218"/>
      <c r="K40" s="218"/>
      <c r="L40" s="218"/>
      <c r="M40" s="218"/>
      <c r="N40" s="218"/>
      <c r="O40" s="218"/>
      <c r="R40" s="120"/>
      <c r="S40" s="121"/>
      <c r="T40" s="11"/>
      <c r="U40" s="122"/>
    </row>
    <row r="41" spans="1:21" ht="10.5" customHeight="1">
      <c r="A41" s="7" t="s">
        <v>116</v>
      </c>
      <c r="B41" s="284" t="s">
        <v>181</v>
      </c>
      <c r="C41" s="284"/>
      <c r="D41" s="284"/>
      <c r="E41" s="284"/>
      <c r="F41" s="284"/>
      <c r="G41" s="284"/>
      <c r="H41" s="284"/>
      <c r="I41" s="284"/>
      <c r="J41" s="284"/>
      <c r="K41" s="284"/>
      <c r="L41" s="284"/>
      <c r="M41" s="284"/>
      <c r="N41" s="284"/>
      <c r="O41" s="284"/>
      <c r="R41" s="120"/>
      <c r="S41" s="121"/>
      <c r="T41" s="11"/>
      <c r="U41" s="122"/>
    </row>
    <row r="42" spans="2:21" ht="10.5" customHeight="1">
      <c r="B42" s="284"/>
      <c r="C42" s="284"/>
      <c r="D42" s="284"/>
      <c r="E42" s="284"/>
      <c r="F42" s="284"/>
      <c r="G42" s="284"/>
      <c r="H42" s="284"/>
      <c r="I42" s="284"/>
      <c r="J42" s="284"/>
      <c r="K42" s="284"/>
      <c r="L42" s="284"/>
      <c r="M42" s="284"/>
      <c r="N42" s="284"/>
      <c r="O42" s="284"/>
      <c r="R42" s="120"/>
      <c r="S42" s="121"/>
      <c r="T42" s="11"/>
      <c r="U42" s="122"/>
    </row>
    <row r="43" spans="2:21" ht="10.5">
      <c r="B43" s="284"/>
      <c r="C43" s="284"/>
      <c r="D43" s="284"/>
      <c r="E43" s="284"/>
      <c r="F43" s="284"/>
      <c r="G43" s="284"/>
      <c r="H43" s="284"/>
      <c r="I43" s="284"/>
      <c r="J43" s="284"/>
      <c r="K43" s="284"/>
      <c r="L43" s="284"/>
      <c r="M43" s="284"/>
      <c r="N43" s="284"/>
      <c r="O43" s="284"/>
      <c r="R43" s="120"/>
      <c r="S43" s="121"/>
      <c r="T43" s="11"/>
      <c r="U43" s="122"/>
    </row>
    <row r="44" spans="2:21" ht="10.5">
      <c r="B44" s="196"/>
      <c r="C44" s="196"/>
      <c r="D44" s="196"/>
      <c r="E44" s="196"/>
      <c r="F44" s="196"/>
      <c r="G44" s="196"/>
      <c r="H44" s="196"/>
      <c r="I44" s="196"/>
      <c r="J44" s="196"/>
      <c r="K44" s="196"/>
      <c r="L44" s="196"/>
      <c r="M44" s="196"/>
      <c r="N44" s="196"/>
      <c r="O44" s="196"/>
      <c r="R44" s="120"/>
      <c r="S44" s="121"/>
      <c r="T44" s="11"/>
      <c r="U44" s="122"/>
    </row>
    <row r="45" spans="1:21" ht="10.5">
      <c r="A45" s="7" t="s">
        <v>65</v>
      </c>
      <c r="B45" s="7" t="s">
        <v>117</v>
      </c>
      <c r="D45" s="116"/>
      <c r="E45" s="117"/>
      <c r="F45" s="117"/>
      <c r="G45" s="92"/>
      <c r="H45" s="92"/>
      <c r="R45" s="120"/>
      <c r="S45" s="121"/>
      <c r="T45" s="11"/>
      <c r="U45" s="122"/>
    </row>
    <row r="46" spans="4:21" ht="10.5">
      <c r="D46" s="116"/>
      <c r="E46" s="117"/>
      <c r="F46" s="117"/>
      <c r="G46" s="92"/>
      <c r="H46" s="92"/>
      <c r="R46" s="120"/>
      <c r="S46" s="121"/>
      <c r="T46" s="11"/>
      <c r="U46" s="122"/>
    </row>
    <row r="47" spans="1:21" ht="10.5" customHeight="1">
      <c r="A47" s="7" t="s">
        <v>102</v>
      </c>
      <c r="B47" s="284" t="s">
        <v>197</v>
      </c>
      <c r="C47" s="284"/>
      <c r="D47" s="284"/>
      <c r="E47" s="284"/>
      <c r="F47" s="284"/>
      <c r="G47" s="284"/>
      <c r="H47" s="284"/>
      <c r="I47" s="284"/>
      <c r="J47" s="284"/>
      <c r="K47" s="284"/>
      <c r="L47" s="284"/>
      <c r="M47" s="284"/>
      <c r="N47" s="284"/>
      <c r="O47" s="284"/>
      <c r="R47" s="120"/>
      <c r="S47" s="121"/>
      <c r="T47" s="11"/>
      <c r="U47" s="122"/>
    </row>
    <row r="48" spans="2:21" ht="10.5" customHeight="1">
      <c r="B48" s="284"/>
      <c r="C48" s="284"/>
      <c r="D48" s="284"/>
      <c r="E48" s="284"/>
      <c r="F48" s="284"/>
      <c r="G48" s="284"/>
      <c r="H48" s="284"/>
      <c r="I48" s="284"/>
      <c r="J48" s="284"/>
      <c r="K48" s="284"/>
      <c r="L48" s="284"/>
      <c r="M48" s="284"/>
      <c r="N48" s="284"/>
      <c r="O48" s="284"/>
      <c r="R48" s="120"/>
      <c r="S48" s="121"/>
      <c r="T48" s="11"/>
      <c r="U48" s="122"/>
    </row>
    <row r="49" spans="1:21" ht="10.5" customHeight="1">
      <c r="A49" s="7" t="s">
        <v>101</v>
      </c>
      <c r="B49" s="284" t="s">
        <v>200</v>
      </c>
      <c r="C49" s="284"/>
      <c r="D49" s="284"/>
      <c r="E49" s="284"/>
      <c r="F49" s="284"/>
      <c r="G49" s="284"/>
      <c r="H49" s="284"/>
      <c r="I49" s="284"/>
      <c r="J49" s="284"/>
      <c r="K49" s="284"/>
      <c r="L49" s="284"/>
      <c r="M49" s="284"/>
      <c r="N49" s="284"/>
      <c r="O49" s="284"/>
      <c r="R49" s="120"/>
      <c r="S49" s="121"/>
      <c r="T49" s="11"/>
      <c r="U49" s="122"/>
    </row>
    <row r="50" spans="4:21" ht="10.5">
      <c r="D50" s="116"/>
      <c r="E50" s="117"/>
      <c r="F50" s="117"/>
      <c r="G50" s="92"/>
      <c r="H50" s="92"/>
      <c r="R50" s="120"/>
      <c r="S50" s="121"/>
      <c r="T50" s="11"/>
      <c r="U50" s="122"/>
    </row>
    <row r="51" spans="1:21" ht="10.5">
      <c r="A51" s="7" t="s">
        <v>160</v>
      </c>
      <c r="B51" s="284" t="s">
        <v>198</v>
      </c>
      <c r="C51" s="284"/>
      <c r="D51" s="284"/>
      <c r="E51" s="284"/>
      <c r="F51" s="284"/>
      <c r="G51" s="284"/>
      <c r="H51" s="284"/>
      <c r="I51" s="284"/>
      <c r="J51" s="284"/>
      <c r="K51" s="284"/>
      <c r="L51" s="284"/>
      <c r="M51" s="284"/>
      <c r="N51" s="284"/>
      <c r="O51" s="284"/>
      <c r="R51" s="120"/>
      <c r="S51" s="121"/>
      <c r="T51" s="11"/>
      <c r="U51" s="122"/>
    </row>
    <row r="52" spans="2:15" ht="10.5" customHeight="1">
      <c r="B52" s="284"/>
      <c r="C52" s="284"/>
      <c r="D52" s="284"/>
      <c r="E52" s="284"/>
      <c r="F52" s="284"/>
      <c r="G52" s="284"/>
      <c r="H52" s="284"/>
      <c r="I52" s="284"/>
      <c r="J52" s="284"/>
      <c r="K52" s="284"/>
      <c r="L52" s="284"/>
      <c r="M52" s="284"/>
      <c r="N52" s="284"/>
      <c r="O52" s="284"/>
    </row>
    <row r="53" spans="2:15" ht="10.5" customHeight="1">
      <c r="B53" s="196"/>
      <c r="C53" s="196"/>
      <c r="D53" s="196"/>
      <c r="E53" s="196"/>
      <c r="F53" s="196"/>
      <c r="G53" s="196"/>
      <c r="H53" s="196"/>
      <c r="I53" s="196"/>
      <c r="J53" s="196"/>
      <c r="K53" s="196"/>
      <c r="L53" s="196"/>
      <c r="M53" s="196"/>
      <c r="N53" s="196"/>
      <c r="O53" s="196"/>
    </row>
    <row r="54" spans="1:15" ht="10.5" customHeight="1">
      <c r="A54" s="7" t="s">
        <v>167</v>
      </c>
      <c r="B54" s="7" t="s">
        <v>199</v>
      </c>
      <c r="C54" s="196"/>
      <c r="D54" s="196"/>
      <c r="E54" s="196"/>
      <c r="F54" s="196"/>
      <c r="G54" s="196"/>
      <c r="H54" s="196"/>
      <c r="I54" s="196"/>
      <c r="J54" s="196"/>
      <c r="K54" s="196"/>
      <c r="L54" s="196"/>
      <c r="M54" s="196"/>
      <c r="N54" s="196"/>
      <c r="O54" s="196"/>
    </row>
    <row r="55" spans="4:8" ht="10.5">
      <c r="D55" s="116"/>
      <c r="E55" s="117"/>
      <c r="F55" s="117"/>
      <c r="G55" s="92"/>
      <c r="H55" s="92"/>
    </row>
    <row r="56" spans="1:15" ht="9.75" customHeight="1">
      <c r="A56" s="7" t="s">
        <v>171</v>
      </c>
      <c r="B56" s="284" t="s">
        <v>201</v>
      </c>
      <c r="C56" s="284"/>
      <c r="D56" s="284"/>
      <c r="E56" s="284"/>
      <c r="F56" s="284"/>
      <c r="G56" s="284"/>
      <c r="H56" s="284"/>
      <c r="I56" s="284"/>
      <c r="J56" s="284"/>
      <c r="K56" s="284"/>
      <c r="L56" s="284"/>
      <c r="M56" s="284"/>
      <c r="N56" s="284"/>
      <c r="O56" s="284"/>
    </row>
    <row r="57" spans="2:15" ht="9.75" customHeight="1">
      <c r="B57" s="284"/>
      <c r="C57" s="284"/>
      <c r="D57" s="284"/>
      <c r="E57" s="284"/>
      <c r="F57" s="284"/>
      <c r="G57" s="284"/>
      <c r="H57" s="284"/>
      <c r="I57" s="284"/>
      <c r="J57" s="284"/>
      <c r="K57" s="284"/>
      <c r="L57" s="284"/>
      <c r="M57" s="284"/>
      <c r="N57" s="284"/>
      <c r="O57" s="284"/>
    </row>
    <row r="58" spans="2:15" ht="10.5" customHeight="1">
      <c r="B58" s="196"/>
      <c r="C58" s="196"/>
      <c r="D58" s="196"/>
      <c r="E58" s="196"/>
      <c r="F58" s="196"/>
      <c r="G58" s="196"/>
      <c r="H58" s="196"/>
      <c r="I58" s="196"/>
      <c r="J58" s="196"/>
      <c r="K58" s="196"/>
      <c r="L58" s="196"/>
      <c r="M58" s="196"/>
      <c r="N58" s="196"/>
      <c r="O58" s="196"/>
    </row>
    <row r="59" spans="1:15" ht="10.5" customHeight="1">
      <c r="A59" s="7" t="s">
        <v>174</v>
      </c>
      <c r="B59" s="284" t="s">
        <v>168</v>
      </c>
      <c r="C59" s="284"/>
      <c r="D59" s="284"/>
      <c r="E59" s="284"/>
      <c r="F59" s="284"/>
      <c r="G59" s="284"/>
      <c r="H59" s="284"/>
      <c r="I59" s="284"/>
      <c r="J59" s="284"/>
      <c r="K59" s="284"/>
      <c r="L59" s="284"/>
      <c r="M59" s="284"/>
      <c r="N59" s="284"/>
      <c r="O59" s="284"/>
    </row>
    <row r="60" spans="2:15" ht="10.5">
      <c r="B60" s="284"/>
      <c r="C60" s="284"/>
      <c r="D60" s="284"/>
      <c r="E60" s="284"/>
      <c r="F60" s="284"/>
      <c r="G60" s="284"/>
      <c r="H60" s="284"/>
      <c r="I60" s="284"/>
      <c r="J60" s="284"/>
      <c r="K60" s="284"/>
      <c r="L60" s="284"/>
      <c r="M60" s="284"/>
      <c r="N60" s="284"/>
      <c r="O60" s="284"/>
    </row>
    <row r="61" spans="2:15" ht="10.5">
      <c r="B61" s="196"/>
      <c r="C61" s="196"/>
      <c r="D61" s="196"/>
      <c r="E61" s="196"/>
      <c r="F61" s="196"/>
      <c r="G61" s="196"/>
      <c r="H61" s="196"/>
      <c r="I61" s="196"/>
      <c r="J61" s="196"/>
      <c r="K61" s="196"/>
      <c r="L61" s="196"/>
      <c r="M61" s="196"/>
      <c r="N61" s="196"/>
      <c r="O61" s="196"/>
    </row>
    <row r="62" spans="1:15" ht="10.5" customHeight="1">
      <c r="A62" s="7" t="s">
        <v>173</v>
      </c>
      <c r="B62" s="284" t="s">
        <v>155</v>
      </c>
      <c r="C62" s="284"/>
      <c r="D62" s="284"/>
      <c r="E62" s="284"/>
      <c r="F62" s="284"/>
      <c r="G62" s="284"/>
      <c r="H62" s="284"/>
      <c r="I62" s="284"/>
      <c r="J62" s="284"/>
      <c r="K62" s="284"/>
      <c r="L62" s="284"/>
      <c r="M62" s="284"/>
      <c r="N62" s="284"/>
      <c r="O62" s="284"/>
    </row>
    <row r="63" spans="2:15" ht="10.5">
      <c r="B63" s="284"/>
      <c r="C63" s="284"/>
      <c r="D63" s="284"/>
      <c r="E63" s="284"/>
      <c r="F63" s="284"/>
      <c r="G63" s="284"/>
      <c r="H63" s="284"/>
      <c r="I63" s="284"/>
      <c r="J63" s="284"/>
      <c r="K63" s="284"/>
      <c r="L63" s="284"/>
      <c r="M63" s="284"/>
      <c r="N63" s="284"/>
      <c r="O63" s="284"/>
    </row>
    <row r="64" spans="2:15" ht="10.5">
      <c r="B64" s="196"/>
      <c r="C64" s="196"/>
      <c r="D64" s="196"/>
      <c r="E64" s="196"/>
      <c r="F64" s="196"/>
      <c r="G64" s="196"/>
      <c r="H64" s="196"/>
      <c r="I64" s="196"/>
      <c r="J64" s="196"/>
      <c r="K64" s="196"/>
      <c r="L64" s="196"/>
      <c r="M64" s="196"/>
      <c r="N64" s="196"/>
      <c r="O64" s="196"/>
    </row>
    <row r="65" spans="1:15" ht="10.5">
      <c r="A65" s="7" t="s">
        <v>177</v>
      </c>
      <c r="B65" s="284" t="s">
        <v>202</v>
      </c>
      <c r="C65" s="284"/>
      <c r="D65" s="284"/>
      <c r="E65" s="284"/>
      <c r="F65" s="284"/>
      <c r="G65" s="284"/>
      <c r="H65" s="284"/>
      <c r="I65" s="284"/>
      <c r="J65" s="284"/>
      <c r="K65" s="284"/>
      <c r="L65" s="284"/>
      <c r="M65" s="284"/>
      <c r="N65" s="284"/>
      <c r="O65" s="284"/>
    </row>
    <row r="66" spans="2:15" ht="10.5">
      <c r="B66" s="284"/>
      <c r="C66" s="284"/>
      <c r="D66" s="284"/>
      <c r="E66" s="284"/>
      <c r="F66" s="284"/>
      <c r="G66" s="284"/>
      <c r="H66" s="284"/>
      <c r="I66" s="284"/>
      <c r="J66" s="284"/>
      <c r="K66" s="284"/>
      <c r="L66" s="284"/>
      <c r="M66" s="284"/>
      <c r="N66" s="284"/>
      <c r="O66" s="284"/>
    </row>
  </sheetData>
  <mergeCells count="13">
    <mergeCell ref="B65:O66"/>
    <mergeCell ref="B48:O48"/>
    <mergeCell ref="B56:O57"/>
    <mergeCell ref="B59:O60"/>
    <mergeCell ref="B51:O52"/>
    <mergeCell ref="A1:O1"/>
    <mergeCell ref="A2:O2"/>
    <mergeCell ref="C28:D28"/>
    <mergeCell ref="B62:O63"/>
    <mergeCell ref="B49:O49"/>
    <mergeCell ref="B47:O47"/>
    <mergeCell ref="B38:O39"/>
    <mergeCell ref="B41:O43"/>
  </mergeCells>
  <printOptions horizontalCentered="1"/>
  <pageMargins left="0.25" right="0.25" top="0.5" bottom="0.2" header="0.2" footer="0.5"/>
  <pageSetup fitToHeight="2" horizontalDpi="300" verticalDpi="300" orientation="landscape" scale="80" r:id="rId1"/>
  <headerFooter alignWithMargins="0">
    <oddFooter>&amp;L&amp;F&amp;CRespondent Burden Year 2
&amp;P of &amp;N&amp;R&amp;D</oddFooter>
  </headerFooter>
  <rowBreaks count="1" manualBreakCount="1">
    <brk id="37" max="14" man="1"/>
  </rowBreaks>
</worksheet>
</file>

<file path=xl/worksheets/sheet4.xml><?xml version="1.0" encoding="utf-8"?>
<worksheet xmlns="http://schemas.openxmlformats.org/spreadsheetml/2006/main" xmlns:r="http://schemas.openxmlformats.org/officeDocument/2006/relationships">
  <dimension ref="A1:AJ66"/>
  <sheetViews>
    <sheetView zoomScale="75" zoomScaleNormal="75" workbookViewId="0" topLeftCell="B1">
      <pane xSplit="3" ySplit="9" topLeftCell="E10" activePane="bottomRight" state="frozen"/>
      <selection pane="topLeft" activeCell="B1" sqref="B1"/>
      <selection pane="topRight" activeCell="E1" sqref="E1"/>
      <selection pane="bottomLeft" activeCell="B10" sqref="B10"/>
      <selection pane="bottomRight" activeCell="J31" sqref="J31:L31"/>
    </sheetView>
  </sheetViews>
  <sheetFormatPr defaultColWidth="9.83203125" defaultRowHeight="10.5"/>
  <cols>
    <col min="1" max="3" width="3.66015625" style="7" customWidth="1"/>
    <col min="4" max="4" width="55.83203125" style="7" customWidth="1"/>
    <col min="5" max="6" width="12.83203125" style="11" customWidth="1"/>
    <col min="7" max="9" width="11.83203125" style="11" customWidth="1"/>
    <col min="10" max="10" width="14.16015625" style="11" customWidth="1"/>
    <col min="11" max="11" width="14.66015625" style="11" customWidth="1"/>
    <col min="12" max="12" width="11.83203125" style="11" customWidth="1"/>
    <col min="13" max="13" width="13.16015625" style="11" customWidth="1"/>
    <col min="14" max="14" width="13.33203125" style="11" customWidth="1"/>
    <col min="15" max="15" width="11.83203125" style="11" customWidth="1"/>
    <col min="16" max="18" width="9.83203125" style="7" customWidth="1"/>
    <col min="19" max="19" width="35.83203125" style="7" customWidth="1"/>
    <col min="20" max="20" width="16.16015625" style="7" customWidth="1"/>
    <col min="21" max="16384" width="9.83203125" style="7" customWidth="1"/>
  </cols>
  <sheetData>
    <row r="1" spans="1:36" ht="13.5" customHeight="1">
      <c r="A1" s="285" t="s">
        <v>182</v>
      </c>
      <c r="B1" s="285"/>
      <c r="C1" s="285"/>
      <c r="D1" s="285"/>
      <c r="E1" s="285"/>
      <c r="F1" s="285"/>
      <c r="G1" s="285"/>
      <c r="H1" s="285"/>
      <c r="I1" s="285"/>
      <c r="J1" s="285"/>
      <c r="K1" s="285"/>
      <c r="L1" s="285"/>
      <c r="M1" s="285"/>
      <c r="N1" s="285"/>
      <c r="O1" s="285"/>
      <c r="Q1" s="8">
        <v>75</v>
      </c>
      <c r="R1" s="9"/>
      <c r="S1" s="9"/>
      <c r="T1" s="9"/>
      <c r="U1" s="9"/>
      <c r="V1" s="9"/>
      <c r="W1" s="9"/>
      <c r="X1" s="9"/>
      <c r="Y1" s="9"/>
      <c r="Z1" s="9"/>
      <c r="AA1" s="9"/>
      <c r="AB1" s="9"/>
      <c r="AC1" s="9"/>
      <c r="AD1" s="9"/>
      <c r="AE1" s="9"/>
      <c r="AF1" s="9"/>
      <c r="AG1" s="9"/>
      <c r="AH1" s="9"/>
      <c r="AI1" s="9"/>
      <c r="AJ1" s="9"/>
    </row>
    <row r="2" spans="1:15" ht="13.5" customHeight="1">
      <c r="A2" s="285" t="s">
        <v>32</v>
      </c>
      <c r="B2" s="285"/>
      <c r="C2" s="285"/>
      <c r="D2" s="285"/>
      <c r="E2" s="285"/>
      <c r="F2" s="285"/>
      <c r="G2" s="285"/>
      <c r="H2" s="285"/>
      <c r="I2" s="285"/>
      <c r="J2" s="285"/>
      <c r="K2" s="285"/>
      <c r="L2" s="285"/>
      <c r="M2" s="285"/>
      <c r="N2" s="285"/>
      <c r="O2" s="285"/>
    </row>
    <row r="3" spans="1:15" ht="13.5" customHeight="1" thickBot="1">
      <c r="A3" s="10"/>
      <c r="J3" s="263">
        <v>45.15</v>
      </c>
      <c r="K3" s="262">
        <v>58.48</v>
      </c>
      <c r="L3" s="262">
        <v>19.03</v>
      </c>
      <c r="M3" s="13"/>
      <c r="N3" s="13"/>
      <c r="O3" s="13"/>
    </row>
    <row r="4" spans="1:15" ht="10.5" customHeight="1" thickTop="1">
      <c r="A4" s="14"/>
      <c r="B4" s="15" t="s">
        <v>37</v>
      </c>
      <c r="C4" s="15" t="s">
        <v>80</v>
      </c>
      <c r="D4" s="16"/>
      <c r="E4" s="17" t="s">
        <v>81</v>
      </c>
      <c r="F4" s="19"/>
      <c r="G4" s="18" t="s">
        <v>39</v>
      </c>
      <c r="H4" s="18" t="s">
        <v>40</v>
      </c>
      <c r="I4" s="17" t="s">
        <v>41</v>
      </c>
      <c r="J4" s="17" t="s">
        <v>42</v>
      </c>
      <c r="K4" s="17" t="s">
        <v>43</v>
      </c>
      <c r="L4" s="20" t="s">
        <v>82</v>
      </c>
      <c r="M4" s="20"/>
      <c r="N4" s="17"/>
      <c r="O4" s="21"/>
    </row>
    <row r="5" spans="1:15" ht="10.5" customHeight="1">
      <c r="A5" s="22"/>
      <c r="B5" s="23" t="s">
        <v>37</v>
      </c>
      <c r="C5" s="23" t="s">
        <v>83</v>
      </c>
      <c r="E5" s="24" t="s">
        <v>95</v>
      </c>
      <c r="F5" s="26" t="s">
        <v>122</v>
      </c>
      <c r="G5" s="25" t="s">
        <v>85</v>
      </c>
      <c r="H5" s="25" t="s">
        <v>51</v>
      </c>
      <c r="I5" s="24" t="s">
        <v>123</v>
      </c>
      <c r="J5" s="24" t="s">
        <v>86</v>
      </c>
      <c r="K5" s="24" t="s">
        <v>47</v>
      </c>
      <c r="L5" s="27" t="s">
        <v>48</v>
      </c>
      <c r="M5" s="27" t="s">
        <v>87</v>
      </c>
      <c r="N5" s="24" t="s">
        <v>88</v>
      </c>
      <c r="O5" s="28" t="s">
        <v>89</v>
      </c>
    </row>
    <row r="6" spans="1:15" ht="10.5" customHeight="1">
      <c r="A6" s="22"/>
      <c r="B6" s="23" t="s">
        <v>37</v>
      </c>
      <c r="C6" s="23" t="s">
        <v>90</v>
      </c>
      <c r="E6" s="24" t="s">
        <v>84</v>
      </c>
      <c r="F6" s="26" t="s">
        <v>121</v>
      </c>
      <c r="G6" s="25" t="s">
        <v>50</v>
      </c>
      <c r="H6" s="25" t="s">
        <v>53</v>
      </c>
      <c r="I6" s="24" t="s">
        <v>91</v>
      </c>
      <c r="J6" s="24" t="s">
        <v>51</v>
      </c>
      <c r="K6" s="24" t="s">
        <v>51</v>
      </c>
      <c r="L6" s="27" t="s">
        <v>51</v>
      </c>
      <c r="M6" s="27" t="s">
        <v>92</v>
      </c>
      <c r="N6" s="24" t="s">
        <v>122</v>
      </c>
      <c r="O6" s="28"/>
    </row>
    <row r="7" spans="1:15" ht="10.5" customHeight="1">
      <c r="A7" s="22"/>
      <c r="B7" s="23" t="s">
        <v>37</v>
      </c>
      <c r="C7" s="23" t="s">
        <v>93</v>
      </c>
      <c r="E7" s="24" t="s">
        <v>55</v>
      </c>
      <c r="F7" s="26" t="s">
        <v>53</v>
      </c>
      <c r="G7" s="25" t="s">
        <v>53</v>
      </c>
      <c r="H7" s="25" t="s">
        <v>95</v>
      </c>
      <c r="I7" s="24" t="s">
        <v>124</v>
      </c>
      <c r="J7" s="24" t="s">
        <v>54</v>
      </c>
      <c r="K7" s="24" t="s">
        <v>54</v>
      </c>
      <c r="L7" s="27" t="s">
        <v>54</v>
      </c>
      <c r="M7" s="27" t="s">
        <v>54</v>
      </c>
      <c r="N7" s="24" t="s">
        <v>121</v>
      </c>
      <c r="O7" s="28"/>
    </row>
    <row r="8" spans="1:15" ht="10.5" customHeight="1">
      <c r="A8" s="29"/>
      <c r="E8" s="24" t="s">
        <v>94</v>
      </c>
      <c r="F8" s="26" t="s">
        <v>55</v>
      </c>
      <c r="G8" s="25" t="s">
        <v>95</v>
      </c>
      <c r="H8" s="25" t="s">
        <v>54</v>
      </c>
      <c r="I8" s="30"/>
      <c r="J8" s="31" t="s">
        <v>209</v>
      </c>
      <c r="K8" s="31" t="s">
        <v>210</v>
      </c>
      <c r="L8" s="32" t="s">
        <v>211</v>
      </c>
      <c r="M8" s="33" t="s">
        <v>97</v>
      </c>
      <c r="N8" s="24" t="s">
        <v>54</v>
      </c>
      <c r="O8" s="34"/>
    </row>
    <row r="9" spans="1:15" ht="10.5" customHeight="1" thickBot="1">
      <c r="A9" s="35" t="s">
        <v>56</v>
      </c>
      <c r="B9" s="36"/>
      <c r="C9" s="36"/>
      <c r="D9" s="36"/>
      <c r="E9" s="37" t="s">
        <v>96</v>
      </c>
      <c r="F9" s="39"/>
      <c r="G9" s="38" t="s">
        <v>54</v>
      </c>
      <c r="H9" s="38" t="s">
        <v>125</v>
      </c>
      <c r="I9" s="37"/>
      <c r="J9" s="40" t="s">
        <v>126</v>
      </c>
      <c r="K9" s="40" t="s">
        <v>127</v>
      </c>
      <c r="L9" s="41" t="s">
        <v>128</v>
      </c>
      <c r="M9" s="42"/>
      <c r="N9" s="37"/>
      <c r="O9" s="43"/>
    </row>
    <row r="10" spans="1:15" ht="15.75" customHeight="1" thickTop="1">
      <c r="A10" s="44" t="s">
        <v>60</v>
      </c>
      <c r="B10" s="45" t="s">
        <v>61</v>
      </c>
      <c r="C10" s="5"/>
      <c r="D10" s="5"/>
      <c r="E10" s="46" t="s">
        <v>98</v>
      </c>
      <c r="F10" s="46"/>
      <c r="G10" s="47"/>
      <c r="H10" s="48">
        <v>0</v>
      </c>
      <c r="I10" s="49">
        <v>55</v>
      </c>
      <c r="J10" s="47"/>
      <c r="K10" s="47"/>
      <c r="L10" s="50"/>
      <c r="M10" s="51">
        <v>0</v>
      </c>
      <c r="N10" s="52"/>
      <c r="O10" s="53"/>
    </row>
    <row r="11" spans="1:15" ht="15.75" customHeight="1">
      <c r="A11" s="44" t="s">
        <v>63</v>
      </c>
      <c r="B11" s="45" t="s">
        <v>99</v>
      </c>
      <c r="C11" s="5"/>
      <c r="D11" s="5"/>
      <c r="E11" s="46" t="s">
        <v>98</v>
      </c>
      <c r="F11" s="46"/>
      <c r="G11" s="47"/>
      <c r="H11" s="48">
        <v>0</v>
      </c>
      <c r="I11" s="49">
        <v>4</v>
      </c>
      <c r="J11" s="48">
        <v>0</v>
      </c>
      <c r="K11" s="48">
        <v>0</v>
      </c>
      <c r="L11" s="51">
        <v>0</v>
      </c>
      <c r="M11" s="51">
        <v>0</v>
      </c>
      <c r="N11" s="52"/>
      <c r="O11" s="53" t="s">
        <v>70</v>
      </c>
    </row>
    <row r="12" spans="1:15" ht="15.75" customHeight="1">
      <c r="A12" s="54" t="s">
        <v>66</v>
      </c>
      <c r="B12" s="55" t="s">
        <v>100</v>
      </c>
      <c r="C12" s="56"/>
      <c r="D12" s="56"/>
      <c r="E12" s="57"/>
      <c r="F12" s="57"/>
      <c r="G12" s="58"/>
      <c r="H12" s="59">
        <f>E12*$G12</f>
        <v>0</v>
      </c>
      <c r="I12" s="60"/>
      <c r="J12" s="59">
        <f>H12*I12</f>
        <v>0</v>
      </c>
      <c r="K12" s="59">
        <f>J12*0.05</f>
        <v>0</v>
      </c>
      <c r="L12" s="61">
        <f>J12*0.1</f>
        <v>0</v>
      </c>
      <c r="M12" s="59">
        <f>J12*33+K12*49+L12*15</f>
        <v>0</v>
      </c>
      <c r="N12" s="135" t="s">
        <v>70</v>
      </c>
      <c r="O12" s="62"/>
    </row>
    <row r="13" spans="1:15" ht="15.75" customHeight="1">
      <c r="A13" s="63"/>
      <c r="B13" s="185" t="s">
        <v>68</v>
      </c>
      <c r="C13" s="68" t="s">
        <v>64</v>
      </c>
      <c r="D13" s="80"/>
      <c r="E13" s="69">
        <v>5</v>
      </c>
      <c r="F13" s="79">
        <v>0</v>
      </c>
      <c r="G13" s="71">
        <v>1</v>
      </c>
      <c r="H13" s="71">
        <f>E13*$G13</f>
        <v>5</v>
      </c>
      <c r="I13" s="150">
        <v>1618</v>
      </c>
      <c r="J13" s="72">
        <f>H13*I13</f>
        <v>8090</v>
      </c>
      <c r="K13" s="72">
        <f>J13*0.05</f>
        <v>404.5</v>
      </c>
      <c r="L13" s="73">
        <f>J13*0.1</f>
        <v>809</v>
      </c>
      <c r="M13" s="70">
        <f>J13*J$3+K13*K$3+L13*L$3</f>
        <v>404313.93</v>
      </c>
      <c r="N13" s="136">
        <f>F13*G13*I13</f>
        <v>0</v>
      </c>
      <c r="O13" s="74" t="s">
        <v>65</v>
      </c>
    </row>
    <row r="14" spans="1:15" ht="15.75" customHeight="1">
      <c r="A14" s="44"/>
      <c r="B14" s="45" t="s">
        <v>154</v>
      </c>
      <c r="C14" s="45"/>
      <c r="D14" s="5"/>
      <c r="E14" s="77" t="s">
        <v>62</v>
      </c>
      <c r="F14" s="186"/>
      <c r="G14" s="87"/>
      <c r="H14" s="87"/>
      <c r="I14" s="187"/>
      <c r="J14" s="89"/>
      <c r="K14" s="89"/>
      <c r="L14" s="90"/>
      <c r="M14" s="188"/>
      <c r="N14" s="186"/>
      <c r="O14" s="190"/>
    </row>
    <row r="15" spans="1:15" ht="15.75" customHeight="1">
      <c r="A15" s="180"/>
      <c r="B15" s="99" t="s">
        <v>73</v>
      </c>
      <c r="C15" s="100" t="s">
        <v>74</v>
      </c>
      <c r="D15" s="5"/>
      <c r="E15" s="77"/>
      <c r="F15" s="77"/>
      <c r="G15" s="47"/>
      <c r="H15" s="48">
        <v>0</v>
      </c>
      <c r="I15" s="49"/>
      <c r="J15" s="48">
        <v>0</v>
      </c>
      <c r="K15" s="48">
        <v>0</v>
      </c>
      <c r="L15" s="51">
        <v>0</v>
      </c>
      <c r="M15" s="137"/>
      <c r="N15" s="52"/>
      <c r="O15" s="189"/>
    </row>
    <row r="16" spans="1:15" ht="15.75" customHeight="1">
      <c r="A16" s="84">
        <v>1</v>
      </c>
      <c r="B16" s="85"/>
      <c r="C16" s="45" t="s">
        <v>153</v>
      </c>
      <c r="D16" s="5"/>
      <c r="E16" s="77">
        <v>1</v>
      </c>
      <c r="F16" s="86">
        <v>1</v>
      </c>
      <c r="G16" s="87">
        <v>1</v>
      </c>
      <c r="H16" s="88">
        <v>1</v>
      </c>
      <c r="I16" s="150">
        <v>1618</v>
      </c>
      <c r="J16" s="191">
        <f aca="true" t="shared" si="0" ref="J16:J22">H16*I16</f>
        <v>1618</v>
      </c>
      <c r="K16" s="191">
        <f aca="true" t="shared" si="1" ref="K16:K22">J16*0.05</f>
        <v>80.9</v>
      </c>
      <c r="L16" s="192">
        <f aca="true" t="shared" si="2" ref="L16:L22">J16*0.1</f>
        <v>161.8</v>
      </c>
      <c r="M16" s="109">
        <f>J16*J$3+K16*K$3+L16*L$3</f>
        <v>80862.78600000001</v>
      </c>
      <c r="N16" s="78">
        <f>F16*G16*I16</f>
        <v>1618</v>
      </c>
      <c r="O16" s="91" t="s">
        <v>169</v>
      </c>
    </row>
    <row r="17" spans="1:15" ht="15.75" customHeight="1">
      <c r="A17" s="67"/>
      <c r="B17" s="85"/>
      <c r="C17" s="45" t="s">
        <v>162</v>
      </c>
      <c r="D17" s="5" t="s">
        <v>156</v>
      </c>
      <c r="E17" s="77">
        <v>2</v>
      </c>
      <c r="F17" s="86">
        <v>1</v>
      </c>
      <c r="G17" s="87">
        <v>1</v>
      </c>
      <c r="H17" s="88">
        <v>2</v>
      </c>
      <c r="I17" s="211">
        <v>1618</v>
      </c>
      <c r="J17" s="191">
        <f t="shared" si="0"/>
        <v>3236</v>
      </c>
      <c r="K17" s="191">
        <f t="shared" si="1"/>
        <v>161.8</v>
      </c>
      <c r="L17" s="192">
        <f t="shared" si="2"/>
        <v>323.6</v>
      </c>
      <c r="M17" s="109">
        <f>J17*J$3+K17*K$3+L17*L$3</f>
        <v>161725.57200000001</v>
      </c>
      <c r="N17" s="78">
        <f>F17*G17*I17</f>
        <v>1618</v>
      </c>
      <c r="O17" s="91" t="s">
        <v>172</v>
      </c>
    </row>
    <row r="18" spans="1:15" ht="15.75" customHeight="1">
      <c r="A18" s="67"/>
      <c r="B18" s="85"/>
      <c r="C18" s="45" t="s">
        <v>157</v>
      </c>
      <c r="D18" s="5"/>
      <c r="E18" s="77">
        <v>2</v>
      </c>
      <c r="F18" s="86">
        <v>3</v>
      </c>
      <c r="G18" s="87">
        <v>1</v>
      </c>
      <c r="H18" s="88">
        <v>2</v>
      </c>
      <c r="I18" s="211">
        <f>3236+1618</f>
        <v>4854</v>
      </c>
      <c r="J18" s="191">
        <f t="shared" si="0"/>
        <v>9708</v>
      </c>
      <c r="K18" s="191">
        <f t="shared" si="1"/>
        <v>485.40000000000003</v>
      </c>
      <c r="L18" s="192">
        <f t="shared" si="2"/>
        <v>970.8000000000001</v>
      </c>
      <c r="M18" s="197">
        <f>J18*J$3+K18*K$3+L18*L$3</f>
        <v>485176.716</v>
      </c>
      <c r="N18" s="198">
        <f>F18*G18*I18</f>
        <v>14562</v>
      </c>
      <c r="O18" s="91" t="s">
        <v>160</v>
      </c>
    </row>
    <row r="19" spans="1:16" ht="15.75" customHeight="1">
      <c r="A19" s="93" t="s">
        <v>103</v>
      </c>
      <c r="B19" s="94" t="s">
        <v>104</v>
      </c>
      <c r="C19" s="56"/>
      <c r="D19" s="56"/>
      <c r="E19" s="57"/>
      <c r="F19" s="77"/>
      <c r="G19" s="47"/>
      <c r="H19" s="48">
        <v>0</v>
      </c>
      <c r="I19" s="212"/>
      <c r="J19" s="48">
        <f t="shared" si="0"/>
        <v>0</v>
      </c>
      <c r="K19" s="48">
        <f t="shared" si="1"/>
        <v>0</v>
      </c>
      <c r="L19" s="51">
        <f t="shared" si="2"/>
        <v>0</v>
      </c>
      <c r="M19" s="199">
        <f>J19*33+K19*49+L19*15</f>
        <v>0</v>
      </c>
      <c r="N19" s="199"/>
      <c r="O19" s="200"/>
      <c r="P19" s="115"/>
    </row>
    <row r="20" spans="1:15" ht="15.75" customHeight="1">
      <c r="A20" s="75">
        <v>1</v>
      </c>
      <c r="B20" s="95" t="s">
        <v>68</v>
      </c>
      <c r="C20" s="96" t="s">
        <v>105</v>
      </c>
      <c r="D20" s="97"/>
      <c r="E20" s="98" t="s">
        <v>106</v>
      </c>
      <c r="F20" s="46"/>
      <c r="G20" s="47"/>
      <c r="H20" s="48">
        <v>0</v>
      </c>
      <c r="I20" s="212"/>
      <c r="J20" s="48">
        <f t="shared" si="0"/>
        <v>0</v>
      </c>
      <c r="K20" s="48">
        <f t="shared" si="1"/>
        <v>0</v>
      </c>
      <c r="L20" s="51">
        <f t="shared" si="2"/>
        <v>0</v>
      </c>
      <c r="M20" s="201">
        <f>J20*33+K20*49+L20*15</f>
        <v>0</v>
      </c>
      <c r="N20" s="201"/>
      <c r="O20" s="202"/>
    </row>
    <row r="21" spans="1:15" ht="15.75" customHeight="1">
      <c r="A21" s="75">
        <v>1</v>
      </c>
      <c r="B21" s="99" t="s">
        <v>71</v>
      </c>
      <c r="C21" s="100" t="s">
        <v>107</v>
      </c>
      <c r="D21" s="6"/>
      <c r="E21" s="77" t="s">
        <v>62</v>
      </c>
      <c r="F21" s="77"/>
      <c r="G21" s="47"/>
      <c r="H21" s="48">
        <v>0</v>
      </c>
      <c r="I21" s="212"/>
      <c r="J21" s="48">
        <f t="shared" si="0"/>
        <v>0</v>
      </c>
      <c r="K21" s="48">
        <f t="shared" si="1"/>
        <v>0</v>
      </c>
      <c r="L21" s="51">
        <f t="shared" si="2"/>
        <v>0</v>
      </c>
      <c r="M21" s="138">
        <f>J21*33+K21*49+L21*15</f>
        <v>0</v>
      </c>
      <c r="N21" s="138"/>
      <c r="O21" s="102"/>
    </row>
    <row r="22" spans="1:15" ht="15.75" customHeight="1">
      <c r="A22" s="75">
        <v>1</v>
      </c>
      <c r="B22" s="99" t="s">
        <v>73</v>
      </c>
      <c r="C22" s="100" t="s">
        <v>108</v>
      </c>
      <c r="D22" s="6"/>
      <c r="E22" s="77" t="s">
        <v>62</v>
      </c>
      <c r="F22" s="77"/>
      <c r="G22" s="47"/>
      <c r="H22" s="48">
        <v>0</v>
      </c>
      <c r="I22" s="212"/>
      <c r="J22" s="48">
        <f t="shared" si="0"/>
        <v>0</v>
      </c>
      <c r="K22" s="48">
        <f t="shared" si="1"/>
        <v>0</v>
      </c>
      <c r="L22" s="51">
        <f t="shared" si="2"/>
        <v>0</v>
      </c>
      <c r="M22" s="138">
        <f>J22*33+K22*49+L22*15</f>
        <v>0</v>
      </c>
      <c r="N22" s="138"/>
      <c r="O22" s="102"/>
    </row>
    <row r="23" spans="1:15" ht="15.75" customHeight="1">
      <c r="A23" s="75">
        <v>1</v>
      </c>
      <c r="B23" s="99" t="s">
        <v>75</v>
      </c>
      <c r="C23" s="100" t="s">
        <v>109</v>
      </c>
      <c r="D23" s="6"/>
      <c r="E23" s="77">
        <v>8</v>
      </c>
      <c r="F23" s="79">
        <v>0</v>
      </c>
      <c r="G23" s="87">
        <v>1</v>
      </c>
      <c r="H23" s="71">
        <v>8</v>
      </c>
      <c r="I23" s="212">
        <v>1618</v>
      </c>
      <c r="J23" s="72">
        <f>H23*I23</f>
        <v>12944</v>
      </c>
      <c r="K23" s="72">
        <f>J23*0.05</f>
        <v>647.2</v>
      </c>
      <c r="L23" s="73">
        <f>J23*0.1</f>
        <v>1294.4</v>
      </c>
      <c r="M23" s="70">
        <f>J23*J$3+K23*K$3+L23*L$3</f>
        <v>646902.2880000001</v>
      </c>
      <c r="N23" s="136">
        <f>F23*G23*I23</f>
        <v>0</v>
      </c>
      <c r="O23" s="103" t="s">
        <v>175</v>
      </c>
    </row>
    <row r="24" spans="1:15" ht="15.75" customHeight="1">
      <c r="A24" s="75"/>
      <c r="B24" s="99" t="s">
        <v>77</v>
      </c>
      <c r="C24" s="100" t="s">
        <v>110</v>
      </c>
      <c r="D24" s="6"/>
      <c r="E24" s="77"/>
      <c r="F24" s="77"/>
      <c r="G24" s="47"/>
      <c r="H24" s="48">
        <v>0</v>
      </c>
      <c r="I24" s="212"/>
      <c r="J24" s="48">
        <f>H24*I24</f>
        <v>0</v>
      </c>
      <c r="K24" s="48">
        <f>J24*0.05</f>
        <v>0</v>
      </c>
      <c r="L24" s="51">
        <f>J24*0.1</f>
        <v>0</v>
      </c>
      <c r="M24" s="138">
        <f>J24*33+K24*49+L24*15</f>
        <v>0</v>
      </c>
      <c r="N24" s="138"/>
      <c r="O24" s="102"/>
    </row>
    <row r="25" spans="1:15" ht="15.75" customHeight="1">
      <c r="A25" s="75"/>
      <c r="B25" s="99"/>
      <c r="C25" s="100" t="s">
        <v>163</v>
      </c>
      <c r="D25" s="6"/>
      <c r="E25" s="69">
        <v>0.25</v>
      </c>
      <c r="F25" s="79">
        <v>0</v>
      </c>
      <c r="G25" s="81">
        <v>2.4</v>
      </c>
      <c r="H25" s="88">
        <v>0.6</v>
      </c>
      <c r="I25" s="212">
        <f>0.2*35781</f>
        <v>7156.200000000001</v>
      </c>
      <c r="J25" s="72" t="s">
        <v>170</v>
      </c>
      <c r="K25" s="72" t="s">
        <v>170</v>
      </c>
      <c r="L25" s="72">
        <f>I25*H25</f>
        <v>4293.72</v>
      </c>
      <c r="M25" s="138"/>
      <c r="N25" s="138"/>
      <c r="O25" s="91" t="s">
        <v>171</v>
      </c>
    </row>
    <row r="26" spans="1:15" ht="15.75" customHeight="1">
      <c r="A26" s="75">
        <v>1</v>
      </c>
      <c r="B26" s="104"/>
      <c r="C26" s="100" t="s">
        <v>164</v>
      </c>
      <c r="D26" s="6"/>
      <c r="E26" s="69">
        <v>0.25</v>
      </c>
      <c r="F26" s="86">
        <v>0</v>
      </c>
      <c r="G26" s="71">
        <v>1</v>
      </c>
      <c r="H26" s="71">
        <v>0.25</v>
      </c>
      <c r="I26" s="4">
        <f>0.01*(I17+I18)</f>
        <v>64.72</v>
      </c>
      <c r="J26" s="208">
        <f>H26*I26</f>
        <v>16.18</v>
      </c>
      <c r="K26" s="208">
        <f>J26*0.05</f>
        <v>0.809</v>
      </c>
      <c r="L26" s="209">
        <f>J26*0.1</f>
        <v>1.618</v>
      </c>
      <c r="M26" s="109">
        <f>J26*J$3+K26*K$3+L26*L$3</f>
        <v>808.6278599999999</v>
      </c>
      <c r="N26" s="109">
        <f>F26*G26*I26</f>
        <v>0</v>
      </c>
      <c r="O26" s="105" t="s">
        <v>174</v>
      </c>
    </row>
    <row r="27" spans="1:15" ht="15.75" customHeight="1">
      <c r="A27" s="75"/>
      <c r="B27" s="104"/>
      <c r="C27" s="100" t="s">
        <v>165</v>
      </c>
      <c r="D27" s="6"/>
      <c r="E27" s="69">
        <v>1.5</v>
      </c>
      <c r="F27" s="86">
        <v>0</v>
      </c>
      <c r="G27" s="71">
        <v>1</v>
      </c>
      <c r="H27" s="71">
        <v>1.5</v>
      </c>
      <c r="I27" s="4">
        <v>0</v>
      </c>
      <c r="J27" s="208">
        <f>H27*I27</f>
        <v>0</v>
      </c>
      <c r="K27" s="208">
        <f>J27*0.05</f>
        <v>0</v>
      </c>
      <c r="L27" s="209">
        <f>J27*0.1</f>
        <v>0</v>
      </c>
      <c r="M27" s="109">
        <f>J27*J$3+K27*K$3+L27*L$3</f>
        <v>0</v>
      </c>
      <c r="N27" s="109">
        <f>F27*G27*I27</f>
        <v>0</v>
      </c>
      <c r="O27" s="105" t="s">
        <v>173</v>
      </c>
    </row>
    <row r="28" spans="1:15" s="195" customFormat="1" ht="21" customHeight="1">
      <c r="A28" s="193"/>
      <c r="B28" s="194"/>
      <c r="C28" s="286" t="s">
        <v>166</v>
      </c>
      <c r="D28" s="287"/>
      <c r="E28" s="69">
        <v>1</v>
      </c>
      <c r="F28" s="86">
        <v>0</v>
      </c>
      <c r="G28" s="71">
        <v>1</v>
      </c>
      <c r="H28" s="71">
        <v>1</v>
      </c>
      <c r="I28" s="4">
        <f>0.05*(I17+I18)</f>
        <v>323.6</v>
      </c>
      <c r="J28" s="208">
        <f>H28*I28</f>
        <v>323.6</v>
      </c>
      <c r="K28" s="208">
        <f>J28*0.05</f>
        <v>16.180000000000003</v>
      </c>
      <c r="L28" s="209">
        <f>J28*0.1</f>
        <v>32.36000000000001</v>
      </c>
      <c r="M28" s="109">
        <f>J28*J$3+K28*K$3+L28*L$3</f>
        <v>16172.557200000003</v>
      </c>
      <c r="N28" s="109">
        <f>F28*G28*I28</f>
        <v>0</v>
      </c>
      <c r="O28" s="105" t="s">
        <v>177</v>
      </c>
    </row>
    <row r="29" spans="1:15" ht="15.75" customHeight="1">
      <c r="A29" s="106"/>
      <c r="B29" s="99" t="s">
        <v>79</v>
      </c>
      <c r="C29" s="100" t="s">
        <v>111</v>
      </c>
      <c r="D29" s="6"/>
      <c r="E29" s="77" t="s">
        <v>98</v>
      </c>
      <c r="F29" s="77"/>
      <c r="G29" s="47"/>
      <c r="H29" s="47"/>
      <c r="I29" s="101"/>
      <c r="J29" s="89"/>
      <c r="K29" s="89"/>
      <c r="L29" s="90"/>
      <c r="M29" s="109"/>
      <c r="N29" s="109"/>
      <c r="O29" s="103"/>
    </row>
    <row r="30" spans="1:15" ht="15.75" customHeight="1">
      <c r="A30" s="107"/>
      <c r="B30" s="76" t="s">
        <v>112</v>
      </c>
      <c r="C30" s="45" t="s">
        <v>113</v>
      </c>
      <c r="D30" s="108"/>
      <c r="E30" s="77" t="s">
        <v>98</v>
      </c>
      <c r="F30" s="77"/>
      <c r="G30" s="47"/>
      <c r="H30" s="47"/>
      <c r="I30" s="101"/>
      <c r="J30" s="89"/>
      <c r="K30" s="89"/>
      <c r="L30" s="90"/>
      <c r="M30" s="109"/>
      <c r="N30" s="109"/>
      <c r="O30" s="103"/>
    </row>
    <row r="31" spans="1:15" ht="15.75" customHeight="1">
      <c r="A31" s="110" t="s">
        <v>114</v>
      </c>
      <c r="B31" s="97"/>
      <c r="C31" s="97"/>
      <c r="D31" s="97"/>
      <c r="E31" s="111"/>
      <c r="F31" s="111"/>
      <c r="G31" s="111"/>
      <c r="H31" s="111"/>
      <c r="I31" s="111"/>
      <c r="J31" s="112">
        <f>SUM(J13:J13,J16:J28)</f>
        <v>35935.78</v>
      </c>
      <c r="K31" s="112">
        <f>SUM(K13:K13,K16:K28)</f>
        <v>1796.7890000000002</v>
      </c>
      <c r="L31" s="112">
        <f>SUM(L13:L13,L16:L28)</f>
        <v>7887.298000000001</v>
      </c>
      <c r="M31" s="258">
        <f>SUM(M13:M13,M16:M28)</f>
        <v>1795962.4770600002</v>
      </c>
      <c r="N31" s="258">
        <f>SUM(N13:N13,N16:N28)</f>
        <v>17798</v>
      </c>
      <c r="O31" s="114"/>
    </row>
    <row r="32" spans="1:21" ht="10.5">
      <c r="A32" s="115"/>
      <c r="B32" s="92"/>
      <c r="C32" s="92"/>
      <c r="D32" s="116"/>
      <c r="E32" s="117"/>
      <c r="F32" s="117"/>
      <c r="G32" s="92"/>
      <c r="H32" s="92"/>
      <c r="I32" s="118"/>
      <c r="J32" s="118"/>
      <c r="K32" s="118"/>
      <c r="L32" s="118"/>
      <c r="M32" s="118"/>
      <c r="N32" s="118"/>
      <c r="O32" s="119"/>
      <c r="R32" s="120"/>
      <c r="S32" s="121"/>
      <c r="T32" s="11"/>
      <c r="U32" s="122"/>
    </row>
    <row r="33" spans="1:21" ht="10.5">
      <c r="A33" s="115"/>
      <c r="B33" s="92"/>
      <c r="C33" s="92"/>
      <c r="D33" s="116"/>
      <c r="E33" s="117"/>
      <c r="F33" s="123"/>
      <c r="G33" s="124"/>
      <c r="H33" s="118"/>
      <c r="I33" s="124" t="s">
        <v>129</v>
      </c>
      <c r="J33" s="124" t="s">
        <v>130</v>
      </c>
      <c r="K33" s="124" t="s">
        <v>122</v>
      </c>
      <c r="L33" s="124" t="s">
        <v>87</v>
      </c>
      <c r="M33" s="7"/>
      <c r="N33" s="7"/>
      <c r="O33" s="119"/>
      <c r="R33" s="120"/>
      <c r="S33" s="121"/>
      <c r="T33" s="11"/>
      <c r="U33" s="122"/>
    </row>
    <row r="34" spans="1:21" ht="10.5">
      <c r="A34" s="115"/>
      <c r="B34" s="92"/>
      <c r="C34" s="92"/>
      <c r="D34" s="116"/>
      <c r="E34" s="117"/>
      <c r="F34" s="125" t="s">
        <v>131</v>
      </c>
      <c r="G34" s="118"/>
      <c r="I34" s="124">
        <f>SUM(J31:L31)</f>
        <v>45619.867</v>
      </c>
      <c r="J34" s="126">
        <f>M31</f>
        <v>1795962.4770600002</v>
      </c>
      <c r="K34" s="126">
        <f>N31</f>
        <v>17798</v>
      </c>
      <c r="L34" s="126">
        <f>SUM(J34:K34)</f>
        <v>1813760.4770600002</v>
      </c>
      <c r="M34" s="7"/>
      <c r="N34" s="7"/>
      <c r="O34" s="119"/>
      <c r="R34" s="120"/>
      <c r="S34" s="121"/>
      <c r="T34" s="11"/>
      <c r="U34" s="122"/>
    </row>
    <row r="35" spans="1:21" ht="10.5">
      <c r="A35" s="115"/>
      <c r="B35" s="92"/>
      <c r="C35" s="92"/>
      <c r="D35" s="116"/>
      <c r="E35" s="117"/>
      <c r="F35" s="125" t="s">
        <v>132</v>
      </c>
      <c r="G35" s="118"/>
      <c r="I35" s="124">
        <v>0</v>
      </c>
      <c r="J35" s="126">
        <v>0</v>
      </c>
      <c r="K35" s="126">
        <v>0</v>
      </c>
      <c r="L35" s="126">
        <f>SUM(J35:K35)</f>
        <v>0</v>
      </c>
      <c r="M35" s="7"/>
      <c r="N35" s="7"/>
      <c r="O35" s="119"/>
      <c r="R35" s="120"/>
      <c r="S35" s="121"/>
      <c r="T35" s="11"/>
      <c r="U35" s="122"/>
    </row>
    <row r="36" spans="1:21" ht="12" customHeight="1" thickBot="1">
      <c r="A36" s="127"/>
      <c r="B36" s="128"/>
      <c r="C36" s="128"/>
      <c r="D36" s="129"/>
      <c r="E36" s="130"/>
      <c r="F36" s="132" t="s">
        <v>133</v>
      </c>
      <c r="G36" s="131"/>
      <c r="H36" s="131"/>
      <c r="I36" s="133">
        <v>0</v>
      </c>
      <c r="J36" s="133">
        <v>0</v>
      </c>
      <c r="K36" s="133">
        <v>0</v>
      </c>
      <c r="L36" s="133">
        <f>SUM(J36:K36)</f>
        <v>0</v>
      </c>
      <c r="M36" s="128"/>
      <c r="N36" s="128"/>
      <c r="O36" s="134"/>
      <c r="R36" s="120"/>
      <c r="S36" s="121"/>
      <c r="T36" s="11"/>
      <c r="U36" s="122"/>
    </row>
    <row r="37" spans="2:21" ht="11.25" thickTop="1">
      <c r="B37" s="92"/>
      <c r="D37" s="116"/>
      <c r="E37" s="117"/>
      <c r="F37" s="117"/>
      <c r="G37" s="92"/>
      <c r="H37" s="92"/>
      <c r="R37" s="120"/>
      <c r="S37" s="121"/>
      <c r="T37" s="11"/>
      <c r="U37" s="122"/>
    </row>
    <row r="38" spans="1:21" ht="15.75" customHeight="1">
      <c r="A38" s="7" t="s">
        <v>115</v>
      </c>
      <c r="B38" s="288" t="s">
        <v>205</v>
      </c>
      <c r="C38" s="288"/>
      <c r="D38" s="288"/>
      <c r="E38" s="288"/>
      <c r="F38" s="288"/>
      <c r="G38" s="288"/>
      <c r="H38" s="288"/>
      <c r="I38" s="288"/>
      <c r="J38" s="288"/>
      <c r="K38" s="288"/>
      <c r="L38" s="288"/>
      <c r="M38" s="288"/>
      <c r="N38" s="288"/>
      <c r="O38" s="288"/>
      <c r="R38" s="120"/>
      <c r="S38" s="121"/>
      <c r="T38" s="11"/>
      <c r="U38" s="122"/>
    </row>
    <row r="39" spans="2:21" ht="15.75" customHeight="1">
      <c r="B39" s="288"/>
      <c r="C39" s="288"/>
      <c r="D39" s="288"/>
      <c r="E39" s="288"/>
      <c r="F39" s="288"/>
      <c r="G39" s="288"/>
      <c r="H39" s="288"/>
      <c r="I39" s="288"/>
      <c r="J39" s="288"/>
      <c r="K39" s="288"/>
      <c r="L39" s="288"/>
      <c r="M39" s="288"/>
      <c r="N39" s="288"/>
      <c r="O39" s="288"/>
      <c r="R39" s="120"/>
      <c r="S39" s="121"/>
      <c r="T39" s="11"/>
      <c r="U39" s="122"/>
    </row>
    <row r="40" spans="2:21" ht="10.5">
      <c r="B40" s="218"/>
      <c r="C40" s="218"/>
      <c r="D40" s="218"/>
      <c r="E40" s="218"/>
      <c r="F40" s="218"/>
      <c r="G40" s="218"/>
      <c r="H40" s="218"/>
      <c r="I40" s="218"/>
      <c r="J40" s="218"/>
      <c r="K40" s="218"/>
      <c r="L40" s="218"/>
      <c r="M40" s="218"/>
      <c r="N40" s="218"/>
      <c r="O40" s="218"/>
      <c r="R40" s="120"/>
      <c r="S40" s="121"/>
      <c r="T40" s="11"/>
      <c r="U40" s="122"/>
    </row>
    <row r="41" spans="1:21" ht="10.5" customHeight="1">
      <c r="A41" s="7" t="s">
        <v>116</v>
      </c>
      <c r="B41" s="284" t="s">
        <v>181</v>
      </c>
      <c r="C41" s="284"/>
      <c r="D41" s="284"/>
      <c r="E41" s="284"/>
      <c r="F41" s="284"/>
      <c r="G41" s="284"/>
      <c r="H41" s="284"/>
      <c r="I41" s="284"/>
      <c r="J41" s="284"/>
      <c r="K41" s="284"/>
      <c r="L41" s="284"/>
      <c r="M41" s="284"/>
      <c r="N41" s="284"/>
      <c r="O41" s="284"/>
      <c r="R41" s="120"/>
      <c r="S41" s="121"/>
      <c r="T41" s="11"/>
      <c r="U41" s="122"/>
    </row>
    <row r="42" spans="2:21" ht="10.5" customHeight="1">
      <c r="B42" s="284"/>
      <c r="C42" s="284"/>
      <c r="D42" s="284"/>
      <c r="E42" s="284"/>
      <c r="F42" s="284"/>
      <c r="G42" s="284"/>
      <c r="H42" s="284"/>
      <c r="I42" s="284"/>
      <c r="J42" s="284"/>
      <c r="K42" s="284"/>
      <c r="L42" s="284"/>
      <c r="M42" s="284"/>
      <c r="N42" s="284"/>
      <c r="O42" s="284"/>
      <c r="R42" s="120"/>
      <c r="S42" s="121"/>
      <c r="T42" s="11"/>
      <c r="U42" s="122"/>
    </row>
    <row r="43" spans="2:21" ht="10.5">
      <c r="B43" s="284"/>
      <c r="C43" s="284"/>
      <c r="D43" s="284"/>
      <c r="E43" s="284"/>
      <c r="F43" s="284"/>
      <c r="G43" s="284"/>
      <c r="H43" s="284"/>
      <c r="I43" s="284"/>
      <c r="J43" s="284"/>
      <c r="K43" s="284"/>
      <c r="L43" s="284"/>
      <c r="M43" s="284"/>
      <c r="N43" s="284"/>
      <c r="O43" s="284"/>
      <c r="R43" s="120"/>
      <c r="S43" s="121"/>
      <c r="T43" s="11"/>
      <c r="U43" s="122"/>
    </row>
    <row r="44" spans="2:21" ht="10.5">
      <c r="B44" s="196"/>
      <c r="C44" s="196"/>
      <c r="D44" s="196"/>
      <c r="E44" s="196"/>
      <c r="F44" s="196"/>
      <c r="G44" s="196"/>
      <c r="H44" s="196"/>
      <c r="I44" s="196"/>
      <c r="J44" s="196"/>
      <c r="K44" s="196"/>
      <c r="L44" s="196"/>
      <c r="M44" s="196"/>
      <c r="N44" s="196"/>
      <c r="O44" s="196"/>
      <c r="R44" s="120"/>
      <c r="S44" s="121"/>
      <c r="T44" s="11"/>
      <c r="U44" s="122"/>
    </row>
    <row r="45" spans="1:21" ht="10.5">
      <c r="A45" s="7" t="s">
        <v>65</v>
      </c>
      <c r="B45" s="7" t="s">
        <v>117</v>
      </c>
      <c r="D45" s="116"/>
      <c r="E45" s="117"/>
      <c r="F45" s="117"/>
      <c r="G45" s="92"/>
      <c r="H45" s="92"/>
      <c r="R45" s="120"/>
      <c r="S45" s="121"/>
      <c r="T45" s="11"/>
      <c r="U45" s="122"/>
    </row>
    <row r="46" spans="4:21" ht="10.5">
      <c r="D46" s="116"/>
      <c r="E46" s="117"/>
      <c r="F46" s="117"/>
      <c r="G46" s="92"/>
      <c r="H46" s="92"/>
      <c r="R46" s="120"/>
      <c r="S46" s="121"/>
      <c r="T46" s="11"/>
      <c r="U46" s="122"/>
    </row>
    <row r="47" spans="1:21" ht="10.5" customHeight="1">
      <c r="A47" s="7" t="s">
        <v>102</v>
      </c>
      <c r="B47" s="284" t="s">
        <v>0</v>
      </c>
      <c r="C47" s="284"/>
      <c r="D47" s="284"/>
      <c r="E47" s="284"/>
      <c r="F47" s="284"/>
      <c r="G47" s="284"/>
      <c r="H47" s="284"/>
      <c r="I47" s="284"/>
      <c r="J47" s="284"/>
      <c r="K47" s="284"/>
      <c r="L47" s="284"/>
      <c r="M47" s="284"/>
      <c r="N47" s="284"/>
      <c r="O47" s="284"/>
      <c r="R47" s="120"/>
      <c r="S47" s="121"/>
      <c r="T47" s="11"/>
      <c r="U47" s="122"/>
    </row>
    <row r="48" spans="2:21" ht="10.5" customHeight="1">
      <c r="B48" s="195"/>
      <c r="C48" s="195"/>
      <c r="D48" s="195"/>
      <c r="E48" s="195"/>
      <c r="F48" s="195"/>
      <c r="G48" s="195"/>
      <c r="H48" s="195"/>
      <c r="I48" s="195"/>
      <c r="J48" s="195"/>
      <c r="K48" s="195"/>
      <c r="L48" s="195"/>
      <c r="M48" s="195"/>
      <c r="N48" s="195"/>
      <c r="O48" s="195"/>
      <c r="R48" s="120"/>
      <c r="S48" s="121"/>
      <c r="T48" s="11"/>
      <c r="U48" s="122"/>
    </row>
    <row r="49" spans="1:21" ht="10.5" customHeight="1">
      <c r="A49" s="7" t="s">
        <v>101</v>
      </c>
      <c r="B49" s="284" t="s">
        <v>184</v>
      </c>
      <c r="C49" s="284"/>
      <c r="D49" s="284"/>
      <c r="E49" s="284"/>
      <c r="F49" s="284"/>
      <c r="G49" s="284"/>
      <c r="H49" s="284"/>
      <c r="I49" s="284"/>
      <c r="J49" s="284"/>
      <c r="K49" s="284"/>
      <c r="L49" s="284"/>
      <c r="M49" s="284"/>
      <c r="N49" s="284"/>
      <c r="O49" s="195"/>
      <c r="R49" s="120"/>
      <c r="S49" s="121"/>
      <c r="T49" s="11"/>
      <c r="U49" s="122"/>
    </row>
    <row r="50" spans="2:21" ht="10.5" customHeight="1">
      <c r="B50" s="195"/>
      <c r="C50" s="195"/>
      <c r="D50" s="195"/>
      <c r="E50" s="195"/>
      <c r="F50" s="195"/>
      <c r="G50" s="195"/>
      <c r="H50" s="195"/>
      <c r="I50" s="195"/>
      <c r="J50" s="195"/>
      <c r="K50" s="195"/>
      <c r="L50" s="195"/>
      <c r="M50" s="195"/>
      <c r="N50" s="195"/>
      <c r="O50" s="195"/>
      <c r="R50" s="120"/>
      <c r="S50" s="121"/>
      <c r="T50" s="11"/>
      <c r="U50" s="122"/>
    </row>
    <row r="51" spans="1:21" ht="10.5">
      <c r="A51" s="7" t="s">
        <v>160</v>
      </c>
      <c r="B51" s="284" t="s">
        <v>1</v>
      </c>
      <c r="C51" s="284"/>
      <c r="D51" s="284"/>
      <c r="E51" s="284"/>
      <c r="F51" s="284"/>
      <c r="G51" s="284"/>
      <c r="H51" s="284"/>
      <c r="I51" s="284"/>
      <c r="J51" s="284"/>
      <c r="K51" s="284"/>
      <c r="L51" s="284"/>
      <c r="M51" s="284"/>
      <c r="N51" s="284"/>
      <c r="O51" s="284"/>
      <c r="R51" s="120"/>
      <c r="S51" s="121"/>
      <c r="T51" s="11"/>
      <c r="U51" s="122"/>
    </row>
    <row r="52" spans="2:21" ht="10.5">
      <c r="B52" s="284"/>
      <c r="C52" s="284"/>
      <c r="D52" s="284"/>
      <c r="E52" s="284"/>
      <c r="F52" s="284"/>
      <c r="G52" s="284"/>
      <c r="H52" s="284"/>
      <c r="I52" s="284"/>
      <c r="J52" s="284"/>
      <c r="K52" s="284"/>
      <c r="L52" s="284"/>
      <c r="M52" s="284"/>
      <c r="N52" s="284"/>
      <c r="O52" s="284"/>
      <c r="R52" s="120"/>
      <c r="S52" s="121"/>
      <c r="T52" s="11"/>
      <c r="U52" s="122"/>
    </row>
    <row r="53" spans="2:21" ht="10.5">
      <c r="B53" s="196"/>
      <c r="C53" s="196"/>
      <c r="D53" s="196"/>
      <c r="E53" s="196"/>
      <c r="F53" s="196"/>
      <c r="G53" s="196"/>
      <c r="H53" s="196"/>
      <c r="I53" s="196"/>
      <c r="J53" s="196"/>
      <c r="K53" s="196"/>
      <c r="L53" s="196"/>
      <c r="M53" s="196"/>
      <c r="N53" s="196"/>
      <c r="O53" s="196"/>
      <c r="R53" s="120"/>
      <c r="S53" s="121"/>
      <c r="T53" s="11"/>
      <c r="U53" s="122"/>
    </row>
    <row r="54" spans="1:21" ht="10.5" customHeight="1">
      <c r="A54" s="7" t="s">
        <v>167</v>
      </c>
      <c r="B54" s="7" t="s">
        <v>199</v>
      </c>
      <c r="D54" s="116"/>
      <c r="E54" s="117"/>
      <c r="F54" s="117"/>
      <c r="G54" s="92"/>
      <c r="H54" s="92"/>
      <c r="R54" s="120"/>
      <c r="S54" s="121"/>
      <c r="T54" s="11"/>
      <c r="U54" s="122"/>
    </row>
    <row r="55" spans="4:21" ht="10.5">
      <c r="D55" s="116"/>
      <c r="E55" s="117"/>
      <c r="F55" s="117"/>
      <c r="G55" s="92"/>
      <c r="H55" s="92"/>
      <c r="R55" s="120"/>
      <c r="S55" s="121"/>
      <c r="T55" s="11"/>
      <c r="U55" s="122"/>
    </row>
    <row r="56" spans="1:21" ht="10.5" customHeight="1">
      <c r="A56" s="7" t="s">
        <v>171</v>
      </c>
      <c r="B56" s="284" t="s">
        <v>178</v>
      </c>
      <c r="C56" s="284"/>
      <c r="D56" s="284"/>
      <c r="E56" s="284"/>
      <c r="F56" s="284"/>
      <c r="G56" s="284"/>
      <c r="H56" s="284"/>
      <c r="I56" s="284"/>
      <c r="J56" s="284"/>
      <c r="K56" s="284"/>
      <c r="L56" s="284"/>
      <c r="M56" s="284"/>
      <c r="N56" s="284"/>
      <c r="O56" s="284"/>
      <c r="R56" s="120"/>
      <c r="S56" s="121"/>
      <c r="T56" s="11"/>
      <c r="U56" s="122"/>
    </row>
    <row r="57" spans="2:15" ht="10.5" customHeight="1">
      <c r="B57" s="284"/>
      <c r="C57" s="284"/>
      <c r="D57" s="284"/>
      <c r="E57" s="284"/>
      <c r="F57" s="284"/>
      <c r="G57" s="284"/>
      <c r="H57" s="284"/>
      <c r="I57" s="284"/>
      <c r="J57" s="284"/>
      <c r="K57" s="284"/>
      <c r="L57" s="284"/>
      <c r="M57" s="284"/>
      <c r="N57" s="284"/>
      <c r="O57" s="284"/>
    </row>
    <row r="58" spans="2:15" ht="10.5">
      <c r="B58" s="196"/>
      <c r="C58" s="196"/>
      <c r="D58" s="196"/>
      <c r="E58" s="196"/>
      <c r="F58" s="196"/>
      <c r="G58" s="196"/>
      <c r="H58" s="196"/>
      <c r="I58" s="196"/>
      <c r="J58" s="196"/>
      <c r="K58" s="196"/>
      <c r="L58" s="196"/>
      <c r="M58" s="196"/>
      <c r="N58" s="196"/>
      <c r="O58" s="196"/>
    </row>
    <row r="59" spans="1:15" ht="10.5">
      <c r="A59" s="7" t="s">
        <v>174</v>
      </c>
      <c r="B59" s="284" t="s">
        <v>168</v>
      </c>
      <c r="C59" s="284"/>
      <c r="D59" s="284"/>
      <c r="E59" s="284"/>
      <c r="F59" s="284"/>
      <c r="G59" s="284"/>
      <c r="H59" s="284"/>
      <c r="I59" s="284"/>
      <c r="J59" s="284"/>
      <c r="K59" s="284"/>
      <c r="L59" s="284"/>
      <c r="M59" s="284"/>
      <c r="N59" s="284"/>
      <c r="O59" s="284"/>
    </row>
    <row r="60" spans="2:15" ht="9.75" customHeight="1">
      <c r="B60" s="284"/>
      <c r="C60" s="284"/>
      <c r="D60" s="284"/>
      <c r="E60" s="284"/>
      <c r="F60" s="284"/>
      <c r="G60" s="284"/>
      <c r="H60" s="284"/>
      <c r="I60" s="284"/>
      <c r="J60" s="284"/>
      <c r="K60" s="284"/>
      <c r="L60" s="284"/>
      <c r="M60" s="284"/>
      <c r="N60" s="284"/>
      <c r="O60" s="284"/>
    </row>
    <row r="61" spans="2:15" ht="9.75" customHeight="1">
      <c r="B61" s="196"/>
      <c r="C61" s="196"/>
      <c r="D61" s="196"/>
      <c r="E61" s="196"/>
      <c r="F61" s="196"/>
      <c r="G61" s="196"/>
      <c r="H61" s="196"/>
      <c r="I61" s="196"/>
      <c r="J61" s="196"/>
      <c r="K61" s="196"/>
      <c r="L61" s="196"/>
      <c r="M61" s="196"/>
      <c r="N61" s="196"/>
      <c r="O61" s="196"/>
    </row>
    <row r="62" spans="1:15" ht="9.75" customHeight="1">
      <c r="A62" s="7" t="s">
        <v>173</v>
      </c>
      <c r="B62" s="284" t="s">
        <v>155</v>
      </c>
      <c r="C62" s="284"/>
      <c r="D62" s="284"/>
      <c r="E62" s="284"/>
      <c r="F62" s="284"/>
      <c r="G62" s="284"/>
      <c r="H62" s="284"/>
      <c r="I62" s="284"/>
      <c r="J62" s="284"/>
      <c r="K62" s="284"/>
      <c r="L62" s="284"/>
      <c r="M62" s="284"/>
      <c r="N62" s="284"/>
      <c r="O62" s="284"/>
    </row>
    <row r="63" spans="2:15" ht="10.5" customHeight="1">
      <c r="B63" s="284"/>
      <c r="C63" s="284"/>
      <c r="D63" s="284"/>
      <c r="E63" s="284"/>
      <c r="F63" s="284"/>
      <c r="G63" s="284"/>
      <c r="H63" s="284"/>
      <c r="I63" s="284"/>
      <c r="J63" s="284"/>
      <c r="K63" s="284"/>
      <c r="L63" s="284"/>
      <c r="M63" s="284"/>
      <c r="N63" s="284"/>
      <c r="O63" s="284"/>
    </row>
    <row r="64" spans="2:15" ht="10.5">
      <c r="B64" s="196"/>
      <c r="C64" s="196"/>
      <c r="D64" s="196"/>
      <c r="E64" s="196"/>
      <c r="F64" s="196"/>
      <c r="G64" s="196"/>
      <c r="H64" s="196"/>
      <c r="I64" s="196"/>
      <c r="J64" s="196"/>
      <c r="K64" s="196"/>
      <c r="L64" s="196"/>
      <c r="M64" s="196"/>
      <c r="N64" s="196"/>
      <c r="O64" s="196"/>
    </row>
    <row r="65" spans="1:15" ht="10.5">
      <c r="A65" s="7" t="s">
        <v>177</v>
      </c>
      <c r="B65" s="284" t="s">
        <v>185</v>
      </c>
      <c r="C65" s="284"/>
      <c r="D65" s="284"/>
      <c r="E65" s="284"/>
      <c r="F65" s="284"/>
      <c r="G65" s="284"/>
      <c r="H65" s="284"/>
      <c r="I65" s="284"/>
      <c r="J65" s="284"/>
      <c r="K65" s="284"/>
      <c r="L65" s="284"/>
      <c r="M65" s="284"/>
      <c r="N65" s="284"/>
      <c r="O65" s="284"/>
    </row>
    <row r="66" spans="2:15" ht="10.5">
      <c r="B66" s="284"/>
      <c r="C66" s="284"/>
      <c r="D66" s="284"/>
      <c r="E66" s="284"/>
      <c r="F66" s="284"/>
      <c r="G66" s="284"/>
      <c r="H66" s="284"/>
      <c r="I66" s="284"/>
      <c r="J66" s="284"/>
      <c r="K66" s="284"/>
      <c r="L66" s="284"/>
      <c r="M66" s="284"/>
      <c r="N66" s="284"/>
      <c r="O66" s="284"/>
    </row>
  </sheetData>
  <mergeCells count="12">
    <mergeCell ref="B65:O66"/>
    <mergeCell ref="B47:O47"/>
    <mergeCell ref="B49:N49"/>
    <mergeCell ref="B51:O52"/>
    <mergeCell ref="B56:O57"/>
    <mergeCell ref="B59:O60"/>
    <mergeCell ref="B62:O63"/>
    <mergeCell ref="B38:O39"/>
    <mergeCell ref="B41:O43"/>
    <mergeCell ref="A1:O1"/>
    <mergeCell ref="A2:O2"/>
    <mergeCell ref="C28:D28"/>
  </mergeCells>
  <printOptions horizontalCentered="1"/>
  <pageMargins left="0.25" right="0.25" top="0.5" bottom="0.5" header="0.2" footer="0.3"/>
  <pageSetup fitToHeight="2" horizontalDpi="600" verticalDpi="600" orientation="landscape" scale="80" r:id="rId1"/>
  <headerFooter alignWithMargins="0">
    <oddFooter>&amp;L&amp;F&amp;CRespondent Burden Year 3
&amp;P of &amp;N&amp;R08/07/2006</oddFooter>
  </headerFooter>
  <rowBreaks count="1" manualBreakCount="1">
    <brk id="37" max="14" man="1"/>
  </rowBreaks>
</worksheet>
</file>

<file path=xl/worksheets/sheet5.xml><?xml version="1.0" encoding="utf-8"?>
<worksheet xmlns="http://schemas.openxmlformats.org/spreadsheetml/2006/main" xmlns:r="http://schemas.openxmlformats.org/officeDocument/2006/relationships">
  <dimension ref="A1:AJ67"/>
  <sheetViews>
    <sheetView zoomScale="75" zoomScaleNormal="75" workbookViewId="0" topLeftCell="A1">
      <pane xSplit="4" ySplit="9" topLeftCell="H10" activePane="bottomRight" state="frozen"/>
      <selection pane="topLeft" activeCell="A1" sqref="A1"/>
      <selection pane="topRight" activeCell="E1" sqref="E1"/>
      <selection pane="bottomLeft" activeCell="A10" sqref="A10"/>
      <selection pane="bottomRight" activeCell="A2" sqref="A2:O2"/>
    </sheetView>
  </sheetViews>
  <sheetFormatPr defaultColWidth="9.83203125" defaultRowHeight="10.5"/>
  <cols>
    <col min="1" max="3" width="3.66015625" style="7" customWidth="1"/>
    <col min="4" max="4" width="55.83203125" style="7" customWidth="1"/>
    <col min="5" max="6" width="12.83203125" style="11" customWidth="1"/>
    <col min="7" max="9" width="11.83203125" style="11" customWidth="1"/>
    <col min="10" max="10" width="14.16015625" style="11" customWidth="1"/>
    <col min="11" max="11" width="14.66015625" style="11" customWidth="1"/>
    <col min="12" max="12" width="11.83203125" style="11" customWidth="1"/>
    <col min="13" max="13" width="13.16015625" style="11" customWidth="1"/>
    <col min="14" max="14" width="13.33203125" style="11" customWidth="1"/>
    <col min="15" max="15" width="11.83203125" style="11" customWidth="1"/>
    <col min="16" max="18" width="9.83203125" style="7" customWidth="1"/>
    <col min="19" max="19" width="35.83203125" style="7" customWidth="1"/>
    <col min="20" max="20" width="16.16015625" style="7" customWidth="1"/>
    <col min="21" max="16384" width="9.83203125" style="7" customWidth="1"/>
  </cols>
  <sheetData>
    <row r="1" spans="1:36" ht="13.5" customHeight="1">
      <c r="A1" s="285" t="s">
        <v>233</v>
      </c>
      <c r="B1" s="285"/>
      <c r="C1" s="285"/>
      <c r="D1" s="285"/>
      <c r="E1" s="285"/>
      <c r="F1" s="285"/>
      <c r="G1" s="285"/>
      <c r="H1" s="285"/>
      <c r="I1" s="285"/>
      <c r="J1" s="285"/>
      <c r="K1" s="285"/>
      <c r="L1" s="285"/>
      <c r="M1" s="285"/>
      <c r="N1" s="285"/>
      <c r="O1" s="285"/>
      <c r="Q1" s="8">
        <v>75</v>
      </c>
      <c r="R1" s="9"/>
      <c r="S1" s="9"/>
      <c r="T1" s="9"/>
      <c r="U1" s="9"/>
      <c r="V1" s="9"/>
      <c r="W1" s="9"/>
      <c r="X1" s="9"/>
      <c r="Y1" s="9"/>
      <c r="Z1" s="9"/>
      <c r="AA1" s="9"/>
      <c r="AB1" s="9"/>
      <c r="AC1" s="9"/>
      <c r="AD1" s="9"/>
      <c r="AE1" s="9"/>
      <c r="AF1" s="9"/>
      <c r="AG1" s="9"/>
      <c r="AH1" s="9"/>
      <c r="AI1" s="9"/>
      <c r="AJ1" s="9"/>
    </row>
    <row r="2" spans="1:15" ht="13.5" customHeight="1">
      <c r="A2" s="285" t="s">
        <v>33</v>
      </c>
      <c r="B2" s="285"/>
      <c r="C2" s="285"/>
      <c r="D2" s="285"/>
      <c r="E2" s="285"/>
      <c r="F2" s="285"/>
      <c r="G2" s="285"/>
      <c r="H2" s="285"/>
      <c r="I2" s="285"/>
      <c r="J2" s="285"/>
      <c r="K2" s="285"/>
      <c r="L2" s="285"/>
      <c r="M2" s="285"/>
      <c r="N2" s="285"/>
      <c r="O2" s="285"/>
    </row>
    <row r="3" spans="1:15" ht="13.5" customHeight="1" thickBot="1">
      <c r="A3" s="10"/>
      <c r="J3" s="263">
        <v>45.15</v>
      </c>
      <c r="K3" s="262">
        <v>58.48</v>
      </c>
      <c r="L3" s="262">
        <v>19.03</v>
      </c>
      <c r="M3" s="13"/>
      <c r="N3" s="13"/>
      <c r="O3" s="13"/>
    </row>
    <row r="4" spans="1:15" ht="10.5" customHeight="1" thickTop="1">
      <c r="A4" s="14"/>
      <c r="B4" s="15" t="s">
        <v>37</v>
      </c>
      <c r="C4" s="15" t="s">
        <v>80</v>
      </c>
      <c r="D4" s="16"/>
      <c r="E4" s="17" t="s">
        <v>81</v>
      </c>
      <c r="F4" s="19"/>
      <c r="G4" s="18" t="s">
        <v>39</v>
      </c>
      <c r="H4" s="18" t="s">
        <v>40</v>
      </c>
      <c r="I4" s="17" t="s">
        <v>41</v>
      </c>
      <c r="J4" s="17" t="s">
        <v>42</v>
      </c>
      <c r="K4" s="17" t="s">
        <v>43</v>
      </c>
      <c r="L4" s="20" t="s">
        <v>82</v>
      </c>
      <c r="M4" s="20"/>
      <c r="N4" s="17"/>
      <c r="O4" s="21"/>
    </row>
    <row r="5" spans="1:15" ht="10.5" customHeight="1">
      <c r="A5" s="22"/>
      <c r="B5" s="23" t="s">
        <v>37</v>
      </c>
      <c r="C5" s="23" t="s">
        <v>83</v>
      </c>
      <c r="E5" s="24" t="s">
        <v>95</v>
      </c>
      <c r="F5" s="26" t="s">
        <v>122</v>
      </c>
      <c r="G5" s="25" t="s">
        <v>85</v>
      </c>
      <c r="H5" s="25" t="s">
        <v>51</v>
      </c>
      <c r="I5" s="24" t="s">
        <v>123</v>
      </c>
      <c r="J5" s="24" t="s">
        <v>86</v>
      </c>
      <c r="K5" s="24" t="s">
        <v>47</v>
      </c>
      <c r="L5" s="27" t="s">
        <v>48</v>
      </c>
      <c r="M5" s="27" t="s">
        <v>87</v>
      </c>
      <c r="N5" s="24" t="s">
        <v>88</v>
      </c>
      <c r="O5" s="28" t="s">
        <v>89</v>
      </c>
    </row>
    <row r="6" spans="1:15" ht="10.5" customHeight="1">
      <c r="A6" s="22"/>
      <c r="B6" s="23" t="s">
        <v>37</v>
      </c>
      <c r="C6" s="23" t="s">
        <v>90</v>
      </c>
      <c r="E6" s="24" t="s">
        <v>84</v>
      </c>
      <c r="F6" s="26" t="s">
        <v>121</v>
      </c>
      <c r="G6" s="25" t="s">
        <v>50</v>
      </c>
      <c r="H6" s="25" t="s">
        <v>53</v>
      </c>
      <c r="I6" s="24" t="s">
        <v>91</v>
      </c>
      <c r="J6" s="24" t="s">
        <v>51</v>
      </c>
      <c r="K6" s="24" t="s">
        <v>51</v>
      </c>
      <c r="L6" s="27" t="s">
        <v>51</v>
      </c>
      <c r="M6" s="27" t="s">
        <v>92</v>
      </c>
      <c r="N6" s="24" t="s">
        <v>122</v>
      </c>
      <c r="O6" s="28"/>
    </row>
    <row r="7" spans="1:15" ht="10.5" customHeight="1">
      <c r="A7" s="22"/>
      <c r="B7" s="23" t="s">
        <v>37</v>
      </c>
      <c r="C7" s="23" t="s">
        <v>93</v>
      </c>
      <c r="E7" s="24" t="s">
        <v>55</v>
      </c>
      <c r="F7" s="26" t="s">
        <v>53</v>
      </c>
      <c r="G7" s="25" t="s">
        <v>53</v>
      </c>
      <c r="H7" s="25" t="s">
        <v>95</v>
      </c>
      <c r="I7" s="24" t="s">
        <v>124</v>
      </c>
      <c r="J7" s="24" t="s">
        <v>54</v>
      </c>
      <c r="K7" s="24" t="s">
        <v>54</v>
      </c>
      <c r="L7" s="27" t="s">
        <v>54</v>
      </c>
      <c r="M7" s="27" t="s">
        <v>54</v>
      </c>
      <c r="N7" s="24" t="s">
        <v>121</v>
      </c>
      <c r="O7" s="28"/>
    </row>
    <row r="8" spans="1:15" ht="10.5" customHeight="1">
      <c r="A8" s="29"/>
      <c r="E8" s="24" t="s">
        <v>94</v>
      </c>
      <c r="F8" s="26" t="s">
        <v>55</v>
      </c>
      <c r="G8" s="25" t="s">
        <v>95</v>
      </c>
      <c r="H8" s="25" t="s">
        <v>54</v>
      </c>
      <c r="I8" s="30"/>
      <c r="J8" s="31" t="s">
        <v>209</v>
      </c>
      <c r="K8" s="31" t="s">
        <v>210</v>
      </c>
      <c r="L8" s="32" t="s">
        <v>211</v>
      </c>
      <c r="M8" s="33" t="s">
        <v>97</v>
      </c>
      <c r="N8" s="24" t="s">
        <v>54</v>
      </c>
      <c r="O8" s="34"/>
    </row>
    <row r="9" spans="1:15" ht="10.5" customHeight="1" thickBot="1">
      <c r="A9" s="35" t="s">
        <v>56</v>
      </c>
      <c r="B9" s="36"/>
      <c r="C9" s="36"/>
      <c r="D9" s="36"/>
      <c r="E9" s="37" t="s">
        <v>96</v>
      </c>
      <c r="F9" s="39"/>
      <c r="G9" s="38" t="s">
        <v>54</v>
      </c>
      <c r="H9" s="38" t="s">
        <v>125</v>
      </c>
      <c r="I9" s="37"/>
      <c r="J9" s="40" t="s">
        <v>126</v>
      </c>
      <c r="K9" s="40" t="s">
        <v>127</v>
      </c>
      <c r="L9" s="41" t="s">
        <v>128</v>
      </c>
      <c r="M9" s="42"/>
      <c r="N9" s="37"/>
      <c r="O9" s="43"/>
    </row>
    <row r="10" spans="1:15" ht="15.75" customHeight="1" thickTop="1">
      <c r="A10" s="44" t="s">
        <v>60</v>
      </c>
      <c r="B10" s="45" t="s">
        <v>61</v>
      </c>
      <c r="C10" s="5"/>
      <c r="D10" s="5"/>
      <c r="E10" s="46" t="s">
        <v>98</v>
      </c>
      <c r="F10" s="46"/>
      <c r="G10" s="47"/>
      <c r="H10" s="48">
        <v>0</v>
      </c>
      <c r="I10" s="49">
        <v>55</v>
      </c>
      <c r="J10" s="47"/>
      <c r="K10" s="47"/>
      <c r="L10" s="50"/>
      <c r="M10" s="51">
        <v>0</v>
      </c>
      <c r="N10" s="52"/>
      <c r="O10" s="53"/>
    </row>
    <row r="11" spans="1:15" ht="15.75" customHeight="1">
      <c r="A11" s="44" t="s">
        <v>63</v>
      </c>
      <c r="B11" s="45" t="s">
        <v>99</v>
      </c>
      <c r="C11" s="5"/>
      <c r="D11" s="5"/>
      <c r="E11" s="46" t="s">
        <v>98</v>
      </c>
      <c r="F11" s="46"/>
      <c r="G11" s="47"/>
      <c r="H11" s="48">
        <v>0</v>
      </c>
      <c r="I11" s="49">
        <v>4</v>
      </c>
      <c r="J11" s="48">
        <v>0</v>
      </c>
      <c r="K11" s="48">
        <v>0</v>
      </c>
      <c r="L11" s="51">
        <v>0</v>
      </c>
      <c r="M11" s="51">
        <v>0</v>
      </c>
      <c r="N11" s="52"/>
      <c r="O11" s="53" t="s">
        <v>70</v>
      </c>
    </row>
    <row r="12" spans="1:15" ht="15.75" customHeight="1">
      <c r="A12" s="54" t="s">
        <v>66</v>
      </c>
      <c r="B12" s="55" t="s">
        <v>100</v>
      </c>
      <c r="C12" s="56"/>
      <c r="D12" s="56"/>
      <c r="E12" s="57"/>
      <c r="F12" s="57"/>
      <c r="G12" s="58"/>
      <c r="H12" s="59">
        <f>E12*$G12</f>
        <v>0</v>
      </c>
      <c r="I12" s="60"/>
      <c r="J12" s="59">
        <f>H12*I12</f>
        <v>0</v>
      </c>
      <c r="K12" s="59">
        <f>J12*0.05</f>
        <v>0</v>
      </c>
      <c r="L12" s="61">
        <f>J12*0.1</f>
        <v>0</v>
      </c>
      <c r="M12" s="59">
        <f>J12*33+K12*49+L12*15</f>
        <v>0</v>
      </c>
      <c r="N12" s="135" t="s">
        <v>70</v>
      </c>
      <c r="O12" s="62"/>
    </row>
    <row r="13" spans="1:15" ht="15.75" customHeight="1">
      <c r="A13" s="63"/>
      <c r="B13" s="185" t="s">
        <v>68</v>
      </c>
      <c r="C13" s="68" t="s">
        <v>64</v>
      </c>
      <c r="D13" s="80"/>
      <c r="E13" s="69">
        <v>5</v>
      </c>
      <c r="F13" s="79">
        <v>0</v>
      </c>
      <c r="G13" s="71">
        <v>1</v>
      </c>
      <c r="H13" s="71">
        <f>E13*$G13</f>
        <v>5</v>
      </c>
      <c r="I13" s="150">
        <v>1618</v>
      </c>
      <c r="J13" s="214">
        <f>H13*I13</f>
        <v>8090</v>
      </c>
      <c r="K13" s="214">
        <f>J13*0.05</f>
        <v>404.5</v>
      </c>
      <c r="L13" s="215">
        <f>J13*0.1</f>
        <v>809</v>
      </c>
      <c r="M13" s="70">
        <f>J13*J$3+K13*K$3+L13*L$3</f>
        <v>404313.93</v>
      </c>
      <c r="N13" s="136">
        <f>F13*G13*I13</f>
        <v>0</v>
      </c>
      <c r="O13" s="74" t="s">
        <v>65</v>
      </c>
    </row>
    <row r="14" spans="1:15" ht="15.75" customHeight="1">
      <c r="A14" s="44"/>
      <c r="B14" s="45" t="s">
        <v>154</v>
      </c>
      <c r="C14" s="45"/>
      <c r="D14" s="5"/>
      <c r="E14" s="77" t="s">
        <v>62</v>
      </c>
      <c r="F14" s="186"/>
      <c r="G14" s="87"/>
      <c r="H14" s="87"/>
      <c r="I14" s="187"/>
      <c r="J14" s="216"/>
      <c r="K14" s="216"/>
      <c r="L14" s="217"/>
      <c r="M14" s="188"/>
      <c r="N14" s="186"/>
      <c r="O14" s="190"/>
    </row>
    <row r="15" spans="1:15" ht="15.75" customHeight="1">
      <c r="A15" s="180"/>
      <c r="B15" s="99" t="s">
        <v>73</v>
      </c>
      <c r="C15" s="100" t="s">
        <v>74</v>
      </c>
      <c r="D15" s="5"/>
      <c r="E15" s="77"/>
      <c r="F15" s="77"/>
      <c r="G15" s="47"/>
      <c r="H15" s="48">
        <v>0</v>
      </c>
      <c r="I15" s="49"/>
      <c r="J15" s="216">
        <v>0</v>
      </c>
      <c r="K15" s="216">
        <v>0</v>
      </c>
      <c r="L15" s="217">
        <v>0</v>
      </c>
      <c r="M15" s="137"/>
      <c r="N15" s="52"/>
      <c r="O15" s="189"/>
    </row>
    <row r="16" spans="1:15" ht="15.75" customHeight="1">
      <c r="A16" s="84">
        <v>1</v>
      </c>
      <c r="B16" s="85"/>
      <c r="C16" s="45" t="s">
        <v>153</v>
      </c>
      <c r="D16" s="5"/>
      <c r="E16" s="77">
        <v>1</v>
      </c>
      <c r="F16" s="86">
        <v>1</v>
      </c>
      <c r="G16" s="87">
        <v>1</v>
      </c>
      <c r="H16" s="88">
        <v>1</v>
      </c>
      <c r="I16" s="150">
        <v>1618</v>
      </c>
      <c r="J16" s="216">
        <f aca="true" t="shared" si="0" ref="J16:J22">H16*I16</f>
        <v>1618</v>
      </c>
      <c r="K16" s="216">
        <f aca="true" t="shared" si="1" ref="K16:K22">J16*0.05</f>
        <v>80.9</v>
      </c>
      <c r="L16" s="217">
        <f aca="true" t="shared" si="2" ref="L16:L22">J16*0.1</f>
        <v>161.8</v>
      </c>
      <c r="M16" s="109">
        <f>J16*J$3+K16*K$3+L16*L$3</f>
        <v>80862.78600000001</v>
      </c>
      <c r="N16" s="78">
        <f>F16*G16*I16</f>
        <v>1618</v>
      </c>
      <c r="O16" s="91" t="s">
        <v>169</v>
      </c>
    </row>
    <row r="17" spans="1:15" ht="15.75" customHeight="1">
      <c r="A17" s="67"/>
      <c r="B17" s="85"/>
      <c r="C17" s="45" t="s">
        <v>162</v>
      </c>
      <c r="D17" s="5" t="s">
        <v>156</v>
      </c>
      <c r="E17" s="77">
        <v>2</v>
      </c>
      <c r="F17" s="86">
        <v>1</v>
      </c>
      <c r="G17" s="87">
        <v>1</v>
      </c>
      <c r="H17" s="88">
        <v>2</v>
      </c>
      <c r="I17" s="211">
        <f>35731-(4*1618)</f>
        <v>29259</v>
      </c>
      <c r="J17" s="216">
        <f t="shared" si="0"/>
        <v>58518</v>
      </c>
      <c r="K17" s="216">
        <f t="shared" si="1"/>
        <v>2925.9</v>
      </c>
      <c r="L17" s="217">
        <f t="shared" si="2"/>
        <v>5851.8</v>
      </c>
      <c r="M17" s="109">
        <f>J17*J$3+K17*K$3+L17*L$3</f>
        <v>2924554.0859999997</v>
      </c>
      <c r="N17" s="78">
        <f>F17*G17*I17</f>
        <v>29259</v>
      </c>
      <c r="O17" s="91" t="s">
        <v>172</v>
      </c>
    </row>
    <row r="18" spans="1:15" ht="15.75" customHeight="1">
      <c r="A18" s="67"/>
      <c r="B18" s="85"/>
      <c r="C18" s="45" t="s">
        <v>157</v>
      </c>
      <c r="D18" s="5"/>
      <c r="E18" s="77">
        <v>2</v>
      </c>
      <c r="F18" s="86">
        <v>3</v>
      </c>
      <c r="G18" s="87">
        <v>1</v>
      </c>
      <c r="H18" s="88">
        <v>2</v>
      </c>
      <c r="I18" s="211">
        <f>I17+(4*1618)</f>
        <v>35731</v>
      </c>
      <c r="J18" s="216">
        <f t="shared" si="0"/>
        <v>71462</v>
      </c>
      <c r="K18" s="216">
        <f t="shared" si="1"/>
        <v>3573.1000000000004</v>
      </c>
      <c r="L18" s="217">
        <f t="shared" si="2"/>
        <v>7146.200000000001</v>
      </c>
      <c r="M18" s="197">
        <f>J18*J$3+K18*K$3+L18*L$3</f>
        <v>3571456.374</v>
      </c>
      <c r="N18" s="198">
        <f>F18*G18*I18</f>
        <v>107193</v>
      </c>
      <c r="O18" s="91" t="s">
        <v>160</v>
      </c>
    </row>
    <row r="19" spans="1:16" ht="15.75" customHeight="1">
      <c r="A19" s="93" t="s">
        <v>103</v>
      </c>
      <c r="B19" s="94" t="s">
        <v>104</v>
      </c>
      <c r="C19" s="56"/>
      <c r="D19" s="56"/>
      <c r="E19" s="57"/>
      <c r="F19" s="77"/>
      <c r="G19" s="47"/>
      <c r="H19" s="48">
        <v>0</v>
      </c>
      <c r="I19" s="212"/>
      <c r="J19" s="216">
        <f t="shared" si="0"/>
        <v>0</v>
      </c>
      <c r="K19" s="216">
        <f t="shared" si="1"/>
        <v>0</v>
      </c>
      <c r="L19" s="217">
        <f t="shared" si="2"/>
        <v>0</v>
      </c>
      <c r="M19" s="199">
        <f>J19*33+K19*49+L19*15</f>
        <v>0</v>
      </c>
      <c r="N19" s="199"/>
      <c r="O19" s="200"/>
      <c r="P19" s="115"/>
    </row>
    <row r="20" spans="1:15" ht="15.75" customHeight="1">
      <c r="A20" s="75">
        <v>1</v>
      </c>
      <c r="B20" s="95" t="s">
        <v>68</v>
      </c>
      <c r="C20" s="96" t="s">
        <v>105</v>
      </c>
      <c r="D20" s="97"/>
      <c r="E20" s="98" t="s">
        <v>106</v>
      </c>
      <c r="F20" s="46"/>
      <c r="G20" s="47"/>
      <c r="H20" s="48">
        <v>0</v>
      </c>
      <c r="I20" s="212"/>
      <c r="J20" s="216">
        <f t="shared" si="0"/>
        <v>0</v>
      </c>
      <c r="K20" s="216">
        <f t="shared" si="1"/>
        <v>0</v>
      </c>
      <c r="L20" s="217">
        <f t="shared" si="2"/>
        <v>0</v>
      </c>
      <c r="M20" s="201">
        <f>J20*33+K20*49+L20*15</f>
        <v>0</v>
      </c>
      <c r="N20" s="201"/>
      <c r="O20" s="202"/>
    </row>
    <row r="21" spans="1:15" ht="15.75" customHeight="1">
      <c r="A21" s="75">
        <v>1</v>
      </c>
      <c r="B21" s="99" t="s">
        <v>71</v>
      </c>
      <c r="C21" s="100" t="s">
        <v>107</v>
      </c>
      <c r="D21" s="6"/>
      <c r="E21" s="77" t="s">
        <v>62</v>
      </c>
      <c r="F21" s="77"/>
      <c r="G21" s="47"/>
      <c r="H21" s="48">
        <v>0</v>
      </c>
      <c r="I21" s="212"/>
      <c r="J21" s="216">
        <f t="shared" si="0"/>
        <v>0</v>
      </c>
      <c r="K21" s="216">
        <f t="shared" si="1"/>
        <v>0</v>
      </c>
      <c r="L21" s="217">
        <f t="shared" si="2"/>
        <v>0</v>
      </c>
      <c r="M21" s="138">
        <f>J21*33+K21*49+L21*15</f>
        <v>0</v>
      </c>
      <c r="N21" s="138"/>
      <c r="O21" s="102"/>
    </row>
    <row r="22" spans="1:15" ht="15.75" customHeight="1">
      <c r="A22" s="75">
        <v>1</v>
      </c>
      <c r="B22" s="99" t="s">
        <v>73</v>
      </c>
      <c r="C22" s="100" t="s">
        <v>108</v>
      </c>
      <c r="D22" s="6"/>
      <c r="E22" s="77" t="s">
        <v>62</v>
      </c>
      <c r="F22" s="77"/>
      <c r="G22" s="47"/>
      <c r="H22" s="48">
        <v>0</v>
      </c>
      <c r="I22" s="212"/>
      <c r="J22" s="216">
        <f t="shared" si="0"/>
        <v>0</v>
      </c>
      <c r="K22" s="216">
        <f t="shared" si="1"/>
        <v>0</v>
      </c>
      <c r="L22" s="217">
        <f t="shared" si="2"/>
        <v>0</v>
      </c>
      <c r="M22" s="138">
        <f>J22*33+K22*49+L22*15</f>
        <v>0</v>
      </c>
      <c r="N22" s="138"/>
      <c r="O22" s="102"/>
    </row>
    <row r="23" spans="1:15" ht="15.75" customHeight="1">
      <c r="A23" s="75">
        <v>1</v>
      </c>
      <c r="B23" s="99" t="s">
        <v>75</v>
      </c>
      <c r="C23" s="100" t="s">
        <v>109</v>
      </c>
      <c r="D23" s="6"/>
      <c r="E23" s="77">
        <v>8</v>
      </c>
      <c r="F23" s="79">
        <v>0</v>
      </c>
      <c r="G23" s="87">
        <v>1</v>
      </c>
      <c r="H23" s="71">
        <v>8</v>
      </c>
      <c r="I23" s="212">
        <v>1618</v>
      </c>
      <c r="J23" s="214">
        <f>H23*I23</f>
        <v>12944</v>
      </c>
      <c r="K23" s="214">
        <f>J23*0.05</f>
        <v>647.2</v>
      </c>
      <c r="L23" s="215">
        <f>J23*0.1</f>
        <v>1294.4</v>
      </c>
      <c r="M23" s="70">
        <f>J23*J$3+K23*K$3+L23*L$3</f>
        <v>646902.2880000001</v>
      </c>
      <c r="N23" s="136">
        <f>F23*G23*I23</f>
        <v>0</v>
      </c>
      <c r="O23" s="103" t="s">
        <v>175</v>
      </c>
    </row>
    <row r="24" spans="1:15" ht="15.75" customHeight="1">
      <c r="A24" s="75"/>
      <c r="B24" s="99" t="s">
        <v>77</v>
      </c>
      <c r="C24" s="100" t="s">
        <v>110</v>
      </c>
      <c r="D24" s="6"/>
      <c r="E24" s="77"/>
      <c r="F24" s="77"/>
      <c r="G24" s="47"/>
      <c r="H24" s="48">
        <v>0</v>
      </c>
      <c r="I24" s="212"/>
      <c r="J24" s="216">
        <f>H24*I24</f>
        <v>0</v>
      </c>
      <c r="K24" s="216">
        <f>J24*0.05</f>
        <v>0</v>
      </c>
      <c r="L24" s="217">
        <f>J24*0.1</f>
        <v>0</v>
      </c>
      <c r="M24" s="138">
        <f>J24*33+K24*49+L24*15</f>
        <v>0</v>
      </c>
      <c r="N24" s="138"/>
      <c r="O24" s="102"/>
    </row>
    <row r="25" spans="1:15" ht="15.75" customHeight="1">
      <c r="A25" s="75"/>
      <c r="B25" s="99"/>
      <c r="C25" s="100" t="s">
        <v>163</v>
      </c>
      <c r="D25" s="6"/>
      <c r="E25" s="69">
        <v>0.25</v>
      </c>
      <c r="F25" s="79">
        <v>0</v>
      </c>
      <c r="G25" s="81">
        <v>2.4</v>
      </c>
      <c r="H25" s="88">
        <v>0.6</v>
      </c>
      <c r="I25" s="212">
        <f>0.2*35781</f>
        <v>7156.200000000001</v>
      </c>
      <c r="J25" s="214" t="s">
        <v>170</v>
      </c>
      <c r="K25" s="214" t="s">
        <v>170</v>
      </c>
      <c r="L25" s="214">
        <f>I25*H25</f>
        <v>4293.72</v>
      </c>
      <c r="M25" s="138"/>
      <c r="N25" s="138"/>
      <c r="O25" s="91" t="s">
        <v>171</v>
      </c>
    </row>
    <row r="26" spans="1:15" ht="15.75" customHeight="1">
      <c r="A26" s="75">
        <v>1</v>
      </c>
      <c r="B26" s="104"/>
      <c r="C26" s="100" t="s">
        <v>164</v>
      </c>
      <c r="D26" s="6"/>
      <c r="E26" s="69">
        <v>0.25</v>
      </c>
      <c r="F26" s="86">
        <v>0</v>
      </c>
      <c r="G26" s="71">
        <v>1</v>
      </c>
      <c r="H26" s="71">
        <v>0.25</v>
      </c>
      <c r="I26" s="213">
        <f>0.01*(I18)</f>
        <v>357.31</v>
      </c>
      <c r="J26" s="214">
        <f>H26*I26</f>
        <v>89.3275</v>
      </c>
      <c r="K26" s="214">
        <f>J26*0.05</f>
        <v>4.466375</v>
      </c>
      <c r="L26" s="215">
        <f>J26*0.1</f>
        <v>8.93275</v>
      </c>
      <c r="M26" s="109">
        <f>J26*J$3+K26*K$3+L26*L$3</f>
        <v>4464.320467500001</v>
      </c>
      <c r="N26" s="109">
        <f>F26*G26*I26</f>
        <v>0</v>
      </c>
      <c r="O26" s="105" t="s">
        <v>174</v>
      </c>
    </row>
    <row r="27" spans="1:15" ht="15.75" customHeight="1">
      <c r="A27" s="75"/>
      <c r="B27" s="104"/>
      <c r="C27" s="100" t="s">
        <v>165</v>
      </c>
      <c r="D27" s="6"/>
      <c r="E27" s="69">
        <v>1.5</v>
      </c>
      <c r="F27" s="86">
        <v>0</v>
      </c>
      <c r="G27" s="71">
        <v>1</v>
      </c>
      <c r="H27" s="71">
        <v>1.5</v>
      </c>
      <c r="I27" s="213">
        <v>0</v>
      </c>
      <c r="J27" s="214">
        <f>H27*I27</f>
        <v>0</v>
      </c>
      <c r="K27" s="214">
        <f>J27*0.05</f>
        <v>0</v>
      </c>
      <c r="L27" s="215">
        <f>J27*0.1</f>
        <v>0</v>
      </c>
      <c r="M27" s="109">
        <f>J27*J$3+K27*K$3+L27*L$3</f>
        <v>0</v>
      </c>
      <c r="N27" s="109">
        <f>F27*G27*I27</f>
        <v>0</v>
      </c>
      <c r="O27" s="105" t="s">
        <v>173</v>
      </c>
    </row>
    <row r="28" spans="1:15" s="195" customFormat="1" ht="21" customHeight="1">
      <c r="A28" s="193"/>
      <c r="B28" s="194"/>
      <c r="C28" s="286" t="s">
        <v>166</v>
      </c>
      <c r="D28" s="287"/>
      <c r="E28" s="69">
        <v>1</v>
      </c>
      <c r="F28" s="86">
        <v>0</v>
      </c>
      <c r="G28" s="71">
        <v>1</v>
      </c>
      <c r="H28" s="71">
        <v>1</v>
      </c>
      <c r="I28" s="213">
        <f>0.05*(I18)</f>
        <v>1786.5500000000002</v>
      </c>
      <c r="J28" s="214">
        <f>H28*I28</f>
        <v>1786.5500000000002</v>
      </c>
      <c r="K28" s="214">
        <f>J28*0.05</f>
        <v>89.32750000000001</v>
      </c>
      <c r="L28" s="215">
        <f>J28*0.1</f>
        <v>178.65500000000003</v>
      </c>
      <c r="M28" s="109">
        <f>J28*J$3+K28*K$3+L28*L$3</f>
        <v>89286.40935000002</v>
      </c>
      <c r="N28" s="109">
        <f>F28*G28*I28</f>
        <v>0</v>
      </c>
      <c r="O28" s="105" t="s">
        <v>177</v>
      </c>
    </row>
    <row r="29" spans="1:15" ht="15.75" customHeight="1">
      <c r="A29" s="106"/>
      <c r="B29" s="99" t="s">
        <v>79</v>
      </c>
      <c r="C29" s="100" t="s">
        <v>111</v>
      </c>
      <c r="D29" s="6"/>
      <c r="E29" s="77" t="s">
        <v>98</v>
      </c>
      <c r="F29" s="77"/>
      <c r="G29" s="47"/>
      <c r="H29" s="47"/>
      <c r="I29" s="101"/>
      <c r="J29" s="89"/>
      <c r="K29" s="89"/>
      <c r="L29" s="90"/>
      <c r="M29" s="109"/>
      <c r="N29" s="109"/>
      <c r="O29" s="103"/>
    </row>
    <row r="30" spans="1:15" ht="15.75" customHeight="1">
      <c r="A30" s="107"/>
      <c r="B30" s="76" t="s">
        <v>112</v>
      </c>
      <c r="C30" s="45" t="s">
        <v>113</v>
      </c>
      <c r="D30" s="108"/>
      <c r="E30" s="77" t="s">
        <v>98</v>
      </c>
      <c r="F30" s="77"/>
      <c r="G30" s="47"/>
      <c r="H30" s="47"/>
      <c r="I30" s="101"/>
      <c r="J30" s="89"/>
      <c r="K30" s="89"/>
      <c r="L30" s="90"/>
      <c r="M30" s="109"/>
      <c r="N30" s="109"/>
      <c r="O30" s="103"/>
    </row>
    <row r="31" spans="1:15" ht="15.75" customHeight="1">
      <c r="A31" s="110" t="s">
        <v>114</v>
      </c>
      <c r="B31" s="97"/>
      <c r="C31" s="97"/>
      <c r="D31" s="97"/>
      <c r="E31" s="111"/>
      <c r="F31" s="111"/>
      <c r="G31" s="111"/>
      <c r="H31" s="111"/>
      <c r="I31" s="111"/>
      <c r="J31" s="112">
        <f>SUM(J13:J13,J16:J27)</f>
        <v>152721.3275</v>
      </c>
      <c r="K31" s="112">
        <f>SUM(K13:K13,K16:K27)</f>
        <v>7636.066375</v>
      </c>
      <c r="L31" s="112">
        <f>SUM(L13:L13,L16:L27)</f>
        <v>19565.852750000002</v>
      </c>
      <c r="M31" s="113">
        <f>SUM(M13:M13,M16:M27)</f>
        <v>7632553.784467499</v>
      </c>
      <c r="N31" s="113">
        <f>SUM(N13:N13,N16:N27)</f>
        <v>138070</v>
      </c>
      <c r="O31" s="114"/>
    </row>
    <row r="32" spans="1:21" ht="10.5">
      <c r="A32" s="115"/>
      <c r="B32" s="92"/>
      <c r="C32" s="92"/>
      <c r="D32" s="116"/>
      <c r="E32" s="117"/>
      <c r="F32" s="117"/>
      <c r="G32" s="92"/>
      <c r="H32" s="92"/>
      <c r="I32" s="118"/>
      <c r="J32" s="118"/>
      <c r="K32" s="118"/>
      <c r="L32" s="118"/>
      <c r="M32" s="118"/>
      <c r="N32" s="118"/>
      <c r="O32" s="119"/>
      <c r="R32" s="120"/>
      <c r="S32" s="121"/>
      <c r="T32" s="11"/>
      <c r="U32" s="122"/>
    </row>
    <row r="33" spans="1:21" ht="10.5">
      <c r="A33" s="115"/>
      <c r="B33" s="92"/>
      <c r="C33" s="92"/>
      <c r="D33" s="116"/>
      <c r="E33" s="117"/>
      <c r="F33" s="123"/>
      <c r="G33" s="124"/>
      <c r="H33" s="118"/>
      <c r="I33" s="124" t="s">
        <v>129</v>
      </c>
      <c r="J33" s="124" t="s">
        <v>130</v>
      </c>
      <c r="K33" s="124" t="s">
        <v>122</v>
      </c>
      <c r="L33" s="124" t="s">
        <v>87</v>
      </c>
      <c r="M33" s="7"/>
      <c r="N33" s="7"/>
      <c r="O33" s="119"/>
      <c r="R33" s="120"/>
      <c r="S33" s="121"/>
      <c r="T33" s="11"/>
      <c r="U33" s="122"/>
    </row>
    <row r="34" spans="1:21" ht="10.5">
      <c r="A34" s="115"/>
      <c r="B34" s="92"/>
      <c r="C34" s="92"/>
      <c r="D34" s="116"/>
      <c r="E34" s="117"/>
      <c r="F34" s="125" t="s">
        <v>131</v>
      </c>
      <c r="G34" s="118"/>
      <c r="I34" s="124">
        <f>SUM(J31:L31)</f>
        <v>179923.246625</v>
      </c>
      <c r="J34" s="126">
        <f>M31</f>
        <v>7632553.784467499</v>
      </c>
      <c r="K34" s="126">
        <f>N31</f>
        <v>138070</v>
      </c>
      <c r="L34" s="126">
        <f>SUM(J34:K34)</f>
        <v>7770623.784467499</v>
      </c>
      <c r="M34" s="7"/>
      <c r="N34" s="7"/>
      <c r="O34" s="119"/>
      <c r="R34" s="120"/>
      <c r="S34" s="121"/>
      <c r="T34" s="11"/>
      <c r="U34" s="122"/>
    </row>
    <row r="35" spans="1:21" ht="10.5">
      <c r="A35" s="115"/>
      <c r="B35" s="92"/>
      <c r="C35" s="92"/>
      <c r="D35" s="116"/>
      <c r="E35" s="117"/>
      <c r="F35" s="125" t="s">
        <v>132</v>
      </c>
      <c r="G35" s="118"/>
      <c r="I35" s="124">
        <v>0</v>
      </c>
      <c r="J35" s="126">
        <v>0</v>
      </c>
      <c r="K35" s="126">
        <v>0</v>
      </c>
      <c r="L35" s="126">
        <f>SUM(J35:K35)</f>
        <v>0</v>
      </c>
      <c r="M35" s="7"/>
      <c r="N35" s="7"/>
      <c r="O35" s="119"/>
      <c r="R35" s="120"/>
      <c r="S35" s="121"/>
      <c r="T35" s="11"/>
      <c r="U35" s="122"/>
    </row>
    <row r="36" spans="1:21" ht="12" customHeight="1" thickBot="1">
      <c r="A36" s="127"/>
      <c r="B36" s="128"/>
      <c r="C36" s="128"/>
      <c r="D36" s="129"/>
      <c r="E36" s="130"/>
      <c r="F36" s="132" t="s">
        <v>133</v>
      </c>
      <c r="G36" s="131"/>
      <c r="H36" s="131"/>
      <c r="I36" s="133">
        <v>0</v>
      </c>
      <c r="J36" s="133">
        <v>0</v>
      </c>
      <c r="K36" s="133">
        <v>0</v>
      </c>
      <c r="L36" s="133">
        <f>SUM(J36:K36)</f>
        <v>0</v>
      </c>
      <c r="M36" s="128"/>
      <c r="N36" s="128"/>
      <c r="O36" s="134"/>
      <c r="R36" s="120"/>
      <c r="S36" s="121"/>
      <c r="T36" s="11"/>
      <c r="U36" s="122"/>
    </row>
    <row r="37" spans="2:21" ht="11.25" thickTop="1">
      <c r="B37" s="92"/>
      <c r="D37" s="116"/>
      <c r="E37" s="117"/>
      <c r="F37" s="117"/>
      <c r="G37" s="92"/>
      <c r="H37" s="92"/>
      <c r="R37" s="120"/>
      <c r="S37" s="121"/>
      <c r="T37" s="11"/>
      <c r="U37" s="122"/>
    </row>
    <row r="38" spans="1:21" ht="13.5" customHeight="1">
      <c r="A38" s="7" t="s">
        <v>115</v>
      </c>
      <c r="B38" s="288" t="s">
        <v>205</v>
      </c>
      <c r="C38" s="288"/>
      <c r="D38" s="288"/>
      <c r="E38" s="288"/>
      <c r="F38" s="288"/>
      <c r="G38" s="288"/>
      <c r="H38" s="288"/>
      <c r="I38" s="288"/>
      <c r="J38" s="288"/>
      <c r="K38" s="288"/>
      <c r="L38" s="288"/>
      <c r="M38" s="288"/>
      <c r="N38" s="288"/>
      <c r="O38" s="288"/>
      <c r="R38" s="120"/>
      <c r="S38" s="121"/>
      <c r="T38" s="11"/>
      <c r="U38" s="122"/>
    </row>
    <row r="39" spans="2:21" ht="10.5" customHeight="1">
      <c r="B39" s="288"/>
      <c r="C39" s="288"/>
      <c r="D39" s="288"/>
      <c r="E39" s="288"/>
      <c r="F39" s="288"/>
      <c r="G39" s="288"/>
      <c r="H39" s="288"/>
      <c r="I39" s="288"/>
      <c r="J39" s="288"/>
      <c r="K39" s="288"/>
      <c r="L39" s="288"/>
      <c r="M39" s="288"/>
      <c r="N39" s="288"/>
      <c r="O39" s="288"/>
      <c r="R39" s="120"/>
      <c r="S39" s="121"/>
      <c r="T39" s="11"/>
      <c r="U39" s="122"/>
    </row>
    <row r="40" spans="2:21" ht="10.5">
      <c r="B40" s="218"/>
      <c r="C40" s="218"/>
      <c r="D40" s="218"/>
      <c r="E40" s="218"/>
      <c r="F40" s="218"/>
      <c r="G40" s="218"/>
      <c r="H40" s="218"/>
      <c r="I40" s="218"/>
      <c r="J40" s="218"/>
      <c r="K40" s="218"/>
      <c r="L40" s="218"/>
      <c r="M40" s="218"/>
      <c r="N40" s="218"/>
      <c r="O40" s="218"/>
      <c r="R40" s="120"/>
      <c r="S40" s="121"/>
      <c r="T40" s="11"/>
      <c r="U40" s="122"/>
    </row>
    <row r="41" spans="1:21" ht="10.5" customHeight="1">
      <c r="A41" s="7" t="s">
        <v>116</v>
      </c>
      <c r="B41" s="284" t="s">
        <v>181</v>
      </c>
      <c r="C41" s="284"/>
      <c r="D41" s="284"/>
      <c r="E41" s="284"/>
      <c r="F41" s="284"/>
      <c r="G41" s="284"/>
      <c r="H41" s="284"/>
      <c r="I41" s="284"/>
      <c r="J41" s="284"/>
      <c r="K41" s="284"/>
      <c r="L41" s="284"/>
      <c r="M41" s="284"/>
      <c r="N41" s="284"/>
      <c r="O41" s="284"/>
      <c r="R41" s="120"/>
      <c r="S41" s="121"/>
      <c r="T41" s="11"/>
      <c r="U41" s="122"/>
    </row>
    <row r="42" spans="2:21" ht="10.5" customHeight="1">
      <c r="B42" s="284"/>
      <c r="C42" s="284"/>
      <c r="D42" s="284"/>
      <c r="E42" s="284"/>
      <c r="F42" s="284"/>
      <c r="G42" s="284"/>
      <c r="H42" s="284"/>
      <c r="I42" s="284"/>
      <c r="J42" s="284"/>
      <c r="K42" s="284"/>
      <c r="L42" s="284"/>
      <c r="M42" s="284"/>
      <c r="N42" s="284"/>
      <c r="O42" s="284"/>
      <c r="R42" s="120"/>
      <c r="S42" s="121"/>
      <c r="T42" s="11"/>
      <c r="U42" s="122"/>
    </row>
    <row r="43" spans="2:21" ht="10.5">
      <c r="B43" s="284"/>
      <c r="C43" s="284"/>
      <c r="D43" s="284"/>
      <c r="E43" s="284"/>
      <c r="F43" s="284"/>
      <c r="G43" s="284"/>
      <c r="H43" s="284"/>
      <c r="I43" s="284"/>
      <c r="J43" s="284"/>
      <c r="K43" s="284"/>
      <c r="L43" s="284"/>
      <c r="M43" s="284"/>
      <c r="N43" s="284"/>
      <c r="O43" s="284"/>
      <c r="R43" s="120"/>
      <c r="S43" s="121"/>
      <c r="T43" s="11"/>
      <c r="U43" s="122"/>
    </row>
    <row r="44" spans="2:21" ht="10.5">
      <c r="B44" s="196"/>
      <c r="C44" s="196"/>
      <c r="D44" s="196"/>
      <c r="E44" s="196"/>
      <c r="F44" s="196"/>
      <c r="G44" s="196"/>
      <c r="H44" s="196"/>
      <c r="I44" s="196"/>
      <c r="J44" s="196"/>
      <c r="K44" s="196"/>
      <c r="L44" s="196"/>
      <c r="M44" s="196"/>
      <c r="N44" s="196"/>
      <c r="O44" s="196"/>
      <c r="R44" s="120"/>
      <c r="S44" s="121"/>
      <c r="T44" s="11"/>
      <c r="U44" s="122"/>
    </row>
    <row r="45" spans="1:21" ht="10.5">
      <c r="A45" s="7" t="s">
        <v>65</v>
      </c>
      <c r="B45" s="7" t="s">
        <v>117</v>
      </c>
      <c r="D45" s="116"/>
      <c r="E45" s="117"/>
      <c r="F45" s="117"/>
      <c r="G45" s="92"/>
      <c r="H45" s="92"/>
      <c r="R45" s="120"/>
      <c r="S45" s="121"/>
      <c r="T45" s="11"/>
      <c r="U45" s="122"/>
    </row>
    <row r="46" spans="4:21" ht="10.5">
      <c r="D46" s="116"/>
      <c r="E46" s="117"/>
      <c r="F46" s="117"/>
      <c r="G46" s="92"/>
      <c r="H46" s="92"/>
      <c r="R46" s="120"/>
      <c r="S46" s="121"/>
      <c r="T46" s="11"/>
      <c r="U46" s="122"/>
    </row>
    <row r="47" spans="1:21" ht="10.5">
      <c r="A47" s="7" t="s">
        <v>102</v>
      </c>
      <c r="B47" s="284" t="s">
        <v>2</v>
      </c>
      <c r="C47" s="284"/>
      <c r="D47" s="284"/>
      <c r="E47" s="284"/>
      <c r="F47" s="284"/>
      <c r="G47" s="284"/>
      <c r="H47" s="284"/>
      <c r="I47" s="284"/>
      <c r="J47" s="284"/>
      <c r="K47" s="284"/>
      <c r="L47" s="284"/>
      <c r="M47" s="284"/>
      <c r="N47" s="284"/>
      <c r="O47" s="284"/>
      <c r="R47" s="120"/>
      <c r="S47" s="121"/>
      <c r="T47" s="11"/>
      <c r="U47" s="122"/>
    </row>
    <row r="48" spans="2:21" ht="10.5" customHeight="1">
      <c r="B48" s="195"/>
      <c r="C48" s="195"/>
      <c r="D48" s="195"/>
      <c r="E48" s="195"/>
      <c r="F48" s="195"/>
      <c r="G48" s="195"/>
      <c r="H48" s="195"/>
      <c r="I48" s="195"/>
      <c r="J48" s="195"/>
      <c r="K48" s="195"/>
      <c r="L48" s="195"/>
      <c r="M48" s="195"/>
      <c r="N48" s="195"/>
      <c r="O48" s="195"/>
      <c r="R48" s="120"/>
      <c r="S48" s="121"/>
      <c r="T48" s="11"/>
      <c r="U48" s="122"/>
    </row>
    <row r="49" spans="1:15" ht="10.5" customHeight="1">
      <c r="A49" s="7" t="s">
        <v>101</v>
      </c>
      <c r="B49" s="284" t="s">
        <v>3</v>
      </c>
      <c r="C49" s="284"/>
      <c r="D49" s="284"/>
      <c r="E49" s="284"/>
      <c r="F49" s="284"/>
      <c r="G49" s="284"/>
      <c r="H49" s="284"/>
      <c r="I49" s="284"/>
      <c r="J49" s="284"/>
      <c r="K49" s="284"/>
      <c r="L49" s="284"/>
      <c r="M49" s="284"/>
      <c r="N49" s="284"/>
      <c r="O49" s="284"/>
    </row>
    <row r="50" spans="2:21" ht="10.5">
      <c r="B50" s="284"/>
      <c r="C50" s="284"/>
      <c r="D50" s="284"/>
      <c r="E50" s="284"/>
      <c r="F50" s="284"/>
      <c r="G50" s="284"/>
      <c r="H50" s="284"/>
      <c r="I50" s="284"/>
      <c r="J50" s="284"/>
      <c r="K50" s="284"/>
      <c r="L50" s="284"/>
      <c r="M50" s="284"/>
      <c r="N50" s="284"/>
      <c r="O50" s="284"/>
      <c r="R50" s="120"/>
      <c r="S50" s="121"/>
      <c r="T50" s="11"/>
      <c r="U50" s="122"/>
    </row>
    <row r="51" spans="2:21" ht="10.5">
      <c r="B51" s="196"/>
      <c r="C51" s="196"/>
      <c r="D51" s="196"/>
      <c r="E51" s="196"/>
      <c r="F51" s="196"/>
      <c r="G51" s="196"/>
      <c r="H51" s="196"/>
      <c r="I51" s="196"/>
      <c r="J51" s="196"/>
      <c r="K51" s="196"/>
      <c r="L51" s="196"/>
      <c r="M51" s="196"/>
      <c r="N51" s="196"/>
      <c r="O51" s="196"/>
      <c r="R51" s="120"/>
      <c r="S51" s="121"/>
      <c r="T51" s="11"/>
      <c r="U51" s="122"/>
    </row>
    <row r="52" spans="1:21" ht="10.5" customHeight="1">
      <c r="A52" s="7" t="s">
        <v>160</v>
      </c>
      <c r="B52" s="284" t="s">
        <v>4</v>
      </c>
      <c r="C52" s="284"/>
      <c r="D52" s="284"/>
      <c r="E52" s="284"/>
      <c r="F52" s="284"/>
      <c r="G52" s="284"/>
      <c r="H52" s="284"/>
      <c r="I52" s="284"/>
      <c r="J52" s="284"/>
      <c r="K52" s="284"/>
      <c r="L52" s="284"/>
      <c r="M52" s="284"/>
      <c r="N52" s="284"/>
      <c r="O52" s="284"/>
      <c r="R52" s="120"/>
      <c r="S52" s="121"/>
      <c r="T52" s="11"/>
      <c r="U52" s="122"/>
    </row>
    <row r="53" spans="2:21" ht="10.5">
      <c r="B53" s="284"/>
      <c r="C53" s="284"/>
      <c r="D53" s="284"/>
      <c r="E53" s="284"/>
      <c r="F53" s="284"/>
      <c r="G53" s="284"/>
      <c r="H53" s="284"/>
      <c r="I53" s="284"/>
      <c r="J53" s="284"/>
      <c r="K53" s="284"/>
      <c r="L53" s="284"/>
      <c r="M53" s="284"/>
      <c r="N53" s="284"/>
      <c r="O53" s="284"/>
      <c r="R53" s="120"/>
      <c r="S53" s="121"/>
      <c r="T53" s="11"/>
      <c r="U53" s="122"/>
    </row>
    <row r="54" spans="2:21" ht="10.5">
      <c r="B54" s="196"/>
      <c r="C54" s="196"/>
      <c r="D54" s="196"/>
      <c r="E54" s="196"/>
      <c r="F54" s="196"/>
      <c r="G54" s="196"/>
      <c r="H54" s="196"/>
      <c r="I54" s="196"/>
      <c r="J54" s="196"/>
      <c r="K54" s="196"/>
      <c r="L54" s="196"/>
      <c r="M54" s="196"/>
      <c r="N54" s="196"/>
      <c r="O54" s="196"/>
      <c r="R54" s="120"/>
      <c r="S54" s="121"/>
      <c r="T54" s="11"/>
      <c r="U54" s="122"/>
    </row>
    <row r="55" spans="1:21" ht="10.5" customHeight="1">
      <c r="A55" s="7" t="s">
        <v>167</v>
      </c>
      <c r="B55" s="284" t="s">
        <v>199</v>
      </c>
      <c r="C55" s="284"/>
      <c r="D55" s="284"/>
      <c r="E55" s="284"/>
      <c r="F55" s="284"/>
      <c r="G55" s="284"/>
      <c r="H55" s="284"/>
      <c r="I55" s="284"/>
      <c r="J55" s="284"/>
      <c r="K55" s="284"/>
      <c r="L55" s="284"/>
      <c r="M55" s="284"/>
      <c r="N55" s="284"/>
      <c r="O55" s="195"/>
      <c r="R55" s="120"/>
      <c r="S55" s="121"/>
      <c r="T55" s="11"/>
      <c r="U55" s="122"/>
    </row>
    <row r="56" spans="2:21" ht="10.5">
      <c r="B56" s="195"/>
      <c r="C56" s="195"/>
      <c r="D56" s="195"/>
      <c r="E56" s="195"/>
      <c r="F56" s="195"/>
      <c r="G56" s="195"/>
      <c r="H56" s="195"/>
      <c r="I56" s="195"/>
      <c r="J56" s="195"/>
      <c r="K56" s="195"/>
      <c r="L56" s="195"/>
      <c r="M56" s="195"/>
      <c r="N56" s="195"/>
      <c r="O56" s="195"/>
      <c r="R56" s="120"/>
      <c r="S56" s="121"/>
      <c r="T56" s="11"/>
      <c r="U56" s="122"/>
    </row>
    <row r="57" spans="1:21" ht="10.5" customHeight="1">
      <c r="A57" s="7" t="s">
        <v>171</v>
      </c>
      <c r="B57" s="284" t="s">
        <v>178</v>
      </c>
      <c r="C57" s="284"/>
      <c r="D57" s="284"/>
      <c r="E57" s="284"/>
      <c r="F57" s="284"/>
      <c r="G57" s="284"/>
      <c r="H57" s="284"/>
      <c r="I57" s="284"/>
      <c r="J57" s="284"/>
      <c r="K57" s="284"/>
      <c r="L57" s="284"/>
      <c r="M57" s="284"/>
      <c r="N57" s="284"/>
      <c r="O57" s="284"/>
      <c r="R57" s="120"/>
      <c r="S57" s="121"/>
      <c r="T57" s="11"/>
      <c r="U57" s="122"/>
    </row>
    <row r="58" spans="2:21" ht="10.5">
      <c r="B58" s="284"/>
      <c r="C58" s="284"/>
      <c r="D58" s="284"/>
      <c r="E58" s="284"/>
      <c r="F58" s="284"/>
      <c r="G58" s="284"/>
      <c r="H58" s="284"/>
      <c r="I58" s="284"/>
      <c r="J58" s="284"/>
      <c r="K58" s="284"/>
      <c r="L58" s="284"/>
      <c r="M58" s="284"/>
      <c r="N58" s="284"/>
      <c r="O58" s="284"/>
      <c r="R58" s="120"/>
      <c r="S58" s="121"/>
      <c r="T58" s="11"/>
      <c r="U58" s="122"/>
    </row>
    <row r="59" spans="2:21" ht="10.5">
      <c r="B59" s="196"/>
      <c r="C59" s="196"/>
      <c r="D59" s="196"/>
      <c r="E59" s="196"/>
      <c r="F59" s="196"/>
      <c r="G59" s="196"/>
      <c r="H59" s="196"/>
      <c r="I59" s="196"/>
      <c r="J59" s="196"/>
      <c r="K59" s="196"/>
      <c r="L59" s="196"/>
      <c r="M59" s="196"/>
      <c r="N59" s="196"/>
      <c r="O59" s="196"/>
      <c r="R59" s="120"/>
      <c r="S59" s="121"/>
      <c r="T59" s="11"/>
      <c r="U59" s="122"/>
    </row>
    <row r="60" spans="1:15" ht="10.5" customHeight="1">
      <c r="A60" s="7" t="s">
        <v>174</v>
      </c>
      <c r="B60" s="284" t="s">
        <v>168</v>
      </c>
      <c r="C60" s="284"/>
      <c r="D60" s="284"/>
      <c r="E60" s="284"/>
      <c r="F60" s="284"/>
      <c r="G60" s="284"/>
      <c r="H60" s="284"/>
      <c r="I60" s="284"/>
      <c r="J60" s="284"/>
      <c r="K60" s="284"/>
      <c r="L60" s="284"/>
      <c r="M60" s="284"/>
      <c r="N60" s="284"/>
      <c r="O60" s="284"/>
    </row>
    <row r="61" spans="2:15" ht="10.5">
      <c r="B61" s="284"/>
      <c r="C61" s="284"/>
      <c r="D61" s="284"/>
      <c r="E61" s="284"/>
      <c r="F61" s="284"/>
      <c r="G61" s="284"/>
      <c r="H61" s="284"/>
      <c r="I61" s="284"/>
      <c r="J61" s="284"/>
      <c r="K61" s="284"/>
      <c r="L61" s="284"/>
      <c r="M61" s="284"/>
      <c r="N61" s="284"/>
      <c r="O61" s="284"/>
    </row>
    <row r="62" spans="2:15" ht="10.5">
      <c r="B62" s="196"/>
      <c r="C62" s="196"/>
      <c r="D62" s="196"/>
      <c r="E62" s="196"/>
      <c r="F62" s="196"/>
      <c r="G62" s="196"/>
      <c r="H62" s="196"/>
      <c r="I62" s="196"/>
      <c r="J62" s="196"/>
      <c r="K62" s="196"/>
      <c r="L62" s="196"/>
      <c r="M62" s="196"/>
      <c r="N62" s="196"/>
      <c r="O62" s="196"/>
    </row>
    <row r="63" spans="1:15" ht="9.75" customHeight="1">
      <c r="A63" s="7" t="s">
        <v>173</v>
      </c>
      <c r="B63" s="284" t="s">
        <v>155</v>
      </c>
      <c r="C63" s="284"/>
      <c r="D63" s="284"/>
      <c r="E63" s="284"/>
      <c r="F63" s="284"/>
      <c r="G63" s="284"/>
      <c r="H63" s="284"/>
      <c r="I63" s="284"/>
      <c r="J63" s="284"/>
      <c r="K63" s="284"/>
      <c r="L63" s="284"/>
      <c r="M63" s="284"/>
      <c r="N63" s="284"/>
      <c r="O63" s="284"/>
    </row>
    <row r="64" spans="2:15" ht="9.75" customHeight="1">
      <c r="B64" s="284"/>
      <c r="C64" s="284"/>
      <c r="D64" s="284"/>
      <c r="E64" s="284"/>
      <c r="F64" s="284"/>
      <c r="G64" s="284"/>
      <c r="H64" s="284"/>
      <c r="I64" s="284"/>
      <c r="J64" s="284"/>
      <c r="K64" s="284"/>
      <c r="L64" s="284"/>
      <c r="M64" s="284"/>
      <c r="N64" s="284"/>
      <c r="O64" s="284"/>
    </row>
    <row r="65" spans="2:15" ht="9.75" customHeight="1">
      <c r="B65" s="196"/>
      <c r="C65" s="196"/>
      <c r="D65" s="196"/>
      <c r="E65" s="196"/>
      <c r="F65" s="196"/>
      <c r="G65" s="196"/>
      <c r="H65" s="196"/>
      <c r="I65" s="196"/>
      <c r="J65" s="196"/>
      <c r="K65" s="196"/>
      <c r="L65" s="196"/>
      <c r="M65" s="196"/>
      <c r="N65" s="196"/>
      <c r="O65" s="196"/>
    </row>
    <row r="66" spans="1:15" ht="10.5" customHeight="1">
      <c r="A66" s="7" t="s">
        <v>177</v>
      </c>
      <c r="B66" s="284" t="s">
        <v>27</v>
      </c>
      <c r="C66" s="284"/>
      <c r="D66" s="284"/>
      <c r="E66" s="284"/>
      <c r="F66" s="284"/>
      <c r="G66" s="284"/>
      <c r="H66" s="284"/>
      <c r="I66" s="284"/>
      <c r="J66" s="284"/>
      <c r="K66" s="284"/>
      <c r="L66" s="284"/>
      <c r="M66" s="284"/>
      <c r="N66" s="284"/>
      <c r="O66" s="284"/>
    </row>
    <row r="67" spans="2:15" ht="10.5">
      <c r="B67" s="284"/>
      <c r="C67" s="284"/>
      <c r="D67" s="284"/>
      <c r="E67" s="284"/>
      <c r="F67" s="284"/>
      <c r="G67" s="284"/>
      <c r="H67" s="284"/>
      <c r="I67" s="284"/>
      <c r="J67" s="284"/>
      <c r="K67" s="284"/>
      <c r="L67" s="284"/>
      <c r="M67" s="284"/>
      <c r="N67" s="284"/>
      <c r="O67" s="284"/>
    </row>
  </sheetData>
  <mergeCells count="13">
    <mergeCell ref="B66:O67"/>
    <mergeCell ref="B38:O39"/>
    <mergeCell ref="B41:O43"/>
    <mergeCell ref="B47:O47"/>
    <mergeCell ref="B49:O50"/>
    <mergeCell ref="B52:O53"/>
    <mergeCell ref="B57:O58"/>
    <mergeCell ref="B60:O61"/>
    <mergeCell ref="B55:N55"/>
    <mergeCell ref="A1:O1"/>
    <mergeCell ref="A2:O2"/>
    <mergeCell ref="C28:D28"/>
    <mergeCell ref="B63:O64"/>
  </mergeCells>
  <printOptions horizontalCentered="1"/>
  <pageMargins left="0.25" right="0.25" top="0.5" bottom="0.5" header="0.2" footer="0.3"/>
  <pageSetup fitToHeight="2" horizontalDpi="600" verticalDpi="600" orientation="landscape" scale="74" r:id="rId1"/>
  <headerFooter alignWithMargins="0">
    <oddFooter>&amp;L&amp;F&amp;CRespondent Burden Year 4
&amp;P of &amp;N&amp;R&amp;D</oddFooter>
  </headerFooter>
  <rowBreaks count="1" manualBreakCount="1">
    <brk id="37"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AJ51"/>
  <sheetViews>
    <sheetView zoomScale="75" zoomScaleNormal="75" workbookViewId="0" topLeftCell="A1">
      <pane xSplit="4" ySplit="9" topLeftCell="E15" activePane="bottomRight" state="frozen"/>
      <selection pane="topLeft" activeCell="A1" sqref="A1"/>
      <selection pane="topRight" activeCell="E1" sqref="E1"/>
      <selection pane="bottomLeft" activeCell="A10" sqref="A10"/>
      <selection pane="bottomRight" activeCell="I33" sqref="I33:L34"/>
    </sheetView>
  </sheetViews>
  <sheetFormatPr defaultColWidth="9.83203125" defaultRowHeight="10.5"/>
  <cols>
    <col min="1" max="3" width="3.66015625" style="7" customWidth="1"/>
    <col min="4" max="4" width="55.83203125" style="7" customWidth="1"/>
    <col min="5" max="6" width="12.83203125" style="11" customWidth="1"/>
    <col min="7" max="9" width="11.83203125" style="11" customWidth="1"/>
    <col min="10" max="10" width="12.83203125" style="11" customWidth="1"/>
    <col min="11" max="11" width="13" style="11" customWidth="1"/>
    <col min="12" max="12" width="11.83203125" style="11" customWidth="1"/>
    <col min="13" max="13" width="13.16015625" style="11" customWidth="1"/>
    <col min="14" max="14" width="13.33203125" style="11" customWidth="1"/>
    <col min="15" max="15" width="11.83203125" style="11" customWidth="1"/>
    <col min="16" max="18" width="9.83203125" style="7" customWidth="1"/>
    <col min="19" max="19" width="35.83203125" style="7" customWidth="1"/>
    <col min="20" max="20" width="16.16015625" style="7" customWidth="1"/>
    <col min="21" max="16384" width="9.83203125" style="7" customWidth="1"/>
  </cols>
  <sheetData>
    <row r="1" spans="1:36" ht="13.5" customHeight="1">
      <c r="A1" s="285" t="s">
        <v>186</v>
      </c>
      <c r="B1" s="285"/>
      <c r="C1" s="285"/>
      <c r="D1" s="285"/>
      <c r="E1" s="285"/>
      <c r="F1" s="285"/>
      <c r="G1" s="285"/>
      <c r="H1" s="285"/>
      <c r="I1" s="285"/>
      <c r="J1" s="285"/>
      <c r="K1" s="285"/>
      <c r="L1" s="285"/>
      <c r="M1" s="285"/>
      <c r="N1" s="285"/>
      <c r="O1" s="285"/>
      <c r="Q1" s="8">
        <v>75</v>
      </c>
      <c r="R1" s="9"/>
      <c r="S1" s="9"/>
      <c r="T1" s="9"/>
      <c r="U1" s="9"/>
      <c r="V1" s="9"/>
      <c r="W1" s="9"/>
      <c r="X1" s="9"/>
      <c r="Y1" s="9"/>
      <c r="Z1" s="9"/>
      <c r="AA1" s="9"/>
      <c r="AB1" s="9"/>
      <c r="AC1" s="9"/>
      <c r="AD1" s="9"/>
      <c r="AE1" s="9"/>
      <c r="AF1" s="9"/>
      <c r="AG1" s="9"/>
      <c r="AH1" s="9"/>
      <c r="AI1" s="9"/>
      <c r="AJ1" s="9"/>
    </row>
    <row r="2" spans="1:15" ht="13.5" customHeight="1">
      <c r="A2" s="285" t="s">
        <v>36</v>
      </c>
      <c r="B2" s="285"/>
      <c r="C2" s="285"/>
      <c r="D2" s="285"/>
      <c r="E2" s="285"/>
      <c r="F2" s="285"/>
      <c r="G2" s="285"/>
      <c r="H2" s="285"/>
      <c r="I2" s="285"/>
      <c r="J2" s="285"/>
      <c r="K2" s="285"/>
      <c r="L2" s="285"/>
      <c r="M2" s="285"/>
      <c r="N2" s="285"/>
      <c r="O2" s="285"/>
    </row>
    <row r="3" spans="1:15" ht="13.5" customHeight="1" thickBot="1">
      <c r="A3" s="10"/>
      <c r="J3" s="263">
        <v>45.15</v>
      </c>
      <c r="K3" s="262">
        <v>58.48</v>
      </c>
      <c r="L3" s="262">
        <v>19.03</v>
      </c>
      <c r="M3" s="13"/>
      <c r="N3" s="13"/>
      <c r="O3" s="13"/>
    </row>
    <row r="4" spans="1:15" ht="10.5" customHeight="1" thickTop="1">
      <c r="A4" s="14"/>
      <c r="B4" s="15" t="s">
        <v>37</v>
      </c>
      <c r="C4" s="15" t="s">
        <v>80</v>
      </c>
      <c r="D4" s="16"/>
      <c r="E4" s="17" t="s">
        <v>81</v>
      </c>
      <c r="F4" s="19"/>
      <c r="G4" s="18" t="s">
        <v>39</v>
      </c>
      <c r="H4" s="18" t="s">
        <v>40</v>
      </c>
      <c r="I4" s="17" t="s">
        <v>41</v>
      </c>
      <c r="J4" s="17" t="s">
        <v>42</v>
      </c>
      <c r="K4" s="17" t="s">
        <v>43</v>
      </c>
      <c r="L4" s="20" t="s">
        <v>82</v>
      </c>
      <c r="M4" s="20"/>
      <c r="N4" s="17"/>
      <c r="O4" s="21"/>
    </row>
    <row r="5" spans="1:15" ht="10.5" customHeight="1">
      <c r="A5" s="22"/>
      <c r="B5" s="23" t="s">
        <v>37</v>
      </c>
      <c r="C5" s="23" t="s">
        <v>83</v>
      </c>
      <c r="E5" s="24" t="s">
        <v>95</v>
      </c>
      <c r="F5" s="26" t="s">
        <v>122</v>
      </c>
      <c r="G5" s="25" t="s">
        <v>85</v>
      </c>
      <c r="H5" s="25" t="s">
        <v>51</v>
      </c>
      <c r="I5" s="24" t="s">
        <v>123</v>
      </c>
      <c r="J5" s="24" t="s">
        <v>86</v>
      </c>
      <c r="K5" s="24" t="s">
        <v>47</v>
      </c>
      <c r="L5" s="27" t="s">
        <v>48</v>
      </c>
      <c r="M5" s="27" t="s">
        <v>87</v>
      </c>
      <c r="N5" s="24" t="s">
        <v>88</v>
      </c>
      <c r="O5" s="28" t="s">
        <v>89</v>
      </c>
    </row>
    <row r="6" spans="1:15" ht="10.5" customHeight="1">
      <c r="A6" s="22"/>
      <c r="B6" s="23" t="s">
        <v>37</v>
      </c>
      <c r="C6" s="23" t="s">
        <v>90</v>
      </c>
      <c r="E6" s="24" t="s">
        <v>84</v>
      </c>
      <c r="F6" s="26" t="s">
        <v>121</v>
      </c>
      <c r="G6" s="25" t="s">
        <v>50</v>
      </c>
      <c r="H6" s="25" t="s">
        <v>53</v>
      </c>
      <c r="I6" s="24" t="s">
        <v>91</v>
      </c>
      <c r="J6" s="24" t="s">
        <v>51</v>
      </c>
      <c r="K6" s="24" t="s">
        <v>51</v>
      </c>
      <c r="L6" s="27" t="s">
        <v>51</v>
      </c>
      <c r="M6" s="27" t="s">
        <v>92</v>
      </c>
      <c r="N6" s="24" t="s">
        <v>122</v>
      </c>
      <c r="O6" s="28"/>
    </row>
    <row r="7" spans="1:15" ht="10.5" customHeight="1">
      <c r="A7" s="22"/>
      <c r="B7" s="23" t="s">
        <v>37</v>
      </c>
      <c r="C7" s="23" t="s">
        <v>93</v>
      </c>
      <c r="E7" s="24" t="s">
        <v>55</v>
      </c>
      <c r="F7" s="26" t="s">
        <v>53</v>
      </c>
      <c r="G7" s="25" t="s">
        <v>53</v>
      </c>
      <c r="H7" s="25" t="s">
        <v>95</v>
      </c>
      <c r="I7" s="24" t="s">
        <v>124</v>
      </c>
      <c r="J7" s="24" t="s">
        <v>54</v>
      </c>
      <c r="K7" s="24" t="s">
        <v>54</v>
      </c>
      <c r="L7" s="27" t="s">
        <v>54</v>
      </c>
      <c r="M7" s="27" t="s">
        <v>54</v>
      </c>
      <c r="N7" s="24" t="s">
        <v>121</v>
      </c>
      <c r="O7" s="28"/>
    </row>
    <row r="8" spans="1:15" ht="10.5" customHeight="1">
      <c r="A8" s="29"/>
      <c r="E8" s="24" t="s">
        <v>94</v>
      </c>
      <c r="F8" s="26" t="s">
        <v>55</v>
      </c>
      <c r="G8" s="25" t="s">
        <v>95</v>
      </c>
      <c r="H8" s="25" t="s">
        <v>54</v>
      </c>
      <c r="I8" s="30"/>
      <c r="J8" s="31" t="s">
        <v>209</v>
      </c>
      <c r="K8" s="31" t="s">
        <v>210</v>
      </c>
      <c r="L8" s="32" t="s">
        <v>211</v>
      </c>
      <c r="M8" s="33" t="s">
        <v>97</v>
      </c>
      <c r="N8" s="24" t="s">
        <v>54</v>
      </c>
      <c r="O8" s="34"/>
    </row>
    <row r="9" spans="1:15" ht="10.5" customHeight="1" thickBot="1">
      <c r="A9" s="35" t="s">
        <v>56</v>
      </c>
      <c r="B9" s="36"/>
      <c r="C9" s="36"/>
      <c r="D9" s="36"/>
      <c r="E9" s="37" t="s">
        <v>96</v>
      </c>
      <c r="F9" s="39"/>
      <c r="G9" s="38" t="s">
        <v>54</v>
      </c>
      <c r="H9" s="38" t="s">
        <v>125</v>
      </c>
      <c r="I9" s="37"/>
      <c r="J9" s="40" t="s">
        <v>126</v>
      </c>
      <c r="K9" s="40" t="s">
        <v>127</v>
      </c>
      <c r="L9" s="41" t="s">
        <v>128</v>
      </c>
      <c r="M9" s="42"/>
      <c r="N9" s="37"/>
      <c r="O9" s="43"/>
    </row>
    <row r="10" spans="1:15" ht="15.75" customHeight="1" thickTop="1">
      <c r="A10" s="44" t="s">
        <v>60</v>
      </c>
      <c r="B10" s="45" t="s">
        <v>61</v>
      </c>
      <c r="C10" s="5"/>
      <c r="D10" s="5"/>
      <c r="E10" s="46" t="s">
        <v>98</v>
      </c>
      <c r="F10" s="46"/>
      <c r="G10" s="47"/>
      <c r="H10" s="48"/>
      <c r="I10" s="49">
        <v>55</v>
      </c>
      <c r="J10" s="47"/>
      <c r="K10" s="47"/>
      <c r="L10" s="50"/>
      <c r="M10" s="51">
        <f>J10*33+K10*49+L10*15</f>
        <v>0</v>
      </c>
      <c r="N10" s="52"/>
      <c r="O10" s="53"/>
    </row>
    <row r="11" spans="1:15" ht="15.75" customHeight="1">
      <c r="A11" s="44" t="s">
        <v>63</v>
      </c>
      <c r="B11" s="45" t="s">
        <v>99</v>
      </c>
      <c r="C11" s="5"/>
      <c r="D11" s="5"/>
      <c r="E11" s="46" t="s">
        <v>98</v>
      </c>
      <c r="F11" s="46"/>
      <c r="G11" s="47"/>
      <c r="H11" s="48"/>
      <c r="I11" s="49">
        <v>4</v>
      </c>
      <c r="J11" s="48">
        <f>H11*I11</f>
        <v>0</v>
      </c>
      <c r="K11" s="48">
        <f>J11*0.05</f>
        <v>0</v>
      </c>
      <c r="L11" s="51">
        <f>J11*0.1</f>
        <v>0</v>
      </c>
      <c r="M11" s="51">
        <f>J11*33+K11*49+L11*15</f>
        <v>0</v>
      </c>
      <c r="N11" s="52"/>
      <c r="O11" s="53" t="s">
        <v>70</v>
      </c>
    </row>
    <row r="12" spans="1:15" ht="15.75" customHeight="1">
      <c r="A12" s="54" t="s">
        <v>66</v>
      </c>
      <c r="B12" s="55" t="s">
        <v>100</v>
      </c>
      <c r="C12" s="56"/>
      <c r="D12" s="56"/>
      <c r="E12" s="57"/>
      <c r="F12" s="57"/>
      <c r="G12" s="58"/>
      <c r="H12" s="59">
        <f>E12*$G12</f>
        <v>0</v>
      </c>
      <c r="I12" s="60"/>
      <c r="J12" s="59">
        <f>H12*I12</f>
        <v>0</v>
      </c>
      <c r="K12" s="59">
        <f>J12*0.05</f>
        <v>0</v>
      </c>
      <c r="L12" s="61">
        <f>J12*0.1</f>
        <v>0</v>
      </c>
      <c r="M12" s="59">
        <f>J12*33+K12*49+L12*15</f>
        <v>0</v>
      </c>
      <c r="N12" s="135" t="s">
        <v>70</v>
      </c>
      <c r="O12" s="62"/>
    </row>
    <row r="13" spans="1:15" ht="15.75" customHeight="1">
      <c r="A13" s="63"/>
      <c r="B13" s="185" t="s">
        <v>68</v>
      </c>
      <c r="C13" s="68" t="s">
        <v>64</v>
      </c>
      <c r="D13" s="80"/>
      <c r="E13" s="69">
        <v>5</v>
      </c>
      <c r="F13" s="79">
        <v>0</v>
      </c>
      <c r="G13" s="71">
        <v>1</v>
      </c>
      <c r="H13" s="71">
        <f>E13*$G13</f>
        <v>5</v>
      </c>
      <c r="I13" s="150">
        <v>250</v>
      </c>
      <c r="J13" s="72">
        <f>H13*I13</f>
        <v>1250</v>
      </c>
      <c r="K13" s="72">
        <f>J13*0.05</f>
        <v>62.5</v>
      </c>
      <c r="L13" s="73">
        <f>J13*0.1</f>
        <v>125</v>
      </c>
      <c r="M13" s="70">
        <f>J13*J$3+K13*K$3+L13*L$3</f>
        <v>62471.25</v>
      </c>
      <c r="N13" s="136">
        <f>F13*G13*I13</f>
        <v>0</v>
      </c>
      <c r="O13" s="74" t="s">
        <v>65</v>
      </c>
    </row>
    <row r="14" spans="1:15" ht="15.75" customHeight="1">
      <c r="A14" s="44"/>
      <c r="B14" s="45" t="s">
        <v>154</v>
      </c>
      <c r="C14" s="45"/>
      <c r="D14" s="5"/>
      <c r="E14" s="77" t="s">
        <v>62</v>
      </c>
      <c r="F14" s="186"/>
      <c r="G14" s="87"/>
      <c r="H14" s="87"/>
      <c r="I14" s="187"/>
      <c r="J14" s="89"/>
      <c r="K14" s="89"/>
      <c r="L14" s="90"/>
      <c r="M14" s="188"/>
      <c r="N14" s="186"/>
      <c r="O14" s="190"/>
    </row>
    <row r="15" spans="1:15" ht="15.75" customHeight="1">
      <c r="A15" s="180"/>
      <c r="B15" s="99" t="s">
        <v>73</v>
      </c>
      <c r="C15" s="100" t="s">
        <v>74</v>
      </c>
      <c r="D15" s="5"/>
      <c r="E15" s="77"/>
      <c r="F15" s="77"/>
      <c r="G15" s="47"/>
      <c r="H15" s="48">
        <f aca="true" t="shared" si="0" ref="H15:H28">E15*$G15</f>
        <v>0</v>
      </c>
      <c r="I15" s="49"/>
      <c r="J15" s="48">
        <f aca="true" t="shared" si="1" ref="J15:J22">H15*I15</f>
        <v>0</v>
      </c>
      <c r="K15" s="48">
        <f aca="true" t="shared" si="2" ref="K15:K22">J15*0.05</f>
        <v>0</v>
      </c>
      <c r="L15" s="51">
        <f aca="true" t="shared" si="3" ref="L15:L22">J15*0.1</f>
        <v>0</v>
      </c>
      <c r="M15" s="137"/>
      <c r="N15" s="52"/>
      <c r="O15" s="189"/>
    </row>
    <row r="16" spans="1:15" ht="15.75" customHeight="1">
      <c r="A16" s="84">
        <v>1</v>
      </c>
      <c r="B16" s="85"/>
      <c r="C16" s="45" t="s">
        <v>153</v>
      </c>
      <c r="D16" s="5"/>
      <c r="E16" s="77">
        <v>1</v>
      </c>
      <c r="F16" s="86">
        <v>1</v>
      </c>
      <c r="G16" s="87">
        <v>1</v>
      </c>
      <c r="H16" s="88">
        <f t="shared" si="0"/>
        <v>1</v>
      </c>
      <c r="I16" s="150">
        <v>250</v>
      </c>
      <c r="J16" s="191">
        <f t="shared" si="1"/>
        <v>250</v>
      </c>
      <c r="K16" s="191">
        <f t="shared" si="2"/>
        <v>12.5</v>
      </c>
      <c r="L16" s="192">
        <f t="shared" si="3"/>
        <v>25</v>
      </c>
      <c r="M16" s="109">
        <f>J16*J$3+K16*K$3+L16*L$3</f>
        <v>12494.25</v>
      </c>
      <c r="N16" s="78">
        <f>F16*G16*I16</f>
        <v>250</v>
      </c>
      <c r="O16" s="91" t="s">
        <v>169</v>
      </c>
    </row>
    <row r="17" spans="1:15" ht="15.75" customHeight="1">
      <c r="A17" s="67"/>
      <c r="B17" s="85"/>
      <c r="C17" s="45" t="s">
        <v>162</v>
      </c>
      <c r="D17" s="5" t="s">
        <v>156</v>
      </c>
      <c r="E17" s="77">
        <v>2</v>
      </c>
      <c r="F17" s="86">
        <v>1</v>
      </c>
      <c r="G17" s="87">
        <v>1</v>
      </c>
      <c r="H17" s="88">
        <f t="shared" si="0"/>
        <v>2</v>
      </c>
      <c r="I17" s="211">
        <v>0</v>
      </c>
      <c r="J17" s="191">
        <f t="shared" si="1"/>
        <v>0</v>
      </c>
      <c r="K17" s="191">
        <f t="shared" si="2"/>
        <v>0</v>
      </c>
      <c r="L17" s="192">
        <f t="shared" si="3"/>
        <v>0</v>
      </c>
      <c r="M17" s="109">
        <f>J17*J$3+K17*K$3+L17*L$3</f>
        <v>0</v>
      </c>
      <c r="N17" s="78">
        <f>F17*G17*I17</f>
        <v>0</v>
      </c>
      <c r="O17" s="91" t="s">
        <v>169</v>
      </c>
    </row>
    <row r="18" spans="1:15" ht="15.75" customHeight="1">
      <c r="A18" s="67"/>
      <c r="B18" s="85"/>
      <c r="C18" s="45" t="s">
        <v>157</v>
      </c>
      <c r="D18" s="5"/>
      <c r="E18" s="77">
        <v>2</v>
      </c>
      <c r="F18" s="86">
        <v>3</v>
      </c>
      <c r="G18" s="87">
        <v>1</v>
      </c>
      <c r="H18" s="88">
        <f t="shared" si="0"/>
        <v>2</v>
      </c>
      <c r="I18" s="211">
        <v>0</v>
      </c>
      <c r="J18" s="191">
        <f t="shared" si="1"/>
        <v>0</v>
      </c>
      <c r="K18" s="191">
        <f t="shared" si="2"/>
        <v>0</v>
      </c>
      <c r="L18" s="192">
        <f t="shared" si="3"/>
        <v>0</v>
      </c>
      <c r="M18" s="197">
        <f>J18*J$3+K18*K$3+L18*L$3</f>
        <v>0</v>
      </c>
      <c r="N18" s="78">
        <f>F18*G18*I18</f>
        <v>0</v>
      </c>
      <c r="O18" s="91" t="s">
        <v>102</v>
      </c>
    </row>
    <row r="19" spans="1:16" ht="15.75" customHeight="1">
      <c r="A19" s="93" t="s">
        <v>103</v>
      </c>
      <c r="B19" s="94" t="s">
        <v>104</v>
      </c>
      <c r="C19" s="56"/>
      <c r="D19" s="56"/>
      <c r="E19" s="57"/>
      <c r="F19" s="77"/>
      <c r="G19" s="47"/>
      <c r="H19" s="48">
        <f t="shared" si="0"/>
        <v>0</v>
      </c>
      <c r="I19" s="212"/>
      <c r="J19" s="48">
        <f t="shared" si="1"/>
        <v>0</v>
      </c>
      <c r="K19" s="48">
        <f t="shared" si="2"/>
        <v>0</v>
      </c>
      <c r="L19" s="51">
        <f t="shared" si="3"/>
        <v>0</v>
      </c>
      <c r="M19" s="199">
        <f>J19*33+K19*49+L19*15</f>
        <v>0</v>
      </c>
      <c r="N19" s="199"/>
      <c r="O19" s="200"/>
      <c r="P19" s="115"/>
    </row>
    <row r="20" spans="1:15" ht="15.75" customHeight="1">
      <c r="A20" s="75">
        <v>1</v>
      </c>
      <c r="B20" s="95" t="s">
        <v>68</v>
      </c>
      <c r="C20" s="96" t="s">
        <v>105</v>
      </c>
      <c r="D20" s="97"/>
      <c r="E20" s="98" t="s">
        <v>106</v>
      </c>
      <c r="F20" s="46"/>
      <c r="G20" s="47"/>
      <c r="H20" s="48"/>
      <c r="I20" s="212"/>
      <c r="J20" s="48">
        <f t="shared" si="1"/>
        <v>0</v>
      </c>
      <c r="K20" s="48">
        <f t="shared" si="2"/>
        <v>0</v>
      </c>
      <c r="L20" s="51">
        <f t="shared" si="3"/>
        <v>0</v>
      </c>
      <c r="M20" s="201">
        <f>J20*33+K20*49+L20*15</f>
        <v>0</v>
      </c>
      <c r="N20" s="201"/>
      <c r="O20" s="202"/>
    </row>
    <row r="21" spans="1:15" ht="15.75" customHeight="1">
      <c r="A21" s="75">
        <v>1</v>
      </c>
      <c r="B21" s="99" t="s">
        <v>71</v>
      </c>
      <c r="C21" s="100" t="s">
        <v>107</v>
      </c>
      <c r="D21" s="6"/>
      <c r="E21" s="77" t="s">
        <v>62</v>
      </c>
      <c r="F21" s="77"/>
      <c r="G21" s="47"/>
      <c r="H21" s="48"/>
      <c r="I21" s="212"/>
      <c r="J21" s="48">
        <f t="shared" si="1"/>
        <v>0</v>
      </c>
      <c r="K21" s="48">
        <f t="shared" si="2"/>
        <v>0</v>
      </c>
      <c r="L21" s="51">
        <f t="shared" si="3"/>
        <v>0</v>
      </c>
      <c r="M21" s="138">
        <f>J21*33+K21*49+L21*15</f>
        <v>0</v>
      </c>
      <c r="N21" s="138"/>
      <c r="O21" s="102"/>
    </row>
    <row r="22" spans="1:15" ht="15.75" customHeight="1">
      <c r="A22" s="75">
        <v>1</v>
      </c>
      <c r="B22" s="99" t="s">
        <v>73</v>
      </c>
      <c r="C22" s="100" t="s">
        <v>108</v>
      </c>
      <c r="D22" s="6"/>
      <c r="E22" s="77" t="s">
        <v>62</v>
      </c>
      <c r="F22" s="77"/>
      <c r="G22" s="47"/>
      <c r="H22" s="48"/>
      <c r="I22" s="212"/>
      <c r="J22" s="48">
        <f t="shared" si="1"/>
        <v>0</v>
      </c>
      <c r="K22" s="48">
        <f t="shared" si="2"/>
        <v>0</v>
      </c>
      <c r="L22" s="51">
        <f t="shared" si="3"/>
        <v>0</v>
      </c>
      <c r="M22" s="138">
        <f>J22*33+K22*49+L22*15</f>
        <v>0</v>
      </c>
      <c r="N22" s="138"/>
      <c r="O22" s="102"/>
    </row>
    <row r="23" spans="1:15" ht="15.75" customHeight="1">
      <c r="A23" s="75">
        <v>1</v>
      </c>
      <c r="B23" s="99" t="s">
        <v>75</v>
      </c>
      <c r="C23" s="100" t="s">
        <v>109</v>
      </c>
      <c r="D23" s="6"/>
      <c r="E23" s="77">
        <v>8</v>
      </c>
      <c r="F23" s="79">
        <v>0</v>
      </c>
      <c r="G23" s="87">
        <v>1</v>
      </c>
      <c r="H23" s="71">
        <f t="shared" si="0"/>
        <v>8</v>
      </c>
      <c r="I23" s="212">
        <v>250</v>
      </c>
      <c r="J23" s="72">
        <f>H23*I23</f>
        <v>2000</v>
      </c>
      <c r="K23" s="72">
        <f>J23*0.05</f>
        <v>100</v>
      </c>
      <c r="L23" s="73">
        <f>J23*0.1</f>
        <v>200</v>
      </c>
      <c r="M23" s="70">
        <f>J23*J$3+K23*K$3+L23*L$3</f>
        <v>99954</v>
      </c>
      <c r="N23" s="136">
        <f>F23*G23*I23</f>
        <v>0</v>
      </c>
      <c r="O23" s="103"/>
    </row>
    <row r="24" spans="1:15" ht="15.75" customHeight="1">
      <c r="A24" s="75"/>
      <c r="B24" s="99" t="s">
        <v>77</v>
      </c>
      <c r="C24" s="100" t="s">
        <v>110</v>
      </c>
      <c r="D24" s="6"/>
      <c r="E24" s="77"/>
      <c r="F24" s="77"/>
      <c r="G24" s="47"/>
      <c r="H24" s="48">
        <f t="shared" si="0"/>
        <v>0</v>
      </c>
      <c r="I24" s="212"/>
      <c r="J24" s="48">
        <f>H24*I24</f>
        <v>0</v>
      </c>
      <c r="K24" s="48">
        <f>J24*0.05</f>
        <v>0</v>
      </c>
      <c r="L24" s="51">
        <f>J24*0.1</f>
        <v>0</v>
      </c>
      <c r="M24" s="138">
        <f>J24*33+K24*49+L24*15</f>
        <v>0</v>
      </c>
      <c r="N24" s="138"/>
      <c r="O24" s="102"/>
    </row>
    <row r="25" spans="1:15" ht="15.75" customHeight="1">
      <c r="A25" s="75"/>
      <c r="B25" s="99"/>
      <c r="C25" s="100" t="s">
        <v>163</v>
      </c>
      <c r="D25" s="6"/>
      <c r="E25" s="69">
        <v>0.25</v>
      </c>
      <c r="F25" s="79">
        <v>0</v>
      </c>
      <c r="G25" s="81">
        <v>2.4</v>
      </c>
      <c r="H25" s="88">
        <f t="shared" si="0"/>
        <v>0.6</v>
      </c>
      <c r="I25" s="212">
        <v>250</v>
      </c>
      <c r="J25" s="72" t="s">
        <v>170</v>
      </c>
      <c r="K25" s="72" t="s">
        <v>170</v>
      </c>
      <c r="L25" s="72">
        <f>I25*H25</f>
        <v>150</v>
      </c>
      <c r="M25" s="138"/>
      <c r="N25" s="138"/>
      <c r="O25" s="91"/>
    </row>
    <row r="26" spans="1:15" ht="15.75" customHeight="1">
      <c r="A26" s="75">
        <v>1</v>
      </c>
      <c r="B26" s="104"/>
      <c r="C26" s="100" t="s">
        <v>164</v>
      </c>
      <c r="D26" s="6"/>
      <c r="E26" s="69">
        <v>0.25</v>
      </c>
      <c r="F26" s="86">
        <v>0</v>
      </c>
      <c r="G26" s="71">
        <v>1</v>
      </c>
      <c r="H26" s="71">
        <f t="shared" si="0"/>
        <v>0.25</v>
      </c>
      <c r="I26" s="4">
        <f>0.01*I17</f>
        <v>0</v>
      </c>
      <c r="J26" s="208">
        <f>H26*I26</f>
        <v>0</v>
      </c>
      <c r="K26" s="208">
        <f>J26*0.05</f>
        <v>0</v>
      </c>
      <c r="L26" s="209">
        <f>J26*0.1</f>
        <v>0</v>
      </c>
      <c r="M26" s="109">
        <f>J26*J$3+K26*K$3+L26*L$3</f>
        <v>0</v>
      </c>
      <c r="N26" s="109">
        <f>F26*G26*I26</f>
        <v>0</v>
      </c>
      <c r="O26" s="105"/>
    </row>
    <row r="27" spans="1:15" ht="15.75" customHeight="1">
      <c r="A27" s="75"/>
      <c r="B27" s="104"/>
      <c r="C27" s="100" t="s">
        <v>165</v>
      </c>
      <c r="D27" s="6"/>
      <c r="E27" s="69">
        <v>1.5</v>
      </c>
      <c r="F27" s="86">
        <v>0</v>
      </c>
      <c r="G27" s="71">
        <v>1</v>
      </c>
      <c r="H27" s="71">
        <f t="shared" si="0"/>
        <v>1.5</v>
      </c>
      <c r="I27" s="4">
        <v>0</v>
      </c>
      <c r="J27" s="208">
        <f>H27*I27</f>
        <v>0</v>
      </c>
      <c r="K27" s="208">
        <f>J27*0.05</f>
        <v>0</v>
      </c>
      <c r="L27" s="209">
        <f>J27*0.1</f>
        <v>0</v>
      </c>
      <c r="M27" s="109">
        <f>J27*J$3+K27*K$3+L27*L$3</f>
        <v>0</v>
      </c>
      <c r="N27" s="109">
        <f>F27*G27*I27</f>
        <v>0</v>
      </c>
      <c r="O27" s="105"/>
    </row>
    <row r="28" spans="1:15" s="195" customFormat="1" ht="21" customHeight="1">
      <c r="A28" s="193"/>
      <c r="B28" s="194"/>
      <c r="C28" s="286" t="s">
        <v>166</v>
      </c>
      <c r="D28" s="287"/>
      <c r="E28" s="69">
        <v>1</v>
      </c>
      <c r="F28" s="86">
        <v>0</v>
      </c>
      <c r="G28" s="71">
        <v>1</v>
      </c>
      <c r="H28" s="71">
        <f t="shared" si="0"/>
        <v>1</v>
      </c>
      <c r="I28" s="4">
        <f>0.05*I17</f>
        <v>0</v>
      </c>
      <c r="J28" s="208">
        <f>H28*I28</f>
        <v>0</v>
      </c>
      <c r="K28" s="208">
        <f>J28*0.05</f>
        <v>0</v>
      </c>
      <c r="L28" s="209">
        <f>J28*0.1</f>
        <v>0</v>
      </c>
      <c r="M28" s="109">
        <f>J28*J$3+K28*K$3+L28*L$3</f>
        <v>0</v>
      </c>
      <c r="N28" s="109">
        <f>F28*G28*I28</f>
        <v>0</v>
      </c>
      <c r="O28" s="105"/>
    </row>
    <row r="29" spans="1:15" ht="15.75" customHeight="1">
      <c r="A29" s="106"/>
      <c r="B29" s="99" t="s">
        <v>79</v>
      </c>
      <c r="C29" s="100" t="s">
        <v>111</v>
      </c>
      <c r="D29" s="6"/>
      <c r="E29" s="77" t="s">
        <v>98</v>
      </c>
      <c r="F29" s="77"/>
      <c r="G29" s="47"/>
      <c r="H29" s="47"/>
      <c r="I29" s="101"/>
      <c r="J29" s="89"/>
      <c r="K29" s="89"/>
      <c r="L29" s="90"/>
      <c r="M29" s="109"/>
      <c r="N29" s="109"/>
      <c r="O29" s="103"/>
    </row>
    <row r="30" spans="1:15" ht="15.75" customHeight="1">
      <c r="A30" s="107"/>
      <c r="B30" s="76" t="s">
        <v>112</v>
      </c>
      <c r="C30" s="45" t="s">
        <v>113</v>
      </c>
      <c r="D30" s="108"/>
      <c r="E30" s="77" t="s">
        <v>98</v>
      </c>
      <c r="F30" s="77"/>
      <c r="G30" s="47"/>
      <c r="H30" s="47"/>
      <c r="I30" s="101"/>
      <c r="J30" s="89"/>
      <c r="K30" s="89"/>
      <c r="L30" s="90"/>
      <c r="M30" s="109"/>
      <c r="N30" s="109"/>
      <c r="O30" s="103"/>
    </row>
    <row r="31" spans="1:15" ht="15.75" customHeight="1">
      <c r="A31" s="110" t="s">
        <v>114</v>
      </c>
      <c r="B31" s="97"/>
      <c r="C31" s="97"/>
      <c r="D31" s="97"/>
      <c r="E31" s="111"/>
      <c r="F31" s="111"/>
      <c r="G31" s="111"/>
      <c r="H31" s="111"/>
      <c r="I31" s="111"/>
      <c r="J31" s="112">
        <f>SUM(J13:J13,J16:J28)</f>
        <v>3500</v>
      </c>
      <c r="K31" s="112">
        <f>SUM(K13:K13,K16:K28)</f>
        <v>175</v>
      </c>
      <c r="L31" s="112">
        <f>SUM(L13:L13,L16:L28)</f>
        <v>500</v>
      </c>
      <c r="M31" s="258">
        <f>SUM(M13:M13,M16:M28)</f>
        <v>174919.5</v>
      </c>
      <c r="N31" s="258">
        <f>SUM(N13:N13,N16:N28)</f>
        <v>250</v>
      </c>
      <c r="O31" s="114"/>
    </row>
    <row r="32" spans="1:21" ht="10.5">
      <c r="A32" s="115"/>
      <c r="B32" s="92"/>
      <c r="C32" s="92"/>
      <c r="D32" s="116"/>
      <c r="E32" s="117"/>
      <c r="F32" s="117"/>
      <c r="G32" s="92"/>
      <c r="H32" s="92"/>
      <c r="I32" s="118"/>
      <c r="J32" s="118"/>
      <c r="K32" s="118"/>
      <c r="L32" s="118"/>
      <c r="M32" s="118"/>
      <c r="N32" s="118"/>
      <c r="O32" s="119"/>
      <c r="R32" s="120"/>
      <c r="S32" s="121"/>
      <c r="T32" s="11"/>
      <c r="U32" s="122"/>
    </row>
    <row r="33" spans="1:21" ht="10.5">
      <c r="A33" s="115"/>
      <c r="B33" s="92"/>
      <c r="C33" s="92"/>
      <c r="D33" s="116"/>
      <c r="E33" s="117"/>
      <c r="F33" s="123"/>
      <c r="G33" s="124"/>
      <c r="H33" s="118"/>
      <c r="I33" s="124" t="s">
        <v>129</v>
      </c>
      <c r="J33" s="124" t="s">
        <v>130</v>
      </c>
      <c r="K33" s="124" t="s">
        <v>122</v>
      </c>
      <c r="L33" s="124" t="s">
        <v>87</v>
      </c>
      <c r="M33" s="7"/>
      <c r="N33" s="7"/>
      <c r="O33" s="119"/>
      <c r="R33" s="120"/>
      <c r="S33" s="121"/>
      <c r="T33" s="11"/>
      <c r="U33" s="122"/>
    </row>
    <row r="34" spans="1:21" ht="10.5">
      <c r="A34" s="115"/>
      <c r="B34" s="92"/>
      <c r="C34" s="92"/>
      <c r="D34" s="116"/>
      <c r="E34" s="117"/>
      <c r="F34" s="125" t="s">
        <v>131</v>
      </c>
      <c r="G34" s="118"/>
      <c r="I34" s="124">
        <f>SUM(J31:L31)</f>
        <v>4175</v>
      </c>
      <c r="J34" s="126">
        <f>M31</f>
        <v>174919.5</v>
      </c>
      <c r="K34" s="126">
        <f>N31</f>
        <v>250</v>
      </c>
      <c r="L34" s="126">
        <f>SUM(J34:K34)</f>
        <v>175169.5</v>
      </c>
      <c r="M34" s="7"/>
      <c r="N34" s="7"/>
      <c r="O34" s="119"/>
      <c r="R34" s="120"/>
      <c r="S34" s="121"/>
      <c r="T34" s="11"/>
      <c r="U34" s="122"/>
    </row>
    <row r="35" spans="1:21" ht="10.5">
      <c r="A35" s="115"/>
      <c r="B35" s="92"/>
      <c r="C35" s="92"/>
      <c r="D35" s="116"/>
      <c r="E35" s="117"/>
      <c r="F35" s="125" t="s">
        <v>132</v>
      </c>
      <c r="G35" s="118"/>
      <c r="I35" s="124">
        <v>0</v>
      </c>
      <c r="J35" s="126">
        <v>0</v>
      </c>
      <c r="K35" s="126">
        <v>0</v>
      </c>
      <c r="L35" s="126">
        <f>SUM(J35:K35)</f>
        <v>0</v>
      </c>
      <c r="M35" s="7"/>
      <c r="N35" s="7"/>
      <c r="O35" s="119"/>
      <c r="R35" s="120"/>
      <c r="S35" s="121"/>
      <c r="T35" s="11"/>
      <c r="U35" s="122"/>
    </row>
    <row r="36" spans="1:21" ht="12" customHeight="1" thickBot="1">
      <c r="A36" s="127"/>
      <c r="B36" s="128"/>
      <c r="C36" s="128"/>
      <c r="D36" s="129"/>
      <c r="E36" s="130"/>
      <c r="F36" s="132" t="s">
        <v>133</v>
      </c>
      <c r="G36" s="131"/>
      <c r="H36" s="131"/>
      <c r="I36" s="133">
        <v>0</v>
      </c>
      <c r="J36" s="133">
        <v>0</v>
      </c>
      <c r="K36" s="133">
        <v>0</v>
      </c>
      <c r="L36" s="133">
        <f>SUM(J36:K36)</f>
        <v>0</v>
      </c>
      <c r="M36" s="128"/>
      <c r="N36" s="128"/>
      <c r="O36" s="134"/>
      <c r="R36" s="120"/>
      <c r="S36" s="121"/>
      <c r="T36" s="11"/>
      <c r="U36" s="122"/>
    </row>
    <row r="37" spans="2:21" ht="11.25" thickTop="1">
      <c r="B37" s="92"/>
      <c r="D37" s="116"/>
      <c r="E37" s="117"/>
      <c r="F37" s="117"/>
      <c r="G37" s="92"/>
      <c r="H37" s="92"/>
      <c r="R37" s="120"/>
      <c r="S37" s="121"/>
      <c r="T37" s="11"/>
      <c r="U37" s="122"/>
    </row>
    <row r="38" spans="1:21" ht="11.25" customHeight="1">
      <c r="A38" s="7" t="s">
        <v>115</v>
      </c>
      <c r="B38" s="289" t="s">
        <v>5</v>
      </c>
      <c r="C38" s="289"/>
      <c r="D38" s="289"/>
      <c r="E38" s="289"/>
      <c r="F38" s="289"/>
      <c r="G38" s="289"/>
      <c r="H38" s="289"/>
      <c r="I38" s="289"/>
      <c r="J38" s="289"/>
      <c r="K38" s="289"/>
      <c r="L38" s="289"/>
      <c r="M38" s="289"/>
      <c r="N38" s="289"/>
      <c r="O38" s="289"/>
      <c r="R38" s="120"/>
      <c r="S38" s="121"/>
      <c r="T38" s="11"/>
      <c r="U38" s="122"/>
    </row>
    <row r="39" spans="2:21" ht="10.5" customHeight="1">
      <c r="B39" s="289"/>
      <c r="C39" s="289"/>
      <c r="D39" s="289"/>
      <c r="E39" s="289"/>
      <c r="F39" s="289"/>
      <c r="G39" s="289"/>
      <c r="H39" s="289"/>
      <c r="I39" s="289"/>
      <c r="J39" s="289"/>
      <c r="K39" s="289"/>
      <c r="L39" s="289"/>
      <c r="M39" s="289"/>
      <c r="N39" s="289"/>
      <c r="O39" s="289"/>
      <c r="R39" s="120"/>
      <c r="S39" s="121"/>
      <c r="T39" s="11"/>
      <c r="U39" s="122"/>
    </row>
    <row r="40" spans="2:21" ht="14.25" customHeight="1">
      <c r="B40" s="289"/>
      <c r="C40" s="289"/>
      <c r="D40" s="289"/>
      <c r="E40" s="289"/>
      <c r="F40" s="289"/>
      <c r="G40" s="289"/>
      <c r="H40" s="289"/>
      <c r="I40" s="289"/>
      <c r="J40" s="289"/>
      <c r="K40" s="289"/>
      <c r="L40" s="289"/>
      <c r="M40" s="289"/>
      <c r="N40" s="289"/>
      <c r="O40" s="289"/>
      <c r="R40" s="120"/>
      <c r="S40" s="121"/>
      <c r="T40" s="11"/>
      <c r="U40" s="122"/>
    </row>
    <row r="41" spans="2:21" ht="10.5">
      <c r="B41" s="218"/>
      <c r="C41" s="218"/>
      <c r="D41" s="218"/>
      <c r="E41" s="218"/>
      <c r="F41" s="218"/>
      <c r="G41" s="218"/>
      <c r="H41" s="218"/>
      <c r="I41" s="218"/>
      <c r="J41" s="218"/>
      <c r="K41" s="218"/>
      <c r="L41" s="218"/>
      <c r="M41" s="218"/>
      <c r="N41" s="218"/>
      <c r="O41" s="218"/>
      <c r="R41" s="120"/>
      <c r="S41" s="121"/>
      <c r="T41" s="11"/>
      <c r="U41" s="122"/>
    </row>
    <row r="42" spans="1:21" ht="10.5" customHeight="1">
      <c r="A42" s="7" t="s">
        <v>116</v>
      </c>
      <c r="B42" s="284" t="s">
        <v>181</v>
      </c>
      <c r="C42" s="284"/>
      <c r="D42" s="284"/>
      <c r="E42" s="284"/>
      <c r="F42" s="284"/>
      <c r="G42" s="284"/>
      <c r="H42" s="284"/>
      <c r="I42" s="284"/>
      <c r="J42" s="284"/>
      <c r="K42" s="284"/>
      <c r="L42" s="284"/>
      <c r="M42" s="284"/>
      <c r="N42" s="284"/>
      <c r="O42" s="284"/>
      <c r="R42" s="120"/>
      <c r="S42" s="121"/>
      <c r="T42" s="11"/>
      <c r="U42" s="122"/>
    </row>
    <row r="43" spans="2:21" ht="10.5">
      <c r="B43" s="284"/>
      <c r="C43" s="284"/>
      <c r="D43" s="284"/>
      <c r="E43" s="284"/>
      <c r="F43" s="284"/>
      <c r="G43" s="284"/>
      <c r="H43" s="284"/>
      <c r="I43" s="284"/>
      <c r="J43" s="284"/>
      <c r="K43" s="284"/>
      <c r="L43" s="284"/>
      <c r="M43" s="284"/>
      <c r="N43" s="284"/>
      <c r="O43" s="284"/>
      <c r="R43" s="120"/>
      <c r="S43" s="121"/>
      <c r="T43" s="11"/>
      <c r="U43" s="122"/>
    </row>
    <row r="44" spans="2:21" ht="10.5">
      <c r="B44" s="284"/>
      <c r="C44" s="284"/>
      <c r="D44" s="284"/>
      <c r="E44" s="284"/>
      <c r="F44" s="284"/>
      <c r="G44" s="284"/>
      <c r="H44" s="284"/>
      <c r="I44" s="284"/>
      <c r="J44" s="284"/>
      <c r="K44" s="284"/>
      <c r="L44" s="284"/>
      <c r="M44" s="284"/>
      <c r="N44" s="284"/>
      <c r="O44" s="284"/>
      <c r="R44" s="120"/>
      <c r="S44" s="121"/>
      <c r="T44" s="11"/>
      <c r="U44" s="122"/>
    </row>
    <row r="45" spans="2:21" ht="10.5">
      <c r="B45" s="196"/>
      <c r="C45" s="196"/>
      <c r="D45" s="196"/>
      <c r="E45" s="196"/>
      <c r="F45" s="196"/>
      <c r="G45" s="196"/>
      <c r="H45" s="196"/>
      <c r="I45" s="196"/>
      <c r="J45" s="196"/>
      <c r="K45" s="196"/>
      <c r="L45" s="196"/>
      <c r="M45" s="196"/>
      <c r="N45" s="196"/>
      <c r="O45" s="196"/>
      <c r="R45" s="120"/>
      <c r="S45" s="121"/>
      <c r="T45" s="11"/>
      <c r="U45" s="122"/>
    </row>
    <row r="46" spans="1:21" ht="10.5">
      <c r="A46" s="7" t="s">
        <v>65</v>
      </c>
      <c r="B46" s="7" t="s">
        <v>117</v>
      </c>
      <c r="D46" s="116"/>
      <c r="E46" s="117"/>
      <c r="F46" s="117"/>
      <c r="G46" s="92"/>
      <c r="H46" s="92"/>
      <c r="R46" s="120"/>
      <c r="S46" s="121"/>
      <c r="T46" s="11"/>
      <c r="U46" s="122"/>
    </row>
    <row r="47" spans="4:21" ht="10.5">
      <c r="D47" s="116"/>
      <c r="E47" s="117"/>
      <c r="F47" s="117"/>
      <c r="G47" s="92"/>
      <c r="H47" s="92"/>
      <c r="R47" s="120"/>
      <c r="S47" s="121"/>
      <c r="T47" s="11"/>
      <c r="U47" s="122"/>
    </row>
    <row r="48" spans="1:21" ht="10.5">
      <c r="A48" s="7" t="s">
        <v>102</v>
      </c>
      <c r="B48" s="284" t="s">
        <v>6</v>
      </c>
      <c r="C48" s="284"/>
      <c r="D48" s="284"/>
      <c r="E48" s="284"/>
      <c r="F48" s="284"/>
      <c r="G48" s="284"/>
      <c r="H48" s="284"/>
      <c r="I48" s="284"/>
      <c r="J48" s="284"/>
      <c r="K48" s="284"/>
      <c r="L48" s="284"/>
      <c r="M48" s="284"/>
      <c r="N48" s="284"/>
      <c r="O48" s="284"/>
      <c r="R48" s="120"/>
      <c r="S48" s="121"/>
      <c r="T48" s="11"/>
      <c r="U48" s="122"/>
    </row>
    <row r="49" spans="2:21" ht="10.5">
      <c r="B49" s="284"/>
      <c r="C49" s="284"/>
      <c r="D49" s="284"/>
      <c r="E49" s="284"/>
      <c r="F49" s="284"/>
      <c r="G49" s="284"/>
      <c r="H49" s="284"/>
      <c r="I49" s="284"/>
      <c r="J49" s="284"/>
      <c r="K49" s="284"/>
      <c r="L49" s="284"/>
      <c r="M49" s="284"/>
      <c r="N49" s="284"/>
      <c r="O49" s="284"/>
      <c r="R49" s="120"/>
      <c r="S49" s="121"/>
      <c r="T49" s="11"/>
      <c r="U49" s="122"/>
    </row>
    <row r="50" spans="2:21" ht="10.5">
      <c r="B50" s="196"/>
      <c r="C50" s="196"/>
      <c r="D50" s="196"/>
      <c r="E50" s="196"/>
      <c r="F50" s="196"/>
      <c r="G50" s="196"/>
      <c r="H50" s="196"/>
      <c r="I50" s="196"/>
      <c r="J50" s="196"/>
      <c r="K50" s="196"/>
      <c r="L50" s="196"/>
      <c r="M50" s="196"/>
      <c r="N50" s="196"/>
      <c r="O50" s="196"/>
      <c r="R50" s="120"/>
      <c r="S50" s="121"/>
      <c r="T50" s="11"/>
      <c r="U50" s="122"/>
    </row>
    <row r="51" spans="4:21" ht="10.5">
      <c r="D51" s="116"/>
      <c r="E51" s="117"/>
      <c r="F51" s="117"/>
      <c r="G51" s="92"/>
      <c r="H51" s="92"/>
      <c r="R51" s="120"/>
      <c r="S51" s="121"/>
      <c r="T51" s="11"/>
      <c r="U51" s="122"/>
    </row>
  </sheetData>
  <mergeCells count="6">
    <mergeCell ref="B42:O44"/>
    <mergeCell ref="B48:O49"/>
    <mergeCell ref="A1:O1"/>
    <mergeCell ref="A2:O2"/>
    <mergeCell ref="C28:D28"/>
    <mergeCell ref="B38:O40"/>
  </mergeCells>
  <printOptions/>
  <pageMargins left="0.75" right="0.75" top="1" bottom="1" header="0.5" footer="0.5"/>
  <pageSetup fitToHeight="1" fitToWidth="1" horizontalDpi="600" verticalDpi="600" orientation="landscape" scale="73" r:id="rId1"/>
</worksheet>
</file>

<file path=xl/worksheets/sheet7.xml><?xml version="1.0" encoding="utf-8"?>
<worksheet xmlns="http://schemas.openxmlformats.org/spreadsheetml/2006/main" xmlns:r="http://schemas.openxmlformats.org/officeDocument/2006/relationships">
  <sheetPr>
    <pageSetUpPr fitToPage="1"/>
  </sheetPr>
  <dimension ref="A1:AJ47"/>
  <sheetViews>
    <sheetView zoomScale="75" zoomScaleNormal="75" workbookViewId="0" topLeftCell="A1">
      <pane xSplit="4" ySplit="9" topLeftCell="E15" activePane="bottomRight" state="frozen"/>
      <selection pane="topLeft" activeCell="A1" sqref="A1"/>
      <selection pane="topRight" activeCell="E1" sqref="E1"/>
      <selection pane="bottomLeft" activeCell="A10" sqref="A10"/>
      <selection pane="bottomRight" activeCell="I25" sqref="I25"/>
    </sheetView>
  </sheetViews>
  <sheetFormatPr defaultColWidth="9.83203125" defaultRowHeight="10.5"/>
  <cols>
    <col min="1" max="3" width="3.66015625" style="7" customWidth="1"/>
    <col min="4" max="4" width="55.83203125" style="7" customWidth="1"/>
    <col min="5" max="6" width="12.83203125" style="11" customWidth="1"/>
    <col min="7" max="9" width="11.83203125" style="11" customWidth="1"/>
    <col min="10" max="10" width="12.83203125" style="11" customWidth="1"/>
    <col min="11" max="11" width="13" style="11" customWidth="1"/>
    <col min="12" max="12" width="11.83203125" style="11" customWidth="1"/>
    <col min="13" max="13" width="13.16015625" style="11" customWidth="1"/>
    <col min="14" max="14" width="13.33203125" style="11" customWidth="1"/>
    <col min="15" max="15" width="11.83203125" style="11" customWidth="1"/>
    <col min="16" max="18" width="9.83203125" style="7" customWidth="1"/>
    <col min="19" max="19" width="35.83203125" style="7" customWidth="1"/>
    <col min="20" max="20" width="16.16015625" style="7" customWidth="1"/>
    <col min="21" max="16384" width="9.83203125" style="7" customWidth="1"/>
  </cols>
  <sheetData>
    <row r="1" spans="1:36" ht="13.5" customHeight="1">
      <c r="A1" s="285" t="s">
        <v>187</v>
      </c>
      <c r="B1" s="285"/>
      <c r="C1" s="285"/>
      <c r="D1" s="285"/>
      <c r="E1" s="285"/>
      <c r="F1" s="285"/>
      <c r="G1" s="285"/>
      <c r="H1" s="285"/>
      <c r="I1" s="285"/>
      <c r="J1" s="285"/>
      <c r="K1" s="285"/>
      <c r="L1" s="285"/>
      <c r="M1" s="285"/>
      <c r="N1" s="285"/>
      <c r="O1" s="285"/>
      <c r="Q1" s="8">
        <v>75</v>
      </c>
      <c r="R1" s="9"/>
      <c r="S1" s="9"/>
      <c r="T1" s="9"/>
      <c r="U1" s="9"/>
      <c r="V1" s="9"/>
      <c r="W1" s="9"/>
      <c r="X1" s="9"/>
      <c r="Y1" s="9"/>
      <c r="Z1" s="9"/>
      <c r="AA1" s="9"/>
      <c r="AB1" s="9"/>
      <c r="AC1" s="9"/>
      <c r="AD1" s="9"/>
      <c r="AE1" s="9"/>
      <c r="AF1" s="9"/>
      <c r="AG1" s="9"/>
      <c r="AH1" s="9"/>
      <c r="AI1" s="9"/>
      <c r="AJ1" s="9"/>
    </row>
    <row r="2" spans="1:15" ht="13.5" customHeight="1">
      <c r="A2" s="285" t="s">
        <v>8</v>
      </c>
      <c r="B2" s="285"/>
      <c r="C2" s="285"/>
      <c r="D2" s="285"/>
      <c r="E2" s="285"/>
      <c r="F2" s="285"/>
      <c r="G2" s="285"/>
      <c r="H2" s="285"/>
      <c r="I2" s="285"/>
      <c r="J2" s="285"/>
      <c r="K2" s="285"/>
      <c r="L2" s="285"/>
      <c r="M2" s="285"/>
      <c r="N2" s="285"/>
      <c r="O2" s="285"/>
    </row>
    <row r="3" spans="1:15" ht="13.5" customHeight="1" thickBot="1">
      <c r="A3" s="10"/>
      <c r="J3" s="263">
        <v>45.15</v>
      </c>
      <c r="K3" s="262">
        <v>58.48</v>
      </c>
      <c r="L3" s="262">
        <v>19.03</v>
      </c>
      <c r="M3" s="13"/>
      <c r="N3" s="13"/>
      <c r="O3" s="13"/>
    </row>
    <row r="4" spans="1:15" ht="10.5" customHeight="1" thickTop="1">
      <c r="A4" s="14"/>
      <c r="B4" s="15" t="s">
        <v>37</v>
      </c>
      <c r="C4" s="15" t="s">
        <v>80</v>
      </c>
      <c r="D4" s="16"/>
      <c r="E4" s="17" t="s">
        <v>81</v>
      </c>
      <c r="F4" s="19"/>
      <c r="G4" s="18" t="s">
        <v>39</v>
      </c>
      <c r="H4" s="18" t="s">
        <v>40</v>
      </c>
      <c r="I4" s="17" t="s">
        <v>41</v>
      </c>
      <c r="J4" s="17" t="s">
        <v>42</v>
      </c>
      <c r="K4" s="17" t="s">
        <v>43</v>
      </c>
      <c r="L4" s="20" t="s">
        <v>82</v>
      </c>
      <c r="M4" s="20"/>
      <c r="N4" s="17"/>
      <c r="O4" s="21"/>
    </row>
    <row r="5" spans="1:15" ht="10.5" customHeight="1">
      <c r="A5" s="22"/>
      <c r="B5" s="23" t="s">
        <v>37</v>
      </c>
      <c r="C5" s="23" t="s">
        <v>83</v>
      </c>
      <c r="E5" s="24" t="s">
        <v>95</v>
      </c>
      <c r="F5" s="26" t="s">
        <v>122</v>
      </c>
      <c r="G5" s="25" t="s">
        <v>85</v>
      </c>
      <c r="H5" s="25" t="s">
        <v>51</v>
      </c>
      <c r="I5" s="24" t="s">
        <v>123</v>
      </c>
      <c r="J5" s="24" t="s">
        <v>86</v>
      </c>
      <c r="K5" s="24" t="s">
        <v>47</v>
      </c>
      <c r="L5" s="27" t="s">
        <v>48</v>
      </c>
      <c r="M5" s="27" t="s">
        <v>87</v>
      </c>
      <c r="N5" s="24" t="s">
        <v>88</v>
      </c>
      <c r="O5" s="28" t="s">
        <v>89</v>
      </c>
    </row>
    <row r="6" spans="1:15" ht="10.5" customHeight="1">
      <c r="A6" s="22"/>
      <c r="B6" s="23" t="s">
        <v>37</v>
      </c>
      <c r="C6" s="23" t="s">
        <v>90</v>
      </c>
      <c r="E6" s="24" t="s">
        <v>84</v>
      </c>
      <c r="F6" s="26" t="s">
        <v>121</v>
      </c>
      <c r="G6" s="25" t="s">
        <v>50</v>
      </c>
      <c r="H6" s="25" t="s">
        <v>53</v>
      </c>
      <c r="I6" s="24" t="s">
        <v>91</v>
      </c>
      <c r="J6" s="24" t="s">
        <v>51</v>
      </c>
      <c r="K6" s="24" t="s">
        <v>51</v>
      </c>
      <c r="L6" s="27" t="s">
        <v>51</v>
      </c>
      <c r="M6" s="27" t="s">
        <v>92</v>
      </c>
      <c r="N6" s="24" t="s">
        <v>122</v>
      </c>
      <c r="O6" s="28"/>
    </row>
    <row r="7" spans="1:15" ht="10.5" customHeight="1">
      <c r="A7" s="22"/>
      <c r="B7" s="23" t="s">
        <v>37</v>
      </c>
      <c r="C7" s="23" t="s">
        <v>93</v>
      </c>
      <c r="E7" s="24" t="s">
        <v>55</v>
      </c>
      <c r="F7" s="26" t="s">
        <v>53</v>
      </c>
      <c r="G7" s="25" t="s">
        <v>53</v>
      </c>
      <c r="H7" s="25" t="s">
        <v>95</v>
      </c>
      <c r="I7" s="24" t="s">
        <v>124</v>
      </c>
      <c r="J7" s="24" t="s">
        <v>54</v>
      </c>
      <c r="K7" s="24" t="s">
        <v>54</v>
      </c>
      <c r="L7" s="27" t="s">
        <v>54</v>
      </c>
      <c r="M7" s="27" t="s">
        <v>54</v>
      </c>
      <c r="N7" s="24" t="s">
        <v>121</v>
      </c>
      <c r="O7" s="28"/>
    </row>
    <row r="8" spans="1:15" ht="10.5" customHeight="1">
      <c r="A8" s="29"/>
      <c r="E8" s="24" t="s">
        <v>94</v>
      </c>
      <c r="F8" s="26" t="s">
        <v>55</v>
      </c>
      <c r="G8" s="25" t="s">
        <v>95</v>
      </c>
      <c r="H8" s="25" t="s">
        <v>54</v>
      </c>
      <c r="I8" s="30"/>
      <c r="J8" s="31" t="s">
        <v>209</v>
      </c>
      <c r="K8" s="31" t="s">
        <v>210</v>
      </c>
      <c r="L8" s="32" t="s">
        <v>211</v>
      </c>
      <c r="M8" s="33" t="s">
        <v>97</v>
      </c>
      <c r="N8" s="24" t="s">
        <v>54</v>
      </c>
      <c r="O8" s="34"/>
    </row>
    <row r="9" spans="1:15" ht="10.5" customHeight="1" thickBot="1">
      <c r="A9" s="35" t="s">
        <v>56</v>
      </c>
      <c r="B9" s="36"/>
      <c r="C9" s="36"/>
      <c r="D9" s="36"/>
      <c r="E9" s="37" t="s">
        <v>96</v>
      </c>
      <c r="F9" s="39"/>
      <c r="G9" s="38" t="s">
        <v>54</v>
      </c>
      <c r="H9" s="38" t="s">
        <v>125</v>
      </c>
      <c r="I9" s="37"/>
      <c r="J9" s="40" t="s">
        <v>126</v>
      </c>
      <c r="K9" s="40" t="s">
        <v>127</v>
      </c>
      <c r="L9" s="41" t="s">
        <v>128</v>
      </c>
      <c r="M9" s="42"/>
      <c r="N9" s="37"/>
      <c r="O9" s="43"/>
    </row>
    <row r="10" spans="1:15" ht="15.75" customHeight="1" thickTop="1">
      <c r="A10" s="44" t="s">
        <v>60</v>
      </c>
      <c r="B10" s="45" t="s">
        <v>61</v>
      </c>
      <c r="C10" s="5"/>
      <c r="D10" s="5"/>
      <c r="E10" s="46" t="s">
        <v>98</v>
      </c>
      <c r="F10" s="46"/>
      <c r="G10" s="47"/>
      <c r="H10" s="48"/>
      <c r="I10" s="49">
        <v>55</v>
      </c>
      <c r="J10" s="47"/>
      <c r="K10" s="47"/>
      <c r="L10" s="50"/>
      <c r="M10" s="51">
        <f>J10*33+K10*49+L10*15</f>
        <v>0</v>
      </c>
      <c r="N10" s="52"/>
      <c r="O10" s="53"/>
    </row>
    <row r="11" spans="1:15" ht="15.75" customHeight="1">
      <c r="A11" s="44" t="s">
        <v>63</v>
      </c>
      <c r="B11" s="45" t="s">
        <v>99</v>
      </c>
      <c r="C11" s="5"/>
      <c r="D11" s="5"/>
      <c r="E11" s="46" t="s">
        <v>98</v>
      </c>
      <c r="F11" s="46"/>
      <c r="G11" s="47"/>
      <c r="H11" s="48"/>
      <c r="I11" s="49">
        <v>4</v>
      </c>
      <c r="J11" s="48">
        <f>H11*I11</f>
        <v>0</v>
      </c>
      <c r="K11" s="48">
        <f>J11*0.05</f>
        <v>0</v>
      </c>
      <c r="L11" s="51">
        <f>J11*0.1</f>
        <v>0</v>
      </c>
      <c r="M11" s="51">
        <f>J11*33+K11*49+L11*15</f>
        <v>0</v>
      </c>
      <c r="N11" s="52"/>
      <c r="O11" s="53" t="s">
        <v>70</v>
      </c>
    </row>
    <row r="12" spans="1:15" ht="15.75" customHeight="1">
      <c r="A12" s="54" t="s">
        <v>66</v>
      </c>
      <c r="B12" s="55" t="s">
        <v>100</v>
      </c>
      <c r="C12" s="56"/>
      <c r="D12" s="56"/>
      <c r="E12" s="57"/>
      <c r="F12" s="57"/>
      <c r="G12" s="58"/>
      <c r="H12" s="59">
        <f>E12*$G12</f>
        <v>0</v>
      </c>
      <c r="I12" s="60"/>
      <c r="J12" s="59">
        <f>H12*I12</f>
        <v>0</v>
      </c>
      <c r="K12" s="59">
        <f>J12*0.05</f>
        <v>0</v>
      </c>
      <c r="L12" s="61">
        <f>J12*0.1</f>
        <v>0</v>
      </c>
      <c r="M12" s="59">
        <f>J12*33+K12*49+L12*15</f>
        <v>0</v>
      </c>
      <c r="N12" s="135" t="s">
        <v>70</v>
      </c>
      <c r="O12" s="62"/>
    </row>
    <row r="13" spans="1:15" ht="15.75" customHeight="1">
      <c r="A13" s="63"/>
      <c r="B13" s="185" t="s">
        <v>68</v>
      </c>
      <c r="C13" s="68" t="s">
        <v>64</v>
      </c>
      <c r="D13" s="80"/>
      <c r="E13" s="69">
        <v>5</v>
      </c>
      <c r="F13" s="79">
        <v>0</v>
      </c>
      <c r="G13" s="71">
        <v>1</v>
      </c>
      <c r="H13" s="71">
        <f>E13*$G13</f>
        <v>5</v>
      </c>
      <c r="I13" s="150">
        <v>0</v>
      </c>
      <c r="J13" s="72">
        <f>H13*I13</f>
        <v>0</v>
      </c>
      <c r="K13" s="72">
        <f>J13*0.05</f>
        <v>0</v>
      </c>
      <c r="L13" s="73">
        <f>J13*0.1</f>
        <v>0</v>
      </c>
      <c r="M13" s="70">
        <f>J13*J$3+K13*K$3+L13*L$3</f>
        <v>0</v>
      </c>
      <c r="N13" s="136">
        <f>F13*G13*I13</f>
        <v>0</v>
      </c>
      <c r="O13" s="74"/>
    </row>
    <row r="14" spans="1:15" ht="15.75" customHeight="1">
      <c r="A14" s="44"/>
      <c r="B14" s="45" t="s">
        <v>154</v>
      </c>
      <c r="C14" s="45"/>
      <c r="D14" s="5"/>
      <c r="E14" s="77" t="s">
        <v>62</v>
      </c>
      <c r="F14" s="186"/>
      <c r="G14" s="87"/>
      <c r="H14" s="87"/>
      <c r="I14" s="187"/>
      <c r="J14" s="89"/>
      <c r="K14" s="89"/>
      <c r="L14" s="90"/>
      <c r="M14" s="188"/>
      <c r="N14" s="186"/>
      <c r="O14" s="190"/>
    </row>
    <row r="15" spans="1:15" ht="15.75" customHeight="1">
      <c r="A15" s="180"/>
      <c r="B15" s="99" t="s">
        <v>73</v>
      </c>
      <c r="C15" s="100" t="s">
        <v>74</v>
      </c>
      <c r="D15" s="5"/>
      <c r="E15" s="77"/>
      <c r="F15" s="77"/>
      <c r="G15" s="47"/>
      <c r="H15" s="48">
        <f aca="true" t="shared" si="0" ref="H15:H28">E15*$G15</f>
        <v>0</v>
      </c>
      <c r="I15" s="49"/>
      <c r="J15" s="48">
        <f aca="true" t="shared" si="1" ref="J15:J22">H15*I15</f>
        <v>0</v>
      </c>
      <c r="K15" s="48">
        <f aca="true" t="shared" si="2" ref="K15:K22">J15*0.05</f>
        <v>0</v>
      </c>
      <c r="L15" s="51">
        <f aca="true" t="shared" si="3" ref="L15:L22">J15*0.1</f>
        <v>0</v>
      </c>
      <c r="M15" s="137"/>
      <c r="N15" s="52"/>
      <c r="O15" s="189"/>
    </row>
    <row r="16" spans="1:15" ht="15.75" customHeight="1">
      <c r="A16" s="84">
        <v>1</v>
      </c>
      <c r="B16" s="85"/>
      <c r="C16" s="45" t="s">
        <v>153</v>
      </c>
      <c r="D16" s="5"/>
      <c r="E16" s="77">
        <v>1</v>
      </c>
      <c r="F16" s="86">
        <v>1</v>
      </c>
      <c r="G16" s="87">
        <v>1</v>
      </c>
      <c r="H16" s="88">
        <f t="shared" si="0"/>
        <v>1</v>
      </c>
      <c r="I16" s="150">
        <v>0</v>
      </c>
      <c r="J16" s="191">
        <f t="shared" si="1"/>
        <v>0</v>
      </c>
      <c r="K16" s="191">
        <f t="shared" si="2"/>
        <v>0</v>
      </c>
      <c r="L16" s="192">
        <f t="shared" si="3"/>
        <v>0</v>
      </c>
      <c r="M16" s="109">
        <f>J16*J$3+K16*K$3+L16*L$3</f>
        <v>0</v>
      </c>
      <c r="N16" s="78">
        <f>F16*G16*I16</f>
        <v>0</v>
      </c>
      <c r="O16" s="91"/>
    </row>
    <row r="17" spans="1:15" ht="15.75" customHeight="1">
      <c r="A17" s="67"/>
      <c r="B17" s="85"/>
      <c r="C17" s="45" t="s">
        <v>162</v>
      </c>
      <c r="D17" s="5" t="s">
        <v>156</v>
      </c>
      <c r="E17" s="77">
        <v>2</v>
      </c>
      <c r="F17" s="86">
        <v>1</v>
      </c>
      <c r="G17" s="87">
        <v>1</v>
      </c>
      <c r="H17" s="88">
        <f t="shared" si="0"/>
        <v>2</v>
      </c>
      <c r="I17" s="211">
        <v>0</v>
      </c>
      <c r="J17" s="191">
        <f t="shared" si="1"/>
        <v>0</v>
      </c>
      <c r="K17" s="191">
        <f t="shared" si="2"/>
        <v>0</v>
      </c>
      <c r="L17" s="192">
        <f t="shared" si="3"/>
        <v>0</v>
      </c>
      <c r="M17" s="109">
        <f>J17*J$3+K17*K$3+L17*L$3</f>
        <v>0</v>
      </c>
      <c r="N17" s="78">
        <f>F17*G17*I17</f>
        <v>0</v>
      </c>
      <c r="O17" s="91"/>
    </row>
    <row r="18" spans="1:15" ht="15.75" customHeight="1">
      <c r="A18" s="67"/>
      <c r="B18" s="85"/>
      <c r="C18" s="45" t="s">
        <v>157</v>
      </c>
      <c r="D18" s="5"/>
      <c r="E18" s="77">
        <v>2</v>
      </c>
      <c r="F18" s="86">
        <v>3</v>
      </c>
      <c r="G18" s="87">
        <v>1</v>
      </c>
      <c r="H18" s="88">
        <f t="shared" si="0"/>
        <v>2</v>
      </c>
      <c r="I18" s="211">
        <v>0</v>
      </c>
      <c r="J18" s="191">
        <f t="shared" si="1"/>
        <v>0</v>
      </c>
      <c r="K18" s="191">
        <f t="shared" si="2"/>
        <v>0</v>
      </c>
      <c r="L18" s="192">
        <f t="shared" si="3"/>
        <v>0</v>
      </c>
      <c r="M18" s="197">
        <f>J18*J$3+K18*K$3+L18*L$3</f>
        <v>0</v>
      </c>
      <c r="N18" s="78">
        <f>F18*G18*I18</f>
        <v>0</v>
      </c>
      <c r="O18" s="91"/>
    </row>
    <row r="19" spans="1:16" ht="15.75" customHeight="1">
      <c r="A19" s="93" t="s">
        <v>103</v>
      </c>
      <c r="B19" s="94" t="s">
        <v>104</v>
      </c>
      <c r="C19" s="56"/>
      <c r="D19" s="56"/>
      <c r="E19" s="57"/>
      <c r="F19" s="77"/>
      <c r="G19" s="47"/>
      <c r="H19" s="48">
        <f t="shared" si="0"/>
        <v>0</v>
      </c>
      <c r="I19" s="212"/>
      <c r="J19" s="48">
        <f t="shared" si="1"/>
        <v>0</v>
      </c>
      <c r="K19" s="48">
        <f t="shared" si="2"/>
        <v>0</v>
      </c>
      <c r="L19" s="51">
        <f t="shared" si="3"/>
        <v>0</v>
      </c>
      <c r="M19" s="199">
        <f>J19*33+K19*49+L19*15</f>
        <v>0</v>
      </c>
      <c r="N19" s="199"/>
      <c r="O19" s="200"/>
      <c r="P19" s="115"/>
    </row>
    <row r="20" spans="1:15" ht="15.75" customHeight="1">
      <c r="A20" s="75">
        <v>1</v>
      </c>
      <c r="B20" s="95" t="s">
        <v>68</v>
      </c>
      <c r="C20" s="96" t="s">
        <v>105</v>
      </c>
      <c r="D20" s="97"/>
      <c r="E20" s="98" t="s">
        <v>106</v>
      </c>
      <c r="F20" s="46"/>
      <c r="G20" s="47"/>
      <c r="H20" s="48"/>
      <c r="I20" s="212"/>
      <c r="J20" s="48">
        <f t="shared" si="1"/>
        <v>0</v>
      </c>
      <c r="K20" s="48">
        <f t="shared" si="2"/>
        <v>0</v>
      </c>
      <c r="L20" s="51">
        <f t="shared" si="3"/>
        <v>0</v>
      </c>
      <c r="M20" s="201">
        <f>J20*33+K20*49+L20*15</f>
        <v>0</v>
      </c>
      <c r="N20" s="201"/>
      <c r="O20" s="202"/>
    </row>
    <row r="21" spans="1:15" ht="15.75" customHeight="1">
      <c r="A21" s="75">
        <v>1</v>
      </c>
      <c r="B21" s="99" t="s">
        <v>71</v>
      </c>
      <c r="C21" s="100" t="s">
        <v>107</v>
      </c>
      <c r="D21" s="6"/>
      <c r="E21" s="77" t="s">
        <v>62</v>
      </c>
      <c r="F21" s="77"/>
      <c r="G21" s="47"/>
      <c r="H21" s="48"/>
      <c r="I21" s="212"/>
      <c r="J21" s="48">
        <f t="shared" si="1"/>
        <v>0</v>
      </c>
      <c r="K21" s="48">
        <f t="shared" si="2"/>
        <v>0</v>
      </c>
      <c r="L21" s="51">
        <f t="shared" si="3"/>
        <v>0</v>
      </c>
      <c r="M21" s="138">
        <f>J21*33+K21*49+L21*15</f>
        <v>0</v>
      </c>
      <c r="N21" s="138"/>
      <c r="O21" s="102"/>
    </row>
    <row r="22" spans="1:15" ht="15.75" customHeight="1">
      <c r="A22" s="75">
        <v>1</v>
      </c>
      <c r="B22" s="99" t="s">
        <v>73</v>
      </c>
      <c r="C22" s="100" t="s">
        <v>108</v>
      </c>
      <c r="D22" s="6"/>
      <c r="E22" s="77" t="s">
        <v>62</v>
      </c>
      <c r="F22" s="77"/>
      <c r="G22" s="47"/>
      <c r="H22" s="48"/>
      <c r="I22" s="212"/>
      <c r="J22" s="48">
        <f t="shared" si="1"/>
        <v>0</v>
      </c>
      <c r="K22" s="48">
        <f t="shared" si="2"/>
        <v>0</v>
      </c>
      <c r="L22" s="51">
        <f t="shared" si="3"/>
        <v>0</v>
      </c>
      <c r="M22" s="138">
        <f>J22*33+K22*49+L22*15</f>
        <v>0</v>
      </c>
      <c r="N22" s="138"/>
      <c r="O22" s="102"/>
    </row>
    <row r="23" spans="1:15" ht="15.75" customHeight="1">
      <c r="A23" s="75">
        <v>1</v>
      </c>
      <c r="B23" s="99" t="s">
        <v>75</v>
      </c>
      <c r="C23" s="100" t="s">
        <v>109</v>
      </c>
      <c r="D23" s="6"/>
      <c r="E23" s="77">
        <v>8</v>
      </c>
      <c r="F23" s="79">
        <v>0</v>
      </c>
      <c r="G23" s="87">
        <v>1</v>
      </c>
      <c r="H23" s="71">
        <f t="shared" si="0"/>
        <v>8</v>
      </c>
      <c r="I23" s="212">
        <v>0</v>
      </c>
      <c r="J23" s="72">
        <f>H23*I23</f>
        <v>0</v>
      </c>
      <c r="K23" s="72">
        <f>J23*0.05</f>
        <v>0</v>
      </c>
      <c r="L23" s="73">
        <f>J23*0.1</f>
        <v>0</v>
      </c>
      <c r="M23" s="70">
        <f>J23*J$3+K23*K$3+L23*L$3</f>
        <v>0</v>
      </c>
      <c r="N23" s="259">
        <f>F23*G23*I23</f>
        <v>0</v>
      </c>
      <c r="O23" s="260"/>
    </row>
    <row r="24" spans="1:15" ht="15.75" customHeight="1">
      <c r="A24" s="75"/>
      <c r="B24" s="99" t="s">
        <v>77</v>
      </c>
      <c r="C24" s="100" t="s">
        <v>110</v>
      </c>
      <c r="D24" s="6"/>
      <c r="E24" s="77"/>
      <c r="F24" s="77"/>
      <c r="G24" s="47"/>
      <c r="H24" s="48">
        <f t="shared" si="0"/>
        <v>0</v>
      </c>
      <c r="I24" s="212"/>
      <c r="J24" s="48">
        <f>H24*I24</f>
        <v>0</v>
      </c>
      <c r="K24" s="48">
        <f>J24*0.05</f>
        <v>0</v>
      </c>
      <c r="L24" s="51">
        <f>J24*0.1</f>
        <v>0</v>
      </c>
      <c r="M24" s="138">
        <f>J24*33+K24*49+L24*15</f>
        <v>0</v>
      </c>
      <c r="N24" s="138"/>
      <c r="O24" s="102"/>
    </row>
    <row r="25" spans="1:15" ht="15.75" customHeight="1">
      <c r="A25" s="75"/>
      <c r="B25" s="99"/>
      <c r="C25" s="100" t="s">
        <v>163</v>
      </c>
      <c r="D25" s="6"/>
      <c r="E25" s="69">
        <v>0.25</v>
      </c>
      <c r="F25" s="79">
        <v>0</v>
      </c>
      <c r="G25" s="81">
        <v>2.4</v>
      </c>
      <c r="H25" s="88">
        <f t="shared" si="0"/>
        <v>0.6</v>
      </c>
      <c r="I25" s="212">
        <v>0</v>
      </c>
      <c r="J25" s="72" t="s">
        <v>170</v>
      </c>
      <c r="K25" s="72" t="s">
        <v>170</v>
      </c>
      <c r="L25" s="72">
        <f>I25*H25</f>
        <v>0</v>
      </c>
      <c r="M25" s="197">
        <f>L25*L$3</f>
        <v>0</v>
      </c>
      <c r="N25" s="138"/>
      <c r="O25" s="91" t="s">
        <v>65</v>
      </c>
    </row>
    <row r="26" spans="1:15" ht="15.75" customHeight="1">
      <c r="A26" s="75">
        <v>1</v>
      </c>
      <c r="B26" s="104"/>
      <c r="C26" s="100" t="s">
        <v>164</v>
      </c>
      <c r="D26" s="6"/>
      <c r="E26" s="69">
        <v>0.25</v>
      </c>
      <c r="F26" s="86">
        <v>0</v>
      </c>
      <c r="G26" s="71">
        <v>1</v>
      </c>
      <c r="H26" s="71">
        <f t="shared" si="0"/>
        <v>0.25</v>
      </c>
      <c r="I26" s="4">
        <f>0.01*I17</f>
        <v>0</v>
      </c>
      <c r="J26" s="208">
        <f>H26*I26</f>
        <v>0</v>
      </c>
      <c r="K26" s="208">
        <f>J26*0.05</f>
        <v>0</v>
      </c>
      <c r="L26" s="209">
        <f>J26*0.1</f>
        <v>0</v>
      </c>
      <c r="M26" s="109">
        <f>J26*J$3+K26*K$3+L26*L$3</f>
        <v>0</v>
      </c>
      <c r="N26" s="109">
        <f>F26*G26*I26</f>
        <v>0</v>
      </c>
      <c r="O26" s="105"/>
    </row>
    <row r="27" spans="1:15" ht="15.75" customHeight="1">
      <c r="A27" s="75"/>
      <c r="B27" s="104"/>
      <c r="C27" s="100" t="s">
        <v>165</v>
      </c>
      <c r="D27" s="6"/>
      <c r="E27" s="69">
        <v>1.5</v>
      </c>
      <c r="F27" s="86">
        <v>0</v>
      </c>
      <c r="G27" s="71">
        <v>1</v>
      </c>
      <c r="H27" s="71">
        <f t="shared" si="0"/>
        <v>1.5</v>
      </c>
      <c r="I27" s="4">
        <v>0</v>
      </c>
      <c r="J27" s="208">
        <f>H27*I27</f>
        <v>0</v>
      </c>
      <c r="K27" s="208">
        <f>J27*0.05</f>
        <v>0</v>
      </c>
      <c r="L27" s="209">
        <f>J27*0.1</f>
        <v>0</v>
      </c>
      <c r="M27" s="109">
        <f>J27*J$3+K27*K$3+L27*L$3</f>
        <v>0</v>
      </c>
      <c r="N27" s="109">
        <f>F27*G27*I27</f>
        <v>0</v>
      </c>
      <c r="O27" s="105"/>
    </row>
    <row r="28" spans="1:15" s="195" customFormat="1" ht="21" customHeight="1">
      <c r="A28" s="193"/>
      <c r="B28" s="194"/>
      <c r="C28" s="286" t="s">
        <v>166</v>
      </c>
      <c r="D28" s="287"/>
      <c r="E28" s="69">
        <v>1</v>
      </c>
      <c r="F28" s="86">
        <v>0</v>
      </c>
      <c r="G28" s="71">
        <v>1</v>
      </c>
      <c r="H28" s="71">
        <f t="shared" si="0"/>
        <v>1</v>
      </c>
      <c r="I28" s="4">
        <f>0.05*I17</f>
        <v>0</v>
      </c>
      <c r="J28" s="208">
        <f>H28*I28</f>
        <v>0</v>
      </c>
      <c r="K28" s="208">
        <f>J28*0.05</f>
        <v>0</v>
      </c>
      <c r="L28" s="209">
        <f>J28*0.1</f>
        <v>0</v>
      </c>
      <c r="M28" s="109">
        <f>J28*J$3+K28*K$3+L28*L$3</f>
        <v>0</v>
      </c>
      <c r="N28" s="109">
        <f>F28*G28*I28</f>
        <v>0</v>
      </c>
      <c r="O28" s="105"/>
    </row>
    <row r="29" spans="1:15" ht="15.75" customHeight="1">
      <c r="A29" s="106"/>
      <c r="B29" s="99" t="s">
        <v>79</v>
      </c>
      <c r="C29" s="100" t="s">
        <v>111</v>
      </c>
      <c r="D29" s="6"/>
      <c r="E29" s="77" t="s">
        <v>98</v>
      </c>
      <c r="F29" s="77"/>
      <c r="G29" s="47"/>
      <c r="H29" s="47"/>
      <c r="I29" s="101"/>
      <c r="J29" s="89"/>
      <c r="K29" s="89"/>
      <c r="L29" s="90"/>
      <c r="M29" s="109"/>
      <c r="N29" s="109"/>
      <c r="O29" s="103"/>
    </row>
    <row r="30" spans="1:15" ht="15.75" customHeight="1">
      <c r="A30" s="107"/>
      <c r="B30" s="76" t="s">
        <v>112</v>
      </c>
      <c r="C30" s="45" t="s">
        <v>113</v>
      </c>
      <c r="D30" s="108"/>
      <c r="E30" s="77" t="s">
        <v>98</v>
      </c>
      <c r="F30" s="77"/>
      <c r="G30" s="47"/>
      <c r="H30" s="47"/>
      <c r="I30" s="101"/>
      <c r="J30" s="89"/>
      <c r="K30" s="89"/>
      <c r="L30" s="90"/>
      <c r="M30" s="109"/>
      <c r="N30" s="109"/>
      <c r="O30" s="103"/>
    </row>
    <row r="31" spans="1:15" ht="15.75" customHeight="1">
      <c r="A31" s="110" t="s">
        <v>114</v>
      </c>
      <c r="B31" s="97"/>
      <c r="C31" s="97"/>
      <c r="D31" s="97"/>
      <c r="E31" s="111"/>
      <c r="F31" s="111"/>
      <c r="G31" s="111"/>
      <c r="H31" s="111"/>
      <c r="I31" s="111"/>
      <c r="J31" s="112">
        <f>SUM(J13:J13,J16:J28)</f>
        <v>0</v>
      </c>
      <c r="K31" s="112">
        <f>SUM(K13:K13,K16:K28)</f>
        <v>0</v>
      </c>
      <c r="L31" s="112">
        <f>SUM(L13:L13,L16:L28)</f>
        <v>0</v>
      </c>
      <c r="M31" s="258">
        <f>SUM(M13:M13,M16:M28)</f>
        <v>0</v>
      </c>
      <c r="N31" s="258">
        <f>SUM(N13:N13,N16:N28)</f>
        <v>0</v>
      </c>
      <c r="O31" s="114"/>
    </row>
    <row r="32" spans="1:21" ht="10.5">
      <c r="A32" s="115"/>
      <c r="B32" s="92"/>
      <c r="C32" s="92"/>
      <c r="D32" s="116"/>
      <c r="E32" s="117"/>
      <c r="F32" s="117"/>
      <c r="G32" s="92"/>
      <c r="H32" s="92"/>
      <c r="I32" s="118"/>
      <c r="J32" s="118"/>
      <c r="K32" s="118"/>
      <c r="L32" s="118"/>
      <c r="M32" s="118"/>
      <c r="N32" s="118"/>
      <c r="O32" s="119"/>
      <c r="R32" s="120"/>
      <c r="S32" s="121"/>
      <c r="T32" s="11"/>
      <c r="U32" s="122"/>
    </row>
    <row r="33" spans="1:21" ht="10.5">
      <c r="A33" s="115"/>
      <c r="B33" s="92"/>
      <c r="C33" s="92"/>
      <c r="D33" s="116"/>
      <c r="E33" s="117"/>
      <c r="F33" s="123"/>
      <c r="G33" s="124"/>
      <c r="H33" s="118"/>
      <c r="I33" s="124" t="s">
        <v>129</v>
      </c>
      <c r="J33" s="124" t="s">
        <v>130</v>
      </c>
      <c r="K33" s="124" t="s">
        <v>122</v>
      </c>
      <c r="L33" s="124" t="s">
        <v>87</v>
      </c>
      <c r="M33" s="7"/>
      <c r="N33" s="7"/>
      <c r="O33" s="119"/>
      <c r="R33" s="120"/>
      <c r="S33" s="121"/>
      <c r="T33" s="11"/>
      <c r="U33" s="122"/>
    </row>
    <row r="34" spans="1:21" ht="10.5">
      <c r="A34" s="115"/>
      <c r="B34" s="92"/>
      <c r="C34" s="92"/>
      <c r="D34" s="116"/>
      <c r="E34" s="117"/>
      <c r="F34" s="125" t="s">
        <v>131</v>
      </c>
      <c r="G34" s="118"/>
      <c r="I34" s="124">
        <f>SUM(J31:L31)</f>
        <v>0</v>
      </c>
      <c r="J34" s="126">
        <f>M31</f>
        <v>0</v>
      </c>
      <c r="K34" s="126">
        <f>N31</f>
        <v>0</v>
      </c>
      <c r="L34" s="126">
        <f>SUM(J34:K34)</f>
        <v>0</v>
      </c>
      <c r="M34" s="7"/>
      <c r="N34" s="7"/>
      <c r="O34" s="119"/>
      <c r="R34" s="120"/>
      <c r="S34" s="121"/>
      <c r="T34" s="11"/>
      <c r="U34" s="122"/>
    </row>
    <row r="35" spans="1:21" ht="10.5">
      <c r="A35" s="115"/>
      <c r="B35" s="92"/>
      <c r="C35" s="92"/>
      <c r="D35" s="116"/>
      <c r="E35" s="117"/>
      <c r="F35" s="125" t="s">
        <v>132</v>
      </c>
      <c r="G35" s="118"/>
      <c r="I35" s="124">
        <v>0</v>
      </c>
      <c r="J35" s="126">
        <v>0</v>
      </c>
      <c r="K35" s="126">
        <v>0</v>
      </c>
      <c r="L35" s="126">
        <f>SUM(J35:K35)</f>
        <v>0</v>
      </c>
      <c r="M35" s="7"/>
      <c r="N35" s="7"/>
      <c r="O35" s="119"/>
      <c r="R35" s="120"/>
      <c r="S35" s="121"/>
      <c r="T35" s="11"/>
      <c r="U35" s="122"/>
    </row>
    <row r="36" spans="1:21" ht="12" customHeight="1" thickBot="1">
      <c r="A36" s="127"/>
      <c r="B36" s="128"/>
      <c r="C36" s="128"/>
      <c r="D36" s="129"/>
      <c r="E36" s="130"/>
      <c r="F36" s="132" t="s">
        <v>133</v>
      </c>
      <c r="G36" s="131"/>
      <c r="H36" s="131"/>
      <c r="I36" s="133">
        <v>0</v>
      </c>
      <c r="J36" s="133">
        <v>0</v>
      </c>
      <c r="K36" s="133">
        <v>0</v>
      </c>
      <c r="L36" s="133">
        <f>SUM(J36:K36)</f>
        <v>0</v>
      </c>
      <c r="M36" s="128"/>
      <c r="N36" s="128"/>
      <c r="O36" s="134"/>
      <c r="R36" s="120"/>
      <c r="S36" s="121"/>
      <c r="T36" s="11"/>
      <c r="U36" s="122"/>
    </row>
    <row r="37" spans="2:21" ht="11.25" thickTop="1">
      <c r="B37" s="92"/>
      <c r="D37" s="116"/>
      <c r="E37" s="117"/>
      <c r="F37" s="117"/>
      <c r="G37" s="92"/>
      <c r="H37" s="92"/>
      <c r="R37" s="120"/>
      <c r="S37" s="121"/>
      <c r="T37" s="11"/>
      <c r="U37" s="122"/>
    </row>
    <row r="38" spans="1:21" ht="11.25" customHeight="1">
      <c r="A38" s="7" t="s">
        <v>115</v>
      </c>
      <c r="B38" s="289" t="s">
        <v>10</v>
      </c>
      <c r="C38" s="289"/>
      <c r="D38" s="289"/>
      <c r="E38" s="289"/>
      <c r="F38" s="289"/>
      <c r="G38" s="289"/>
      <c r="H38" s="289"/>
      <c r="I38" s="289"/>
      <c r="J38" s="289"/>
      <c r="K38" s="289"/>
      <c r="L38" s="289"/>
      <c r="M38" s="289"/>
      <c r="N38" s="289"/>
      <c r="O38" s="289"/>
      <c r="R38" s="120"/>
      <c r="S38" s="121"/>
      <c r="T38" s="11"/>
      <c r="U38" s="122"/>
    </row>
    <row r="39" spans="2:21" ht="10.5" customHeight="1">
      <c r="B39" s="289"/>
      <c r="C39" s="289"/>
      <c r="D39" s="289"/>
      <c r="E39" s="289"/>
      <c r="F39" s="289"/>
      <c r="G39" s="289"/>
      <c r="H39" s="289"/>
      <c r="I39" s="289"/>
      <c r="J39" s="289"/>
      <c r="K39" s="289"/>
      <c r="L39" s="289"/>
      <c r="M39" s="289"/>
      <c r="N39" s="289"/>
      <c r="O39" s="289"/>
      <c r="R39" s="120"/>
      <c r="S39" s="121"/>
      <c r="T39" s="11"/>
      <c r="U39" s="122"/>
    </row>
    <row r="40" spans="2:21" ht="10.5">
      <c r="B40" s="218"/>
      <c r="C40" s="218"/>
      <c r="D40" s="218"/>
      <c r="E40" s="218"/>
      <c r="F40" s="218"/>
      <c r="G40" s="218"/>
      <c r="H40" s="218"/>
      <c r="I40" s="218"/>
      <c r="J40" s="218"/>
      <c r="K40" s="218"/>
      <c r="L40" s="218"/>
      <c r="M40" s="218"/>
      <c r="N40" s="218"/>
      <c r="O40" s="218"/>
      <c r="R40" s="120"/>
      <c r="S40" s="121"/>
      <c r="T40" s="11"/>
      <c r="U40" s="122"/>
    </row>
    <row r="41" spans="1:21" ht="10.5" customHeight="1">
      <c r="A41" s="7" t="s">
        <v>116</v>
      </c>
      <c r="B41" s="284" t="s">
        <v>181</v>
      </c>
      <c r="C41" s="284"/>
      <c r="D41" s="284"/>
      <c r="E41" s="284"/>
      <c r="F41" s="284"/>
      <c r="G41" s="284"/>
      <c r="H41" s="284"/>
      <c r="I41" s="284"/>
      <c r="J41" s="284"/>
      <c r="K41" s="284"/>
      <c r="L41" s="284"/>
      <c r="M41" s="284"/>
      <c r="N41" s="284"/>
      <c r="O41" s="284"/>
      <c r="R41" s="120"/>
      <c r="S41" s="121"/>
      <c r="T41" s="11"/>
      <c r="U41" s="122"/>
    </row>
    <row r="42" spans="2:21" ht="10.5">
      <c r="B42" s="284"/>
      <c r="C42" s="284"/>
      <c r="D42" s="284"/>
      <c r="E42" s="284"/>
      <c r="F42" s="284"/>
      <c r="G42" s="284"/>
      <c r="H42" s="284"/>
      <c r="I42" s="284"/>
      <c r="J42" s="284"/>
      <c r="K42" s="284"/>
      <c r="L42" s="284"/>
      <c r="M42" s="284"/>
      <c r="N42" s="284"/>
      <c r="O42" s="284"/>
      <c r="R42" s="120"/>
      <c r="S42" s="121"/>
      <c r="T42" s="11"/>
      <c r="U42" s="122"/>
    </row>
    <row r="43" spans="2:21" ht="10.5">
      <c r="B43" s="284"/>
      <c r="C43" s="284"/>
      <c r="D43" s="284"/>
      <c r="E43" s="284"/>
      <c r="F43" s="284"/>
      <c r="G43" s="284"/>
      <c r="H43" s="284"/>
      <c r="I43" s="284"/>
      <c r="J43" s="284"/>
      <c r="K43" s="284"/>
      <c r="L43" s="284"/>
      <c r="M43" s="284"/>
      <c r="N43" s="284"/>
      <c r="O43" s="284"/>
      <c r="R43" s="120"/>
      <c r="S43" s="121"/>
      <c r="T43" s="11"/>
      <c r="U43" s="122"/>
    </row>
    <row r="44" spans="2:21" ht="10.5">
      <c r="B44" s="196"/>
      <c r="C44" s="196"/>
      <c r="D44" s="196"/>
      <c r="E44" s="196"/>
      <c r="F44" s="196"/>
      <c r="G44" s="196"/>
      <c r="H44" s="196"/>
      <c r="I44" s="196"/>
      <c r="J44" s="196"/>
      <c r="K44" s="196"/>
      <c r="L44" s="196"/>
      <c r="M44" s="196"/>
      <c r="N44" s="196"/>
      <c r="O44" s="196"/>
      <c r="R44" s="120"/>
      <c r="S44" s="121"/>
      <c r="T44" s="11"/>
      <c r="U44" s="122"/>
    </row>
    <row r="45" spans="1:21" ht="9.75" customHeight="1">
      <c r="A45" s="7" t="s">
        <v>65</v>
      </c>
      <c r="B45" s="284" t="s">
        <v>9</v>
      </c>
      <c r="C45" s="284"/>
      <c r="D45" s="284"/>
      <c r="E45" s="284"/>
      <c r="F45" s="284"/>
      <c r="G45" s="284"/>
      <c r="H45" s="284"/>
      <c r="I45" s="284"/>
      <c r="J45" s="284"/>
      <c r="K45" s="284"/>
      <c r="L45" s="284"/>
      <c r="M45" s="284"/>
      <c r="N45" s="284"/>
      <c r="O45" s="284"/>
      <c r="R45" s="120"/>
      <c r="S45" s="121"/>
      <c r="T45" s="11"/>
      <c r="U45" s="122"/>
    </row>
    <row r="46" spans="2:21" ht="10.5">
      <c r="B46" s="284"/>
      <c r="C46" s="284"/>
      <c r="D46" s="284"/>
      <c r="E46" s="284"/>
      <c r="F46" s="284"/>
      <c r="G46" s="284"/>
      <c r="H46" s="284"/>
      <c r="I46" s="284"/>
      <c r="J46" s="284"/>
      <c r="K46" s="284"/>
      <c r="L46" s="284"/>
      <c r="M46" s="284"/>
      <c r="N46" s="284"/>
      <c r="O46" s="284"/>
      <c r="R46" s="120"/>
      <c r="S46" s="121"/>
      <c r="T46" s="11"/>
      <c r="U46" s="122"/>
    </row>
    <row r="47" spans="2:15" ht="10.5">
      <c r="B47" s="195"/>
      <c r="C47" s="195"/>
      <c r="D47" s="195"/>
      <c r="E47" s="195"/>
      <c r="F47" s="195"/>
      <c r="G47" s="195"/>
      <c r="H47" s="195"/>
      <c r="I47" s="195"/>
      <c r="J47" s="195"/>
      <c r="K47" s="195"/>
      <c r="L47" s="195"/>
      <c r="M47" s="195"/>
      <c r="N47" s="195"/>
      <c r="O47" s="195"/>
    </row>
  </sheetData>
  <mergeCells count="6">
    <mergeCell ref="B45:O46"/>
    <mergeCell ref="B41:O43"/>
    <mergeCell ref="A1:O1"/>
    <mergeCell ref="A2:O2"/>
    <mergeCell ref="C28:D28"/>
    <mergeCell ref="B38:O39"/>
  </mergeCells>
  <printOptions/>
  <pageMargins left="0.75" right="0.75" top="1" bottom="1" header="0.5" footer="0.5"/>
  <pageSetup fitToHeight="1" fitToWidth="1" horizontalDpi="600" verticalDpi="600" orientation="landscape" scale="75" r:id="rId1"/>
</worksheet>
</file>

<file path=xl/worksheets/sheet8.xml><?xml version="1.0" encoding="utf-8"?>
<worksheet xmlns="http://schemas.openxmlformats.org/spreadsheetml/2006/main" xmlns:r="http://schemas.openxmlformats.org/officeDocument/2006/relationships">
  <sheetPr>
    <pageSetUpPr fitToPage="1"/>
  </sheetPr>
  <dimension ref="A1:AJ46"/>
  <sheetViews>
    <sheetView zoomScale="75" zoomScaleNormal="75" workbookViewId="0" topLeftCell="A1">
      <pane xSplit="4" ySplit="9" topLeftCell="F10" activePane="bottomRight" state="frozen"/>
      <selection pane="topLeft" activeCell="A1" sqref="A1"/>
      <selection pane="topRight" activeCell="E1" sqref="E1"/>
      <selection pane="bottomLeft" activeCell="A10" sqref="A10"/>
      <selection pane="bottomRight" activeCell="I25" sqref="I25"/>
    </sheetView>
  </sheetViews>
  <sheetFormatPr defaultColWidth="9.83203125" defaultRowHeight="10.5"/>
  <cols>
    <col min="1" max="3" width="3.66015625" style="7" customWidth="1"/>
    <col min="4" max="4" width="55.83203125" style="7" customWidth="1"/>
    <col min="5" max="6" width="12.83203125" style="11" customWidth="1"/>
    <col min="7" max="9" width="11.83203125" style="11" customWidth="1"/>
    <col min="10" max="10" width="12.83203125" style="11" customWidth="1"/>
    <col min="11" max="11" width="13" style="11" customWidth="1"/>
    <col min="12" max="12" width="11.83203125" style="11" customWidth="1"/>
    <col min="13" max="13" width="13.16015625" style="11" customWidth="1"/>
    <col min="14" max="14" width="13.33203125" style="11" customWidth="1"/>
    <col min="15" max="15" width="11.83203125" style="11" customWidth="1"/>
    <col min="16" max="18" width="9.83203125" style="7" customWidth="1"/>
    <col min="19" max="19" width="35.83203125" style="7" customWidth="1"/>
    <col min="20" max="20" width="16.16015625" style="7" customWidth="1"/>
    <col min="21" max="16384" width="9.83203125" style="7" customWidth="1"/>
  </cols>
  <sheetData>
    <row r="1" spans="1:36" ht="13.5" customHeight="1">
      <c r="A1" s="285" t="s">
        <v>188</v>
      </c>
      <c r="B1" s="285"/>
      <c r="C1" s="285"/>
      <c r="D1" s="285"/>
      <c r="E1" s="285"/>
      <c r="F1" s="285"/>
      <c r="G1" s="285"/>
      <c r="H1" s="285"/>
      <c r="I1" s="285"/>
      <c r="J1" s="285"/>
      <c r="K1" s="285"/>
      <c r="L1" s="285"/>
      <c r="M1" s="285"/>
      <c r="N1" s="285"/>
      <c r="O1" s="285"/>
      <c r="Q1" s="8">
        <v>75</v>
      </c>
      <c r="R1" s="9"/>
      <c r="S1" s="9"/>
      <c r="T1" s="9"/>
      <c r="U1" s="9"/>
      <c r="V1" s="9"/>
      <c r="W1" s="9"/>
      <c r="X1" s="9"/>
      <c r="Y1" s="9"/>
      <c r="Z1" s="9"/>
      <c r="AA1" s="9"/>
      <c r="AB1" s="9"/>
      <c r="AC1" s="9"/>
      <c r="AD1" s="9"/>
      <c r="AE1" s="9"/>
      <c r="AF1" s="9"/>
      <c r="AG1" s="9"/>
      <c r="AH1" s="9"/>
      <c r="AI1" s="9"/>
      <c r="AJ1" s="9"/>
    </row>
    <row r="2" spans="1:15" ht="13.5" customHeight="1">
      <c r="A2" s="285" t="s">
        <v>7</v>
      </c>
      <c r="B2" s="285"/>
      <c r="C2" s="285"/>
      <c r="D2" s="285"/>
      <c r="E2" s="285"/>
      <c r="F2" s="285"/>
      <c r="G2" s="285"/>
      <c r="H2" s="285"/>
      <c r="I2" s="285"/>
      <c r="J2" s="285"/>
      <c r="K2" s="285"/>
      <c r="L2" s="285"/>
      <c r="M2" s="285"/>
      <c r="N2" s="285"/>
      <c r="O2" s="285"/>
    </row>
    <row r="3" spans="1:15" ht="13.5" customHeight="1" thickBot="1">
      <c r="A3" s="10"/>
      <c r="J3" s="265">
        <v>45.15</v>
      </c>
      <c r="K3" s="264">
        <v>58.48</v>
      </c>
      <c r="L3" s="264">
        <v>19.03</v>
      </c>
      <c r="M3" s="13"/>
      <c r="N3" s="13"/>
      <c r="O3" s="13"/>
    </row>
    <row r="4" spans="1:15" ht="10.5" customHeight="1" thickTop="1">
      <c r="A4" s="14"/>
      <c r="B4" s="15" t="s">
        <v>37</v>
      </c>
      <c r="C4" s="15" t="s">
        <v>80</v>
      </c>
      <c r="D4" s="16"/>
      <c r="E4" s="17" t="s">
        <v>81</v>
      </c>
      <c r="F4" s="19"/>
      <c r="G4" s="18" t="s">
        <v>39</v>
      </c>
      <c r="H4" s="18" t="s">
        <v>40</v>
      </c>
      <c r="I4" s="17" t="s">
        <v>41</v>
      </c>
      <c r="J4" s="17" t="s">
        <v>42</v>
      </c>
      <c r="K4" s="17" t="s">
        <v>43</v>
      </c>
      <c r="L4" s="20" t="s">
        <v>82</v>
      </c>
      <c r="M4" s="20"/>
      <c r="N4" s="17"/>
      <c r="O4" s="21"/>
    </row>
    <row r="5" spans="1:15" ht="10.5" customHeight="1">
      <c r="A5" s="22"/>
      <c r="B5" s="23" t="s">
        <v>37</v>
      </c>
      <c r="C5" s="23" t="s">
        <v>83</v>
      </c>
      <c r="E5" s="24" t="s">
        <v>95</v>
      </c>
      <c r="F5" s="26" t="s">
        <v>122</v>
      </c>
      <c r="G5" s="25" t="s">
        <v>85</v>
      </c>
      <c r="H5" s="25" t="s">
        <v>51</v>
      </c>
      <c r="I5" s="24" t="s">
        <v>123</v>
      </c>
      <c r="J5" s="24" t="s">
        <v>86</v>
      </c>
      <c r="K5" s="24" t="s">
        <v>47</v>
      </c>
      <c r="L5" s="27" t="s">
        <v>48</v>
      </c>
      <c r="M5" s="27" t="s">
        <v>87</v>
      </c>
      <c r="N5" s="24" t="s">
        <v>88</v>
      </c>
      <c r="O5" s="28" t="s">
        <v>89</v>
      </c>
    </row>
    <row r="6" spans="1:15" ht="10.5" customHeight="1">
      <c r="A6" s="22"/>
      <c r="B6" s="23" t="s">
        <v>37</v>
      </c>
      <c r="C6" s="23" t="s">
        <v>90</v>
      </c>
      <c r="E6" s="24" t="s">
        <v>84</v>
      </c>
      <c r="F6" s="26" t="s">
        <v>121</v>
      </c>
      <c r="G6" s="25" t="s">
        <v>50</v>
      </c>
      <c r="H6" s="25" t="s">
        <v>53</v>
      </c>
      <c r="I6" s="24" t="s">
        <v>91</v>
      </c>
      <c r="J6" s="24" t="s">
        <v>51</v>
      </c>
      <c r="K6" s="24" t="s">
        <v>51</v>
      </c>
      <c r="L6" s="27" t="s">
        <v>51</v>
      </c>
      <c r="M6" s="27" t="s">
        <v>92</v>
      </c>
      <c r="N6" s="24" t="s">
        <v>122</v>
      </c>
      <c r="O6" s="28"/>
    </row>
    <row r="7" spans="1:15" ht="10.5" customHeight="1">
      <c r="A7" s="22"/>
      <c r="B7" s="23" t="s">
        <v>37</v>
      </c>
      <c r="C7" s="23" t="s">
        <v>93</v>
      </c>
      <c r="E7" s="24" t="s">
        <v>55</v>
      </c>
      <c r="F7" s="26" t="s">
        <v>53</v>
      </c>
      <c r="G7" s="25" t="s">
        <v>53</v>
      </c>
      <c r="H7" s="25" t="s">
        <v>95</v>
      </c>
      <c r="I7" s="24" t="s">
        <v>124</v>
      </c>
      <c r="J7" s="24" t="s">
        <v>54</v>
      </c>
      <c r="K7" s="24" t="s">
        <v>54</v>
      </c>
      <c r="L7" s="27" t="s">
        <v>54</v>
      </c>
      <c r="M7" s="27" t="s">
        <v>54</v>
      </c>
      <c r="N7" s="24" t="s">
        <v>121</v>
      </c>
      <c r="O7" s="28"/>
    </row>
    <row r="8" spans="1:15" ht="10.5" customHeight="1">
      <c r="A8" s="29"/>
      <c r="E8" s="24" t="s">
        <v>94</v>
      </c>
      <c r="F8" s="26" t="s">
        <v>55</v>
      </c>
      <c r="G8" s="25" t="s">
        <v>95</v>
      </c>
      <c r="H8" s="25" t="s">
        <v>54</v>
      </c>
      <c r="I8" s="30"/>
      <c r="J8" s="31" t="s">
        <v>209</v>
      </c>
      <c r="K8" s="31" t="s">
        <v>210</v>
      </c>
      <c r="L8" s="32" t="s">
        <v>211</v>
      </c>
      <c r="M8" s="33" t="s">
        <v>97</v>
      </c>
      <c r="N8" s="24" t="s">
        <v>54</v>
      </c>
      <c r="O8" s="34"/>
    </row>
    <row r="9" spans="1:15" ht="10.5" customHeight="1" thickBot="1">
      <c r="A9" s="35" t="s">
        <v>56</v>
      </c>
      <c r="B9" s="36"/>
      <c r="C9" s="36"/>
      <c r="D9" s="36"/>
      <c r="E9" s="37" t="s">
        <v>96</v>
      </c>
      <c r="F9" s="39"/>
      <c r="G9" s="38" t="s">
        <v>54</v>
      </c>
      <c r="H9" s="38" t="s">
        <v>125</v>
      </c>
      <c r="I9" s="37"/>
      <c r="J9" s="40" t="s">
        <v>126</v>
      </c>
      <c r="K9" s="40" t="s">
        <v>127</v>
      </c>
      <c r="L9" s="41" t="s">
        <v>128</v>
      </c>
      <c r="M9" s="42"/>
      <c r="N9" s="37"/>
      <c r="O9" s="43"/>
    </row>
    <row r="10" spans="1:15" ht="15.75" customHeight="1" thickTop="1">
      <c r="A10" s="44" t="s">
        <v>60</v>
      </c>
      <c r="B10" s="45" t="s">
        <v>61</v>
      </c>
      <c r="C10" s="5"/>
      <c r="D10" s="5"/>
      <c r="E10" s="46" t="s">
        <v>98</v>
      </c>
      <c r="F10" s="46"/>
      <c r="G10" s="47"/>
      <c r="H10" s="48"/>
      <c r="I10" s="49">
        <v>55</v>
      </c>
      <c r="J10" s="47"/>
      <c r="K10" s="47"/>
      <c r="L10" s="50"/>
      <c r="M10" s="51">
        <f>J10*33+K10*49+L10*15</f>
        <v>0</v>
      </c>
      <c r="N10" s="52"/>
      <c r="O10" s="53"/>
    </row>
    <row r="11" spans="1:15" ht="15.75" customHeight="1">
      <c r="A11" s="44" t="s">
        <v>63</v>
      </c>
      <c r="B11" s="45" t="s">
        <v>99</v>
      </c>
      <c r="C11" s="5"/>
      <c r="D11" s="5"/>
      <c r="E11" s="46" t="s">
        <v>98</v>
      </c>
      <c r="F11" s="46"/>
      <c r="G11" s="47"/>
      <c r="H11" s="48"/>
      <c r="I11" s="49">
        <v>4</v>
      </c>
      <c r="J11" s="48">
        <f>H11*I11</f>
        <v>0</v>
      </c>
      <c r="K11" s="48">
        <f>J11*0.05</f>
        <v>0</v>
      </c>
      <c r="L11" s="51">
        <f>J11*0.1</f>
        <v>0</v>
      </c>
      <c r="M11" s="51">
        <f>J11*33+K11*49+L11*15</f>
        <v>0</v>
      </c>
      <c r="N11" s="52"/>
      <c r="O11" s="53" t="s">
        <v>70</v>
      </c>
    </row>
    <row r="12" spans="1:15" ht="15.75" customHeight="1">
      <c r="A12" s="54" t="s">
        <v>66</v>
      </c>
      <c r="B12" s="55" t="s">
        <v>100</v>
      </c>
      <c r="C12" s="56"/>
      <c r="D12" s="56"/>
      <c r="E12" s="57"/>
      <c r="F12" s="57"/>
      <c r="G12" s="58"/>
      <c r="H12" s="59">
        <f>E12*$G12</f>
        <v>0</v>
      </c>
      <c r="I12" s="60"/>
      <c r="J12" s="59">
        <f>H12*I12</f>
        <v>0</v>
      </c>
      <c r="K12" s="59">
        <f>J12*0.05</f>
        <v>0</v>
      </c>
      <c r="L12" s="61">
        <f>J12*0.1</f>
        <v>0</v>
      </c>
      <c r="M12" s="59">
        <f>J12*33+K12*49+L12*15</f>
        <v>0</v>
      </c>
      <c r="N12" s="135" t="s">
        <v>70</v>
      </c>
      <c r="O12" s="62"/>
    </row>
    <row r="13" spans="1:15" ht="15.75" customHeight="1">
      <c r="A13" s="63"/>
      <c r="B13" s="185" t="s">
        <v>68</v>
      </c>
      <c r="C13" s="68" t="s">
        <v>64</v>
      </c>
      <c r="D13" s="80"/>
      <c r="E13" s="69">
        <v>5</v>
      </c>
      <c r="F13" s="79">
        <v>0</v>
      </c>
      <c r="G13" s="71">
        <v>1</v>
      </c>
      <c r="H13" s="71">
        <f>E13*$G13</f>
        <v>5</v>
      </c>
      <c r="I13" s="150">
        <v>0</v>
      </c>
      <c r="J13" s="72">
        <f>H13*I13</f>
        <v>0</v>
      </c>
      <c r="K13" s="72">
        <f>J13*0.05</f>
        <v>0</v>
      </c>
      <c r="L13" s="73">
        <f>J13*0.1</f>
        <v>0</v>
      </c>
      <c r="M13" s="70">
        <f>J13*J$3+K13*K$3+L13*L$3</f>
        <v>0</v>
      </c>
      <c r="N13" s="136">
        <f>F13*G13*I13</f>
        <v>0</v>
      </c>
      <c r="O13" s="74"/>
    </row>
    <row r="14" spans="1:15" ht="15.75" customHeight="1">
      <c r="A14" s="44"/>
      <c r="B14" s="45" t="s">
        <v>154</v>
      </c>
      <c r="C14" s="45"/>
      <c r="D14" s="5"/>
      <c r="E14" s="77" t="s">
        <v>62</v>
      </c>
      <c r="F14" s="186"/>
      <c r="G14" s="87"/>
      <c r="H14" s="87"/>
      <c r="I14" s="187"/>
      <c r="J14" s="89"/>
      <c r="K14" s="89"/>
      <c r="L14" s="90"/>
      <c r="M14" s="188"/>
      <c r="N14" s="186"/>
      <c r="O14" s="190"/>
    </row>
    <row r="15" spans="1:15" ht="15.75" customHeight="1">
      <c r="A15" s="180"/>
      <c r="B15" s="99" t="s">
        <v>73</v>
      </c>
      <c r="C15" s="100" t="s">
        <v>74</v>
      </c>
      <c r="D15" s="5"/>
      <c r="E15" s="77"/>
      <c r="F15" s="77"/>
      <c r="G15" s="47"/>
      <c r="H15" s="48">
        <f aca="true" t="shared" si="0" ref="H15:H28">E15*$G15</f>
        <v>0</v>
      </c>
      <c r="I15" s="49"/>
      <c r="J15" s="48">
        <f aca="true" t="shared" si="1" ref="J15:J22">H15*I15</f>
        <v>0</v>
      </c>
      <c r="K15" s="48">
        <f aca="true" t="shared" si="2" ref="K15:K22">J15*0.05</f>
        <v>0</v>
      </c>
      <c r="L15" s="51">
        <f aca="true" t="shared" si="3" ref="L15:L22">J15*0.1</f>
        <v>0</v>
      </c>
      <c r="M15" s="137"/>
      <c r="N15" s="52"/>
      <c r="O15" s="189"/>
    </row>
    <row r="16" spans="1:15" ht="15.75" customHeight="1">
      <c r="A16" s="84">
        <v>1</v>
      </c>
      <c r="B16" s="85"/>
      <c r="C16" s="45" t="s">
        <v>153</v>
      </c>
      <c r="D16" s="5"/>
      <c r="E16" s="77">
        <v>1</v>
      </c>
      <c r="F16" s="86">
        <v>1</v>
      </c>
      <c r="G16" s="87">
        <v>1</v>
      </c>
      <c r="H16" s="88">
        <f t="shared" si="0"/>
        <v>1</v>
      </c>
      <c r="I16" s="150">
        <v>0</v>
      </c>
      <c r="J16" s="191">
        <f t="shared" si="1"/>
        <v>0</v>
      </c>
      <c r="K16" s="191">
        <f t="shared" si="2"/>
        <v>0</v>
      </c>
      <c r="L16" s="192">
        <f t="shared" si="3"/>
        <v>0</v>
      </c>
      <c r="M16" s="109">
        <f>J16*J$3+K16*K$3+L16*L$3</f>
        <v>0</v>
      </c>
      <c r="N16" s="78">
        <f>F16*G16*I16</f>
        <v>0</v>
      </c>
      <c r="O16" s="91"/>
    </row>
    <row r="17" spans="1:15" ht="15.75" customHeight="1">
      <c r="A17" s="67"/>
      <c r="B17" s="85"/>
      <c r="C17" s="45" t="s">
        <v>162</v>
      </c>
      <c r="D17" s="5" t="s">
        <v>156</v>
      </c>
      <c r="E17" s="77">
        <v>2</v>
      </c>
      <c r="F17" s="86">
        <v>1</v>
      </c>
      <c r="G17" s="87">
        <v>1</v>
      </c>
      <c r="H17" s="88">
        <f t="shared" si="0"/>
        <v>2</v>
      </c>
      <c r="I17" s="211">
        <v>0</v>
      </c>
      <c r="J17" s="191">
        <f t="shared" si="1"/>
        <v>0</v>
      </c>
      <c r="K17" s="191">
        <f t="shared" si="2"/>
        <v>0</v>
      </c>
      <c r="L17" s="192">
        <f t="shared" si="3"/>
        <v>0</v>
      </c>
      <c r="M17" s="109">
        <f>J17*J$3+K17*K$3+L17*L$3</f>
        <v>0</v>
      </c>
      <c r="N17" s="78">
        <f>F17*G17*I17</f>
        <v>0</v>
      </c>
      <c r="O17" s="91"/>
    </row>
    <row r="18" spans="1:15" ht="15.75" customHeight="1">
      <c r="A18" s="67"/>
      <c r="B18" s="85"/>
      <c r="C18" s="45" t="s">
        <v>157</v>
      </c>
      <c r="D18" s="5"/>
      <c r="E18" s="77">
        <v>2</v>
      </c>
      <c r="F18" s="86">
        <v>3</v>
      </c>
      <c r="G18" s="87">
        <v>1</v>
      </c>
      <c r="H18" s="88">
        <f t="shared" si="0"/>
        <v>2</v>
      </c>
      <c r="I18" s="211">
        <v>0</v>
      </c>
      <c r="J18" s="191">
        <f t="shared" si="1"/>
        <v>0</v>
      </c>
      <c r="K18" s="191">
        <f t="shared" si="2"/>
        <v>0</v>
      </c>
      <c r="L18" s="192">
        <f t="shared" si="3"/>
        <v>0</v>
      </c>
      <c r="M18" s="197">
        <f>J18*J$3+K18*K$3+L18*L$3</f>
        <v>0</v>
      </c>
      <c r="N18" s="78">
        <f>F18*G18*I18</f>
        <v>0</v>
      </c>
      <c r="O18" s="91"/>
    </row>
    <row r="19" spans="1:16" ht="15.75" customHeight="1">
      <c r="A19" s="93" t="s">
        <v>103</v>
      </c>
      <c r="B19" s="94" t="s">
        <v>104</v>
      </c>
      <c r="C19" s="56"/>
      <c r="D19" s="56"/>
      <c r="E19" s="57"/>
      <c r="F19" s="77"/>
      <c r="G19" s="47"/>
      <c r="H19" s="48">
        <f t="shared" si="0"/>
        <v>0</v>
      </c>
      <c r="I19" s="212"/>
      <c r="J19" s="48">
        <f t="shared" si="1"/>
        <v>0</v>
      </c>
      <c r="K19" s="48">
        <f t="shared" si="2"/>
        <v>0</v>
      </c>
      <c r="L19" s="51">
        <f t="shared" si="3"/>
        <v>0</v>
      </c>
      <c r="M19" s="199">
        <f>J19*33+K19*49+L19*15</f>
        <v>0</v>
      </c>
      <c r="N19" s="199"/>
      <c r="O19" s="200"/>
      <c r="P19" s="115"/>
    </row>
    <row r="20" spans="1:15" ht="15.75" customHeight="1">
      <c r="A20" s="75">
        <v>1</v>
      </c>
      <c r="B20" s="95" t="s">
        <v>68</v>
      </c>
      <c r="C20" s="96" t="s">
        <v>105</v>
      </c>
      <c r="D20" s="97"/>
      <c r="E20" s="98" t="s">
        <v>106</v>
      </c>
      <c r="F20" s="46"/>
      <c r="G20" s="47"/>
      <c r="H20" s="48"/>
      <c r="I20" s="212"/>
      <c r="J20" s="48">
        <f t="shared" si="1"/>
        <v>0</v>
      </c>
      <c r="K20" s="48">
        <f t="shared" si="2"/>
        <v>0</v>
      </c>
      <c r="L20" s="51">
        <f t="shared" si="3"/>
        <v>0</v>
      </c>
      <c r="M20" s="201">
        <f>J20*33+K20*49+L20*15</f>
        <v>0</v>
      </c>
      <c r="N20" s="201"/>
      <c r="O20" s="202"/>
    </row>
    <row r="21" spans="1:15" ht="15.75" customHeight="1">
      <c r="A21" s="75">
        <v>1</v>
      </c>
      <c r="B21" s="99" t="s">
        <v>71</v>
      </c>
      <c r="C21" s="100" t="s">
        <v>107</v>
      </c>
      <c r="D21" s="6"/>
      <c r="E21" s="77" t="s">
        <v>62</v>
      </c>
      <c r="F21" s="77"/>
      <c r="G21" s="47"/>
      <c r="H21" s="48"/>
      <c r="I21" s="212"/>
      <c r="J21" s="48">
        <f t="shared" si="1"/>
        <v>0</v>
      </c>
      <c r="K21" s="48">
        <f t="shared" si="2"/>
        <v>0</v>
      </c>
      <c r="L21" s="51">
        <f t="shared" si="3"/>
        <v>0</v>
      </c>
      <c r="M21" s="138">
        <f>J21*33+K21*49+L21*15</f>
        <v>0</v>
      </c>
      <c r="N21" s="138"/>
      <c r="O21" s="102"/>
    </row>
    <row r="22" spans="1:15" ht="15.75" customHeight="1">
      <c r="A22" s="75">
        <v>1</v>
      </c>
      <c r="B22" s="99" t="s">
        <v>73</v>
      </c>
      <c r="C22" s="100" t="s">
        <v>108</v>
      </c>
      <c r="D22" s="6"/>
      <c r="E22" s="77" t="s">
        <v>62</v>
      </c>
      <c r="F22" s="77"/>
      <c r="G22" s="47"/>
      <c r="H22" s="48"/>
      <c r="I22" s="212"/>
      <c r="J22" s="48">
        <f t="shared" si="1"/>
        <v>0</v>
      </c>
      <c r="K22" s="48">
        <f t="shared" si="2"/>
        <v>0</v>
      </c>
      <c r="L22" s="51">
        <f t="shared" si="3"/>
        <v>0</v>
      </c>
      <c r="M22" s="138">
        <f>J22*33+K22*49+L22*15</f>
        <v>0</v>
      </c>
      <c r="N22" s="138"/>
      <c r="O22" s="102"/>
    </row>
    <row r="23" spans="1:15" ht="15.75" customHeight="1">
      <c r="A23" s="75">
        <v>1</v>
      </c>
      <c r="B23" s="99" t="s">
        <v>75</v>
      </c>
      <c r="C23" s="100" t="s">
        <v>109</v>
      </c>
      <c r="D23" s="6"/>
      <c r="E23" s="77">
        <v>8</v>
      </c>
      <c r="F23" s="79">
        <v>0</v>
      </c>
      <c r="G23" s="87">
        <v>1</v>
      </c>
      <c r="H23" s="71">
        <f t="shared" si="0"/>
        <v>8</v>
      </c>
      <c r="I23" s="212">
        <v>0</v>
      </c>
      <c r="J23" s="72">
        <f>H23*I23</f>
        <v>0</v>
      </c>
      <c r="K23" s="72">
        <f>J23*0.05</f>
        <v>0</v>
      </c>
      <c r="L23" s="73">
        <f>J23*0.1</f>
        <v>0</v>
      </c>
      <c r="M23" s="70">
        <f>J23*J$3+K23*K$3+L23*L$3</f>
        <v>0</v>
      </c>
      <c r="N23" s="259">
        <f>F23*G23*I23</f>
        <v>0</v>
      </c>
      <c r="O23" s="260"/>
    </row>
    <row r="24" spans="1:15" ht="15.75" customHeight="1">
      <c r="A24" s="75"/>
      <c r="B24" s="99" t="s">
        <v>77</v>
      </c>
      <c r="C24" s="100" t="s">
        <v>110</v>
      </c>
      <c r="D24" s="6"/>
      <c r="E24" s="77"/>
      <c r="F24" s="77"/>
      <c r="G24" s="47"/>
      <c r="H24" s="48">
        <f t="shared" si="0"/>
        <v>0</v>
      </c>
      <c r="I24" s="212"/>
      <c r="J24" s="48">
        <f>H24*I24</f>
        <v>0</v>
      </c>
      <c r="K24" s="48">
        <f>J24*0.05</f>
        <v>0</v>
      </c>
      <c r="L24" s="51">
        <f>J24*0.1</f>
        <v>0</v>
      </c>
      <c r="M24" s="138">
        <f>J24*33+K24*49+L24*15</f>
        <v>0</v>
      </c>
      <c r="N24" s="138"/>
      <c r="O24" s="102"/>
    </row>
    <row r="25" spans="1:15" ht="15.75" customHeight="1">
      <c r="A25" s="75"/>
      <c r="B25" s="99"/>
      <c r="C25" s="100" t="s">
        <v>163</v>
      </c>
      <c r="D25" s="6"/>
      <c r="E25" s="69">
        <v>0.25</v>
      </c>
      <c r="F25" s="79">
        <v>0</v>
      </c>
      <c r="G25" s="81">
        <v>2.4</v>
      </c>
      <c r="H25" s="88">
        <f t="shared" si="0"/>
        <v>0.6</v>
      </c>
      <c r="I25" s="212">
        <v>0</v>
      </c>
      <c r="J25" s="72" t="s">
        <v>170</v>
      </c>
      <c r="K25" s="72" t="s">
        <v>170</v>
      </c>
      <c r="L25" s="72">
        <f>I25*H25</f>
        <v>0</v>
      </c>
      <c r="M25" s="197">
        <f>L25*L$3</f>
        <v>0</v>
      </c>
      <c r="N25" s="138"/>
      <c r="O25" s="91" t="s">
        <v>65</v>
      </c>
    </row>
    <row r="26" spans="1:15" ht="15.75" customHeight="1">
      <c r="A26" s="75">
        <v>1</v>
      </c>
      <c r="B26" s="104"/>
      <c r="C26" s="100" t="s">
        <v>164</v>
      </c>
      <c r="D26" s="6"/>
      <c r="E26" s="69">
        <v>0.25</v>
      </c>
      <c r="F26" s="86">
        <v>0</v>
      </c>
      <c r="G26" s="71">
        <v>1</v>
      </c>
      <c r="H26" s="71">
        <f t="shared" si="0"/>
        <v>0.25</v>
      </c>
      <c r="I26" s="4">
        <f>0.01*I17</f>
        <v>0</v>
      </c>
      <c r="J26" s="208">
        <f>H26*I26</f>
        <v>0</v>
      </c>
      <c r="K26" s="208">
        <f>J26*0.05</f>
        <v>0</v>
      </c>
      <c r="L26" s="209">
        <f>J26*0.1</f>
        <v>0</v>
      </c>
      <c r="M26" s="109">
        <f>J26*J$3+K26*K$3+L26*L$3</f>
        <v>0</v>
      </c>
      <c r="N26" s="109">
        <f>F26*G26*I26</f>
        <v>0</v>
      </c>
      <c r="O26" s="105"/>
    </row>
    <row r="27" spans="1:15" ht="15.75" customHeight="1">
      <c r="A27" s="75"/>
      <c r="B27" s="104"/>
      <c r="C27" s="100" t="s">
        <v>165</v>
      </c>
      <c r="D27" s="6"/>
      <c r="E27" s="69">
        <v>1.5</v>
      </c>
      <c r="F27" s="86">
        <v>0</v>
      </c>
      <c r="G27" s="71">
        <v>1</v>
      </c>
      <c r="H27" s="71">
        <f t="shared" si="0"/>
        <v>1.5</v>
      </c>
      <c r="I27" s="4">
        <v>0</v>
      </c>
      <c r="J27" s="208">
        <f>H27*I27</f>
        <v>0</v>
      </c>
      <c r="K27" s="208">
        <f>J27*0.05</f>
        <v>0</v>
      </c>
      <c r="L27" s="209">
        <f>J27*0.1</f>
        <v>0</v>
      </c>
      <c r="M27" s="109">
        <f>J27*J$3+K27*K$3+L27*L$3</f>
        <v>0</v>
      </c>
      <c r="N27" s="109">
        <f>F27*G27*I27</f>
        <v>0</v>
      </c>
      <c r="O27" s="105"/>
    </row>
    <row r="28" spans="1:15" s="195" customFormat="1" ht="21" customHeight="1">
      <c r="A28" s="193"/>
      <c r="B28" s="194"/>
      <c r="C28" s="286" t="s">
        <v>166</v>
      </c>
      <c r="D28" s="287"/>
      <c r="E28" s="69">
        <v>1</v>
      </c>
      <c r="F28" s="86">
        <v>0</v>
      </c>
      <c r="G28" s="71">
        <v>1</v>
      </c>
      <c r="H28" s="71">
        <f t="shared" si="0"/>
        <v>1</v>
      </c>
      <c r="I28" s="4">
        <f>0.05*I17</f>
        <v>0</v>
      </c>
      <c r="J28" s="208">
        <f>H28*I28</f>
        <v>0</v>
      </c>
      <c r="K28" s="208">
        <f>J28*0.05</f>
        <v>0</v>
      </c>
      <c r="L28" s="209">
        <f>J28*0.1</f>
        <v>0</v>
      </c>
      <c r="M28" s="109">
        <f>J28*J$3+K28*K$3+L28*L$3</f>
        <v>0</v>
      </c>
      <c r="N28" s="109">
        <f>F28*G28*I28</f>
        <v>0</v>
      </c>
      <c r="O28" s="105"/>
    </row>
    <row r="29" spans="1:15" ht="15.75" customHeight="1">
      <c r="A29" s="106"/>
      <c r="B29" s="99" t="s">
        <v>79</v>
      </c>
      <c r="C29" s="100" t="s">
        <v>111</v>
      </c>
      <c r="D29" s="6"/>
      <c r="E29" s="77" t="s">
        <v>98</v>
      </c>
      <c r="F29" s="77"/>
      <c r="G29" s="47"/>
      <c r="H29" s="47"/>
      <c r="I29" s="101"/>
      <c r="J29" s="89"/>
      <c r="K29" s="89"/>
      <c r="L29" s="90"/>
      <c r="M29" s="109"/>
      <c r="N29" s="109"/>
      <c r="O29" s="103"/>
    </row>
    <row r="30" spans="1:15" ht="15.75" customHeight="1">
      <c r="A30" s="107"/>
      <c r="B30" s="76" t="s">
        <v>112</v>
      </c>
      <c r="C30" s="45" t="s">
        <v>113</v>
      </c>
      <c r="D30" s="108"/>
      <c r="E30" s="77" t="s">
        <v>98</v>
      </c>
      <c r="F30" s="77"/>
      <c r="G30" s="47"/>
      <c r="H30" s="47"/>
      <c r="I30" s="101"/>
      <c r="J30" s="89"/>
      <c r="K30" s="89"/>
      <c r="L30" s="90"/>
      <c r="M30" s="109"/>
      <c r="N30" s="109"/>
      <c r="O30" s="103"/>
    </row>
    <row r="31" spans="1:15" ht="15.75" customHeight="1">
      <c r="A31" s="110" t="s">
        <v>114</v>
      </c>
      <c r="B31" s="97"/>
      <c r="C31" s="97"/>
      <c r="D31" s="97"/>
      <c r="E31" s="111"/>
      <c r="F31" s="111"/>
      <c r="G31" s="111"/>
      <c r="H31" s="111"/>
      <c r="I31" s="111"/>
      <c r="J31" s="112">
        <f>SUM(J13:J13,J16:J28)</f>
        <v>0</v>
      </c>
      <c r="K31" s="112">
        <f>SUM(K13:K13,K16:K28)</f>
        <v>0</v>
      </c>
      <c r="L31" s="112">
        <f>SUM(L13:L13,L16:L28)</f>
        <v>0</v>
      </c>
      <c r="M31" s="258">
        <f>SUM(M13:M13,M16:M28)</f>
        <v>0</v>
      </c>
      <c r="N31" s="258">
        <f>SUM(N13:N13,N16:N28)</f>
        <v>0</v>
      </c>
      <c r="O31" s="114"/>
    </row>
    <row r="32" spans="1:21" ht="10.5">
      <c r="A32" s="115"/>
      <c r="B32" s="92"/>
      <c r="C32" s="92"/>
      <c r="D32" s="116"/>
      <c r="E32" s="117"/>
      <c r="F32" s="117"/>
      <c r="G32" s="92"/>
      <c r="H32" s="92"/>
      <c r="I32" s="118"/>
      <c r="J32" s="118"/>
      <c r="K32" s="118"/>
      <c r="L32" s="118"/>
      <c r="M32" s="118"/>
      <c r="N32" s="118"/>
      <c r="O32" s="119"/>
      <c r="R32" s="120"/>
      <c r="S32" s="121"/>
      <c r="T32" s="11"/>
      <c r="U32" s="122"/>
    </row>
    <row r="33" spans="1:21" ht="10.5">
      <c r="A33" s="115"/>
      <c r="B33" s="92"/>
      <c r="C33" s="92"/>
      <c r="D33" s="116"/>
      <c r="E33" s="117"/>
      <c r="F33" s="123"/>
      <c r="G33" s="124"/>
      <c r="H33" s="118"/>
      <c r="I33" s="124" t="s">
        <v>129</v>
      </c>
      <c r="J33" s="124" t="s">
        <v>130</v>
      </c>
      <c r="K33" s="124" t="s">
        <v>122</v>
      </c>
      <c r="L33" s="124" t="s">
        <v>87</v>
      </c>
      <c r="M33" s="7"/>
      <c r="N33" s="7"/>
      <c r="O33" s="119"/>
      <c r="R33" s="120"/>
      <c r="S33" s="121"/>
      <c r="T33" s="11"/>
      <c r="U33" s="122"/>
    </row>
    <row r="34" spans="1:21" ht="10.5">
      <c r="A34" s="115"/>
      <c r="B34" s="92"/>
      <c r="C34" s="92"/>
      <c r="D34" s="116"/>
      <c r="E34" s="117"/>
      <c r="F34" s="125" t="s">
        <v>131</v>
      </c>
      <c r="G34" s="118"/>
      <c r="I34" s="124">
        <f>SUM(J31:L31)</f>
        <v>0</v>
      </c>
      <c r="J34" s="126">
        <f>M31</f>
        <v>0</v>
      </c>
      <c r="K34" s="126">
        <f>N31</f>
        <v>0</v>
      </c>
      <c r="L34" s="126">
        <f>SUM(J34:K34)</f>
        <v>0</v>
      </c>
      <c r="M34" s="7"/>
      <c r="N34" s="7"/>
      <c r="O34" s="119"/>
      <c r="R34" s="120"/>
      <c r="S34" s="121"/>
      <c r="T34" s="11"/>
      <c r="U34" s="122"/>
    </row>
    <row r="35" spans="1:21" ht="10.5">
      <c r="A35" s="115"/>
      <c r="B35" s="92"/>
      <c r="C35" s="92"/>
      <c r="D35" s="116"/>
      <c r="E35" s="117"/>
      <c r="F35" s="125" t="s">
        <v>132</v>
      </c>
      <c r="G35" s="118"/>
      <c r="I35" s="124">
        <v>0</v>
      </c>
      <c r="J35" s="126">
        <v>0</v>
      </c>
      <c r="K35" s="126">
        <v>0</v>
      </c>
      <c r="L35" s="126">
        <f>SUM(J35:K35)</f>
        <v>0</v>
      </c>
      <c r="M35" s="7"/>
      <c r="N35" s="7"/>
      <c r="O35" s="119"/>
      <c r="R35" s="120"/>
      <c r="S35" s="121"/>
      <c r="T35" s="11"/>
      <c r="U35" s="122"/>
    </row>
    <row r="36" spans="1:21" ht="12" customHeight="1" thickBot="1">
      <c r="A36" s="127"/>
      <c r="B36" s="128"/>
      <c r="C36" s="128"/>
      <c r="D36" s="129"/>
      <c r="E36" s="130"/>
      <c r="F36" s="132" t="s">
        <v>133</v>
      </c>
      <c r="G36" s="131"/>
      <c r="H36" s="131"/>
      <c r="I36" s="133">
        <v>0</v>
      </c>
      <c r="J36" s="133">
        <v>0</v>
      </c>
      <c r="K36" s="133">
        <v>0</v>
      </c>
      <c r="L36" s="133">
        <f>SUM(J36:K36)</f>
        <v>0</v>
      </c>
      <c r="M36" s="128"/>
      <c r="N36" s="128"/>
      <c r="O36" s="134"/>
      <c r="R36" s="120"/>
      <c r="S36" s="121"/>
      <c r="T36" s="11"/>
      <c r="U36" s="122"/>
    </row>
    <row r="37" spans="2:21" ht="11.25" thickTop="1">
      <c r="B37" s="92"/>
      <c r="D37" s="116"/>
      <c r="E37" s="117"/>
      <c r="F37" s="117"/>
      <c r="G37" s="92"/>
      <c r="H37" s="92"/>
      <c r="R37" s="120"/>
      <c r="S37" s="121"/>
      <c r="T37" s="11"/>
      <c r="U37" s="122"/>
    </row>
    <row r="38" spans="1:21" ht="11.25" customHeight="1">
      <c r="A38" s="7" t="s">
        <v>115</v>
      </c>
      <c r="B38" s="289" t="s">
        <v>11</v>
      </c>
      <c r="C38" s="289"/>
      <c r="D38" s="289"/>
      <c r="E38" s="289"/>
      <c r="F38" s="289"/>
      <c r="G38" s="289"/>
      <c r="H38" s="289"/>
      <c r="I38" s="289"/>
      <c r="J38" s="289"/>
      <c r="K38" s="289"/>
      <c r="L38" s="289"/>
      <c r="M38" s="289"/>
      <c r="N38" s="289"/>
      <c r="O38" s="289"/>
      <c r="R38" s="120"/>
      <c r="S38" s="121"/>
      <c r="T38" s="11"/>
      <c r="U38" s="122"/>
    </row>
    <row r="39" spans="2:21" ht="10.5" customHeight="1">
      <c r="B39" s="289"/>
      <c r="C39" s="289"/>
      <c r="D39" s="289"/>
      <c r="E39" s="289"/>
      <c r="F39" s="289"/>
      <c r="G39" s="289"/>
      <c r="H39" s="289"/>
      <c r="I39" s="289"/>
      <c r="J39" s="289"/>
      <c r="K39" s="289"/>
      <c r="L39" s="289"/>
      <c r="M39" s="289"/>
      <c r="N39" s="289"/>
      <c r="O39" s="289"/>
      <c r="R39" s="120"/>
      <c r="S39" s="121"/>
      <c r="T39" s="11"/>
      <c r="U39" s="122"/>
    </row>
    <row r="40" spans="2:21" ht="10.5">
      <c r="B40" s="218"/>
      <c r="C40" s="218"/>
      <c r="D40" s="218"/>
      <c r="E40" s="218"/>
      <c r="F40" s="218"/>
      <c r="G40" s="218"/>
      <c r="H40" s="218"/>
      <c r="I40" s="218"/>
      <c r="J40" s="218"/>
      <c r="K40" s="218"/>
      <c r="L40" s="218"/>
      <c r="M40" s="218"/>
      <c r="N40" s="218"/>
      <c r="O40" s="218"/>
      <c r="R40" s="120"/>
      <c r="S40" s="121"/>
      <c r="T40" s="11"/>
      <c r="U40" s="122"/>
    </row>
    <row r="41" spans="1:21" ht="10.5" customHeight="1">
      <c r="A41" s="7" t="s">
        <v>116</v>
      </c>
      <c r="B41" s="284" t="s">
        <v>181</v>
      </c>
      <c r="C41" s="284"/>
      <c r="D41" s="284"/>
      <c r="E41" s="284"/>
      <c r="F41" s="284"/>
      <c r="G41" s="284"/>
      <c r="H41" s="284"/>
      <c r="I41" s="284"/>
      <c r="J41" s="284"/>
      <c r="K41" s="284"/>
      <c r="L41" s="284"/>
      <c r="M41" s="284"/>
      <c r="N41" s="284"/>
      <c r="O41" s="284"/>
      <c r="R41" s="120"/>
      <c r="S41" s="121"/>
      <c r="T41" s="11"/>
      <c r="U41" s="122"/>
    </row>
    <row r="42" spans="2:21" ht="10.5">
      <c r="B42" s="284"/>
      <c r="C42" s="284"/>
      <c r="D42" s="284"/>
      <c r="E42" s="284"/>
      <c r="F42" s="284"/>
      <c r="G42" s="284"/>
      <c r="H42" s="284"/>
      <c r="I42" s="284"/>
      <c r="J42" s="284"/>
      <c r="K42" s="284"/>
      <c r="L42" s="284"/>
      <c r="M42" s="284"/>
      <c r="N42" s="284"/>
      <c r="O42" s="284"/>
      <c r="R42" s="120"/>
      <c r="S42" s="121"/>
      <c r="T42" s="11"/>
      <c r="U42" s="122"/>
    </row>
    <row r="43" spans="2:21" ht="10.5">
      <c r="B43" s="284"/>
      <c r="C43" s="284"/>
      <c r="D43" s="284"/>
      <c r="E43" s="284"/>
      <c r="F43" s="284"/>
      <c r="G43" s="284"/>
      <c r="H43" s="284"/>
      <c r="I43" s="284"/>
      <c r="J43" s="284"/>
      <c r="K43" s="284"/>
      <c r="L43" s="284"/>
      <c r="M43" s="284"/>
      <c r="N43" s="284"/>
      <c r="O43" s="284"/>
      <c r="R43" s="120"/>
      <c r="S43" s="121"/>
      <c r="T43" s="11"/>
      <c r="U43" s="122"/>
    </row>
    <row r="44" spans="2:21" ht="10.5">
      <c r="B44" s="196"/>
      <c r="C44" s="196"/>
      <c r="D44" s="196"/>
      <c r="E44" s="196"/>
      <c r="F44" s="196"/>
      <c r="G44" s="196"/>
      <c r="H44" s="196"/>
      <c r="I44" s="196"/>
      <c r="J44" s="196"/>
      <c r="K44" s="196"/>
      <c r="L44" s="196"/>
      <c r="M44" s="196"/>
      <c r="N44" s="196"/>
      <c r="O44" s="196"/>
      <c r="R44" s="120"/>
      <c r="S44" s="121"/>
      <c r="T44" s="11"/>
      <c r="U44" s="122"/>
    </row>
    <row r="45" spans="1:21" ht="9.75" customHeight="1">
      <c r="A45" s="7" t="s">
        <v>65</v>
      </c>
      <c r="B45" s="284" t="s">
        <v>9</v>
      </c>
      <c r="C45" s="284"/>
      <c r="D45" s="284"/>
      <c r="E45" s="284"/>
      <c r="F45" s="284"/>
      <c r="G45" s="284"/>
      <c r="H45" s="284"/>
      <c r="I45" s="284"/>
      <c r="J45" s="284"/>
      <c r="K45" s="284"/>
      <c r="L45" s="284"/>
      <c r="M45" s="284"/>
      <c r="N45" s="284"/>
      <c r="O45" s="284"/>
      <c r="R45" s="120"/>
      <c r="S45" s="121"/>
      <c r="T45" s="11"/>
      <c r="U45" s="122"/>
    </row>
    <row r="46" spans="2:21" ht="10.5">
      <c r="B46" s="284"/>
      <c r="C46" s="284"/>
      <c r="D46" s="284"/>
      <c r="E46" s="284"/>
      <c r="F46" s="284"/>
      <c r="G46" s="284"/>
      <c r="H46" s="284"/>
      <c r="I46" s="284"/>
      <c r="J46" s="284"/>
      <c r="K46" s="284"/>
      <c r="L46" s="284"/>
      <c r="M46" s="284"/>
      <c r="N46" s="284"/>
      <c r="O46" s="284"/>
      <c r="R46" s="120"/>
      <c r="S46" s="121"/>
      <c r="T46" s="11"/>
      <c r="U46" s="122"/>
    </row>
  </sheetData>
  <mergeCells count="6">
    <mergeCell ref="B41:O43"/>
    <mergeCell ref="B45:O46"/>
    <mergeCell ref="A1:O1"/>
    <mergeCell ref="A2:O2"/>
    <mergeCell ref="C28:D28"/>
    <mergeCell ref="B38:O39"/>
  </mergeCells>
  <printOptions/>
  <pageMargins left="0.75" right="0.75" top="1" bottom="1" header="0.5" footer="0.5"/>
  <pageSetup fitToHeight="2" fitToWidth="1" horizontalDpi="600" verticalDpi="600" orientation="landscape" scale="68" r:id="rId1"/>
</worksheet>
</file>

<file path=xl/worksheets/sheet9.xml><?xml version="1.0" encoding="utf-8"?>
<worksheet xmlns="http://schemas.openxmlformats.org/spreadsheetml/2006/main" xmlns:r="http://schemas.openxmlformats.org/officeDocument/2006/relationships">
  <sheetPr>
    <pageSetUpPr fitToPage="1"/>
  </sheetPr>
  <dimension ref="A1:AJ52"/>
  <sheetViews>
    <sheetView zoomScale="75" zoomScaleNormal="75" workbookViewId="0" topLeftCell="A1">
      <pane xSplit="4" ySplit="9" topLeftCell="E10" activePane="bottomRight" state="frozen"/>
      <selection pane="topLeft" activeCell="A1" sqref="A1"/>
      <selection pane="topRight" activeCell="E1" sqref="E1"/>
      <selection pane="bottomLeft" activeCell="A10" sqref="A10"/>
      <selection pane="bottomRight" activeCell="I18" sqref="I18"/>
    </sheetView>
  </sheetViews>
  <sheetFormatPr defaultColWidth="9.83203125" defaultRowHeight="10.5"/>
  <cols>
    <col min="1" max="3" width="3.66015625" style="7" customWidth="1"/>
    <col min="4" max="4" width="55.83203125" style="7" customWidth="1"/>
    <col min="5" max="6" width="12.83203125" style="11" customWidth="1"/>
    <col min="7" max="9" width="11.83203125" style="11" customWidth="1"/>
    <col min="10" max="10" width="12.83203125" style="11" customWidth="1"/>
    <col min="11" max="11" width="13" style="11" customWidth="1"/>
    <col min="12" max="12" width="11.83203125" style="11" customWidth="1"/>
    <col min="13" max="13" width="13.16015625" style="11" customWidth="1"/>
    <col min="14" max="14" width="13.33203125" style="11" customWidth="1"/>
    <col min="15" max="15" width="11.83203125" style="11" customWidth="1"/>
    <col min="16" max="18" width="9.83203125" style="7" customWidth="1"/>
    <col min="19" max="19" width="35.83203125" style="7" customWidth="1"/>
    <col min="20" max="20" width="16.16015625" style="7" customWidth="1"/>
    <col min="21" max="16384" width="9.83203125" style="7" customWidth="1"/>
  </cols>
  <sheetData>
    <row r="1" spans="1:36" ht="13.5" customHeight="1">
      <c r="A1" s="285" t="s">
        <v>14</v>
      </c>
      <c r="B1" s="285"/>
      <c r="C1" s="285"/>
      <c r="D1" s="285"/>
      <c r="E1" s="285"/>
      <c r="F1" s="285"/>
      <c r="G1" s="285"/>
      <c r="H1" s="285"/>
      <c r="I1" s="285"/>
      <c r="J1" s="285"/>
      <c r="K1" s="285"/>
      <c r="L1" s="285"/>
      <c r="M1" s="285"/>
      <c r="N1" s="285"/>
      <c r="O1" s="285"/>
      <c r="Q1" s="8">
        <v>75</v>
      </c>
      <c r="R1" s="9"/>
      <c r="S1" s="9"/>
      <c r="T1" s="9"/>
      <c r="U1" s="9"/>
      <c r="V1" s="9"/>
      <c r="W1" s="9"/>
      <c r="X1" s="9"/>
      <c r="Y1" s="9"/>
      <c r="Z1" s="9"/>
      <c r="AA1" s="9"/>
      <c r="AB1" s="9"/>
      <c r="AC1" s="9"/>
      <c r="AD1" s="9"/>
      <c r="AE1" s="9"/>
      <c r="AF1" s="9"/>
      <c r="AG1" s="9"/>
      <c r="AH1" s="9"/>
      <c r="AI1" s="9"/>
      <c r="AJ1" s="9"/>
    </row>
    <row r="2" spans="1:15" ht="13.5" customHeight="1">
      <c r="A2" s="285" t="s">
        <v>15</v>
      </c>
      <c r="B2" s="285"/>
      <c r="C2" s="285"/>
      <c r="D2" s="285"/>
      <c r="E2" s="285"/>
      <c r="F2" s="285"/>
      <c r="G2" s="285"/>
      <c r="H2" s="285"/>
      <c r="I2" s="285"/>
      <c r="J2" s="285"/>
      <c r="K2" s="285"/>
      <c r="L2" s="285"/>
      <c r="M2" s="285"/>
      <c r="N2" s="285"/>
      <c r="O2" s="285"/>
    </row>
    <row r="3" spans="1:15" ht="13.5" customHeight="1" thickBot="1">
      <c r="A3" s="10"/>
      <c r="J3" s="12">
        <v>45.15</v>
      </c>
      <c r="K3" s="12">
        <v>58.48</v>
      </c>
      <c r="L3" s="12">
        <v>19.03</v>
      </c>
      <c r="M3" s="13"/>
      <c r="N3" s="13"/>
      <c r="O3" s="13"/>
    </row>
    <row r="4" spans="1:15" ht="10.5" customHeight="1" thickTop="1">
      <c r="A4" s="14"/>
      <c r="B4" s="15" t="s">
        <v>37</v>
      </c>
      <c r="C4" s="15" t="s">
        <v>80</v>
      </c>
      <c r="D4" s="16"/>
      <c r="E4" s="17" t="s">
        <v>81</v>
      </c>
      <c r="F4" s="19"/>
      <c r="G4" s="18" t="s">
        <v>39</v>
      </c>
      <c r="H4" s="18" t="s">
        <v>40</v>
      </c>
      <c r="I4" s="17" t="s">
        <v>41</v>
      </c>
      <c r="J4" s="17" t="s">
        <v>42</v>
      </c>
      <c r="K4" s="17" t="s">
        <v>43</v>
      </c>
      <c r="L4" s="20" t="s">
        <v>82</v>
      </c>
      <c r="M4" s="20"/>
      <c r="N4" s="17"/>
      <c r="O4" s="21"/>
    </row>
    <row r="5" spans="1:15" ht="10.5" customHeight="1">
      <c r="A5" s="22"/>
      <c r="B5" s="23" t="s">
        <v>37</v>
      </c>
      <c r="C5" s="23" t="s">
        <v>83</v>
      </c>
      <c r="E5" s="24" t="s">
        <v>95</v>
      </c>
      <c r="F5" s="26" t="s">
        <v>122</v>
      </c>
      <c r="G5" s="25" t="s">
        <v>85</v>
      </c>
      <c r="H5" s="25" t="s">
        <v>51</v>
      </c>
      <c r="I5" s="24" t="s">
        <v>123</v>
      </c>
      <c r="J5" s="24" t="s">
        <v>86</v>
      </c>
      <c r="K5" s="24" t="s">
        <v>47</v>
      </c>
      <c r="L5" s="27" t="s">
        <v>48</v>
      </c>
      <c r="M5" s="27" t="s">
        <v>87</v>
      </c>
      <c r="N5" s="24" t="s">
        <v>88</v>
      </c>
      <c r="O5" s="28" t="s">
        <v>89</v>
      </c>
    </row>
    <row r="6" spans="1:15" ht="10.5" customHeight="1">
      <c r="A6" s="22"/>
      <c r="B6" s="23" t="s">
        <v>37</v>
      </c>
      <c r="C6" s="23" t="s">
        <v>90</v>
      </c>
      <c r="E6" s="24" t="s">
        <v>84</v>
      </c>
      <c r="F6" s="26" t="s">
        <v>121</v>
      </c>
      <c r="G6" s="25" t="s">
        <v>50</v>
      </c>
      <c r="H6" s="25" t="s">
        <v>53</v>
      </c>
      <c r="I6" s="24" t="s">
        <v>91</v>
      </c>
      <c r="J6" s="24" t="s">
        <v>51</v>
      </c>
      <c r="K6" s="24" t="s">
        <v>51</v>
      </c>
      <c r="L6" s="27" t="s">
        <v>51</v>
      </c>
      <c r="M6" s="27" t="s">
        <v>92</v>
      </c>
      <c r="N6" s="24" t="s">
        <v>122</v>
      </c>
      <c r="O6" s="28"/>
    </row>
    <row r="7" spans="1:15" ht="10.5" customHeight="1">
      <c r="A7" s="22"/>
      <c r="B7" s="23" t="s">
        <v>37</v>
      </c>
      <c r="C7" s="23" t="s">
        <v>93</v>
      </c>
      <c r="E7" s="24" t="s">
        <v>55</v>
      </c>
      <c r="F7" s="26" t="s">
        <v>53</v>
      </c>
      <c r="G7" s="25" t="s">
        <v>53</v>
      </c>
      <c r="H7" s="25" t="s">
        <v>95</v>
      </c>
      <c r="I7" s="24" t="s">
        <v>124</v>
      </c>
      <c r="J7" s="24" t="s">
        <v>54</v>
      </c>
      <c r="K7" s="24" t="s">
        <v>54</v>
      </c>
      <c r="L7" s="27" t="s">
        <v>54</v>
      </c>
      <c r="M7" s="27" t="s">
        <v>54</v>
      </c>
      <c r="N7" s="24" t="s">
        <v>121</v>
      </c>
      <c r="O7" s="28"/>
    </row>
    <row r="8" spans="1:15" ht="10.5" customHeight="1">
      <c r="A8" s="29"/>
      <c r="E8" s="24" t="s">
        <v>94</v>
      </c>
      <c r="F8" s="26" t="s">
        <v>55</v>
      </c>
      <c r="G8" s="25" t="s">
        <v>95</v>
      </c>
      <c r="H8" s="25" t="s">
        <v>54</v>
      </c>
      <c r="I8" s="30"/>
      <c r="J8" s="31" t="s">
        <v>209</v>
      </c>
      <c r="K8" s="31" t="s">
        <v>210</v>
      </c>
      <c r="L8" s="32" t="s">
        <v>211</v>
      </c>
      <c r="M8" s="33" t="s">
        <v>97</v>
      </c>
      <c r="N8" s="24" t="s">
        <v>54</v>
      </c>
      <c r="O8" s="34"/>
    </row>
    <row r="9" spans="1:15" ht="10.5" customHeight="1" thickBot="1">
      <c r="A9" s="35" t="s">
        <v>56</v>
      </c>
      <c r="B9" s="36"/>
      <c r="C9" s="36"/>
      <c r="D9" s="36"/>
      <c r="E9" s="37" t="s">
        <v>96</v>
      </c>
      <c r="F9" s="39"/>
      <c r="G9" s="38" t="s">
        <v>54</v>
      </c>
      <c r="H9" s="38" t="s">
        <v>125</v>
      </c>
      <c r="I9" s="37"/>
      <c r="J9" s="40" t="s">
        <v>126</v>
      </c>
      <c r="K9" s="40" t="s">
        <v>127</v>
      </c>
      <c r="L9" s="41" t="s">
        <v>128</v>
      </c>
      <c r="M9" s="42"/>
      <c r="N9" s="37"/>
      <c r="O9" s="43"/>
    </row>
    <row r="10" spans="1:15" ht="15.75" customHeight="1" thickTop="1">
      <c r="A10" s="44" t="s">
        <v>60</v>
      </c>
      <c r="B10" s="45" t="s">
        <v>61</v>
      </c>
      <c r="C10" s="5"/>
      <c r="D10" s="5"/>
      <c r="E10" s="46" t="s">
        <v>98</v>
      </c>
      <c r="F10" s="46"/>
      <c r="G10" s="47"/>
      <c r="H10" s="48"/>
      <c r="I10" s="49">
        <v>55</v>
      </c>
      <c r="J10" s="47"/>
      <c r="K10" s="47"/>
      <c r="L10" s="50"/>
      <c r="M10" s="51">
        <f>J10*33+K10*49+L10*15</f>
        <v>0</v>
      </c>
      <c r="N10" s="52"/>
      <c r="O10" s="53"/>
    </row>
    <row r="11" spans="1:15" ht="15.75" customHeight="1">
      <c r="A11" s="44" t="s">
        <v>63</v>
      </c>
      <c r="B11" s="45" t="s">
        <v>99</v>
      </c>
      <c r="C11" s="5"/>
      <c r="D11" s="5"/>
      <c r="E11" s="46" t="s">
        <v>98</v>
      </c>
      <c r="F11" s="46"/>
      <c r="G11" s="47"/>
      <c r="H11" s="48"/>
      <c r="I11" s="49">
        <v>4</v>
      </c>
      <c r="J11" s="48">
        <f>H11*I11</f>
        <v>0</v>
      </c>
      <c r="K11" s="48">
        <f>J11*0.05</f>
        <v>0</v>
      </c>
      <c r="L11" s="51">
        <f>J11*0.1</f>
        <v>0</v>
      </c>
      <c r="M11" s="51">
        <f>J11*33+K11*49+L11*15</f>
        <v>0</v>
      </c>
      <c r="N11" s="52"/>
      <c r="O11" s="53" t="s">
        <v>70</v>
      </c>
    </row>
    <row r="12" spans="1:15" ht="15.75" customHeight="1">
      <c r="A12" s="54" t="s">
        <v>66</v>
      </c>
      <c r="B12" s="55" t="s">
        <v>100</v>
      </c>
      <c r="C12" s="56"/>
      <c r="D12" s="56"/>
      <c r="E12" s="57"/>
      <c r="F12" s="57"/>
      <c r="G12" s="58"/>
      <c r="H12" s="59">
        <f>E12*$G12</f>
        <v>0</v>
      </c>
      <c r="I12" s="60"/>
      <c r="J12" s="59">
        <f>H12*I12</f>
        <v>0</v>
      </c>
      <c r="K12" s="59">
        <f>J12*0.05</f>
        <v>0</v>
      </c>
      <c r="L12" s="61">
        <f>J12*0.1</f>
        <v>0</v>
      </c>
      <c r="M12" s="59">
        <f>J12*33+K12*49+L12*15</f>
        <v>0</v>
      </c>
      <c r="N12" s="135" t="s">
        <v>70</v>
      </c>
      <c r="O12" s="62"/>
    </row>
    <row r="13" spans="1:15" ht="15.75" customHeight="1">
      <c r="A13" s="63"/>
      <c r="B13" s="185" t="s">
        <v>68</v>
      </c>
      <c r="C13" s="68" t="s">
        <v>64</v>
      </c>
      <c r="D13" s="80"/>
      <c r="E13" s="69">
        <v>5</v>
      </c>
      <c r="F13" s="79">
        <v>0</v>
      </c>
      <c r="G13" s="71">
        <v>1</v>
      </c>
      <c r="H13" s="71">
        <f>E13*$G13</f>
        <v>5</v>
      </c>
      <c r="I13" s="150">
        <v>0</v>
      </c>
      <c r="J13" s="72">
        <f>H13*I13</f>
        <v>0</v>
      </c>
      <c r="K13" s="72">
        <f>J13*0.05</f>
        <v>0</v>
      </c>
      <c r="L13" s="73">
        <f>J13*0.1</f>
        <v>0</v>
      </c>
      <c r="M13" s="70">
        <f>J13*J$3+K13*K$3+L13*L$3</f>
        <v>0</v>
      </c>
      <c r="N13" s="136">
        <f>F13*G13*I13</f>
        <v>0</v>
      </c>
      <c r="O13" s="74"/>
    </row>
    <row r="14" spans="1:15" ht="15.75" customHeight="1">
      <c r="A14" s="44"/>
      <c r="B14" s="45" t="s">
        <v>154</v>
      </c>
      <c r="C14" s="45"/>
      <c r="D14" s="5"/>
      <c r="E14" s="77" t="s">
        <v>62</v>
      </c>
      <c r="F14" s="186"/>
      <c r="G14" s="87"/>
      <c r="H14" s="87"/>
      <c r="I14" s="187"/>
      <c r="J14" s="89"/>
      <c r="K14" s="89"/>
      <c r="L14" s="90"/>
      <c r="M14" s="188"/>
      <c r="N14" s="186"/>
      <c r="O14" s="190"/>
    </row>
    <row r="15" spans="1:15" ht="15.75" customHeight="1">
      <c r="A15" s="180"/>
      <c r="B15" s="99" t="s">
        <v>73</v>
      </c>
      <c r="C15" s="100" t="s">
        <v>74</v>
      </c>
      <c r="D15" s="5"/>
      <c r="E15" s="77"/>
      <c r="F15" s="77"/>
      <c r="G15" s="47"/>
      <c r="H15" s="48">
        <f aca="true" t="shared" si="0" ref="H15:H28">E15*$G15</f>
        <v>0</v>
      </c>
      <c r="I15" s="49"/>
      <c r="J15" s="48">
        <f aca="true" t="shared" si="1" ref="J15:J22">H15*I15</f>
        <v>0</v>
      </c>
      <c r="K15" s="48">
        <f aca="true" t="shared" si="2" ref="K15:K22">J15*0.05</f>
        <v>0</v>
      </c>
      <c r="L15" s="51">
        <f aca="true" t="shared" si="3" ref="L15:L22">J15*0.1</f>
        <v>0</v>
      </c>
      <c r="M15" s="137"/>
      <c r="N15" s="52"/>
      <c r="O15" s="189"/>
    </row>
    <row r="16" spans="1:15" ht="15.75" customHeight="1">
      <c r="A16" s="84">
        <v>1</v>
      </c>
      <c r="B16" s="85"/>
      <c r="C16" s="45" t="s">
        <v>153</v>
      </c>
      <c r="D16" s="5"/>
      <c r="E16" s="77">
        <v>1</v>
      </c>
      <c r="F16" s="86">
        <v>1</v>
      </c>
      <c r="G16" s="87">
        <v>1</v>
      </c>
      <c r="H16" s="88">
        <f t="shared" si="0"/>
        <v>1</v>
      </c>
      <c r="I16" s="150">
        <v>0</v>
      </c>
      <c r="J16" s="191">
        <f t="shared" si="1"/>
        <v>0</v>
      </c>
      <c r="K16" s="191">
        <f t="shared" si="2"/>
        <v>0</v>
      </c>
      <c r="L16" s="192">
        <f t="shared" si="3"/>
        <v>0</v>
      </c>
      <c r="M16" s="109">
        <f>J16*J$3+K16*K$3+L16*L$3</f>
        <v>0</v>
      </c>
      <c r="N16" s="78">
        <f>F16*G16*I16</f>
        <v>0</v>
      </c>
      <c r="O16" s="91"/>
    </row>
    <row r="17" spans="1:15" ht="15.75" customHeight="1">
      <c r="A17" s="67"/>
      <c r="B17" s="85"/>
      <c r="C17" s="45" t="s">
        <v>162</v>
      </c>
      <c r="D17" s="5" t="s">
        <v>156</v>
      </c>
      <c r="E17" s="77">
        <v>2</v>
      </c>
      <c r="F17" s="86">
        <v>1</v>
      </c>
      <c r="G17" s="87">
        <v>1</v>
      </c>
      <c r="H17" s="88">
        <f t="shared" si="0"/>
        <v>2</v>
      </c>
      <c r="I17" s="211">
        <v>250</v>
      </c>
      <c r="J17" s="191">
        <f t="shared" si="1"/>
        <v>500</v>
      </c>
      <c r="K17" s="191">
        <f t="shared" si="2"/>
        <v>25</v>
      </c>
      <c r="L17" s="192">
        <f t="shared" si="3"/>
        <v>50</v>
      </c>
      <c r="M17" s="109">
        <f>J17*J$3+K17*K$3+L17*L$3</f>
        <v>24988.5</v>
      </c>
      <c r="N17" s="78">
        <f>F17*G17*I17</f>
        <v>250</v>
      </c>
      <c r="O17" s="91" t="s">
        <v>169</v>
      </c>
    </row>
    <row r="18" spans="1:15" ht="15.75" customHeight="1">
      <c r="A18" s="67"/>
      <c r="B18" s="85"/>
      <c r="C18" s="45" t="s">
        <v>157</v>
      </c>
      <c r="D18" s="5"/>
      <c r="E18" s="77">
        <v>2</v>
      </c>
      <c r="F18" s="86">
        <v>3</v>
      </c>
      <c r="G18" s="87">
        <v>1</v>
      </c>
      <c r="H18" s="88">
        <f t="shared" si="0"/>
        <v>2</v>
      </c>
      <c r="I18" s="211">
        <v>250</v>
      </c>
      <c r="J18" s="191">
        <f t="shared" si="1"/>
        <v>500</v>
      </c>
      <c r="K18" s="191">
        <f t="shared" si="2"/>
        <v>25</v>
      </c>
      <c r="L18" s="192">
        <f t="shared" si="3"/>
        <v>50</v>
      </c>
      <c r="M18" s="197">
        <f>J18*J$3+K18*K$3+L18*L$3</f>
        <v>24988.5</v>
      </c>
      <c r="N18" s="78">
        <f>F18*G18*I18</f>
        <v>750</v>
      </c>
      <c r="O18" s="91" t="s">
        <v>102</v>
      </c>
    </row>
    <row r="19" spans="1:16" ht="15.75" customHeight="1">
      <c r="A19" s="93" t="s">
        <v>103</v>
      </c>
      <c r="B19" s="94" t="s">
        <v>104</v>
      </c>
      <c r="C19" s="56"/>
      <c r="D19" s="56"/>
      <c r="E19" s="57"/>
      <c r="F19" s="77"/>
      <c r="G19" s="47"/>
      <c r="H19" s="48">
        <f t="shared" si="0"/>
        <v>0</v>
      </c>
      <c r="I19" s="212"/>
      <c r="J19" s="48">
        <f t="shared" si="1"/>
        <v>0</v>
      </c>
      <c r="K19" s="48">
        <f t="shared" si="2"/>
        <v>0</v>
      </c>
      <c r="L19" s="51">
        <f t="shared" si="3"/>
        <v>0</v>
      </c>
      <c r="M19" s="199">
        <f>J19*33+K19*49+L19*15</f>
        <v>0</v>
      </c>
      <c r="N19" s="199"/>
      <c r="O19" s="200"/>
      <c r="P19" s="115"/>
    </row>
    <row r="20" spans="1:15" ht="15.75" customHeight="1">
      <c r="A20" s="75">
        <v>1</v>
      </c>
      <c r="B20" s="95" t="s">
        <v>68</v>
      </c>
      <c r="C20" s="96" t="s">
        <v>105</v>
      </c>
      <c r="D20" s="97"/>
      <c r="E20" s="98" t="s">
        <v>106</v>
      </c>
      <c r="F20" s="46"/>
      <c r="G20" s="47"/>
      <c r="H20" s="48"/>
      <c r="I20" s="212"/>
      <c r="J20" s="48">
        <f t="shared" si="1"/>
        <v>0</v>
      </c>
      <c r="K20" s="48">
        <f t="shared" si="2"/>
        <v>0</v>
      </c>
      <c r="L20" s="51">
        <f t="shared" si="3"/>
        <v>0</v>
      </c>
      <c r="M20" s="201">
        <f>J20*33+K20*49+L20*15</f>
        <v>0</v>
      </c>
      <c r="N20" s="201"/>
      <c r="O20" s="202"/>
    </row>
    <row r="21" spans="1:15" ht="15.75" customHeight="1">
      <c r="A21" s="75">
        <v>1</v>
      </c>
      <c r="B21" s="99" t="s">
        <v>71</v>
      </c>
      <c r="C21" s="100" t="s">
        <v>107</v>
      </c>
      <c r="D21" s="6"/>
      <c r="E21" s="77" t="s">
        <v>62</v>
      </c>
      <c r="F21" s="77"/>
      <c r="G21" s="47"/>
      <c r="H21" s="48"/>
      <c r="I21" s="212"/>
      <c r="J21" s="48">
        <f t="shared" si="1"/>
        <v>0</v>
      </c>
      <c r="K21" s="48">
        <f t="shared" si="2"/>
        <v>0</v>
      </c>
      <c r="L21" s="51">
        <f t="shared" si="3"/>
        <v>0</v>
      </c>
      <c r="M21" s="138">
        <f>J21*33+K21*49+L21*15</f>
        <v>0</v>
      </c>
      <c r="N21" s="138"/>
      <c r="O21" s="102"/>
    </row>
    <row r="22" spans="1:15" ht="15.75" customHeight="1">
      <c r="A22" s="75">
        <v>1</v>
      </c>
      <c r="B22" s="99" t="s">
        <v>73</v>
      </c>
      <c r="C22" s="100" t="s">
        <v>108</v>
      </c>
      <c r="D22" s="6"/>
      <c r="E22" s="77" t="s">
        <v>62</v>
      </c>
      <c r="F22" s="77"/>
      <c r="G22" s="47"/>
      <c r="H22" s="48"/>
      <c r="I22" s="212"/>
      <c r="J22" s="48">
        <f t="shared" si="1"/>
        <v>0</v>
      </c>
      <c r="K22" s="48">
        <f t="shared" si="2"/>
        <v>0</v>
      </c>
      <c r="L22" s="51">
        <f t="shared" si="3"/>
        <v>0</v>
      </c>
      <c r="M22" s="138">
        <f>J22*33+K22*49+L22*15</f>
        <v>0</v>
      </c>
      <c r="N22" s="138"/>
      <c r="O22" s="102"/>
    </row>
    <row r="23" spans="1:15" ht="15.75" customHeight="1">
      <c r="A23" s="75">
        <v>1</v>
      </c>
      <c r="B23" s="99" t="s">
        <v>75</v>
      </c>
      <c r="C23" s="100" t="s">
        <v>109</v>
      </c>
      <c r="D23" s="6"/>
      <c r="E23" s="77">
        <v>8</v>
      </c>
      <c r="F23" s="79">
        <v>0</v>
      </c>
      <c r="G23" s="87">
        <v>1</v>
      </c>
      <c r="H23" s="71">
        <f t="shared" si="0"/>
        <v>8</v>
      </c>
      <c r="I23" s="212">
        <v>0</v>
      </c>
      <c r="J23" s="72">
        <f>H23*I23</f>
        <v>0</v>
      </c>
      <c r="K23" s="72">
        <f>J23*0.05</f>
        <v>0</v>
      </c>
      <c r="L23" s="73">
        <f>J23*0.1</f>
        <v>0</v>
      </c>
      <c r="M23" s="70">
        <f>J23*J$3+K23*K$3+L23*L$3</f>
        <v>0</v>
      </c>
      <c r="N23" s="136">
        <f>F23*G23*I23</f>
        <v>0</v>
      </c>
      <c r="O23" s="103"/>
    </row>
    <row r="24" spans="1:15" ht="15.75" customHeight="1">
      <c r="A24" s="75"/>
      <c r="B24" s="99" t="s">
        <v>77</v>
      </c>
      <c r="C24" s="100" t="s">
        <v>110</v>
      </c>
      <c r="D24" s="6"/>
      <c r="E24" s="77"/>
      <c r="F24" s="77"/>
      <c r="G24" s="47"/>
      <c r="H24" s="48">
        <f t="shared" si="0"/>
        <v>0</v>
      </c>
      <c r="I24" s="212"/>
      <c r="J24" s="48">
        <f>H24*I24</f>
        <v>0</v>
      </c>
      <c r="K24" s="48">
        <f>J24*0.05</f>
        <v>0</v>
      </c>
      <c r="L24" s="51">
        <f>J24*0.1</f>
        <v>0</v>
      </c>
      <c r="M24" s="138">
        <f>J24*33+K24*49+L24*15</f>
        <v>0</v>
      </c>
      <c r="N24" s="138"/>
      <c r="O24" s="102"/>
    </row>
    <row r="25" spans="1:15" ht="15.75" customHeight="1">
      <c r="A25" s="75"/>
      <c r="B25" s="99"/>
      <c r="C25" s="100" t="s">
        <v>163</v>
      </c>
      <c r="D25" s="6"/>
      <c r="E25" s="69">
        <v>0.25</v>
      </c>
      <c r="F25" s="79">
        <v>0</v>
      </c>
      <c r="G25" s="81">
        <v>2.4</v>
      </c>
      <c r="H25" s="88">
        <f t="shared" si="0"/>
        <v>0.6</v>
      </c>
      <c r="I25" s="212">
        <v>0</v>
      </c>
      <c r="J25" s="72" t="s">
        <v>170</v>
      </c>
      <c r="K25" s="72" t="s">
        <v>170</v>
      </c>
      <c r="L25" s="72">
        <f>I25*H25</f>
        <v>0</v>
      </c>
      <c r="M25" s="138"/>
      <c r="N25" s="138"/>
      <c r="O25" s="91" t="s">
        <v>101</v>
      </c>
    </row>
    <row r="26" spans="1:15" ht="15.75" customHeight="1">
      <c r="A26" s="75">
        <v>1</v>
      </c>
      <c r="B26" s="104"/>
      <c r="C26" s="100" t="s">
        <v>164</v>
      </c>
      <c r="D26" s="6"/>
      <c r="E26" s="69">
        <v>0.25</v>
      </c>
      <c r="F26" s="86">
        <v>0</v>
      </c>
      <c r="G26" s="71">
        <v>1</v>
      </c>
      <c r="H26" s="71">
        <f t="shared" si="0"/>
        <v>0.25</v>
      </c>
      <c r="I26" s="4">
        <v>0</v>
      </c>
      <c r="J26" s="208">
        <f>H26*I26</f>
        <v>0</v>
      </c>
      <c r="K26" s="208">
        <f>J26*0.05</f>
        <v>0</v>
      </c>
      <c r="L26" s="209">
        <f>J26*0.1</f>
        <v>0</v>
      </c>
      <c r="M26" s="109">
        <f>J26*J$3+K26*K$3+L26*L$3</f>
        <v>0</v>
      </c>
      <c r="N26" s="109">
        <f>F26*G26*I26</f>
        <v>0</v>
      </c>
      <c r="O26" s="105"/>
    </row>
    <row r="27" spans="1:15" ht="15.75" customHeight="1">
      <c r="A27" s="75"/>
      <c r="B27" s="104"/>
      <c r="C27" s="100" t="s">
        <v>165</v>
      </c>
      <c r="D27" s="6"/>
      <c r="E27" s="69">
        <v>1.5</v>
      </c>
      <c r="F27" s="86">
        <v>0</v>
      </c>
      <c r="G27" s="71">
        <v>1</v>
      </c>
      <c r="H27" s="71">
        <f t="shared" si="0"/>
        <v>1.5</v>
      </c>
      <c r="I27" s="4">
        <v>0</v>
      </c>
      <c r="J27" s="208">
        <f>H27*I27</f>
        <v>0</v>
      </c>
      <c r="K27" s="208">
        <f>J27*0.05</f>
        <v>0</v>
      </c>
      <c r="L27" s="209">
        <f>J27*0.1</f>
        <v>0</v>
      </c>
      <c r="M27" s="109">
        <f>J27*J$3+K27*K$3+L27*L$3</f>
        <v>0</v>
      </c>
      <c r="N27" s="109">
        <f>F27*G27*I27</f>
        <v>0</v>
      </c>
      <c r="O27" s="105"/>
    </row>
    <row r="28" spans="1:15" s="195" customFormat="1" ht="21" customHeight="1">
      <c r="A28" s="193"/>
      <c r="B28" s="194"/>
      <c r="C28" s="286" t="s">
        <v>166</v>
      </c>
      <c r="D28" s="287"/>
      <c r="E28" s="69">
        <v>1</v>
      </c>
      <c r="F28" s="86">
        <v>0</v>
      </c>
      <c r="G28" s="71">
        <v>1</v>
      </c>
      <c r="H28" s="71">
        <f t="shared" si="0"/>
        <v>1</v>
      </c>
      <c r="I28" s="4">
        <f>0.05*I17</f>
        <v>12.5</v>
      </c>
      <c r="J28" s="208">
        <f>H28*I28</f>
        <v>12.5</v>
      </c>
      <c r="K28" s="208">
        <f>J28*0.05</f>
        <v>0.625</v>
      </c>
      <c r="L28" s="209">
        <f>J28*0.1</f>
        <v>1.25</v>
      </c>
      <c r="M28" s="109">
        <f>J28*J$3+K28*K$3+L28*L$3</f>
        <v>624.7125</v>
      </c>
      <c r="N28" s="109">
        <f>F28*G28*I28</f>
        <v>0</v>
      </c>
      <c r="O28" s="105"/>
    </row>
    <row r="29" spans="1:15" ht="15.75" customHeight="1">
      <c r="A29" s="106"/>
      <c r="B29" s="99" t="s">
        <v>79</v>
      </c>
      <c r="C29" s="100" t="s">
        <v>111</v>
      </c>
      <c r="D29" s="6"/>
      <c r="E29" s="77" t="s">
        <v>98</v>
      </c>
      <c r="F29" s="77"/>
      <c r="G29" s="47"/>
      <c r="H29" s="47"/>
      <c r="I29" s="101"/>
      <c r="J29" s="89"/>
      <c r="K29" s="89"/>
      <c r="L29" s="90"/>
      <c r="M29" s="109"/>
      <c r="N29" s="109"/>
      <c r="O29" s="103"/>
    </row>
    <row r="30" spans="1:15" ht="15.75" customHeight="1">
      <c r="A30" s="107"/>
      <c r="B30" s="76" t="s">
        <v>112</v>
      </c>
      <c r="C30" s="45" t="s">
        <v>113</v>
      </c>
      <c r="D30" s="108"/>
      <c r="E30" s="77" t="s">
        <v>98</v>
      </c>
      <c r="F30" s="77"/>
      <c r="G30" s="47"/>
      <c r="H30" s="47"/>
      <c r="I30" s="101"/>
      <c r="J30" s="89"/>
      <c r="K30" s="89"/>
      <c r="L30" s="90"/>
      <c r="M30" s="109"/>
      <c r="N30" s="109"/>
      <c r="O30" s="103"/>
    </row>
    <row r="31" spans="1:15" ht="15.75" customHeight="1">
      <c r="A31" s="110" t="s">
        <v>114</v>
      </c>
      <c r="B31" s="97"/>
      <c r="C31" s="97"/>
      <c r="D31" s="97"/>
      <c r="E31" s="111"/>
      <c r="F31" s="111"/>
      <c r="G31" s="111"/>
      <c r="H31" s="111"/>
      <c r="I31" s="111"/>
      <c r="J31" s="112">
        <f>SUM(J13:J13,J16:J28)</f>
        <v>1012.5</v>
      </c>
      <c r="K31" s="112">
        <f>SUM(K13:K13,K16:K28)</f>
        <v>50.625</v>
      </c>
      <c r="L31" s="112">
        <f>SUM(L13:L13,L16:L28)</f>
        <v>101.25</v>
      </c>
      <c r="M31" s="258">
        <f>SUM(M13:M13,M16:M28)</f>
        <v>50601.7125</v>
      </c>
      <c r="N31" s="258">
        <f>SUM(N13:N13,N16:N28)</f>
        <v>1000</v>
      </c>
      <c r="O31" s="114"/>
    </row>
    <row r="32" spans="1:21" ht="10.5">
      <c r="A32" s="115"/>
      <c r="B32" s="92"/>
      <c r="C32" s="92"/>
      <c r="D32" s="116"/>
      <c r="E32" s="117"/>
      <c r="F32" s="117"/>
      <c r="G32" s="92"/>
      <c r="H32" s="92"/>
      <c r="I32" s="118"/>
      <c r="J32" s="118"/>
      <c r="K32" s="118"/>
      <c r="L32" s="118"/>
      <c r="M32" s="118"/>
      <c r="N32" s="118"/>
      <c r="O32" s="119"/>
      <c r="R32" s="120"/>
      <c r="S32" s="121"/>
      <c r="T32" s="11"/>
      <c r="U32" s="122"/>
    </row>
    <row r="33" spans="1:21" ht="10.5">
      <c r="A33" s="115"/>
      <c r="B33" s="92"/>
      <c r="C33" s="92"/>
      <c r="D33" s="116"/>
      <c r="E33" s="117"/>
      <c r="F33" s="123"/>
      <c r="G33" s="124"/>
      <c r="H33" s="118"/>
      <c r="I33" s="124" t="s">
        <v>129</v>
      </c>
      <c r="J33" s="124" t="s">
        <v>130</v>
      </c>
      <c r="K33" s="124" t="s">
        <v>122</v>
      </c>
      <c r="L33" s="124" t="s">
        <v>87</v>
      </c>
      <c r="M33" s="7"/>
      <c r="N33" s="7"/>
      <c r="O33" s="119"/>
      <c r="R33" s="120"/>
      <c r="S33" s="121"/>
      <c r="T33" s="11"/>
      <c r="U33" s="122"/>
    </row>
    <row r="34" spans="1:21" ht="10.5">
      <c r="A34" s="115"/>
      <c r="B34" s="92"/>
      <c r="C34" s="92"/>
      <c r="D34" s="116"/>
      <c r="E34" s="117"/>
      <c r="F34" s="125" t="s">
        <v>131</v>
      </c>
      <c r="G34" s="118"/>
      <c r="I34" s="124">
        <f>SUM(J31:L31)</f>
        <v>1164.375</v>
      </c>
      <c r="J34" s="126">
        <f>M31</f>
        <v>50601.7125</v>
      </c>
      <c r="K34" s="126">
        <f>N31</f>
        <v>1000</v>
      </c>
      <c r="L34" s="126">
        <f>SUM(J34:K34)</f>
        <v>51601.7125</v>
      </c>
      <c r="M34" s="7"/>
      <c r="N34" s="7"/>
      <c r="O34" s="119"/>
      <c r="R34" s="120"/>
      <c r="S34" s="121"/>
      <c r="T34" s="11"/>
      <c r="U34" s="122"/>
    </row>
    <row r="35" spans="1:21" ht="10.5">
      <c r="A35" s="115"/>
      <c r="B35" s="92"/>
      <c r="C35" s="92"/>
      <c r="D35" s="116"/>
      <c r="E35" s="117"/>
      <c r="F35" s="125" t="s">
        <v>132</v>
      </c>
      <c r="G35" s="118"/>
      <c r="I35" s="124">
        <v>0</v>
      </c>
      <c r="J35" s="126">
        <v>0</v>
      </c>
      <c r="K35" s="126">
        <v>0</v>
      </c>
      <c r="L35" s="126">
        <f>SUM(J35:K35)</f>
        <v>0</v>
      </c>
      <c r="M35" s="7"/>
      <c r="N35" s="7"/>
      <c r="O35" s="119"/>
      <c r="R35" s="120"/>
      <c r="S35" s="121"/>
      <c r="T35" s="11"/>
      <c r="U35" s="122"/>
    </row>
    <row r="36" spans="1:21" ht="12" customHeight="1" thickBot="1">
      <c r="A36" s="127"/>
      <c r="B36" s="128"/>
      <c r="C36" s="128"/>
      <c r="D36" s="129"/>
      <c r="E36" s="130"/>
      <c r="F36" s="132" t="s">
        <v>133</v>
      </c>
      <c r="G36" s="131"/>
      <c r="H36" s="131"/>
      <c r="I36" s="133">
        <v>0</v>
      </c>
      <c r="J36" s="133">
        <v>0</v>
      </c>
      <c r="K36" s="133">
        <v>0</v>
      </c>
      <c r="L36" s="133">
        <f>SUM(J36:K36)</f>
        <v>0</v>
      </c>
      <c r="M36" s="128"/>
      <c r="N36" s="128"/>
      <c r="O36" s="134"/>
      <c r="R36" s="120"/>
      <c r="S36" s="121"/>
      <c r="T36" s="11"/>
      <c r="U36" s="122"/>
    </row>
    <row r="37" spans="2:21" ht="11.25" thickTop="1">
      <c r="B37" s="92"/>
      <c r="D37" s="116"/>
      <c r="E37" s="117"/>
      <c r="F37" s="117"/>
      <c r="G37" s="92"/>
      <c r="H37" s="92"/>
      <c r="R37" s="120"/>
      <c r="S37" s="121"/>
      <c r="T37" s="11"/>
      <c r="U37" s="122"/>
    </row>
    <row r="38" spans="1:21" ht="11.25" customHeight="1">
      <c r="A38" s="7" t="s">
        <v>115</v>
      </c>
      <c r="B38" s="289" t="s">
        <v>12</v>
      </c>
      <c r="C38" s="289"/>
      <c r="D38" s="289"/>
      <c r="E38" s="289"/>
      <c r="F38" s="289"/>
      <c r="G38" s="289"/>
      <c r="H38" s="289"/>
      <c r="I38" s="289"/>
      <c r="J38" s="289"/>
      <c r="K38" s="289"/>
      <c r="L38" s="289"/>
      <c r="M38" s="289"/>
      <c r="N38" s="289"/>
      <c r="O38" s="289"/>
      <c r="R38" s="120"/>
      <c r="S38" s="121"/>
      <c r="T38" s="11"/>
      <c r="U38" s="122"/>
    </row>
    <row r="39" spans="2:21" ht="10.5" customHeight="1">
      <c r="B39" s="289"/>
      <c r="C39" s="289"/>
      <c r="D39" s="289"/>
      <c r="E39" s="289"/>
      <c r="F39" s="289"/>
      <c r="G39" s="289"/>
      <c r="H39" s="289"/>
      <c r="I39" s="289"/>
      <c r="J39" s="289"/>
      <c r="K39" s="289"/>
      <c r="L39" s="289"/>
      <c r="M39" s="289"/>
      <c r="N39" s="289"/>
      <c r="O39" s="289"/>
      <c r="R39" s="120"/>
      <c r="S39" s="121"/>
      <c r="T39" s="11"/>
      <c r="U39" s="122"/>
    </row>
    <row r="40" spans="2:21" ht="10.5" customHeight="1">
      <c r="B40" s="289"/>
      <c r="C40" s="289"/>
      <c r="D40" s="289"/>
      <c r="E40" s="289"/>
      <c r="F40" s="289"/>
      <c r="G40" s="289"/>
      <c r="H40" s="289"/>
      <c r="I40" s="289"/>
      <c r="J40" s="289"/>
      <c r="K40" s="289"/>
      <c r="L40" s="289"/>
      <c r="M40" s="289"/>
      <c r="N40" s="289"/>
      <c r="O40" s="289"/>
      <c r="R40" s="120"/>
      <c r="S40" s="121"/>
      <c r="T40" s="11"/>
      <c r="U40" s="122"/>
    </row>
    <row r="41" spans="2:21" ht="10.5">
      <c r="B41" s="218"/>
      <c r="C41" s="218"/>
      <c r="D41" s="218"/>
      <c r="E41" s="218"/>
      <c r="F41" s="218"/>
      <c r="G41" s="218"/>
      <c r="H41" s="218"/>
      <c r="I41" s="218"/>
      <c r="J41" s="218"/>
      <c r="K41" s="218"/>
      <c r="L41" s="218"/>
      <c r="M41" s="218"/>
      <c r="N41" s="218"/>
      <c r="O41" s="218"/>
      <c r="R41" s="120"/>
      <c r="S41" s="121"/>
      <c r="T41" s="11"/>
      <c r="U41" s="122"/>
    </row>
    <row r="42" spans="1:21" ht="10.5" customHeight="1">
      <c r="A42" s="7" t="s">
        <v>116</v>
      </c>
      <c r="B42" s="284" t="s">
        <v>181</v>
      </c>
      <c r="C42" s="284"/>
      <c r="D42" s="284"/>
      <c r="E42" s="284"/>
      <c r="F42" s="284"/>
      <c r="G42" s="284"/>
      <c r="H42" s="284"/>
      <c r="I42" s="284"/>
      <c r="J42" s="284"/>
      <c r="K42" s="284"/>
      <c r="L42" s="284"/>
      <c r="M42" s="284"/>
      <c r="N42" s="284"/>
      <c r="O42" s="284"/>
      <c r="R42" s="120"/>
      <c r="S42" s="121"/>
      <c r="T42" s="11"/>
      <c r="U42" s="122"/>
    </row>
    <row r="43" spans="2:21" ht="10.5">
      <c r="B43" s="284"/>
      <c r="C43" s="284"/>
      <c r="D43" s="284"/>
      <c r="E43" s="284"/>
      <c r="F43" s="284"/>
      <c r="G43" s="284"/>
      <c r="H43" s="284"/>
      <c r="I43" s="284"/>
      <c r="J43" s="284"/>
      <c r="K43" s="284"/>
      <c r="L43" s="284"/>
      <c r="M43" s="284"/>
      <c r="N43" s="284"/>
      <c r="O43" s="284"/>
      <c r="R43" s="120"/>
      <c r="S43" s="121"/>
      <c r="T43" s="11"/>
      <c r="U43" s="122"/>
    </row>
    <row r="44" spans="2:21" ht="10.5">
      <c r="B44" s="284"/>
      <c r="C44" s="284"/>
      <c r="D44" s="284"/>
      <c r="E44" s="284"/>
      <c r="F44" s="284"/>
      <c r="G44" s="284"/>
      <c r="H44" s="284"/>
      <c r="I44" s="284"/>
      <c r="J44" s="284"/>
      <c r="K44" s="284"/>
      <c r="L44" s="284"/>
      <c r="M44" s="284"/>
      <c r="N44" s="284"/>
      <c r="O44" s="284"/>
      <c r="R44" s="120"/>
      <c r="S44" s="121"/>
      <c r="T44" s="11"/>
      <c r="U44" s="122"/>
    </row>
    <row r="45" spans="2:21" ht="10.5">
      <c r="B45" s="284"/>
      <c r="C45" s="284"/>
      <c r="D45" s="284"/>
      <c r="E45" s="284"/>
      <c r="F45" s="284"/>
      <c r="G45" s="284"/>
      <c r="H45" s="284"/>
      <c r="I45" s="284"/>
      <c r="J45" s="284"/>
      <c r="K45" s="284"/>
      <c r="L45" s="284"/>
      <c r="M45" s="284"/>
      <c r="N45" s="284"/>
      <c r="O45" s="284"/>
      <c r="R45" s="120"/>
      <c r="S45" s="121"/>
      <c r="T45" s="11"/>
      <c r="U45" s="122"/>
    </row>
    <row r="46" spans="2:21" ht="10.5">
      <c r="B46" s="196"/>
      <c r="C46" s="196"/>
      <c r="D46" s="196"/>
      <c r="E46" s="196"/>
      <c r="F46" s="196"/>
      <c r="G46" s="196"/>
      <c r="H46" s="196"/>
      <c r="I46" s="196"/>
      <c r="J46" s="196"/>
      <c r="K46" s="196"/>
      <c r="L46" s="196"/>
      <c r="M46" s="196"/>
      <c r="N46" s="196"/>
      <c r="O46" s="196"/>
      <c r="R46" s="120"/>
      <c r="S46" s="121"/>
      <c r="T46" s="11"/>
      <c r="U46" s="122"/>
    </row>
    <row r="47" spans="1:21" ht="10.5">
      <c r="A47" s="7" t="s">
        <v>65</v>
      </c>
      <c r="B47" s="7" t="s">
        <v>117</v>
      </c>
      <c r="D47" s="116"/>
      <c r="E47" s="117"/>
      <c r="F47" s="117"/>
      <c r="G47" s="92"/>
      <c r="H47" s="92"/>
      <c r="R47" s="120"/>
      <c r="S47" s="121"/>
      <c r="T47" s="11"/>
      <c r="U47" s="122"/>
    </row>
    <row r="48" spans="4:21" ht="10.5">
      <c r="D48" s="116"/>
      <c r="E48" s="117"/>
      <c r="F48" s="117"/>
      <c r="G48" s="92"/>
      <c r="H48" s="92"/>
      <c r="R48" s="120"/>
      <c r="S48" s="121"/>
      <c r="T48" s="11"/>
      <c r="U48" s="122"/>
    </row>
    <row r="49" spans="1:21" ht="10.5" customHeight="1">
      <c r="A49" s="7" t="s">
        <v>102</v>
      </c>
      <c r="B49" s="284" t="s">
        <v>13</v>
      </c>
      <c r="C49" s="284"/>
      <c r="D49" s="284"/>
      <c r="E49" s="284"/>
      <c r="F49" s="284"/>
      <c r="G49" s="284"/>
      <c r="H49" s="284"/>
      <c r="I49" s="284"/>
      <c r="J49" s="284"/>
      <c r="K49" s="284"/>
      <c r="L49" s="284"/>
      <c r="M49" s="195"/>
      <c r="N49" s="195"/>
      <c r="O49" s="195"/>
      <c r="R49" s="120"/>
      <c r="S49" s="121"/>
      <c r="T49" s="11"/>
      <c r="U49" s="122"/>
    </row>
    <row r="50" spans="2:21" ht="10.5">
      <c r="B50" s="195"/>
      <c r="C50" s="195"/>
      <c r="D50" s="195"/>
      <c r="E50" s="195"/>
      <c r="F50" s="195"/>
      <c r="G50" s="195"/>
      <c r="H50" s="195"/>
      <c r="I50" s="195"/>
      <c r="J50" s="195"/>
      <c r="K50" s="195"/>
      <c r="L50" s="195"/>
      <c r="M50" s="195"/>
      <c r="N50" s="195"/>
      <c r="O50" s="195"/>
      <c r="R50" s="120"/>
      <c r="S50" s="121"/>
      <c r="T50" s="11"/>
      <c r="U50" s="122"/>
    </row>
    <row r="51" spans="1:21" ht="9.75" customHeight="1">
      <c r="A51" s="7" t="s">
        <v>101</v>
      </c>
      <c r="B51" s="284" t="s">
        <v>9</v>
      </c>
      <c r="C51" s="284"/>
      <c r="D51" s="284"/>
      <c r="E51" s="284"/>
      <c r="F51" s="284"/>
      <c r="G51" s="284"/>
      <c r="H51" s="284"/>
      <c r="I51" s="284"/>
      <c r="J51" s="284"/>
      <c r="K51" s="284"/>
      <c r="L51" s="284"/>
      <c r="M51" s="284"/>
      <c r="N51" s="284"/>
      <c r="O51" s="284"/>
      <c r="R51" s="120"/>
      <c r="S51" s="121"/>
      <c r="T51" s="11"/>
      <c r="U51" s="122"/>
    </row>
    <row r="52" spans="2:21" ht="10.5">
      <c r="B52" s="284"/>
      <c r="C52" s="284"/>
      <c r="D52" s="284"/>
      <c r="E52" s="284"/>
      <c r="F52" s="284"/>
      <c r="G52" s="284"/>
      <c r="H52" s="284"/>
      <c r="I52" s="284"/>
      <c r="J52" s="284"/>
      <c r="K52" s="284"/>
      <c r="L52" s="284"/>
      <c r="M52" s="284"/>
      <c r="N52" s="284"/>
      <c r="O52" s="284"/>
      <c r="R52" s="120"/>
      <c r="S52" s="121"/>
      <c r="T52" s="11"/>
      <c r="U52" s="122"/>
    </row>
  </sheetData>
  <mergeCells count="7">
    <mergeCell ref="B51:O52"/>
    <mergeCell ref="B38:O40"/>
    <mergeCell ref="B49:L49"/>
    <mergeCell ref="A1:O1"/>
    <mergeCell ref="A2:O2"/>
    <mergeCell ref="C28:D28"/>
    <mergeCell ref="B42:O45"/>
  </mergeCells>
  <printOptions/>
  <pageMargins left="0.75" right="0.75" top="1" bottom="1" header="0.5" footer="0.5"/>
  <pageSetup fitToHeight="1" fitToWidth="1" horizontalDpi="600" verticalDpi="600" orientation="landscape"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Eeastern Reseach Group, Inc.</dc:creator>
  <cp:keywords/>
  <dc:description/>
  <cp:lastModifiedBy>ckerwin</cp:lastModifiedBy>
  <cp:lastPrinted>2007-05-01T17:41:44Z</cp:lastPrinted>
  <dcterms:created xsi:type="dcterms:W3CDTF">1998-09-17T19:20:06Z</dcterms:created>
  <dcterms:modified xsi:type="dcterms:W3CDTF">2007-12-19T13:19:14Z</dcterms:modified>
  <cp:category/>
  <cp:version/>
  <cp:contentType/>
  <cp:contentStatus/>
</cp:coreProperties>
</file>