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60" windowHeight="7005" tabRatio="421" activeTab="0"/>
  </bookViews>
  <sheets>
    <sheet name="TABLES" sheetId="1" r:id="rId1"/>
    <sheet name="Consults" sheetId="2" state="hidden" r:id="rId2"/>
  </sheets>
  <definedNames>
    <definedName name="compliance" localSheetId="1">'Consults'!#REF!</definedName>
    <definedName name="compliance">'TABLES'!#REF!</definedName>
    <definedName name="corrective" localSheetId="1">'Consults'!#REF!</definedName>
    <definedName name="corrective">'TABLES'!#REF!</definedName>
    <definedName name="CRITERION1" localSheetId="1">'Consults'!#REF!</definedName>
    <definedName name="CRITERION1">'TABLES'!#REF!</definedName>
    <definedName name="CRITERION2" localSheetId="1">'Consults'!#REF!</definedName>
    <definedName name="CRITERION2">'TABLES'!#REF!</definedName>
    <definedName name="detection" localSheetId="1">'Consults'!#REF!</definedName>
    <definedName name="detection">'TABLES'!#REF!</definedName>
    <definedName name="inflator94" localSheetId="1">'Consults'!#REF!</definedName>
    <definedName name="inflator94">'TABLES'!#REF!</definedName>
    <definedName name="inflator97" localSheetId="1">'Consults'!#REF!</definedName>
    <definedName name="inflator97">'TABLES'!#REF!</definedName>
    <definedName name="interim" localSheetId="1">'Consults'!#REF!</definedName>
    <definedName name="interim">'TABLES'!#REF!</definedName>
    <definedName name="new" localSheetId="1">'Consults'!#REF!</definedName>
    <definedName name="new">'TABLES'!#REF!</definedName>
    <definedName name="permitted" localSheetId="1">'Consults'!#REF!</definedName>
    <definedName name="permitted">'TABLES'!#REF!</definedName>
    <definedName name="_xlnm.Print_Area" localSheetId="1">'Consults'!$A$1:$G$22</definedName>
    <definedName name="_xlnm.Print_Area" localSheetId="0">'TABLES'!$A$8:$M$97</definedName>
    <definedName name="_xlnm.Print_Area">'TABLES'!#REF!</definedName>
    <definedName name="Print_Area_MI" localSheetId="1">'Consults'!#REF!</definedName>
    <definedName name="Print_Area_MI" localSheetId="0">'TABLES'!#REF!</definedName>
    <definedName name="PRINT_AREA_MI">'TABLES'!#REF!</definedName>
    <definedName name="_xlnm.Print_Titles">'TABLES'!#REF!</definedName>
    <definedName name="Print_Titles_MI" localSheetId="1">'Consults'!#REF!</definedName>
    <definedName name="Print_Titles_MI" localSheetId="0">'TABLES'!#REF!</definedName>
    <definedName name="PRINT1" localSheetId="1">'Consults'!$B$14:$H$19</definedName>
    <definedName name="PRINT1">'TABLES'!$A$19:$L$21</definedName>
    <definedName name="PRINT2" localSheetId="1">'Consults'!#REF!</definedName>
    <definedName name="PRINT2">'TABLES'!#REF!</definedName>
    <definedName name="PRINT3" localSheetId="1">'Consults'!#REF!</definedName>
    <definedName name="PRINT3">'TABLES'!#REF!</definedName>
    <definedName name="PRINT4" localSheetId="1">'Consults'!#REF!</definedName>
    <definedName name="PRINT4">'TABLES'!#REF!</definedName>
    <definedName name="PRINT5" localSheetId="1">'Consults'!#REF!</definedName>
    <definedName name="PRINT5">'TABLES'!#REF!</definedName>
    <definedName name="RANGE1" localSheetId="1">'Consults'!#REF!</definedName>
    <definedName name="RANGE1">'TABLES'!#REF!</definedName>
    <definedName name="RANGE2" localSheetId="1">'Consults'!#REF!</definedName>
    <definedName name="RANGE2">'TABLES'!#REF!</definedName>
    <definedName name="TEST1" localSheetId="1">'Consults'!#REF!</definedName>
    <definedName name="TEST1">'TABLES'!$E$8</definedName>
    <definedName name="TOPBORD1" localSheetId="1">'Consults'!$B$11:$H$13</definedName>
    <definedName name="TOPBORD1">'TABLES'!$A$9:$L$17</definedName>
    <definedName name="TOPBORD2" localSheetId="1">'Consults'!$B$20:$I$21</definedName>
    <definedName name="TOPBORD2">'TABLES'!#REF!</definedName>
    <definedName name="TOPBORD3" localSheetId="1">'Consults'!#REF!</definedName>
    <definedName name="TOPBORD3">'TABLES'!#REF!</definedName>
    <definedName name="TOPBORD4" localSheetId="1">'Consults'!#REF!</definedName>
    <definedName name="TOPBORD4">'TABLES'!#REF!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<sst xmlns="http://schemas.openxmlformats.org/spreadsheetml/2006/main" count="182" uniqueCount="109">
  <si>
    <t>RESP.</t>
  </si>
  <si>
    <t>AGENCY</t>
  </si>
  <si>
    <t>Legal</t>
  </si>
  <si>
    <t>Managerial</t>
  </si>
  <si>
    <t>Technical</t>
  </si>
  <si>
    <t>Clerical</t>
  </si>
  <si>
    <t>(FPS)</t>
  </si>
  <si>
    <t>EXHIBIT 1</t>
  </si>
  <si>
    <t>ESTIMATED ANNUAL RESPONDENT BURDEN AND COST</t>
  </si>
  <si>
    <t>Hours and Costs Per Respondent Per Activity</t>
  </si>
  <si>
    <t>Total Hours and Costs</t>
  </si>
  <si>
    <t>Leg.</t>
  </si>
  <si>
    <t>Mgr.</t>
  </si>
  <si>
    <t>Tech.</t>
  </si>
  <si>
    <t>Cler.</t>
  </si>
  <si>
    <t>Respon.</t>
  </si>
  <si>
    <t>Labor</t>
  </si>
  <si>
    <t>Capital/</t>
  </si>
  <si>
    <t>Total</t>
  </si>
  <si>
    <t>Cost/</t>
  </si>
  <si>
    <t>Startup</t>
  </si>
  <si>
    <t>O &amp; M</t>
  </si>
  <si>
    <t>INFORMATION COLLECTION ACTIVITY</t>
  </si>
  <si>
    <t>Year</t>
  </si>
  <si>
    <t>Cost</t>
  </si>
  <si>
    <t>Hours/Year</t>
  </si>
  <si>
    <t>SUBTOTAL</t>
  </si>
  <si>
    <t>TOTAL</t>
  </si>
  <si>
    <t>EXHIBIT 2</t>
  </si>
  <si>
    <t>ESTIMATED ANNUAL AGENCY BURDEN AND COST</t>
  </si>
  <si>
    <t>Company</t>
  </si>
  <si>
    <t>Averages</t>
  </si>
  <si>
    <t>Doug Andrews</t>
  </si>
  <si>
    <t>Dana Ryer</t>
  </si>
  <si>
    <t>John Hazen</t>
  </si>
  <si>
    <t>Paul LaShoto</t>
  </si>
  <si>
    <t>Labor Rates</t>
  </si>
  <si>
    <t xml:space="preserve">   Legal</t>
  </si>
  <si>
    <t xml:space="preserve">   Managerial</t>
  </si>
  <si>
    <t xml:space="preserve">   Technical</t>
  </si>
  <si>
    <t xml:space="preserve">   Clerical</t>
  </si>
  <si>
    <t xml:space="preserve">   Total Hours</t>
  </si>
  <si>
    <t xml:space="preserve">      Legal Hours</t>
  </si>
  <si>
    <t xml:space="preserve">      Managerial Hours*</t>
  </si>
  <si>
    <t xml:space="preserve">      Technical Hours</t>
  </si>
  <si>
    <t xml:space="preserve">      Clerical Hours</t>
  </si>
  <si>
    <t xml:space="preserve">      Managerial Hours</t>
  </si>
  <si>
    <t>LOI</t>
  </si>
  <si>
    <t>Reporting Forms</t>
  </si>
  <si>
    <t>Co 1</t>
  </si>
  <si>
    <t>Co 2</t>
  </si>
  <si>
    <t>Co 3</t>
  </si>
  <si>
    <t>Co 4</t>
  </si>
  <si>
    <t>Co 5</t>
  </si>
  <si>
    <t>Annual GHG Inventory Summary and Goal Tracking Form</t>
  </si>
  <si>
    <t>Inventory Management Plan (IMP)</t>
  </si>
  <si>
    <t>Goal-Setting</t>
  </si>
  <si>
    <t>Subsequent Year Inventory</t>
  </si>
  <si>
    <t>Goal Setting</t>
  </si>
  <si>
    <t>Submit contact or profile information updates via Web or email</t>
  </si>
  <si>
    <t>Enter partner goal in database and post on Web</t>
  </si>
  <si>
    <t>Base Year Inventory</t>
  </si>
  <si>
    <t>Enter revised contact or profile information updates via Web or email</t>
  </si>
  <si>
    <t>Third Party Inventory Review Option</t>
  </si>
  <si>
    <t>Hours</t>
  </si>
  <si>
    <t>AGENCY CONTRACTOR</t>
  </si>
  <si>
    <t>Contractor</t>
  </si>
  <si>
    <t>Assist Partner in developing and documenting IMP</t>
  </si>
  <si>
    <t>Number</t>
  </si>
  <si>
    <t>of</t>
  </si>
  <si>
    <t>Respond.</t>
  </si>
  <si>
    <t>Assist Partner in selecting a key performance indicator</t>
  </si>
  <si>
    <t>Review Partner GHG goal</t>
  </si>
  <si>
    <t>Partnership Agreement</t>
  </si>
  <si>
    <t>Receive and review the Partnership Agreement</t>
  </si>
  <si>
    <t>Sign and submit Partnership Agreement to EPA and file copy</t>
  </si>
  <si>
    <t>** Unique respondents, some partners may submit more than one type of response</t>
  </si>
  <si>
    <t>Review the instructions and requirements / Climate Leaders Inventory Guidance</t>
  </si>
  <si>
    <t>Identify and record any changes made to baseline data or inventory methodologies</t>
  </si>
  <si>
    <t>Update inventory data</t>
  </si>
  <si>
    <t>Submit letter certifying that Climate Leader inventory review requirements have been met, and file copy</t>
  </si>
  <si>
    <t>On-Site IMP Review</t>
  </si>
  <si>
    <t>Web Profile</t>
  </si>
  <si>
    <t>Gather information for Partner Web Profile</t>
  </si>
  <si>
    <t>Establish key performance indicator for normalized goal or select absolute target</t>
  </si>
  <si>
    <t>Agency</t>
  </si>
  <si>
    <t>Contractor &amp;</t>
  </si>
  <si>
    <t>/ Hour</t>
  </si>
  <si>
    <t>Review Partnership Agreement and file</t>
  </si>
  <si>
    <t>Participate in calls with Partners</t>
  </si>
  <si>
    <t>Complile information for Web Profile</t>
  </si>
  <si>
    <t>Summarize specific IMP for corporation based on IMP checklist / examples</t>
  </si>
  <si>
    <t>Format and submit IMP to EPA, file copy</t>
  </si>
  <si>
    <t>Prepare for on-site IMP review</t>
  </si>
  <si>
    <t>Participate in on-site IMP review visit</t>
  </si>
  <si>
    <t>Summarize the requested data and other information</t>
  </si>
  <si>
    <t>Complete Spreadsheet Form, submit to EPA, and file copy</t>
  </si>
  <si>
    <t>Submit Goal to EPA for review, revise if necessary</t>
  </si>
  <si>
    <t>Enter Partnership Agreement contact information into database</t>
  </si>
  <si>
    <t>Receive, review, and file IMP</t>
  </si>
  <si>
    <t>Perfom on-site review visit</t>
  </si>
  <si>
    <t>Select location and prepare for on-site IMP review</t>
  </si>
  <si>
    <t>Assist Partner in summarizing inventory data</t>
  </si>
  <si>
    <t>Receive, review, and enter information into database</t>
  </si>
  <si>
    <t>Review and approve third party verification letter, file copy</t>
  </si>
  <si>
    <t xml:space="preserve">Receive, review, and enter information into database </t>
  </si>
  <si>
    <t>* Labor rates listed here are the rates provided by partner consultations</t>
  </si>
  <si>
    <t>* Labor rates for EPA personnel were used for all public-sector personnel, including employees of State/Local/Tribal agencies.  Source for EPA labor rates: Office of Personnel Management: 2008 GS Salary Table of Annual Rates by Grade and Step  http://opm.gov/oca/08tables/html/gs.asp.  Manager rates assumed a GS level 15 step 5; technical rates assumed a GS level 12 step 1; clerical rates assumed a GS level 5 step 1.  A loaded hourly wage to account for benefits and overhead was calculated from the annual rates given in the table according to the instructions in the ICR Handbook, p A-42.  GS Hourly wage = [GS annual salary($)/2080 (hours/year)]*1.6</t>
  </si>
  <si>
    <t>225**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</si>
</sst>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* #,##0.0_);_(* \(#,##0.0\);_(* &quot;-&quot;??_);_(@_)"/>
    <numFmt numFmtId="168" formatCode="_(* #,##0_);_(* \(#,##0\);_(* &quot;-&quot;??_);_(@_)"/>
    <numFmt numFmtId="169" formatCode="&quot;$&quot;#,##0.0_);\(&quot;$&quot;#,##0.0\)"/>
    <numFmt numFmtId="170" formatCode="0.0"/>
    <numFmt numFmtId="171" formatCode="#,##0.0_);\(#,##0.0\)"/>
    <numFmt numFmtId="172" formatCode="#,##0.0"/>
    <numFmt numFmtId="173" formatCode="#,##0.000"/>
    <numFmt numFmtId="174" formatCode="0.0_)"/>
    <numFmt numFmtId="175" formatCode="0.000_);[Red]\(0.000\)"/>
    <numFmt numFmtId="176" formatCode="0.0_);[Red]\(0.0\)"/>
    <numFmt numFmtId="177" formatCode="0_);[Red]\(0\)"/>
    <numFmt numFmtId="178" formatCode="&quot;$&quot;#,##0.00"/>
    <numFmt numFmtId="179" formatCode="&quot;$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8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Helv"/>
      <family val="0"/>
    </font>
    <font>
      <sz val="8"/>
      <name val="Helvetica"/>
      <family val="2"/>
    </font>
    <font>
      <b/>
      <sz val="8"/>
      <name val="Helvetica"/>
      <family val="2"/>
    </font>
    <font>
      <b/>
      <sz val="8"/>
      <color indexed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9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2">
    <xf numFmtId="164" fontId="0" fillId="0" borderId="0" xfId="0" applyAlignment="1">
      <alignment/>
    </xf>
    <xf numFmtId="164" fontId="0" fillId="0" borderId="0" xfId="0" applyNumberFormat="1" applyBorder="1" applyAlignment="1" applyProtection="1">
      <alignment/>
      <protection/>
    </xf>
    <xf numFmtId="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2" borderId="0" xfId="0" applyFill="1" applyBorder="1" applyAlignment="1">
      <alignment/>
    </xf>
    <xf numFmtId="164" fontId="0" fillId="0" borderId="0" xfId="0" applyNumberFormat="1" applyBorder="1" applyAlignment="1" applyProtection="1">
      <alignment horizontal="left"/>
      <protection/>
    </xf>
    <xf numFmtId="0" fontId="0" fillId="0" borderId="0" xfId="0" applyNumberFormat="1" applyBorder="1" applyAlignment="1">
      <alignment/>
    </xf>
    <xf numFmtId="7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4" fontId="5" fillId="2" borderId="0" xfId="0" applyNumberFormat="1" applyFont="1" applyFill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5" fontId="5" fillId="0" borderId="0" xfId="0" applyNumberFormat="1" applyFont="1" applyBorder="1" applyAlignment="1">
      <alignment/>
    </xf>
    <xf numFmtId="164" fontId="5" fillId="2" borderId="0" xfId="0" applyFont="1" applyFill="1" applyBorder="1" applyAlignment="1">
      <alignment/>
    </xf>
    <xf numFmtId="164" fontId="5" fillId="0" borderId="1" xfId="0" applyFont="1" applyBorder="1" applyAlignment="1">
      <alignment/>
    </xf>
    <xf numFmtId="5" fontId="5" fillId="0" borderId="2" xfId="0" applyNumberFormat="1" applyFont="1" applyBorder="1" applyAlignment="1">
      <alignment/>
    </xf>
    <xf numFmtId="4" fontId="5" fillId="0" borderId="0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5" fontId="5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/>
      <protection/>
    </xf>
    <xf numFmtId="164" fontId="5" fillId="0" borderId="3" xfId="0" applyNumberFormat="1" applyFont="1" applyBorder="1" applyAlignment="1" applyProtection="1">
      <alignment horizontal="centerContinuous"/>
      <protection/>
    </xf>
    <xf numFmtId="164" fontId="5" fillId="0" borderId="3" xfId="0" applyFont="1" applyBorder="1" applyAlignment="1">
      <alignment horizontal="centerContinuous"/>
    </xf>
    <xf numFmtId="5" fontId="5" fillId="0" borderId="3" xfId="0" applyNumberFormat="1" applyFont="1" applyBorder="1" applyAlignment="1">
      <alignment horizontal="centerContinuous"/>
    </xf>
    <xf numFmtId="4" fontId="5" fillId="0" borderId="3" xfId="0" applyNumberFormat="1" applyFont="1" applyBorder="1" applyAlignment="1">
      <alignment horizontal="centerContinuous"/>
    </xf>
    <xf numFmtId="164" fontId="0" fillId="0" borderId="0" xfId="0" applyBorder="1" applyAlignment="1">
      <alignment horizontal="right"/>
    </xf>
    <xf numFmtId="164" fontId="0" fillId="0" borderId="0" xfId="0" applyFont="1" applyBorder="1" applyAlignment="1">
      <alignment/>
    </xf>
    <xf numFmtId="164" fontId="0" fillId="3" borderId="4" xfId="0" applyFill="1" applyBorder="1" applyAlignment="1" applyProtection="1">
      <alignment horizontal="left"/>
      <protection/>
    </xf>
    <xf numFmtId="164" fontId="0" fillId="3" borderId="5" xfId="0" applyFill="1" applyBorder="1" applyAlignment="1">
      <alignment/>
    </xf>
    <xf numFmtId="5" fontId="0" fillId="3" borderId="5" xfId="0" applyNumberFormat="1" applyFill="1" applyBorder="1" applyAlignment="1" applyProtection="1">
      <alignment/>
      <protection/>
    </xf>
    <xf numFmtId="37" fontId="0" fillId="3" borderId="5" xfId="0" applyNumberFormat="1" applyFill="1" applyBorder="1" applyAlignment="1" applyProtection="1">
      <alignment/>
      <protection/>
    </xf>
    <xf numFmtId="7" fontId="0" fillId="3" borderId="6" xfId="0" applyNumberFormat="1" applyFill="1" applyBorder="1" applyAlignment="1" applyProtection="1">
      <alignment/>
      <protection/>
    </xf>
    <xf numFmtId="7" fontId="0" fillId="3" borderId="5" xfId="0" applyNumberFormat="1" applyFill="1" applyBorder="1" applyAlignment="1" applyProtection="1">
      <alignment/>
      <protection/>
    </xf>
    <xf numFmtId="164" fontId="0" fillId="0" borderId="3" xfId="0" applyFont="1" applyBorder="1" applyAlignment="1">
      <alignment/>
    </xf>
    <xf numFmtId="164" fontId="5" fillId="2" borderId="7" xfId="0" applyNumberFormat="1" applyFont="1" applyFill="1" applyBorder="1" applyAlignment="1" applyProtection="1">
      <alignment horizontal="left"/>
      <protection/>
    </xf>
    <xf numFmtId="164" fontId="5" fillId="0" borderId="7" xfId="0" applyNumberFormat="1" applyFont="1" applyBorder="1" applyAlignment="1" applyProtection="1">
      <alignment horizontal="center"/>
      <protection/>
    </xf>
    <xf numFmtId="5" fontId="5" fillId="0" borderId="7" xfId="0" applyNumberFormat="1" applyFont="1" applyBorder="1" applyAlignment="1" applyProtection="1">
      <alignment horizontal="center"/>
      <protection/>
    </xf>
    <xf numFmtId="165" fontId="5" fillId="0" borderId="7" xfId="0" applyNumberFormat="1" applyFont="1" applyBorder="1" applyAlignment="1" applyProtection="1">
      <alignment horizontal="center"/>
      <protection/>
    </xf>
    <xf numFmtId="4" fontId="5" fillId="0" borderId="7" xfId="0" applyNumberFormat="1" applyFont="1" applyBorder="1" applyAlignment="1" applyProtection="1">
      <alignment horizontal="center"/>
      <protection/>
    </xf>
    <xf numFmtId="164" fontId="0" fillId="0" borderId="7" xfId="0" applyBorder="1" applyAlignment="1">
      <alignment/>
    </xf>
    <xf numFmtId="164" fontId="0" fillId="2" borderId="8" xfId="0" applyNumberFormat="1" applyFill="1" applyBorder="1" applyAlignment="1" applyProtection="1">
      <alignment horizontal="left"/>
      <protection/>
    </xf>
    <xf numFmtId="164" fontId="0" fillId="0" borderId="7" xfId="0" applyFont="1" applyBorder="1" applyAlignment="1">
      <alignment/>
    </xf>
    <xf numFmtId="164" fontId="0" fillId="3" borderId="9" xfId="0" applyFill="1" applyBorder="1" applyAlignment="1">
      <alignment/>
    </xf>
    <xf numFmtId="164" fontId="5" fillId="0" borderId="10" xfId="0" applyFont="1" applyBorder="1" applyAlignment="1">
      <alignment/>
    </xf>
    <xf numFmtId="164" fontId="6" fillId="0" borderId="0" xfId="0" applyFont="1" applyFill="1" applyAlignment="1">
      <alignment/>
    </xf>
    <xf numFmtId="164" fontId="6" fillId="0" borderId="11" xfId="0" applyFont="1" applyFill="1" applyBorder="1" applyAlignment="1">
      <alignment/>
    </xf>
    <xf numFmtId="164" fontId="7" fillId="0" borderId="12" xfId="0" applyFont="1" applyFill="1" applyBorder="1" applyAlignment="1">
      <alignment/>
    </xf>
    <xf numFmtId="164" fontId="6" fillId="0" borderId="13" xfId="0" applyFont="1" applyFill="1" applyBorder="1" applyAlignment="1">
      <alignment/>
    </xf>
    <xf numFmtId="164" fontId="6" fillId="0" borderId="7" xfId="0" applyFont="1" applyFill="1" applyBorder="1" applyAlignment="1">
      <alignment/>
    </xf>
    <xf numFmtId="164" fontId="6" fillId="0" borderId="14" xfId="0" applyFont="1" applyFill="1" applyBorder="1" applyAlignment="1">
      <alignment wrapText="1"/>
    </xf>
    <xf numFmtId="164" fontId="6" fillId="0" borderId="13" xfId="0" applyFont="1" applyFill="1" applyBorder="1" applyAlignment="1">
      <alignment horizontal="center" wrapText="1"/>
    </xf>
    <xf numFmtId="164" fontId="6" fillId="0" borderId="15" xfId="0" applyFont="1" applyFill="1" applyBorder="1" applyAlignment="1">
      <alignment/>
    </xf>
    <xf numFmtId="164" fontId="7" fillId="0" borderId="13" xfId="0" applyFont="1" applyFill="1" applyBorder="1" applyAlignment="1">
      <alignment wrapText="1"/>
    </xf>
    <xf numFmtId="164" fontId="6" fillId="0" borderId="15" xfId="0" applyFont="1" applyFill="1" applyBorder="1" applyAlignment="1">
      <alignment wrapText="1"/>
    </xf>
    <xf numFmtId="164" fontId="7" fillId="0" borderId="16" xfId="0" applyFont="1" applyFill="1" applyBorder="1" applyAlignment="1">
      <alignment wrapText="1"/>
    </xf>
    <xf numFmtId="164" fontId="6" fillId="0" borderId="0" xfId="0" applyFont="1" applyFill="1" applyBorder="1" applyAlignment="1">
      <alignment wrapText="1"/>
    </xf>
    <xf numFmtId="164" fontId="7" fillId="0" borderId="17" xfId="0" applyFont="1" applyFill="1" applyBorder="1" applyAlignment="1">
      <alignment/>
    </xf>
    <xf numFmtId="164" fontId="6" fillId="0" borderId="3" xfId="0" applyFont="1" applyFill="1" applyBorder="1" applyAlignment="1">
      <alignment/>
    </xf>
    <xf numFmtId="7" fontId="6" fillId="0" borderId="11" xfId="0" applyNumberFormat="1" applyFont="1" applyFill="1" applyBorder="1" applyAlignment="1">
      <alignment horizontal="left"/>
    </xf>
    <xf numFmtId="7" fontId="6" fillId="0" borderId="0" xfId="0" applyNumberFormat="1" applyFont="1" applyFill="1" applyAlignment="1">
      <alignment/>
    </xf>
    <xf numFmtId="7" fontId="6" fillId="0" borderId="13" xfId="0" applyNumberFormat="1" applyFont="1" applyFill="1" applyBorder="1" applyAlignment="1">
      <alignment horizontal="left"/>
    </xf>
    <xf numFmtId="7" fontId="6" fillId="0" borderId="7" xfId="0" applyNumberFormat="1" applyFont="1" applyFill="1" applyBorder="1" applyAlignment="1">
      <alignment/>
    </xf>
    <xf numFmtId="164" fontId="0" fillId="0" borderId="11" xfId="0" applyFill="1" applyBorder="1" applyAlignment="1">
      <alignment/>
    </xf>
    <xf numFmtId="164" fontId="6" fillId="0" borderId="0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164" fontId="6" fillId="0" borderId="18" xfId="0" applyFon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64" fontId="6" fillId="0" borderId="14" xfId="0" applyFont="1" applyFill="1" applyBorder="1" applyAlignment="1">
      <alignment/>
    </xf>
    <xf numFmtId="5" fontId="6" fillId="0" borderId="13" xfId="0" applyNumberFormat="1" applyFont="1" applyFill="1" applyBorder="1" applyAlignment="1">
      <alignment/>
    </xf>
    <xf numFmtId="5" fontId="6" fillId="0" borderId="11" xfId="0" applyNumberFormat="1" applyFont="1" applyFill="1" applyBorder="1" applyAlignment="1">
      <alignment/>
    </xf>
    <xf numFmtId="5" fontId="0" fillId="0" borderId="0" xfId="0" applyNumberFormat="1" applyAlignment="1">
      <alignment/>
    </xf>
    <xf numFmtId="164" fontId="6" fillId="0" borderId="19" xfId="0" applyFont="1" applyFill="1" applyBorder="1" applyAlignment="1">
      <alignment/>
    </xf>
    <xf numFmtId="164" fontId="0" fillId="0" borderId="3" xfId="0" applyBorder="1" applyAlignment="1">
      <alignment/>
    </xf>
    <xf numFmtId="170" fontId="0" fillId="0" borderId="20" xfId="0" applyNumberFormat="1" applyBorder="1" applyAlignment="1" applyProtection="1">
      <alignment/>
      <protection/>
    </xf>
    <xf numFmtId="170" fontId="0" fillId="0" borderId="21" xfId="0" applyNumberFormat="1" applyBorder="1" applyAlignment="1" applyProtection="1">
      <alignment/>
      <protection/>
    </xf>
    <xf numFmtId="170" fontId="0" fillId="0" borderId="21" xfId="0" applyNumberFormat="1" applyFont="1" applyBorder="1" applyAlignment="1" applyProtection="1">
      <alignment/>
      <protection/>
    </xf>
    <xf numFmtId="172" fontId="0" fillId="0" borderId="21" xfId="15" applyNumberFormat="1" applyBorder="1" applyAlignment="1" applyProtection="1">
      <alignment/>
      <protection/>
    </xf>
    <xf numFmtId="172" fontId="0" fillId="0" borderId="21" xfId="15" applyNumberFormat="1" applyFont="1" applyBorder="1" applyAlignment="1" applyProtection="1">
      <alignment/>
      <protection/>
    </xf>
    <xf numFmtId="164" fontId="5" fillId="2" borderId="8" xfId="0" applyNumberFormat="1" applyFont="1" applyFill="1" applyBorder="1" applyAlignment="1" applyProtection="1">
      <alignment horizontal="left"/>
      <protection/>
    </xf>
    <xf numFmtId="164" fontId="5" fillId="0" borderId="7" xfId="0" applyFont="1" applyBorder="1" applyAlignment="1">
      <alignment/>
    </xf>
    <xf numFmtId="164" fontId="5" fillId="0" borderId="3" xfId="0" applyFont="1" applyBorder="1" applyAlignment="1">
      <alignment/>
    </xf>
    <xf numFmtId="164" fontId="0" fillId="0" borderId="7" xfId="0" applyFont="1" applyBorder="1" applyAlignment="1">
      <alignment wrapText="1"/>
    </xf>
    <xf numFmtId="164" fontId="0" fillId="0" borderId="7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37" fontId="0" fillId="3" borderId="22" xfId="0" applyNumberFormat="1" applyFill="1" applyBorder="1" applyAlignment="1" applyProtection="1">
      <alignment/>
      <protection/>
    </xf>
    <xf numFmtId="3" fontId="0" fillId="0" borderId="23" xfId="0" applyNumberForma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1" fontId="0" fillId="0" borderId="25" xfId="15" applyNumberFormat="1" applyBorder="1" applyAlignment="1" applyProtection="1">
      <alignment/>
      <protection/>
    </xf>
    <xf numFmtId="1" fontId="0" fillId="0" borderId="25" xfId="15" applyNumberFormat="1" applyFont="1" applyBorder="1" applyAlignment="1" applyProtection="1">
      <alignment/>
      <protection/>
    </xf>
    <xf numFmtId="1" fontId="0" fillId="0" borderId="25" xfId="15" applyNumberFormat="1" applyFont="1" applyBorder="1" applyAlignment="1" applyProtection="1">
      <alignment horizontal="right"/>
      <protection/>
    </xf>
    <xf numFmtId="1" fontId="0" fillId="0" borderId="23" xfId="15" applyNumberFormat="1" applyFont="1" applyBorder="1" applyAlignment="1" applyProtection="1">
      <alignment horizontal="right"/>
      <protection/>
    </xf>
    <xf numFmtId="178" fontId="5" fillId="0" borderId="0" xfId="0" applyNumberFormat="1" applyFont="1" applyBorder="1" applyAlignment="1" applyProtection="1">
      <alignment horizontal="center"/>
      <protection/>
    </xf>
    <xf numFmtId="164" fontId="0" fillId="3" borderId="0" xfId="0" applyFill="1" applyBorder="1" applyAlignment="1" applyProtection="1">
      <alignment horizontal="left"/>
      <protection/>
    </xf>
    <xf numFmtId="164" fontId="0" fillId="3" borderId="0" xfId="0" applyFill="1" applyBorder="1" applyAlignment="1">
      <alignment/>
    </xf>
    <xf numFmtId="5" fontId="0" fillId="3" borderId="0" xfId="0" applyNumberFormat="1" applyFill="1" applyBorder="1" applyAlignment="1" applyProtection="1">
      <alignment/>
      <protection/>
    </xf>
    <xf numFmtId="37" fontId="0" fillId="3" borderId="0" xfId="0" applyNumberFormat="1" applyFill="1" applyBorder="1" applyAlignment="1" applyProtection="1">
      <alignment/>
      <protection/>
    </xf>
    <xf numFmtId="164" fontId="0" fillId="3" borderId="26" xfId="0" applyFill="1" applyBorder="1" applyAlignment="1">
      <alignment/>
    </xf>
    <xf numFmtId="7" fontId="0" fillId="3" borderId="0" xfId="0" applyNumberFormat="1" applyFill="1" applyBorder="1" applyAlignment="1" applyProtection="1">
      <alignment/>
      <protection/>
    </xf>
    <xf numFmtId="164" fontId="0" fillId="3" borderId="5" xfId="0" applyFill="1" applyBorder="1" applyAlignment="1" applyProtection="1">
      <alignment horizontal="left"/>
      <protection/>
    </xf>
    <xf numFmtId="3" fontId="0" fillId="0" borderId="27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 horizontal="right"/>
      <protection/>
    </xf>
    <xf numFmtId="179" fontId="0" fillId="0" borderId="29" xfId="0" applyNumberFormat="1" applyBorder="1" applyAlignment="1" applyProtection="1">
      <alignment horizontal="right"/>
      <protection/>
    </xf>
    <xf numFmtId="179" fontId="0" fillId="0" borderId="30" xfId="0" applyNumberFormat="1" applyBorder="1" applyAlignment="1" applyProtection="1">
      <alignment horizontal="right"/>
      <protection/>
    </xf>
    <xf numFmtId="179" fontId="0" fillId="0" borderId="31" xfId="0" applyNumberFormat="1" applyBorder="1" applyAlignment="1" applyProtection="1">
      <alignment horizontal="right"/>
      <protection/>
    </xf>
    <xf numFmtId="164" fontId="5" fillId="0" borderId="32" xfId="0" applyFont="1" applyFill="1" applyBorder="1" applyAlignment="1" applyProtection="1">
      <alignment horizontal="left"/>
      <protection/>
    </xf>
    <xf numFmtId="164" fontId="0" fillId="0" borderId="33" xfId="0" applyBorder="1" applyAlignment="1" applyProtection="1">
      <alignment horizontal="left" indent="1"/>
      <protection/>
    </xf>
    <xf numFmtId="164" fontId="0" fillId="0" borderId="34" xfId="0" applyBorder="1" applyAlignment="1" applyProtection="1">
      <alignment horizontal="left" indent="1"/>
      <protection/>
    </xf>
    <xf numFmtId="164" fontId="5" fillId="2" borderId="35" xfId="0" applyNumberFormat="1" applyFont="1" applyFill="1" applyBorder="1" applyAlignment="1" applyProtection="1">
      <alignment horizontal="left"/>
      <protection/>
    </xf>
    <xf numFmtId="164" fontId="0" fillId="2" borderId="34" xfId="0" applyNumberFormat="1" applyFont="1" applyFill="1" applyBorder="1" applyAlignment="1" applyProtection="1">
      <alignment horizontal="left" indent="1"/>
      <protection/>
    </xf>
    <xf numFmtId="164" fontId="5" fillId="2" borderId="35" xfId="0" applyNumberFormat="1" applyFont="1" applyFill="1" applyBorder="1" applyAlignment="1" applyProtection="1">
      <alignment horizontal="left" wrapText="1"/>
      <protection/>
    </xf>
    <xf numFmtId="164" fontId="0" fillId="0" borderId="34" xfId="0" applyBorder="1" applyAlignment="1" applyProtection="1">
      <alignment horizontal="left" indent="2"/>
      <protection/>
    </xf>
    <xf numFmtId="164" fontId="0" fillId="0" borderId="33" xfId="0" applyBorder="1" applyAlignment="1" applyProtection="1">
      <alignment horizontal="left" indent="2"/>
      <protection/>
    </xf>
    <xf numFmtId="179" fontId="5" fillId="0" borderId="36" xfId="0" applyNumberFormat="1" applyFont="1" applyBorder="1" applyAlignment="1" applyProtection="1">
      <alignment horizontal="center"/>
      <protection/>
    </xf>
    <xf numFmtId="5" fontId="8" fillId="0" borderId="0" xfId="0" applyNumberFormat="1" applyFont="1" applyBorder="1" applyAlignment="1">
      <alignment/>
    </xf>
    <xf numFmtId="164" fontId="0" fillId="0" borderId="37" xfId="0" applyFont="1" applyBorder="1" applyAlignment="1" applyProtection="1">
      <alignment horizontal="left" indent="1"/>
      <protection/>
    </xf>
    <xf numFmtId="1" fontId="0" fillId="0" borderId="23" xfId="15" applyNumberFormat="1" applyFont="1" applyBorder="1" applyAlignment="1" applyProtection="1">
      <alignment/>
      <protection/>
    </xf>
    <xf numFmtId="170" fontId="0" fillId="3" borderId="4" xfId="0" applyNumberFormat="1" applyFill="1" applyBorder="1" applyAlignment="1" applyProtection="1">
      <alignment horizontal="right"/>
      <protection/>
    </xf>
    <xf numFmtId="170" fontId="0" fillId="3" borderId="5" xfId="0" applyNumberFormat="1" applyFill="1" applyBorder="1" applyAlignment="1">
      <alignment horizontal="right"/>
    </xf>
    <xf numFmtId="170" fontId="0" fillId="3" borderId="5" xfId="0" applyNumberFormat="1" applyFill="1" applyBorder="1" applyAlignment="1" applyProtection="1">
      <alignment horizontal="right"/>
      <protection/>
    </xf>
    <xf numFmtId="179" fontId="0" fillId="0" borderId="21" xfId="0" applyNumberFormat="1" applyBorder="1" applyAlignment="1" applyProtection="1">
      <alignment horizontal="right"/>
      <protection/>
    </xf>
    <xf numFmtId="179" fontId="0" fillId="3" borderId="5" xfId="0" applyNumberFormat="1" applyFill="1" applyBorder="1" applyAlignment="1">
      <alignment horizontal="right"/>
    </xf>
    <xf numFmtId="179" fontId="0" fillId="3" borderId="22" xfId="0" applyNumberFormat="1" applyFill="1" applyBorder="1" applyAlignment="1" applyProtection="1">
      <alignment horizontal="right"/>
      <protection/>
    </xf>
    <xf numFmtId="179" fontId="0" fillId="0" borderId="18" xfId="0" applyNumberFormat="1" applyFont="1" applyBorder="1" applyAlignment="1" applyProtection="1">
      <alignment horizontal="right"/>
      <protection/>
    </xf>
    <xf numFmtId="179" fontId="0" fillId="3" borderId="6" xfId="0" applyNumberFormat="1" applyFill="1" applyBorder="1" applyAlignment="1" applyProtection="1">
      <alignment horizontal="right"/>
      <protection/>
    </xf>
    <xf numFmtId="179" fontId="0" fillId="0" borderId="38" xfId="0" applyNumberFormat="1" applyBorder="1" applyAlignment="1" applyProtection="1">
      <alignment horizontal="right" indent="1"/>
      <protection/>
    </xf>
    <xf numFmtId="179" fontId="0" fillId="0" borderId="39" xfId="0" applyNumberFormat="1" applyBorder="1" applyAlignment="1" applyProtection="1">
      <alignment horizontal="right" indent="1"/>
      <protection/>
    </xf>
    <xf numFmtId="179" fontId="0" fillId="0" borderId="40" xfId="0" applyNumberFormat="1" applyBorder="1" applyAlignment="1" applyProtection="1">
      <alignment horizontal="right" indent="1"/>
      <protection/>
    </xf>
    <xf numFmtId="1" fontId="0" fillId="0" borderId="41" xfId="15" applyNumberFormat="1" applyBorder="1" applyAlignment="1" applyProtection="1">
      <alignment horizontal="right" indent="1"/>
      <protection/>
    </xf>
    <xf numFmtId="172" fontId="0" fillId="0" borderId="42" xfId="15" applyNumberFormat="1" applyBorder="1" applyAlignment="1" applyProtection="1">
      <alignment horizontal="right" indent="1"/>
      <protection/>
    </xf>
    <xf numFmtId="179" fontId="0" fillId="0" borderId="42" xfId="15" applyNumberFormat="1" applyBorder="1" applyAlignment="1" applyProtection="1">
      <alignment horizontal="right" indent="1"/>
      <protection/>
    </xf>
    <xf numFmtId="179" fontId="0" fillId="0" borderId="43" xfId="0" applyNumberFormat="1" applyBorder="1" applyAlignment="1" applyProtection="1">
      <alignment horizontal="right" indent="1"/>
      <protection/>
    </xf>
    <xf numFmtId="179" fontId="0" fillId="0" borderId="44" xfId="0" applyNumberFormat="1" applyBorder="1" applyAlignment="1" applyProtection="1">
      <alignment horizontal="right" indent="1"/>
      <protection/>
    </xf>
    <xf numFmtId="1" fontId="0" fillId="0" borderId="45" xfId="15" applyNumberFormat="1" applyBorder="1" applyAlignment="1" applyProtection="1">
      <alignment horizontal="right" indent="1"/>
      <protection/>
    </xf>
    <xf numFmtId="7" fontId="8" fillId="0" borderId="0" xfId="0" applyNumberFormat="1" applyFont="1" applyBorder="1" applyAlignment="1">
      <alignment/>
    </xf>
    <xf numFmtId="164" fontId="5" fillId="0" borderId="46" xfId="0" applyFont="1" applyBorder="1" applyAlignment="1">
      <alignment/>
    </xf>
    <xf numFmtId="164" fontId="0" fillId="0" borderId="47" xfId="0" applyBorder="1" applyAlignment="1">
      <alignment/>
    </xf>
    <xf numFmtId="164" fontId="5" fillId="0" borderId="0" xfId="0" applyFont="1" applyBorder="1" applyAlignment="1">
      <alignment horizontal="center"/>
    </xf>
    <xf numFmtId="5" fontId="5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 horizontal="centerContinuous"/>
    </xf>
    <xf numFmtId="164" fontId="0" fillId="3" borderId="48" xfId="0" applyFill="1" applyBorder="1" applyAlignment="1">
      <alignment/>
    </xf>
    <xf numFmtId="5" fontId="0" fillId="3" borderId="48" xfId="0" applyNumberFormat="1" applyFill="1" applyBorder="1" applyAlignment="1" applyProtection="1">
      <alignment/>
      <protection/>
    </xf>
    <xf numFmtId="37" fontId="0" fillId="3" borderId="48" xfId="0" applyNumberFormat="1" applyFill="1" applyBorder="1" applyAlignment="1" applyProtection="1">
      <alignment/>
      <protection/>
    </xf>
    <xf numFmtId="164" fontId="0" fillId="3" borderId="49" xfId="0" applyFill="1" applyBorder="1" applyAlignment="1">
      <alignment/>
    </xf>
    <xf numFmtId="164" fontId="0" fillId="3" borderId="48" xfId="0" applyFill="1" applyBorder="1" applyAlignment="1" applyProtection="1">
      <alignment horizontal="left"/>
      <protection/>
    </xf>
    <xf numFmtId="164" fontId="5" fillId="0" borderId="50" xfId="0" applyFont="1" applyFill="1" applyBorder="1" applyAlignment="1" applyProtection="1">
      <alignment horizontal="left"/>
      <protection/>
    </xf>
    <xf numFmtId="164" fontId="0" fillId="2" borderId="51" xfId="0" applyNumberFormat="1" applyFill="1" applyBorder="1" applyAlignment="1" applyProtection="1">
      <alignment horizontal="left"/>
      <protection/>
    </xf>
    <xf numFmtId="164" fontId="5" fillId="2" borderId="16" xfId="0" applyNumberFormat="1" applyFont="1" applyFill="1" applyBorder="1" applyAlignment="1" applyProtection="1">
      <alignment horizontal="left"/>
      <protection/>
    </xf>
    <xf numFmtId="164" fontId="0" fillId="2" borderId="52" xfId="0" applyNumberFormat="1" applyFill="1" applyBorder="1" applyAlignment="1" applyProtection="1">
      <alignment horizontal="left" indent="1"/>
      <protection/>
    </xf>
    <xf numFmtId="164" fontId="0" fillId="2" borderId="17" xfId="0" applyNumberFormat="1" applyFill="1" applyBorder="1" applyAlignment="1" applyProtection="1">
      <alignment horizontal="left" indent="1"/>
      <protection/>
    </xf>
    <xf numFmtId="164" fontId="0" fillId="2" borderId="16" xfId="0" applyNumberFormat="1" applyFont="1" applyFill="1" applyBorder="1" applyAlignment="1" applyProtection="1">
      <alignment horizontal="left" indent="1"/>
      <protection/>
    </xf>
    <xf numFmtId="164" fontId="0" fillId="0" borderId="53" xfId="0" applyBorder="1" applyAlignment="1" applyProtection="1">
      <alignment horizontal="left" indent="2"/>
      <protection/>
    </xf>
    <xf numFmtId="164" fontId="5" fillId="0" borderId="17" xfId="0" applyFont="1" applyFill="1" applyBorder="1" applyAlignment="1" applyProtection="1">
      <alignment horizontal="left"/>
      <protection/>
    </xf>
    <xf numFmtId="164" fontId="5" fillId="2" borderId="51" xfId="0" applyNumberFormat="1" applyFont="1" applyFill="1" applyBorder="1" applyAlignment="1" applyProtection="1">
      <alignment horizontal="left"/>
      <protection/>
    </xf>
    <xf numFmtId="164" fontId="0" fillId="3" borderId="54" xfId="0" applyFill="1" applyBorder="1" applyAlignment="1" applyProtection="1">
      <alignment horizontal="left"/>
      <protection/>
    </xf>
    <xf numFmtId="164" fontId="0" fillId="0" borderId="53" xfId="0" applyBorder="1" applyAlignment="1" applyProtection="1">
      <alignment horizontal="left" indent="1"/>
      <protection/>
    </xf>
    <xf numFmtId="164" fontId="0" fillId="0" borderId="55" xfId="0" applyBorder="1" applyAlignment="1" applyProtection="1">
      <alignment horizontal="left" indent="1"/>
      <protection/>
    </xf>
    <xf numFmtId="164" fontId="0" fillId="0" borderId="56" xfId="0" applyBorder="1" applyAlignment="1" applyProtection="1">
      <alignment horizontal="left" indent="1"/>
      <protection/>
    </xf>
    <xf numFmtId="164" fontId="0" fillId="2" borderId="52" xfId="0" applyNumberFormat="1" applyFont="1" applyFill="1" applyBorder="1" applyAlignment="1" applyProtection="1">
      <alignment horizontal="left" indent="1"/>
      <protection/>
    </xf>
    <xf numFmtId="164" fontId="0" fillId="2" borderId="52" xfId="0" applyNumberFormat="1" applyFont="1" applyFill="1" applyBorder="1" applyAlignment="1" applyProtection="1">
      <alignment horizontal="left" indent="2"/>
      <protection/>
    </xf>
    <xf numFmtId="170" fontId="0" fillId="0" borderId="57" xfId="0" applyNumberFormat="1" applyBorder="1" applyAlignment="1" applyProtection="1">
      <alignment/>
      <protection/>
    </xf>
    <xf numFmtId="170" fontId="0" fillId="0" borderId="58" xfId="0" applyNumberFormat="1" applyBorder="1" applyAlignment="1" applyProtection="1">
      <alignment/>
      <protection/>
    </xf>
    <xf numFmtId="179" fontId="0" fillId="0" borderId="59" xfId="0" applyNumberFormat="1" applyBorder="1" applyAlignment="1" applyProtection="1">
      <alignment horizontal="right"/>
      <protection/>
    </xf>
    <xf numFmtId="179" fontId="0" fillId="0" borderId="60" xfId="0" applyNumberFormat="1" applyBorder="1" applyAlignment="1" applyProtection="1">
      <alignment horizontal="right"/>
      <protection/>
    </xf>
    <xf numFmtId="179" fontId="0" fillId="0" borderId="61" xfId="0" applyNumberFormat="1" applyBorder="1" applyAlignment="1" applyProtection="1">
      <alignment horizontal="right"/>
      <protection/>
    </xf>
    <xf numFmtId="170" fontId="0" fillId="2" borderId="13" xfId="0" applyNumberFormat="1" applyFill="1" applyBorder="1" applyAlignment="1">
      <alignment horizontal="right" indent="1"/>
    </xf>
    <xf numFmtId="179" fontId="0" fillId="0" borderId="62" xfId="0" applyNumberFormat="1" applyBorder="1" applyAlignment="1" applyProtection="1">
      <alignment horizontal="right" indent="1"/>
      <protection/>
    </xf>
    <xf numFmtId="3" fontId="0" fillId="0" borderId="63" xfId="0" applyNumberFormat="1" applyBorder="1" applyAlignment="1" applyProtection="1">
      <alignment horizontal="right" indent="1"/>
      <protection/>
    </xf>
    <xf numFmtId="179" fontId="0" fillId="0" borderId="64" xfId="0" applyNumberFormat="1" applyBorder="1" applyAlignment="1" applyProtection="1">
      <alignment horizontal="right" indent="1"/>
      <protection/>
    </xf>
    <xf numFmtId="164" fontId="0" fillId="0" borderId="65" xfId="0" applyBorder="1" applyAlignment="1" applyProtection="1">
      <alignment horizontal="left" indent="2"/>
      <protection/>
    </xf>
    <xf numFmtId="164" fontId="0" fillId="2" borderId="13" xfId="0" applyNumberFormat="1" applyFill="1" applyBorder="1" applyAlignment="1" applyProtection="1">
      <alignment horizontal="left"/>
      <protection/>
    </xf>
    <xf numFmtId="164" fontId="0" fillId="0" borderId="47" xfId="0" applyFont="1" applyFill="1" applyBorder="1" applyAlignment="1" applyProtection="1">
      <alignment horizontal="left" wrapText="1" indent="1"/>
      <protection/>
    </xf>
    <xf numFmtId="164" fontId="0" fillId="0" borderId="11" xfId="0" applyFont="1" applyFill="1" applyBorder="1" applyAlignment="1" applyProtection="1">
      <alignment horizontal="left" wrapText="1" indent="1"/>
      <protection/>
    </xf>
    <xf numFmtId="172" fontId="0" fillId="0" borderId="21" xfId="0" applyNumberFormat="1" applyBorder="1" applyAlignment="1" applyProtection="1">
      <alignment/>
      <protection/>
    </xf>
    <xf numFmtId="172" fontId="0" fillId="2" borderId="19" xfId="0" applyNumberFormat="1" applyFill="1" applyBorder="1" applyAlignment="1">
      <alignment horizontal="right" indent="1"/>
    </xf>
    <xf numFmtId="3" fontId="0" fillId="0" borderId="66" xfId="0" applyNumberFormat="1" applyBorder="1" applyAlignment="1" applyProtection="1">
      <alignment horizontal="right" indent="1"/>
      <protection/>
    </xf>
    <xf numFmtId="164" fontId="0" fillId="3" borderId="67" xfId="0" applyFill="1" applyBorder="1" applyAlignment="1">
      <alignment/>
    </xf>
    <xf numFmtId="164" fontId="0" fillId="3" borderId="16" xfId="0" applyFill="1" applyBorder="1" applyAlignment="1" applyProtection="1">
      <alignment horizontal="left"/>
      <protection/>
    </xf>
    <xf numFmtId="170" fontId="0" fillId="2" borderId="62" xfId="0" applyNumberFormat="1" applyFill="1" applyBorder="1" applyAlignment="1">
      <alignment horizontal="right" indent="1"/>
    </xf>
    <xf numFmtId="3" fontId="0" fillId="0" borderId="68" xfId="0" applyNumberFormat="1" applyBorder="1" applyAlignment="1" applyProtection="1">
      <alignment horizontal="right" indent="1"/>
      <protection/>
    </xf>
    <xf numFmtId="170" fontId="0" fillId="0" borderId="69" xfId="0" applyNumberFormat="1" applyBorder="1" applyAlignment="1" applyProtection="1">
      <alignment/>
      <protection/>
    </xf>
    <xf numFmtId="170" fontId="0" fillId="0" borderId="70" xfId="0" applyNumberFormat="1" applyBorder="1" applyAlignment="1" applyProtection="1">
      <alignment/>
      <protection/>
    </xf>
    <xf numFmtId="179" fontId="0" fillId="0" borderId="71" xfId="0" applyNumberFormat="1" applyBorder="1" applyAlignment="1" applyProtection="1">
      <alignment horizontal="right"/>
      <protection/>
    </xf>
    <xf numFmtId="179" fontId="0" fillId="0" borderId="11" xfId="0" applyNumberFormat="1" applyBorder="1" applyAlignment="1" applyProtection="1">
      <alignment horizontal="right"/>
      <protection/>
    </xf>
    <xf numFmtId="179" fontId="0" fillId="0" borderId="72" xfId="0" applyNumberFormat="1" applyBorder="1" applyAlignment="1" applyProtection="1">
      <alignment horizontal="right"/>
      <protection/>
    </xf>
    <xf numFmtId="172" fontId="0" fillId="0" borderId="69" xfId="0" applyNumberFormat="1" applyBorder="1" applyAlignment="1" applyProtection="1">
      <alignment/>
      <protection/>
    </xf>
    <xf numFmtId="164" fontId="0" fillId="3" borderId="52" xfId="0" applyFill="1" applyBorder="1" applyAlignment="1" applyProtection="1">
      <alignment horizontal="left"/>
      <protection/>
    </xf>
    <xf numFmtId="164" fontId="0" fillId="3" borderId="73" xfId="0" applyFill="1" applyBorder="1" applyAlignment="1" applyProtection="1">
      <alignment horizontal="left"/>
      <protection/>
    </xf>
    <xf numFmtId="164" fontId="0" fillId="3" borderId="73" xfId="0" applyFill="1" applyBorder="1" applyAlignment="1">
      <alignment/>
    </xf>
    <xf numFmtId="5" fontId="0" fillId="3" borderId="73" xfId="0" applyNumberFormat="1" applyFill="1" applyBorder="1" applyAlignment="1" applyProtection="1">
      <alignment/>
      <protection/>
    </xf>
    <xf numFmtId="37" fontId="0" fillId="3" borderId="73" xfId="0" applyNumberFormat="1" applyFill="1" applyBorder="1" applyAlignment="1" applyProtection="1">
      <alignment/>
      <protection/>
    </xf>
    <xf numFmtId="164" fontId="0" fillId="3" borderId="27" xfId="0" applyFill="1" applyBorder="1" applyAlignment="1">
      <alignment/>
    </xf>
    <xf numFmtId="7" fontId="0" fillId="3" borderId="73" xfId="0" applyNumberFormat="1" applyFill="1" applyBorder="1" applyAlignment="1" applyProtection="1">
      <alignment/>
      <protection/>
    </xf>
    <xf numFmtId="164" fontId="0" fillId="3" borderId="74" xfId="0" applyFill="1" applyBorder="1" applyAlignment="1" applyProtection="1">
      <alignment horizontal="left"/>
      <protection/>
    </xf>
    <xf numFmtId="3" fontId="0" fillId="0" borderId="75" xfId="0" applyNumberFormat="1" applyBorder="1" applyAlignment="1" applyProtection="1">
      <alignment/>
      <protection/>
    </xf>
    <xf numFmtId="3" fontId="0" fillId="0" borderId="76" xfId="0" applyNumberFormat="1" applyBorder="1" applyAlignment="1" applyProtection="1">
      <alignment horizontal="right" indent="1"/>
      <protection/>
    </xf>
    <xf numFmtId="3" fontId="0" fillId="0" borderId="77" xfId="0" applyNumberFormat="1" applyBorder="1" applyAlignment="1" applyProtection="1">
      <alignment/>
      <protection/>
    </xf>
    <xf numFmtId="172" fontId="0" fillId="0" borderId="57" xfId="0" applyNumberFormat="1" applyBorder="1" applyAlignment="1" applyProtection="1">
      <alignment/>
      <protection/>
    </xf>
    <xf numFmtId="172" fontId="0" fillId="0" borderId="58" xfId="0" applyNumberFormat="1" applyBorder="1" applyAlignment="1" applyProtection="1">
      <alignment/>
      <protection/>
    </xf>
    <xf numFmtId="165" fontId="5" fillId="0" borderId="78" xfId="0" applyNumberFormat="1" applyFont="1" applyBorder="1" applyAlignment="1" applyProtection="1">
      <alignment horizontal="center"/>
      <protection/>
    </xf>
    <xf numFmtId="179" fontId="5" fillId="0" borderId="78" xfId="0" applyNumberFormat="1" applyFont="1" applyBorder="1" applyAlignment="1" applyProtection="1">
      <alignment horizontal="center"/>
      <protection/>
    </xf>
    <xf numFmtId="166" fontId="5" fillId="0" borderId="79" xfId="0" applyNumberFormat="1" applyFont="1" applyBorder="1" applyAlignment="1" applyProtection="1">
      <alignment horizontal="center"/>
      <protection/>
    </xf>
    <xf numFmtId="179" fontId="0" fillId="0" borderId="80" xfId="0" applyNumberFormat="1" applyBorder="1" applyAlignment="1" applyProtection="1">
      <alignment horizontal="right" indent="1"/>
      <protection/>
    </xf>
    <xf numFmtId="1" fontId="0" fillId="0" borderId="81" xfId="15" applyNumberFormat="1" applyFont="1" applyBorder="1" applyAlignment="1" applyProtection="1">
      <alignment horizontal="right" indent="1"/>
      <protection/>
    </xf>
    <xf numFmtId="164" fontId="0" fillId="0" borderId="82" xfId="0" applyBorder="1" applyAlignment="1" applyProtection="1">
      <alignment horizontal="left" wrapText="1" indent="1"/>
      <protection/>
    </xf>
    <xf numFmtId="179" fontId="0" fillId="0" borderId="83" xfId="0" applyNumberFormat="1" applyBorder="1" applyAlignment="1" applyProtection="1">
      <alignment horizontal="right" indent="1"/>
      <protection/>
    </xf>
    <xf numFmtId="1" fontId="0" fillId="0" borderId="45" xfId="15" applyNumberFormat="1" applyFont="1" applyBorder="1" applyAlignment="1" applyProtection="1">
      <alignment horizontal="right" indent="1"/>
      <protection/>
    </xf>
    <xf numFmtId="172" fontId="0" fillId="0" borderId="83" xfId="15" applyNumberFormat="1" applyBorder="1" applyAlignment="1" applyProtection="1">
      <alignment horizontal="right" indent="1"/>
      <protection/>
    </xf>
    <xf numFmtId="164" fontId="0" fillId="3" borderId="17" xfId="0" applyFill="1" applyBorder="1" applyAlignment="1" applyProtection="1">
      <alignment horizontal="left"/>
      <protection/>
    </xf>
    <xf numFmtId="170" fontId="0" fillId="0" borderId="84" xfId="0" applyNumberFormat="1" applyBorder="1" applyAlignment="1" applyProtection="1">
      <alignment horizontal="right" indent="1"/>
      <protection/>
    </xf>
    <xf numFmtId="170" fontId="0" fillId="0" borderId="85" xfId="0" applyNumberFormat="1" applyBorder="1" applyAlignment="1" applyProtection="1">
      <alignment horizontal="right" indent="1"/>
      <protection/>
    </xf>
    <xf numFmtId="170" fontId="0" fillId="0" borderId="86" xfId="0" applyNumberFormat="1" applyBorder="1" applyAlignment="1" applyProtection="1">
      <alignment horizontal="right" indent="1"/>
      <protection/>
    </xf>
    <xf numFmtId="179" fontId="0" fillId="0" borderId="87" xfId="0" applyNumberFormat="1" applyBorder="1" applyAlignment="1" applyProtection="1">
      <alignment horizontal="right" indent="1"/>
      <protection/>
    </xf>
    <xf numFmtId="179" fontId="0" fillId="0" borderId="13" xfId="0" applyNumberFormat="1" applyBorder="1" applyAlignment="1" applyProtection="1">
      <alignment horizontal="right" indent="1"/>
      <protection/>
    </xf>
    <xf numFmtId="179" fontId="0" fillId="0" borderId="88" xfId="0" applyNumberFormat="1" applyBorder="1" applyAlignment="1" applyProtection="1">
      <alignment horizontal="right" indent="1"/>
      <protection/>
    </xf>
    <xf numFmtId="172" fontId="0" fillId="0" borderId="85" xfId="0" applyNumberFormat="1" applyBorder="1" applyAlignment="1" applyProtection="1">
      <alignment horizontal="right" indent="1"/>
      <protection/>
    </xf>
    <xf numFmtId="164" fontId="0" fillId="2" borderId="13" xfId="0" applyNumberFormat="1" applyFill="1" applyBorder="1" applyAlignment="1" applyProtection="1">
      <alignment horizontal="left" indent="1"/>
      <protection/>
    </xf>
    <xf numFmtId="2" fontId="0" fillId="0" borderId="20" xfId="0" applyNumberFormat="1" applyBorder="1" applyAlignment="1" applyProtection="1">
      <alignment horizontal="right"/>
      <protection/>
    </xf>
    <xf numFmtId="2" fontId="0" fillId="0" borderId="21" xfId="0" applyNumberFormat="1" applyBorder="1" applyAlignment="1" applyProtection="1">
      <alignment horizontal="right"/>
      <protection/>
    </xf>
    <xf numFmtId="2" fontId="0" fillId="0" borderId="21" xfId="0" applyNumberFormat="1" applyFont="1" applyBorder="1" applyAlignment="1" applyProtection="1">
      <alignment horizontal="right"/>
      <protection/>
    </xf>
    <xf numFmtId="2" fontId="0" fillId="0" borderId="36" xfId="0" applyNumberFormat="1" applyBorder="1" applyAlignment="1" applyProtection="1">
      <alignment horizontal="right" indent="1"/>
      <protection/>
    </xf>
    <xf numFmtId="2" fontId="0" fillId="0" borderId="28" xfId="0" applyNumberFormat="1" applyBorder="1" applyAlignment="1" applyProtection="1">
      <alignment horizontal="right"/>
      <protection/>
    </xf>
    <xf numFmtId="2" fontId="0" fillId="0" borderId="43" xfId="0" applyNumberFormat="1" applyBorder="1" applyAlignment="1" applyProtection="1">
      <alignment horizontal="right" indent="1"/>
      <protection/>
    </xf>
    <xf numFmtId="2" fontId="0" fillId="0" borderId="83" xfId="0" applyNumberFormat="1" applyFont="1" applyBorder="1" applyAlignment="1" applyProtection="1">
      <alignment horizontal="right" indent="1"/>
      <protection/>
    </xf>
    <xf numFmtId="2" fontId="0" fillId="0" borderId="30" xfId="0" applyNumberFormat="1" applyBorder="1" applyAlignment="1" applyProtection="1">
      <alignment horizontal="right"/>
      <protection/>
    </xf>
    <xf numFmtId="2" fontId="0" fillId="3" borderId="4" xfId="0" applyNumberFormat="1" applyFill="1" applyBorder="1" applyAlignment="1" applyProtection="1">
      <alignment horizontal="right"/>
      <protection/>
    </xf>
    <xf numFmtId="2" fontId="0" fillId="3" borderId="5" xfId="0" applyNumberFormat="1" applyFill="1" applyBorder="1" applyAlignment="1">
      <alignment horizontal="right"/>
    </xf>
    <xf numFmtId="2" fontId="0" fillId="3" borderId="5" xfId="0" applyNumberFormat="1" applyFill="1" applyBorder="1" applyAlignment="1" applyProtection="1">
      <alignment horizontal="right"/>
      <protection/>
    </xf>
    <xf numFmtId="2" fontId="5" fillId="0" borderId="36" xfId="0" applyNumberFormat="1" applyFont="1" applyBorder="1" applyAlignment="1" applyProtection="1">
      <alignment horizontal="center"/>
      <protection/>
    </xf>
    <xf numFmtId="2" fontId="0" fillId="0" borderId="28" xfId="0" applyNumberFormat="1" applyFill="1" applyBorder="1" applyAlignment="1" applyProtection="1">
      <alignment horizontal="right"/>
      <protection/>
    </xf>
    <xf numFmtId="179" fontId="5" fillId="0" borderId="36" xfId="0" applyNumberFormat="1" applyFont="1" applyFill="1" applyBorder="1" applyAlignment="1" applyProtection="1">
      <alignment horizontal="center"/>
      <protection/>
    </xf>
    <xf numFmtId="1" fontId="5" fillId="0" borderId="89" xfId="0" applyNumberFormat="1" applyFont="1" applyFill="1" applyBorder="1" applyAlignment="1" applyProtection="1">
      <alignment horizontal="right"/>
      <protection/>
    </xf>
    <xf numFmtId="172" fontId="0" fillId="3" borderId="5" xfId="0" applyNumberFormat="1" applyFill="1" applyBorder="1" applyAlignment="1" applyProtection="1">
      <alignment/>
      <protection/>
    </xf>
    <xf numFmtId="172" fontId="5" fillId="0" borderId="36" xfId="0" applyNumberFormat="1" applyFont="1" applyBorder="1" applyAlignment="1" applyProtection="1">
      <alignment horizontal="center"/>
      <protection/>
    </xf>
    <xf numFmtId="172" fontId="0" fillId="2" borderId="13" xfId="0" applyNumberFormat="1" applyFill="1" applyBorder="1" applyAlignment="1">
      <alignment horizontal="right" indent="1"/>
    </xf>
    <xf numFmtId="172" fontId="0" fillId="3" borderId="0" xfId="0" applyNumberFormat="1" applyFill="1" applyBorder="1" applyAlignment="1" applyProtection="1">
      <alignment/>
      <protection/>
    </xf>
    <xf numFmtId="172" fontId="0" fillId="2" borderId="62" xfId="0" applyNumberFormat="1" applyFill="1" applyBorder="1" applyAlignment="1">
      <alignment horizontal="right" indent="1"/>
    </xf>
    <xf numFmtId="172" fontId="0" fillId="3" borderId="73" xfId="0" applyNumberFormat="1" applyFill="1" applyBorder="1" applyAlignment="1" applyProtection="1">
      <alignment/>
      <protection/>
    </xf>
    <xf numFmtId="172" fontId="0" fillId="3" borderId="16" xfId="0" applyNumberFormat="1" applyFill="1" applyBorder="1" applyAlignment="1" applyProtection="1">
      <alignment/>
      <protection/>
    </xf>
    <xf numFmtId="172" fontId="0" fillId="3" borderId="56" xfId="0" applyNumberFormat="1" applyFill="1" applyBorder="1" applyAlignment="1" applyProtection="1">
      <alignment/>
      <protection/>
    </xf>
    <xf numFmtId="172" fontId="5" fillId="0" borderId="78" xfId="0" applyNumberFormat="1" applyFont="1" applyBorder="1" applyAlignment="1" applyProtection="1">
      <alignment horizontal="center"/>
      <protection/>
    </xf>
    <xf numFmtId="164" fontId="0" fillId="2" borderId="0" xfId="0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100"/>
  <sheetViews>
    <sheetView showGridLines="0" tabSelected="1" zoomScale="85" zoomScaleNormal="85" workbookViewId="0" topLeftCell="A1">
      <pane ySplit="5" topLeftCell="BM15" activePane="bottomLeft" state="frozen"/>
      <selection pane="topLeft" activeCell="A1" sqref="A1"/>
      <selection pane="bottomLeft" activeCell="A1" sqref="A1"/>
    </sheetView>
  </sheetViews>
  <sheetFormatPr defaultColWidth="9.83203125" defaultRowHeight="10.5"/>
  <cols>
    <col min="1" max="1" width="71.5" style="4" customWidth="1"/>
    <col min="2" max="2" width="12.83203125" style="3" customWidth="1"/>
    <col min="3" max="3" width="10.83203125" style="3" customWidth="1"/>
    <col min="4" max="4" width="9.83203125" style="3" customWidth="1"/>
    <col min="5" max="5" width="9.33203125" style="3" customWidth="1"/>
    <col min="6" max="6" width="8.83203125" style="3" customWidth="1"/>
    <col min="7" max="7" width="15.16015625" style="2" customWidth="1"/>
    <col min="8" max="9" width="10.83203125" style="2" customWidth="1"/>
    <col min="10" max="10" width="11.66015625" style="3" customWidth="1"/>
    <col min="11" max="11" width="13.16015625" style="8" customWidth="1"/>
    <col min="12" max="12" width="13.33203125" style="2" customWidth="1"/>
    <col min="13" max="13" width="12.33203125" style="3" customWidth="1"/>
    <col min="14" max="16384" width="9.83203125" style="3" customWidth="1"/>
  </cols>
  <sheetData>
    <row r="1" spans="2:12" ht="10.5">
      <c r="B1" s="5" t="s">
        <v>0</v>
      </c>
      <c r="C1" s="6"/>
      <c r="E1" s="5" t="s">
        <v>1</v>
      </c>
      <c r="G1"/>
      <c r="H1" s="2" t="s">
        <v>65</v>
      </c>
      <c r="I1" s="3"/>
      <c r="J1" s="5"/>
      <c r="K1" s="6"/>
      <c r="L1"/>
    </row>
    <row r="2" spans="2:12" ht="10.5">
      <c r="B2" s="5" t="s">
        <v>2</v>
      </c>
      <c r="C2" s="133">
        <v>108.8</v>
      </c>
      <c r="E2" s="5" t="s">
        <v>2</v>
      </c>
      <c r="F2" s="7">
        <f>(108110/2080)*1.6</f>
        <v>83.16153846153847</v>
      </c>
      <c r="G2"/>
      <c r="H2" s="2" t="s">
        <v>2</v>
      </c>
      <c r="I2" s="3"/>
      <c r="J2" s="5"/>
      <c r="K2" s="7"/>
      <c r="L2"/>
    </row>
    <row r="3" spans="2:12" ht="10.5">
      <c r="B3" s="5" t="s">
        <v>3</v>
      </c>
      <c r="C3" s="133">
        <v>98.01</v>
      </c>
      <c r="E3" s="5" t="s">
        <v>3</v>
      </c>
      <c r="F3" s="7">
        <f>(108110/2080)*1.6</f>
        <v>83.16153846153847</v>
      </c>
      <c r="G3"/>
      <c r="H3" s="2" t="s">
        <v>3</v>
      </c>
      <c r="I3" s="3"/>
      <c r="J3" s="5"/>
      <c r="K3" s="7"/>
      <c r="L3"/>
    </row>
    <row r="4" spans="2:12" ht="10.5">
      <c r="B4" s="5" t="s">
        <v>4</v>
      </c>
      <c r="C4" s="133">
        <v>93.82</v>
      </c>
      <c r="D4" s="1"/>
      <c r="E4" s="5" t="s">
        <v>4</v>
      </c>
      <c r="F4" s="7">
        <f>(57709/2080)*1.6</f>
        <v>44.39153846153846</v>
      </c>
      <c r="G4"/>
      <c r="H4" s="113" t="s">
        <v>4</v>
      </c>
      <c r="I4" s="133">
        <v>147</v>
      </c>
      <c r="J4" s="5"/>
      <c r="K4" s="7"/>
      <c r="L4"/>
    </row>
    <row r="5" spans="2:12" ht="10.5">
      <c r="B5" s="5" t="s">
        <v>5</v>
      </c>
      <c r="C5" s="133">
        <v>46.51</v>
      </c>
      <c r="D5" s="1"/>
      <c r="E5" s="5" t="s">
        <v>5</v>
      </c>
      <c r="F5" s="7">
        <f>(26264/2080)*1.6</f>
        <v>20.203076923076924</v>
      </c>
      <c r="G5"/>
      <c r="H5" s="2" t="s">
        <v>5</v>
      </c>
      <c r="I5" s="3"/>
      <c r="J5" s="5"/>
      <c r="K5" s="7"/>
      <c r="L5"/>
    </row>
    <row r="6" spans="3:12" ht="10.5">
      <c r="C6" s="2"/>
      <c r="E6" s="2"/>
      <c r="F6" s="23" t="s">
        <v>6</v>
      </c>
      <c r="G6"/>
      <c r="H6" s="3"/>
      <c r="I6" s="3"/>
      <c r="J6" s="2"/>
      <c r="K6" s="2"/>
      <c r="L6"/>
    </row>
    <row r="7" spans="8:12" ht="10.5">
      <c r="H7" s="3"/>
      <c r="I7" s="3"/>
      <c r="J7" s="2"/>
      <c r="K7" s="2"/>
      <c r="L7" s="23"/>
    </row>
    <row r="9" spans="1:7" ht="10.5">
      <c r="A9" s="9" t="s">
        <v>7</v>
      </c>
      <c r="B9" s="10"/>
      <c r="C9" s="10"/>
      <c r="D9" s="10"/>
      <c r="E9" s="10"/>
      <c r="F9" s="10"/>
      <c r="G9" s="11"/>
    </row>
    <row r="10" spans="1:7" ht="10.5">
      <c r="A10" s="9" t="s">
        <v>8</v>
      </c>
      <c r="B10" s="10"/>
      <c r="C10" s="10"/>
      <c r="D10" s="10"/>
      <c r="E10" s="10"/>
      <c r="F10" s="10"/>
      <c r="G10" s="11"/>
    </row>
    <row r="11" spans="1:7" ht="10.5">
      <c r="A11" s="9"/>
      <c r="B11" s="10"/>
      <c r="C11" s="10"/>
      <c r="D11" s="10"/>
      <c r="E11" s="10"/>
      <c r="F11" s="10"/>
      <c r="G11" s="11"/>
    </row>
    <row r="12" spans="1:7" ht="10.5">
      <c r="A12" s="9"/>
      <c r="B12" s="10"/>
      <c r="C12" s="10"/>
      <c r="D12" s="10"/>
      <c r="E12" s="10"/>
      <c r="F12" s="10"/>
      <c r="G12" s="11"/>
    </row>
    <row r="13" spans="1:12" ht="10.5">
      <c r="A13" s="12"/>
      <c r="B13" s="19" t="s">
        <v>9</v>
      </c>
      <c r="C13" s="20"/>
      <c r="D13" s="20"/>
      <c r="E13" s="20"/>
      <c r="F13" s="20"/>
      <c r="G13" s="21"/>
      <c r="H13" s="21"/>
      <c r="I13" s="21"/>
      <c r="J13" s="19" t="s">
        <v>10</v>
      </c>
      <c r="K13" s="22"/>
      <c r="L13" s="21"/>
    </row>
    <row r="14" spans="1:12" ht="10.5">
      <c r="A14" s="12"/>
      <c r="B14" s="13"/>
      <c r="C14" s="10"/>
      <c r="D14" s="10"/>
      <c r="E14" s="10"/>
      <c r="F14" s="10"/>
      <c r="G14" s="11"/>
      <c r="H14" s="11"/>
      <c r="I14" s="11"/>
      <c r="J14" s="41"/>
      <c r="K14"/>
      <c r="L14" s="14"/>
    </row>
    <row r="15" spans="1:12" ht="10.5">
      <c r="A15" s="12"/>
      <c r="B15" s="16" t="s">
        <v>11</v>
      </c>
      <c r="C15" s="16" t="s">
        <v>12</v>
      </c>
      <c r="D15" s="16" t="s">
        <v>13</v>
      </c>
      <c r="E15" s="16" t="s">
        <v>14</v>
      </c>
      <c r="F15" s="16" t="s">
        <v>15</v>
      </c>
      <c r="G15" s="17" t="s">
        <v>16</v>
      </c>
      <c r="H15" s="17" t="s">
        <v>17</v>
      </c>
      <c r="I15" s="11"/>
      <c r="J15" s="16" t="s">
        <v>68</v>
      </c>
      <c r="K15" s="15"/>
      <c r="L15" s="17" t="s">
        <v>18</v>
      </c>
    </row>
    <row r="16" spans="1:12" ht="10.5">
      <c r="A16" s="12"/>
      <c r="B16" s="138">
        <f>C2</f>
        <v>108.8</v>
      </c>
      <c r="C16" s="138">
        <f>C3</f>
        <v>98.01</v>
      </c>
      <c r="D16" s="138">
        <f>C4</f>
        <v>93.82</v>
      </c>
      <c r="E16" s="138">
        <f>C5</f>
        <v>46.51</v>
      </c>
      <c r="F16" s="16" t="s">
        <v>64</v>
      </c>
      <c r="G16" s="17" t="s">
        <v>24</v>
      </c>
      <c r="H16" s="17" t="s">
        <v>20</v>
      </c>
      <c r="I16" s="17" t="s">
        <v>21</v>
      </c>
      <c r="J16" s="16" t="s">
        <v>69</v>
      </c>
      <c r="K16" s="15" t="s">
        <v>18</v>
      </c>
      <c r="L16" s="17" t="s">
        <v>19</v>
      </c>
    </row>
    <row r="17" spans="1:56" s="37" customFormat="1" ht="11.25" thickBot="1">
      <c r="A17" s="32" t="s">
        <v>22</v>
      </c>
      <c r="B17" s="33" t="s">
        <v>87</v>
      </c>
      <c r="C17" s="33" t="s">
        <v>87</v>
      </c>
      <c r="D17" s="33" t="s">
        <v>87</v>
      </c>
      <c r="E17" s="33" t="s">
        <v>87</v>
      </c>
      <c r="F17" s="33"/>
      <c r="G17" s="34"/>
      <c r="H17" s="34" t="s">
        <v>24</v>
      </c>
      <c r="I17" s="34" t="s">
        <v>24</v>
      </c>
      <c r="J17" s="35" t="s">
        <v>70</v>
      </c>
      <c r="K17" s="36" t="s">
        <v>25</v>
      </c>
      <c r="L17" s="34" t="s">
        <v>23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12" ht="10.5">
      <c r="A18" s="104" t="s">
        <v>73</v>
      </c>
      <c r="B18" s="25"/>
      <c r="C18" s="26"/>
      <c r="D18" s="26"/>
      <c r="E18" s="27"/>
      <c r="F18" s="26"/>
      <c r="G18" s="26"/>
      <c r="H18" s="26"/>
      <c r="I18" s="28"/>
      <c r="J18" s="40"/>
      <c r="K18" s="30"/>
      <c r="L18" s="29"/>
    </row>
    <row r="19" spans="1:12" ht="10.5">
      <c r="A19" s="105" t="s">
        <v>74</v>
      </c>
      <c r="B19" s="217">
        <v>2</v>
      </c>
      <c r="C19" s="217">
        <v>2</v>
      </c>
      <c r="D19" s="218">
        <v>4</v>
      </c>
      <c r="E19" s="218">
        <v>0</v>
      </c>
      <c r="F19" s="218">
        <f>+E19+D19+C19+B19</f>
        <v>8</v>
      </c>
      <c r="G19" s="119">
        <f>ROUND((C19*$C$3)+(D19*$C$4)+(E19*$C$5)+(B19*$C$2),0)</f>
        <v>789</v>
      </c>
      <c r="H19" s="100">
        <v>0</v>
      </c>
      <c r="I19" s="101">
        <v>0</v>
      </c>
      <c r="J19" s="85">
        <v>35</v>
      </c>
      <c r="K19" s="75">
        <f>+J19*F19</f>
        <v>280</v>
      </c>
      <c r="L19" s="122">
        <f>+J19*(G19+H19)+I19</f>
        <v>27615</v>
      </c>
    </row>
    <row r="20" spans="1:56" s="31" customFormat="1" ht="10.5">
      <c r="A20" s="106" t="s">
        <v>75</v>
      </c>
      <c r="B20" s="219">
        <v>0</v>
      </c>
      <c r="C20" s="219">
        <v>1</v>
      </c>
      <c r="D20" s="219">
        <v>0</v>
      </c>
      <c r="E20" s="219">
        <v>0</v>
      </c>
      <c r="F20" s="219">
        <f>+E20+D20+C20+B20</f>
        <v>1</v>
      </c>
      <c r="G20" s="119">
        <f>ROUND((C20*$C$3)+(D20*$C$4)+(E20*$C$5)+(B20*$C$2),0)</f>
        <v>98</v>
      </c>
      <c r="H20" s="100">
        <v>0</v>
      </c>
      <c r="I20" s="101">
        <f>3*35</f>
        <v>105</v>
      </c>
      <c r="J20" s="86">
        <v>35</v>
      </c>
      <c r="K20" s="76">
        <f>+J20*F20</f>
        <v>35</v>
      </c>
      <c r="L20" s="122">
        <f>+J20*(G20+H20)+I20</f>
        <v>3535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39" customFormat="1" ht="11.25" thickBot="1">
      <c r="A21" s="38" t="s">
        <v>26</v>
      </c>
      <c r="B21" s="220">
        <f aca="true" t="shared" si="0" ref="B21:I21">SUM(B19:B20)</f>
        <v>2</v>
      </c>
      <c r="C21" s="220">
        <f t="shared" si="0"/>
        <v>3</v>
      </c>
      <c r="D21" s="220">
        <f t="shared" si="0"/>
        <v>4</v>
      </c>
      <c r="E21" s="220">
        <f t="shared" si="0"/>
        <v>0</v>
      </c>
      <c r="F21" s="220">
        <f t="shared" si="0"/>
        <v>9</v>
      </c>
      <c r="G21" s="124">
        <f t="shared" si="0"/>
        <v>887</v>
      </c>
      <c r="H21" s="125">
        <f t="shared" si="0"/>
        <v>0</v>
      </c>
      <c r="I21" s="126">
        <f t="shared" si="0"/>
        <v>105</v>
      </c>
      <c r="J21" s="127">
        <v>35</v>
      </c>
      <c r="K21" s="128">
        <f>SUM(K19:K20)</f>
        <v>315</v>
      </c>
      <c r="L21" s="129">
        <f>SUM(L19:L20)</f>
        <v>31150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39" customFormat="1" ht="11.25" thickBot="1">
      <c r="A22" s="107" t="s">
        <v>55</v>
      </c>
      <c r="B22" s="116"/>
      <c r="C22" s="117"/>
      <c r="D22" s="117"/>
      <c r="E22" s="118"/>
      <c r="F22" s="117"/>
      <c r="G22" s="120"/>
      <c r="H22" s="120"/>
      <c r="I22" s="121"/>
      <c r="J22" s="26"/>
      <c r="K22" s="232"/>
      <c r="L22" s="12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39" customFormat="1" ht="11.25" thickBot="1">
      <c r="A23" s="108" t="s">
        <v>91</v>
      </c>
      <c r="B23" s="221">
        <v>0</v>
      </c>
      <c r="C23" s="221">
        <v>8</v>
      </c>
      <c r="D23" s="221">
        <v>24</v>
      </c>
      <c r="E23" s="221">
        <v>5</v>
      </c>
      <c r="F23" s="218">
        <f>+E23+D23+C23+B23</f>
        <v>37</v>
      </c>
      <c r="G23" s="119">
        <f>ROUND((C23*$C$3)+(D23*$C$4)+(E23*$C$5)+(B23*$C$2),0)</f>
        <v>3268</v>
      </c>
      <c r="H23" s="100">
        <v>0</v>
      </c>
      <c r="I23" s="101">
        <v>0</v>
      </c>
      <c r="J23" s="87">
        <v>28</v>
      </c>
      <c r="K23" s="75">
        <f>+J23*F23</f>
        <v>1036</v>
      </c>
      <c r="L23" s="122">
        <f>+J23*(G23+H23)+I23</f>
        <v>91504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39" customFormat="1" ht="11.25" thickBot="1">
      <c r="A24" s="108" t="s">
        <v>92</v>
      </c>
      <c r="B24" s="221">
        <v>0</v>
      </c>
      <c r="C24" s="221">
        <v>1</v>
      </c>
      <c r="D24" s="221">
        <v>8</v>
      </c>
      <c r="E24" s="221">
        <v>1</v>
      </c>
      <c r="F24" s="218">
        <f>+E24+D24+C24+B24</f>
        <v>10</v>
      </c>
      <c r="G24" s="119">
        <f>ROUND((C24*$C$3)+(D24*$C$4)+(E24*$C$5)+(B24*$C$2),0)</f>
        <v>895</v>
      </c>
      <c r="H24" s="100">
        <v>0</v>
      </c>
      <c r="I24" s="101">
        <v>0</v>
      </c>
      <c r="J24" s="87">
        <v>28</v>
      </c>
      <c r="K24" s="75">
        <f>+J24*F24</f>
        <v>280</v>
      </c>
      <c r="L24" s="122">
        <f>+J24*(G24+H24)+I24</f>
        <v>25060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39" customFormat="1" ht="11.25" thickBot="1">
      <c r="A25" s="38" t="s">
        <v>26</v>
      </c>
      <c r="B25" s="222">
        <f aca="true" t="shared" si="1" ref="B25:I25">SUM(B23:B24)</f>
        <v>0</v>
      </c>
      <c r="C25" s="222">
        <f t="shared" si="1"/>
        <v>9</v>
      </c>
      <c r="D25" s="222">
        <f t="shared" si="1"/>
        <v>32</v>
      </c>
      <c r="E25" s="222">
        <f t="shared" si="1"/>
        <v>6</v>
      </c>
      <c r="F25" s="222">
        <f t="shared" si="1"/>
        <v>47</v>
      </c>
      <c r="G25" s="130">
        <f t="shared" si="1"/>
        <v>4163</v>
      </c>
      <c r="H25" s="130">
        <f t="shared" si="1"/>
        <v>0</v>
      </c>
      <c r="I25" s="131">
        <f t="shared" si="1"/>
        <v>0</v>
      </c>
      <c r="J25" s="132">
        <v>28</v>
      </c>
      <c r="K25" s="128">
        <f>SUM(K23:K24)</f>
        <v>1316</v>
      </c>
      <c r="L25" s="129">
        <f>SUM(L23:L24)</f>
        <v>116564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39" customFormat="1" ht="11.25" thickBot="1">
      <c r="A26" s="107" t="s">
        <v>81</v>
      </c>
      <c r="B26" s="116"/>
      <c r="C26" s="117"/>
      <c r="D26" s="117"/>
      <c r="E26" s="118"/>
      <c r="F26" s="117"/>
      <c r="G26" s="120"/>
      <c r="H26" s="120"/>
      <c r="I26" s="121"/>
      <c r="J26" s="26"/>
      <c r="K26" s="232"/>
      <c r="L26" s="12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39" customFormat="1" ht="11.25" thickBot="1">
      <c r="A27" s="108" t="s">
        <v>93</v>
      </c>
      <c r="B27" s="221">
        <v>0</v>
      </c>
      <c r="C27" s="221">
        <v>1.25</v>
      </c>
      <c r="D27" s="221">
        <v>4</v>
      </c>
      <c r="E27" s="221">
        <v>0</v>
      </c>
      <c r="F27" s="218">
        <v>6</v>
      </c>
      <c r="G27" s="119">
        <f>ROUND((C27*$C$3)+(D27*$C$4)+(E27*$C$5)+(B27*$C$2),0)</f>
        <v>498</v>
      </c>
      <c r="H27" s="100">
        <v>0</v>
      </c>
      <c r="I27" s="101">
        <v>0</v>
      </c>
      <c r="J27" s="87">
        <v>40</v>
      </c>
      <c r="K27" s="75">
        <f>+J27*F27</f>
        <v>240</v>
      </c>
      <c r="L27" s="122">
        <f>+J27*(G27+H27)+I27</f>
        <v>19920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39" customFormat="1" ht="11.25" thickBot="1">
      <c r="A28" s="108" t="s">
        <v>94</v>
      </c>
      <c r="B28" s="221">
        <v>0</v>
      </c>
      <c r="C28" s="221">
        <v>0</v>
      </c>
      <c r="D28" s="221">
        <v>16</v>
      </c>
      <c r="E28" s="221">
        <v>0</v>
      </c>
      <c r="F28" s="218">
        <f>+E28+D28+C28+B28</f>
        <v>16</v>
      </c>
      <c r="G28" s="119">
        <f>ROUND((C28*$C$3)+(D28*$C$4)+(E28*$C$5)+(B28*$C$2),0)</f>
        <v>1501</v>
      </c>
      <c r="H28" s="100">
        <v>0</v>
      </c>
      <c r="I28" s="101">
        <v>0</v>
      </c>
      <c r="J28" s="87">
        <v>40</v>
      </c>
      <c r="K28" s="75">
        <f>+J28*F28</f>
        <v>640</v>
      </c>
      <c r="L28" s="122">
        <f>+J28*(G28+H28)+I28</f>
        <v>60040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39" customFormat="1" ht="11.25" thickBot="1">
      <c r="A29" s="38" t="s">
        <v>26</v>
      </c>
      <c r="B29" s="222">
        <f aca="true" t="shared" si="2" ref="B29:I29">SUM(B27:B28)</f>
        <v>0</v>
      </c>
      <c r="C29" s="222">
        <f t="shared" si="2"/>
        <v>1.25</v>
      </c>
      <c r="D29" s="222">
        <f t="shared" si="2"/>
        <v>20</v>
      </c>
      <c r="E29" s="222">
        <f t="shared" si="2"/>
        <v>0</v>
      </c>
      <c r="F29" s="222">
        <f t="shared" si="2"/>
        <v>22</v>
      </c>
      <c r="G29" s="130">
        <f t="shared" si="2"/>
        <v>1999</v>
      </c>
      <c r="H29" s="130">
        <f t="shared" si="2"/>
        <v>0</v>
      </c>
      <c r="I29" s="131">
        <f t="shared" si="2"/>
        <v>0</v>
      </c>
      <c r="J29" s="132">
        <v>40</v>
      </c>
      <c r="K29" s="128">
        <f>SUM(K27:K28)</f>
        <v>880</v>
      </c>
      <c r="L29" s="129">
        <f>SUM(L27:L28)</f>
        <v>79960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39" customFormat="1" ht="11.25" thickBot="1">
      <c r="A30" s="107" t="s">
        <v>63</v>
      </c>
      <c r="B30" s="116"/>
      <c r="C30" s="117"/>
      <c r="D30" s="117"/>
      <c r="E30" s="118"/>
      <c r="F30" s="117"/>
      <c r="G30" s="120"/>
      <c r="H30" s="120"/>
      <c r="I30" s="121"/>
      <c r="J30" s="26"/>
      <c r="K30" s="232"/>
      <c r="L30" s="1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39" customFormat="1" ht="21.75" thickBot="1">
      <c r="A31" s="204" t="s">
        <v>80</v>
      </c>
      <c r="B31" s="222">
        <v>1</v>
      </c>
      <c r="C31" s="222">
        <v>1</v>
      </c>
      <c r="D31" s="222">
        <v>0</v>
      </c>
      <c r="E31" s="222">
        <v>0</v>
      </c>
      <c r="F31" s="223">
        <f>+E31+D31+C31+B31</f>
        <v>2</v>
      </c>
      <c r="G31" s="205">
        <f>ROUND((C31*$C$3)+(D31*$C$4)+(E31*$C$5)+(B31*$C$2),0)</f>
        <v>207</v>
      </c>
      <c r="H31" s="130">
        <v>0</v>
      </c>
      <c r="I31" s="131">
        <v>0</v>
      </c>
      <c r="J31" s="206">
        <v>1</v>
      </c>
      <c r="K31" s="207">
        <f>+J31*F31</f>
        <v>2</v>
      </c>
      <c r="L31" s="122">
        <f>+J31*(G31+H31)+I31</f>
        <v>207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80" customFormat="1" ht="13.5" customHeight="1" thickBot="1">
      <c r="A32" s="109" t="s">
        <v>54</v>
      </c>
      <c r="B32" s="116"/>
      <c r="C32" s="117"/>
      <c r="D32" s="117"/>
      <c r="E32" s="118"/>
      <c r="F32" s="117"/>
      <c r="G32" s="120"/>
      <c r="H32" s="120"/>
      <c r="I32" s="121"/>
      <c r="J32" s="26"/>
      <c r="K32" s="232"/>
      <c r="L32" s="12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</row>
    <row r="33" spans="1:56" s="39" customFormat="1" ht="11.25" thickBot="1">
      <c r="A33" s="114" t="s">
        <v>61</v>
      </c>
      <c r="B33" s="116"/>
      <c r="C33" s="117"/>
      <c r="D33" s="117"/>
      <c r="E33" s="118"/>
      <c r="F33" s="117"/>
      <c r="G33" s="120"/>
      <c r="H33" s="120"/>
      <c r="I33" s="121"/>
      <c r="J33" s="26"/>
      <c r="K33" s="232"/>
      <c r="L33" s="12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39" customFormat="1" ht="11.25" thickBot="1">
      <c r="A34" s="110" t="s">
        <v>77</v>
      </c>
      <c r="B34" s="221">
        <v>0</v>
      </c>
      <c r="C34" s="221">
        <v>7</v>
      </c>
      <c r="D34" s="221">
        <v>42.5</v>
      </c>
      <c r="E34" s="221">
        <v>0</v>
      </c>
      <c r="F34" s="218">
        <f>+E34+D34+C34+B34</f>
        <v>49.5</v>
      </c>
      <c r="G34" s="119">
        <f>ROUND((C34*$C$3)+(D34*$C$4)+(E34*$C$5)+(B34*$C$2),0)</f>
        <v>4673</v>
      </c>
      <c r="H34" s="100">
        <v>0</v>
      </c>
      <c r="I34" s="101">
        <v>0</v>
      </c>
      <c r="J34" s="87">
        <v>35</v>
      </c>
      <c r="K34" s="75">
        <f>+J34*F34</f>
        <v>1732.5</v>
      </c>
      <c r="L34" s="122">
        <f>+J34*(G34+H34)+I34</f>
        <v>163555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39" customFormat="1" ht="11.25" thickBot="1">
      <c r="A35" s="110" t="s">
        <v>95</v>
      </c>
      <c r="B35" s="221">
        <v>0</v>
      </c>
      <c r="C35" s="221">
        <v>7</v>
      </c>
      <c r="D35" s="221">
        <v>42.5</v>
      </c>
      <c r="E35" s="221">
        <v>0</v>
      </c>
      <c r="F35" s="218">
        <f>+E35+D35+C35+B35</f>
        <v>49.5</v>
      </c>
      <c r="G35" s="119">
        <f>ROUND((C35*$C$3)+(D35*$C$4)+(E35*$C$5)+(B35*$C$2),0)</f>
        <v>4673</v>
      </c>
      <c r="H35" s="100">
        <v>0</v>
      </c>
      <c r="I35" s="101">
        <v>0</v>
      </c>
      <c r="J35" s="87">
        <v>35</v>
      </c>
      <c r="K35" s="75">
        <f>+J35*F35</f>
        <v>1732.5</v>
      </c>
      <c r="L35" s="122">
        <f>+J35*(G35+H35)+I35</f>
        <v>163555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39" customFormat="1" ht="11.25" thickBot="1">
      <c r="A36" s="110" t="s">
        <v>96</v>
      </c>
      <c r="B36" s="224">
        <v>0</v>
      </c>
      <c r="C36" s="224">
        <v>2.25</v>
      </c>
      <c r="D36" s="224">
        <v>16</v>
      </c>
      <c r="E36" s="224">
        <v>0</v>
      </c>
      <c r="F36" s="218">
        <f>+E36+D36+C36+B36</f>
        <v>18.25</v>
      </c>
      <c r="G36" s="119">
        <f>ROUND((C36*$C$3)+(D36*$C$4)+(E36*$C$5)+(B36*$C$2),0)</f>
        <v>1722</v>
      </c>
      <c r="H36" s="102">
        <v>0</v>
      </c>
      <c r="I36" s="103">
        <v>0</v>
      </c>
      <c r="J36" s="115">
        <v>35</v>
      </c>
      <c r="K36" s="75">
        <f>+J36*F36</f>
        <v>638.75</v>
      </c>
      <c r="L36" s="122">
        <f>+J36*(G36+H36)+I36</f>
        <v>60270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39" customFormat="1" ht="11.25" thickBot="1">
      <c r="A37" s="106" t="s">
        <v>57</v>
      </c>
      <c r="B37" s="225"/>
      <c r="C37" s="226"/>
      <c r="D37" s="226"/>
      <c r="E37" s="227"/>
      <c r="F37" s="226"/>
      <c r="G37" s="120"/>
      <c r="H37" s="120"/>
      <c r="I37" s="121"/>
      <c r="J37" s="26"/>
      <c r="K37" s="232"/>
      <c r="L37" s="123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39" customFormat="1" ht="11.25" thickBot="1">
      <c r="A38" s="110" t="s">
        <v>78</v>
      </c>
      <c r="B38" s="221">
        <v>0</v>
      </c>
      <c r="C38" s="221">
        <v>10</v>
      </c>
      <c r="D38" s="221">
        <v>32</v>
      </c>
      <c r="E38" s="221">
        <v>0</v>
      </c>
      <c r="F38" s="219">
        <f>+E38+D38+C38+B38</f>
        <v>42</v>
      </c>
      <c r="G38" s="119">
        <f>ROUND((C38*$C$3)+(D38*$C$4)+(E38*$C$5)+(B38*$C$2),0)</f>
        <v>3982</v>
      </c>
      <c r="H38" s="100">
        <v>0</v>
      </c>
      <c r="I38" s="101">
        <v>0</v>
      </c>
      <c r="J38" s="89">
        <v>190</v>
      </c>
      <c r="K38" s="75">
        <f>+J38*F38</f>
        <v>7980</v>
      </c>
      <c r="L38" s="122">
        <f>+J38*(G38+H38)+I38</f>
        <v>756580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39" customFormat="1" ht="11.25" thickBot="1">
      <c r="A39" s="111" t="s">
        <v>79</v>
      </c>
      <c r="B39" s="221">
        <v>0</v>
      </c>
      <c r="C39" s="221">
        <v>0</v>
      </c>
      <c r="D39" s="221">
        <v>16</v>
      </c>
      <c r="E39" s="221">
        <v>0</v>
      </c>
      <c r="F39" s="219">
        <f>+E39+D39+C39+B39</f>
        <v>16</v>
      </c>
      <c r="G39" s="119">
        <f>ROUND((C39*$C$3)+(D39*$C$4)+(E39*$C$5)+(B39*$C$2),0)</f>
        <v>1501</v>
      </c>
      <c r="H39" s="100">
        <v>0</v>
      </c>
      <c r="I39" s="101">
        <v>0</v>
      </c>
      <c r="J39" s="89">
        <v>190</v>
      </c>
      <c r="K39" s="75">
        <f>+J39*F39</f>
        <v>3040</v>
      </c>
      <c r="L39" s="122">
        <f>+J39*(G39+H39)+I39</f>
        <v>285190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39" customFormat="1" ht="11.25" thickBot="1">
      <c r="A40" s="110" t="s">
        <v>96</v>
      </c>
      <c r="B40" s="224">
        <v>0</v>
      </c>
      <c r="C40" s="224">
        <v>2</v>
      </c>
      <c r="D40" s="224">
        <v>2</v>
      </c>
      <c r="E40" s="224">
        <v>0</v>
      </c>
      <c r="F40" s="219">
        <f>+E40+D40+C40+B40</f>
        <v>4</v>
      </c>
      <c r="G40" s="119">
        <f>ROUND((C40*$C$3)+(D40*$C$4)+(E40*$C$5)+(B40*$C$2),0)</f>
        <v>384</v>
      </c>
      <c r="H40" s="102">
        <v>0</v>
      </c>
      <c r="I40" s="103">
        <v>0</v>
      </c>
      <c r="J40" s="90">
        <v>190</v>
      </c>
      <c r="K40" s="75">
        <f>+J40*F40</f>
        <v>760</v>
      </c>
      <c r="L40" s="122">
        <f>+J40*(G40+H40)+I40</f>
        <v>72960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39" customFormat="1" ht="11.25" thickBot="1">
      <c r="A41" s="38" t="s">
        <v>26</v>
      </c>
      <c r="B41" s="222">
        <f aca="true" t="shared" si="3" ref="B41:I41">SUM(B34:B36,B38:B40)</f>
        <v>0</v>
      </c>
      <c r="C41" s="222">
        <f t="shared" si="3"/>
        <v>28.25</v>
      </c>
      <c r="D41" s="222">
        <f t="shared" si="3"/>
        <v>151</v>
      </c>
      <c r="E41" s="222">
        <f t="shared" si="3"/>
        <v>0</v>
      </c>
      <c r="F41" s="222">
        <f t="shared" si="3"/>
        <v>179.25</v>
      </c>
      <c r="G41" s="130">
        <f t="shared" si="3"/>
        <v>16935</v>
      </c>
      <c r="H41" s="130">
        <f t="shared" si="3"/>
        <v>0</v>
      </c>
      <c r="I41" s="202">
        <f t="shared" si="3"/>
        <v>0</v>
      </c>
      <c r="J41" s="203">
        <v>225</v>
      </c>
      <c r="K41" s="128">
        <f>SUM(K34:K36,K38:K40)</f>
        <v>15883.75</v>
      </c>
      <c r="L41" s="129">
        <f>SUM(L34:L36,L38:L40)</f>
        <v>1502110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39" customFormat="1" ht="11.25" thickBot="1">
      <c r="A42" s="107" t="s">
        <v>82</v>
      </c>
      <c r="B42" s="116"/>
      <c r="C42" s="117"/>
      <c r="D42" s="117"/>
      <c r="E42" s="118"/>
      <c r="F42" s="117"/>
      <c r="G42" s="120"/>
      <c r="H42" s="120"/>
      <c r="I42" s="121"/>
      <c r="J42" s="26"/>
      <c r="K42" s="232"/>
      <c r="L42" s="123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39" customFormat="1" ht="11.25" thickBot="1">
      <c r="A43" s="108" t="s">
        <v>83</v>
      </c>
      <c r="B43" s="221">
        <v>0</v>
      </c>
      <c r="C43" s="221">
        <v>1.25</v>
      </c>
      <c r="D43" s="229">
        <v>3</v>
      </c>
      <c r="E43" s="221">
        <v>0</v>
      </c>
      <c r="F43" s="219">
        <f>+E43+D43+C43+B43</f>
        <v>4.25</v>
      </c>
      <c r="G43" s="119">
        <f>ROUND((C43*$C$3)+(D43*$C$4)+(E43*$C$5)+(B43*$C$2),0)</f>
        <v>404</v>
      </c>
      <c r="H43" s="100">
        <v>0</v>
      </c>
      <c r="I43" s="101">
        <v>0</v>
      </c>
      <c r="J43" s="87">
        <v>35</v>
      </c>
      <c r="K43" s="75">
        <f>+J43*F43</f>
        <v>148.75</v>
      </c>
      <c r="L43" s="122">
        <f>+J43*(G43+H43)+I43</f>
        <v>14140</v>
      </c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39" customFormat="1" ht="11.25" thickBot="1">
      <c r="A44" s="108" t="s">
        <v>59</v>
      </c>
      <c r="B44" s="221">
        <v>0</v>
      </c>
      <c r="C44" s="221">
        <v>1</v>
      </c>
      <c r="D44" s="221">
        <v>1</v>
      </c>
      <c r="E44" s="221">
        <v>0</v>
      </c>
      <c r="F44" s="219">
        <f>+E44+D44+C44+B44</f>
        <v>2</v>
      </c>
      <c r="G44" s="119">
        <f>ROUND((C44*$C$3)+(D44*$C$4)+(E44*$C$5)+(B44*$C$2),0)</f>
        <v>192</v>
      </c>
      <c r="H44" s="100">
        <v>0</v>
      </c>
      <c r="I44" s="101">
        <v>0</v>
      </c>
      <c r="J44" s="87">
        <v>20</v>
      </c>
      <c r="K44" s="75">
        <f>+J44*F44</f>
        <v>40</v>
      </c>
      <c r="L44" s="122">
        <f>+J44*(G44+H44)+I44</f>
        <v>3840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39" customFormat="1" ht="11.25" thickBot="1">
      <c r="A45" s="38" t="s">
        <v>26</v>
      </c>
      <c r="B45" s="222">
        <f>SUM(B43:B44)</f>
        <v>0</v>
      </c>
      <c r="C45" s="222">
        <f aca="true" t="shared" si="4" ref="C45:I45">SUM(C43:C44)</f>
        <v>2.25</v>
      </c>
      <c r="D45" s="222">
        <f t="shared" si="4"/>
        <v>4</v>
      </c>
      <c r="E45" s="222">
        <f t="shared" si="4"/>
        <v>0</v>
      </c>
      <c r="F45" s="222">
        <f t="shared" si="4"/>
        <v>6.25</v>
      </c>
      <c r="G45" s="130">
        <f t="shared" si="4"/>
        <v>596</v>
      </c>
      <c r="H45" s="130">
        <f t="shared" si="4"/>
        <v>0</v>
      </c>
      <c r="I45" s="131">
        <f t="shared" si="4"/>
        <v>0</v>
      </c>
      <c r="J45" s="132">
        <v>55</v>
      </c>
      <c r="K45" s="128">
        <f>SUM(K43:K44)</f>
        <v>188.75</v>
      </c>
      <c r="L45" s="129">
        <f>SUM(L43:L44)</f>
        <v>17980</v>
      </c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39" customFormat="1" ht="11.25" thickBot="1">
      <c r="A46" s="107" t="s">
        <v>56</v>
      </c>
      <c r="B46" s="25"/>
      <c r="C46" s="26"/>
      <c r="D46" s="26"/>
      <c r="E46" s="27"/>
      <c r="F46" s="26"/>
      <c r="G46" s="26"/>
      <c r="H46" s="26"/>
      <c r="I46" s="84"/>
      <c r="J46" s="26"/>
      <c r="K46" s="232"/>
      <c r="L46" s="29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81" customFormat="1" ht="11.25" thickBot="1">
      <c r="A47" s="108" t="s">
        <v>84</v>
      </c>
      <c r="B47" s="221">
        <v>0</v>
      </c>
      <c r="C47" s="221">
        <v>8</v>
      </c>
      <c r="D47" s="221">
        <v>20</v>
      </c>
      <c r="E47" s="221">
        <v>0</v>
      </c>
      <c r="F47" s="219">
        <f>+E47+D47+C47+B47</f>
        <v>28</v>
      </c>
      <c r="G47" s="119">
        <f>ROUND((C47*$C$3)+(D47*$C$4)+(E47*$C$5)+(B47*$C$2),0)</f>
        <v>2660</v>
      </c>
      <c r="H47" s="100">
        <v>0</v>
      </c>
      <c r="I47" s="101">
        <v>0</v>
      </c>
      <c r="J47" s="88">
        <v>25</v>
      </c>
      <c r="K47" s="75">
        <f>+J47*F47</f>
        <v>700</v>
      </c>
      <c r="L47" s="122">
        <f>+J47*(G47+H47)+I47</f>
        <v>66500</v>
      </c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</row>
    <row r="48" spans="1:56" s="81" customFormat="1" ht="11.25" thickBot="1">
      <c r="A48" s="108" t="s">
        <v>97</v>
      </c>
      <c r="B48" s="221">
        <v>0</v>
      </c>
      <c r="C48" s="221">
        <v>4</v>
      </c>
      <c r="D48" s="221">
        <v>10</v>
      </c>
      <c r="E48" s="221">
        <v>0</v>
      </c>
      <c r="F48" s="219">
        <f>+E48+D48+C48+B48</f>
        <v>14</v>
      </c>
      <c r="G48" s="119">
        <f>ROUND((C48*$C$3)+(D48*$C$4)+(E48*$C$5)+(B48*$C$2),0)</f>
        <v>1330</v>
      </c>
      <c r="H48" s="100">
        <v>0</v>
      </c>
      <c r="I48" s="101">
        <v>0</v>
      </c>
      <c r="J48" s="88">
        <v>25</v>
      </c>
      <c r="K48" s="75">
        <f>+J48*F48</f>
        <v>350</v>
      </c>
      <c r="L48" s="122">
        <f>+J48*(G48+H48)+I48</f>
        <v>33250</v>
      </c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</row>
    <row r="49" spans="1:56" s="39" customFormat="1" ht="11.25" thickBot="1">
      <c r="A49" s="38" t="s">
        <v>26</v>
      </c>
      <c r="B49" s="222">
        <f aca="true" t="shared" si="5" ref="B49:I49">SUM(B47:B48)</f>
        <v>0</v>
      </c>
      <c r="C49" s="222">
        <f t="shared" si="5"/>
        <v>12</v>
      </c>
      <c r="D49" s="222">
        <f t="shared" si="5"/>
        <v>30</v>
      </c>
      <c r="E49" s="222">
        <f t="shared" si="5"/>
        <v>0</v>
      </c>
      <c r="F49" s="222">
        <f t="shared" si="5"/>
        <v>42</v>
      </c>
      <c r="G49" s="130">
        <f t="shared" si="5"/>
        <v>3990</v>
      </c>
      <c r="H49" s="130">
        <f t="shared" si="5"/>
        <v>0</v>
      </c>
      <c r="I49" s="131">
        <f t="shared" si="5"/>
        <v>0</v>
      </c>
      <c r="J49" s="132">
        <v>25</v>
      </c>
      <c r="K49" s="128">
        <f>SUM(K47:K48)</f>
        <v>1050</v>
      </c>
      <c r="L49" s="129">
        <f>SUM(L47:L48)</f>
        <v>99750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79" customFormat="1" ht="11.25" thickBot="1">
      <c r="A50" s="77" t="s">
        <v>27</v>
      </c>
      <c r="B50" s="228">
        <f aca="true" t="shared" si="6" ref="B50:I50">SUM(B21,B25,B29,B31,B41,B45,B49)</f>
        <v>3</v>
      </c>
      <c r="C50" s="228">
        <f t="shared" si="6"/>
        <v>56.75</v>
      </c>
      <c r="D50" s="228">
        <f t="shared" si="6"/>
        <v>241</v>
      </c>
      <c r="E50" s="228">
        <f t="shared" si="6"/>
        <v>6</v>
      </c>
      <c r="F50" s="228">
        <f t="shared" si="6"/>
        <v>307.5</v>
      </c>
      <c r="G50" s="112">
        <f t="shared" si="6"/>
        <v>28777</v>
      </c>
      <c r="H50" s="112">
        <f t="shared" si="6"/>
        <v>0</v>
      </c>
      <c r="I50" s="112">
        <f t="shared" si="6"/>
        <v>105</v>
      </c>
      <c r="J50" s="231" t="s">
        <v>108</v>
      </c>
      <c r="K50" s="233">
        <f>SUM(K21,K25,K29,K31,K41,K45,K49)</f>
        <v>19635.5</v>
      </c>
      <c r="L50" s="230">
        <f>SUM(L21,L25,L29,L31,L41,L45,L49)</f>
        <v>1847721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</row>
    <row r="51" spans="1:56" s="39" customFormat="1" ht="11.25" thickBot="1">
      <c r="A51" s="4"/>
      <c r="B51" s="3"/>
      <c r="C51" s="3"/>
      <c r="D51" s="3"/>
      <c r="E51" s="3"/>
      <c r="F51" s="3"/>
      <c r="G51" s="2"/>
      <c r="H51" s="2"/>
      <c r="I51" s="2"/>
      <c r="J51" s="3"/>
      <c r="K51" s="8"/>
      <c r="L51" s="2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39" customFormat="1" ht="11.25" thickBot="1">
      <c r="A52" s="4" t="s">
        <v>106</v>
      </c>
      <c r="B52" s="3"/>
      <c r="C52" s="3"/>
      <c r="D52" s="3"/>
      <c r="E52" s="3"/>
      <c r="F52" s="3"/>
      <c r="G52" s="2"/>
      <c r="H52" s="2"/>
      <c r="I52" s="2"/>
      <c r="J52" s="3"/>
      <c r="K52" s="8"/>
      <c r="L52" s="2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37" customFormat="1" ht="11.25" thickBot="1">
      <c r="A53" s="4" t="s">
        <v>76</v>
      </c>
      <c r="B53" s="3"/>
      <c r="C53" s="3"/>
      <c r="D53" s="3"/>
      <c r="E53" s="3"/>
      <c r="F53" s="3"/>
      <c r="G53" s="2"/>
      <c r="H53" s="2"/>
      <c r="I53" s="2"/>
      <c r="J53" s="3"/>
      <c r="K53" s="8"/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5" spans="1:7" ht="10.5">
      <c r="A55" s="9" t="s">
        <v>28</v>
      </c>
      <c r="B55" s="10"/>
      <c r="C55" s="10"/>
      <c r="D55" s="10"/>
      <c r="E55" s="10"/>
      <c r="F55" s="10"/>
      <c r="G55" s="11"/>
    </row>
    <row r="56" spans="1:7" ht="10.5">
      <c r="A56" s="9" t="s">
        <v>29</v>
      </c>
      <c r="B56" s="10"/>
      <c r="C56" s="10"/>
      <c r="D56" s="10"/>
      <c r="E56" s="10"/>
      <c r="F56" s="10"/>
      <c r="G56" s="11"/>
    </row>
    <row r="57" spans="1:7" ht="10.5">
      <c r="A57" s="12"/>
      <c r="B57" s="10"/>
      <c r="C57" s="10"/>
      <c r="D57" s="10"/>
      <c r="E57" s="10"/>
      <c r="F57" s="10"/>
      <c r="G57" s="11"/>
    </row>
    <row r="58" spans="1:13" ht="10.5">
      <c r="A58" s="12"/>
      <c r="B58" s="19" t="s">
        <v>9</v>
      </c>
      <c r="C58" s="139"/>
      <c r="D58" s="20"/>
      <c r="E58" s="20"/>
      <c r="F58" s="20"/>
      <c r="G58" s="20"/>
      <c r="H58" s="21"/>
      <c r="I58" s="21"/>
      <c r="J58" s="21"/>
      <c r="K58" s="19" t="s">
        <v>10</v>
      </c>
      <c r="L58" s="22"/>
      <c r="M58" s="21"/>
    </row>
    <row r="59" spans="1:13" ht="10.5">
      <c r="A59" s="12"/>
      <c r="B59" s="135"/>
      <c r="C59" s="134"/>
      <c r="D59" s="10"/>
      <c r="E59" s="10"/>
      <c r="F59" s="10"/>
      <c r="G59" s="10"/>
      <c r="H59" s="11"/>
      <c r="I59" s="11"/>
      <c r="J59" s="11"/>
      <c r="K59" s="41"/>
      <c r="L59" s="15"/>
      <c r="M59" s="14"/>
    </row>
    <row r="60" spans="1:12" ht="10.5">
      <c r="A60" s="12"/>
      <c r="B60" s="136" t="s">
        <v>66</v>
      </c>
      <c r="C60" s="136" t="s">
        <v>85</v>
      </c>
      <c r="D60" s="136" t="s">
        <v>85</v>
      </c>
      <c r="E60" s="136" t="s">
        <v>85</v>
      </c>
      <c r="F60" s="136" t="s">
        <v>85</v>
      </c>
      <c r="G60" s="137" t="s">
        <v>86</v>
      </c>
      <c r="H60" s="137"/>
      <c r="I60" s="137"/>
      <c r="J60" s="136"/>
      <c r="L60" s="15"/>
    </row>
    <row r="61" spans="1:13" ht="10.5">
      <c r="A61" s="12"/>
      <c r="B61" s="16" t="s">
        <v>13</v>
      </c>
      <c r="C61" s="16" t="s">
        <v>11</v>
      </c>
      <c r="D61" s="16" t="s">
        <v>12</v>
      </c>
      <c r="E61" s="16" t="s">
        <v>13</v>
      </c>
      <c r="F61" s="16" t="s">
        <v>14</v>
      </c>
      <c r="G61" s="16" t="s">
        <v>85</v>
      </c>
      <c r="H61" s="17" t="s">
        <v>16</v>
      </c>
      <c r="I61" s="17" t="s">
        <v>17</v>
      </c>
      <c r="J61" s="137"/>
      <c r="K61" s="16" t="s">
        <v>68</v>
      </c>
      <c r="L61" s="15"/>
      <c r="M61" s="17" t="s">
        <v>18</v>
      </c>
    </row>
    <row r="62" spans="1:13" ht="10.5">
      <c r="A62" s="12"/>
      <c r="B62" s="138">
        <f>I4</f>
        <v>147</v>
      </c>
      <c r="C62" s="91">
        <f>F2</f>
        <v>83.16153846153847</v>
      </c>
      <c r="D62" s="91">
        <f>F3</f>
        <v>83.16153846153847</v>
      </c>
      <c r="E62" s="91">
        <f>F4</f>
        <v>44.39153846153846</v>
      </c>
      <c r="F62" s="91">
        <f>F5</f>
        <v>20.203076923076924</v>
      </c>
      <c r="G62" s="16" t="s">
        <v>64</v>
      </c>
      <c r="H62" s="17" t="s">
        <v>24</v>
      </c>
      <c r="I62" s="17" t="s">
        <v>20</v>
      </c>
      <c r="J62" s="17" t="s">
        <v>21</v>
      </c>
      <c r="K62" s="16" t="s">
        <v>69</v>
      </c>
      <c r="L62" s="15" t="s">
        <v>18</v>
      </c>
      <c r="M62" s="17" t="s">
        <v>19</v>
      </c>
    </row>
    <row r="63" spans="1:13" ht="11.25" thickBot="1">
      <c r="A63" s="32" t="s">
        <v>22</v>
      </c>
      <c r="B63" s="136" t="s">
        <v>87</v>
      </c>
      <c r="C63" s="136" t="s">
        <v>87</v>
      </c>
      <c r="D63" s="136" t="s">
        <v>87</v>
      </c>
      <c r="E63" s="136" t="s">
        <v>87</v>
      </c>
      <c r="F63" s="136" t="s">
        <v>87</v>
      </c>
      <c r="G63" s="16"/>
      <c r="H63" s="17"/>
      <c r="I63" s="17" t="s">
        <v>24</v>
      </c>
      <c r="J63" s="17" t="s">
        <v>24</v>
      </c>
      <c r="K63" s="18" t="s">
        <v>70</v>
      </c>
      <c r="L63" s="36" t="s">
        <v>25</v>
      </c>
      <c r="M63" s="34" t="s">
        <v>23</v>
      </c>
    </row>
    <row r="64" spans="1:13" ht="10.5">
      <c r="A64" s="145" t="s">
        <v>73</v>
      </c>
      <c r="B64" s="154"/>
      <c r="C64" s="144"/>
      <c r="D64" s="140"/>
      <c r="E64" s="140"/>
      <c r="F64" s="141"/>
      <c r="G64" s="140"/>
      <c r="H64" s="140"/>
      <c r="I64" s="140"/>
      <c r="J64" s="142"/>
      <c r="K64" s="143"/>
      <c r="L64" s="30"/>
      <c r="M64" s="29"/>
    </row>
    <row r="65" spans="1:13" ht="10.5">
      <c r="A65" s="155" t="s">
        <v>88</v>
      </c>
      <c r="B65" s="160">
        <v>0</v>
      </c>
      <c r="C65" s="73">
        <v>0</v>
      </c>
      <c r="D65" s="72">
        <v>2</v>
      </c>
      <c r="E65" s="73">
        <v>4</v>
      </c>
      <c r="F65" s="73">
        <v>0</v>
      </c>
      <c r="G65" s="73">
        <f>+F65+E65+D65+C65+B65</f>
        <v>6</v>
      </c>
      <c r="H65" s="162">
        <f>ROUND((D65*$F$3)+(E65*$F$4)+(F65*$F$5)+(C65*$F$2)+(B65*$I$4),0)</f>
        <v>344</v>
      </c>
      <c r="I65" s="163">
        <v>0</v>
      </c>
      <c r="J65" s="164">
        <v>0</v>
      </c>
      <c r="K65" s="85">
        <v>35</v>
      </c>
      <c r="L65" s="173">
        <f>+K65*G65</f>
        <v>210</v>
      </c>
      <c r="M65" s="163">
        <f>+K65*(H65+I65+J65)</f>
        <v>12040</v>
      </c>
    </row>
    <row r="66" spans="1:56" s="71" customFormat="1" ht="10.5">
      <c r="A66" s="156" t="s">
        <v>98</v>
      </c>
      <c r="B66" s="161">
        <v>0</v>
      </c>
      <c r="C66" s="74">
        <v>0</v>
      </c>
      <c r="D66" s="74">
        <v>0</v>
      </c>
      <c r="E66" s="74">
        <v>0</v>
      </c>
      <c r="F66" s="74">
        <v>2</v>
      </c>
      <c r="G66" s="73">
        <f>+F66+E66+D66+C66+B66</f>
        <v>2</v>
      </c>
      <c r="H66" s="162">
        <f>ROUND((D66*$F$3)+(E66*$F$4)+(F66*$F$5)+(C66*$F$2)+(B66*$I$4),0)</f>
        <v>40</v>
      </c>
      <c r="I66" s="163">
        <v>0</v>
      </c>
      <c r="J66" s="164">
        <v>0</v>
      </c>
      <c r="K66" s="86">
        <v>35</v>
      </c>
      <c r="L66" s="173">
        <f>+K66*G66</f>
        <v>70</v>
      </c>
      <c r="M66" s="163">
        <f>+K66*(H66+I66+J66)</f>
        <v>1400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1:13" ht="10.5">
      <c r="A67" s="157" t="s">
        <v>89</v>
      </c>
      <c r="B67" s="161">
        <v>2</v>
      </c>
      <c r="C67" s="73">
        <v>2</v>
      </c>
      <c r="D67" s="72">
        <v>8</v>
      </c>
      <c r="E67" s="73">
        <v>4</v>
      </c>
      <c r="F67" s="73">
        <v>0</v>
      </c>
      <c r="G67" s="73">
        <f>+F67+E67+D67+C67+B67</f>
        <v>16</v>
      </c>
      <c r="H67" s="162">
        <f>ROUND((D67*$F$3)+(E67*$F$4)+(F67*$F$5)+(C67*$F$2)+(B67*$I$4),0)</f>
        <v>1303</v>
      </c>
      <c r="I67" s="163">
        <v>0</v>
      </c>
      <c r="J67" s="164">
        <v>0</v>
      </c>
      <c r="K67" s="86">
        <v>35</v>
      </c>
      <c r="L67" s="173">
        <f>G67*K67</f>
        <v>560</v>
      </c>
      <c r="M67" s="163">
        <f>+K67*(H67+I67+J67)</f>
        <v>45605</v>
      </c>
    </row>
    <row r="68" spans="1:13" ht="11.25" thickBot="1">
      <c r="A68" s="146" t="s">
        <v>26</v>
      </c>
      <c r="B68" s="165">
        <f>SUM(B65:B67)</f>
        <v>2</v>
      </c>
      <c r="C68" s="165">
        <f aca="true" t="shared" si="7" ref="C68:J68">SUM(C65:C67)</f>
        <v>2</v>
      </c>
      <c r="D68" s="165">
        <f t="shared" si="7"/>
        <v>10</v>
      </c>
      <c r="E68" s="165">
        <f t="shared" si="7"/>
        <v>8</v>
      </c>
      <c r="F68" s="165">
        <f t="shared" si="7"/>
        <v>2</v>
      </c>
      <c r="G68" s="165">
        <f t="shared" si="7"/>
        <v>24</v>
      </c>
      <c r="H68" s="166">
        <f t="shared" si="7"/>
        <v>1687</v>
      </c>
      <c r="I68" s="166">
        <f t="shared" si="7"/>
        <v>0</v>
      </c>
      <c r="J68" s="166">
        <f t="shared" si="7"/>
        <v>0</v>
      </c>
      <c r="K68" s="175">
        <v>35</v>
      </c>
      <c r="L68" s="174">
        <f>SUM(L65:L67)</f>
        <v>840</v>
      </c>
      <c r="M68" s="168">
        <f>SUM(M65:M67)</f>
        <v>59045</v>
      </c>
    </row>
    <row r="69" spans="1:13" ht="10.5">
      <c r="A69" s="147" t="s">
        <v>55</v>
      </c>
      <c r="B69" s="154"/>
      <c r="C69" s="98"/>
      <c r="D69" s="26"/>
      <c r="E69" s="26"/>
      <c r="F69" s="27"/>
      <c r="G69" s="26"/>
      <c r="H69" s="26"/>
      <c r="I69" s="26"/>
      <c r="J69" s="28"/>
      <c r="K69" s="176"/>
      <c r="L69" s="232"/>
      <c r="M69" s="29"/>
    </row>
    <row r="70" spans="1:13" ht="10.5">
      <c r="A70" s="158" t="s">
        <v>67</v>
      </c>
      <c r="B70" s="161">
        <v>20</v>
      </c>
      <c r="C70" s="73">
        <v>0</v>
      </c>
      <c r="D70" s="72">
        <v>8</v>
      </c>
      <c r="E70" s="73">
        <v>8</v>
      </c>
      <c r="F70" s="73">
        <v>0</v>
      </c>
      <c r="G70" s="73">
        <f>+F70+E70+D70+C70+B70</f>
        <v>36</v>
      </c>
      <c r="H70" s="162">
        <f>ROUND((D70*$F$3)+(E70*$F$4)+(F70*$F$5)+(C70*$F$2)+(B70*$I$4),0)</f>
        <v>3960</v>
      </c>
      <c r="I70" s="163">
        <v>0</v>
      </c>
      <c r="J70" s="164">
        <v>0</v>
      </c>
      <c r="K70" s="86">
        <v>30</v>
      </c>
      <c r="L70" s="173">
        <f>G70*K70</f>
        <v>1080</v>
      </c>
      <c r="M70" s="163">
        <f>+K70*(H70+I70+J70)</f>
        <v>118800</v>
      </c>
    </row>
    <row r="71" spans="1:13" ht="10.5">
      <c r="A71" s="148" t="s">
        <v>99</v>
      </c>
      <c r="B71" s="161">
        <v>0</v>
      </c>
      <c r="C71" s="73">
        <v>0</v>
      </c>
      <c r="D71" s="72">
        <v>2</v>
      </c>
      <c r="E71" s="73">
        <v>4</v>
      </c>
      <c r="F71" s="73">
        <v>0</v>
      </c>
      <c r="G71" s="73">
        <f>+F71+E71+D71+C71+B71</f>
        <v>6</v>
      </c>
      <c r="H71" s="162">
        <f>ROUND((D71*$F$3)+(E71*$F$4)+(F71*$F$5)+(C71*$F$2)+(B71*$I$4),0)</f>
        <v>344</v>
      </c>
      <c r="I71" s="163">
        <v>0</v>
      </c>
      <c r="J71" s="164">
        <v>0</v>
      </c>
      <c r="K71" s="86">
        <v>30</v>
      </c>
      <c r="L71" s="173">
        <f>G71*K71</f>
        <v>180</v>
      </c>
      <c r="M71" s="163">
        <f>+K71*(H71+I71+J71)</f>
        <v>10320</v>
      </c>
    </row>
    <row r="72" spans="1:13" ht="11.25" thickBot="1">
      <c r="A72" s="146" t="s">
        <v>26</v>
      </c>
      <c r="B72" s="165">
        <f aca="true" t="shared" si="8" ref="B72:J72">SUM(B70:B71)</f>
        <v>20</v>
      </c>
      <c r="C72" s="165">
        <f t="shared" si="8"/>
        <v>0</v>
      </c>
      <c r="D72" s="165">
        <f t="shared" si="8"/>
        <v>10</v>
      </c>
      <c r="E72" s="165">
        <f t="shared" si="8"/>
        <v>12</v>
      </c>
      <c r="F72" s="165">
        <f t="shared" si="8"/>
        <v>0</v>
      </c>
      <c r="G72" s="165">
        <f t="shared" si="8"/>
        <v>42</v>
      </c>
      <c r="H72" s="166">
        <f t="shared" si="8"/>
        <v>4304</v>
      </c>
      <c r="I72" s="166">
        <f t="shared" si="8"/>
        <v>0</v>
      </c>
      <c r="J72" s="166">
        <f t="shared" si="8"/>
        <v>0</v>
      </c>
      <c r="K72" s="167">
        <v>30</v>
      </c>
      <c r="L72" s="234">
        <f>SUM(L70:L71)</f>
        <v>1260</v>
      </c>
      <c r="M72" s="166">
        <f>SUM(M70:M71)</f>
        <v>129120</v>
      </c>
    </row>
    <row r="73" spans="1:13" ht="10.5">
      <c r="A73" s="147" t="s">
        <v>81</v>
      </c>
      <c r="B73" s="193"/>
      <c r="C73" s="92"/>
      <c r="D73" s="93"/>
      <c r="E73" s="93"/>
      <c r="F73" s="94"/>
      <c r="G73" s="93"/>
      <c r="H73" s="93"/>
      <c r="I73" s="93"/>
      <c r="J73" s="95"/>
      <c r="K73" s="96"/>
      <c r="L73" s="235"/>
      <c r="M73" s="97"/>
    </row>
    <row r="74" spans="1:13" ht="12" customHeight="1">
      <c r="A74" s="148" t="s">
        <v>101</v>
      </c>
      <c r="B74" s="160">
        <v>1</v>
      </c>
      <c r="C74" s="180">
        <v>0</v>
      </c>
      <c r="D74" s="181">
        <v>2</v>
      </c>
      <c r="E74" s="180">
        <v>1</v>
      </c>
      <c r="F74" s="180">
        <v>0</v>
      </c>
      <c r="G74" s="180">
        <f>+F74+E74+D74+C74+B74</f>
        <v>4</v>
      </c>
      <c r="H74" s="182">
        <f>ROUND((D74*$F$3)+(E74*$F$4)+(F74*$F$5)+(C74*$F$2)+(B74*$I$4),0)</f>
        <v>358</v>
      </c>
      <c r="I74" s="183">
        <v>0</v>
      </c>
      <c r="J74" s="184">
        <v>0</v>
      </c>
      <c r="K74" s="194">
        <v>30</v>
      </c>
      <c r="L74" s="197">
        <f>G74*K74</f>
        <v>120</v>
      </c>
      <c r="M74" s="183">
        <f>+K74*(H74+I74+J74)</f>
        <v>10740</v>
      </c>
    </row>
    <row r="75" spans="1:13" ht="12" customHeight="1">
      <c r="A75" s="149" t="s">
        <v>100</v>
      </c>
      <c r="B75" s="160">
        <v>9</v>
      </c>
      <c r="C75" s="180">
        <v>0</v>
      </c>
      <c r="D75" s="181">
        <v>0</v>
      </c>
      <c r="E75" s="180">
        <v>0</v>
      </c>
      <c r="F75" s="180">
        <v>0</v>
      </c>
      <c r="G75" s="180">
        <f>+F75+E75+D75+C75+B75</f>
        <v>9</v>
      </c>
      <c r="H75" s="182">
        <f>ROUND((D75*$F$3)+(E75*$F$4)+(F75*$F$5)+(C75*$F$2)+(B75*$I$4),0)</f>
        <v>1323</v>
      </c>
      <c r="I75" s="183">
        <v>0</v>
      </c>
      <c r="J75" s="184">
        <v>0</v>
      </c>
      <c r="K75" s="194">
        <v>30</v>
      </c>
      <c r="L75" s="197">
        <f>G75*K75</f>
        <v>270</v>
      </c>
      <c r="M75" s="183">
        <f>+K75*(H75+I75+J75)</f>
        <v>39690</v>
      </c>
    </row>
    <row r="76" spans="1:13" ht="11.25" thickBot="1">
      <c r="A76" s="146" t="s">
        <v>26</v>
      </c>
      <c r="B76" s="178">
        <f aca="true" t="shared" si="9" ref="B76:J76">SUM(B74:B75)</f>
        <v>10</v>
      </c>
      <c r="C76" s="178">
        <f t="shared" si="9"/>
        <v>0</v>
      </c>
      <c r="D76" s="178">
        <f t="shared" si="9"/>
        <v>2</v>
      </c>
      <c r="E76" s="178">
        <f t="shared" si="9"/>
        <v>1</v>
      </c>
      <c r="F76" s="178">
        <f t="shared" si="9"/>
        <v>0</v>
      </c>
      <c r="G76" s="178">
        <f t="shared" si="9"/>
        <v>13</v>
      </c>
      <c r="H76" s="166">
        <f t="shared" si="9"/>
        <v>1681</v>
      </c>
      <c r="I76" s="166">
        <f t="shared" si="9"/>
        <v>0</v>
      </c>
      <c r="J76" s="166">
        <f t="shared" si="9"/>
        <v>0</v>
      </c>
      <c r="K76" s="195">
        <v>30</v>
      </c>
      <c r="L76" s="236">
        <f>SUM(L74:L75)</f>
        <v>390</v>
      </c>
      <c r="M76" s="166">
        <f>SUM(M74:M75)</f>
        <v>50430</v>
      </c>
    </row>
    <row r="77" spans="1:56" s="39" customFormat="1" ht="11.25" thickBot="1">
      <c r="A77" s="107" t="s">
        <v>63</v>
      </c>
      <c r="B77" s="186"/>
      <c r="C77" s="187"/>
      <c r="D77" s="188"/>
      <c r="E77" s="188"/>
      <c r="F77" s="189"/>
      <c r="G77" s="188"/>
      <c r="H77" s="188"/>
      <c r="I77" s="188"/>
      <c r="J77" s="190"/>
      <c r="K77" s="191"/>
      <c r="L77" s="237"/>
      <c r="M77" s="192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39" customFormat="1" ht="11.25" thickBot="1">
      <c r="A78" s="216" t="s">
        <v>104</v>
      </c>
      <c r="B78" s="209">
        <v>0</v>
      </c>
      <c r="C78" s="210">
        <v>0</v>
      </c>
      <c r="D78" s="211">
        <v>2</v>
      </c>
      <c r="E78" s="210">
        <v>2</v>
      </c>
      <c r="F78" s="210">
        <v>0</v>
      </c>
      <c r="G78" s="210">
        <f>+F78+E78+D78+C78+B78</f>
        <v>4</v>
      </c>
      <c r="H78" s="212">
        <f>ROUND((D78*$F$3)+(E78*$F$4)+(F78*$F$5)+(C78*$F$2)+(B78*$I$4),0)</f>
        <v>255</v>
      </c>
      <c r="I78" s="213">
        <v>0</v>
      </c>
      <c r="J78" s="214">
        <v>0</v>
      </c>
      <c r="K78" s="175">
        <v>1</v>
      </c>
      <c r="L78" s="215">
        <f>G78*K78</f>
        <v>4</v>
      </c>
      <c r="M78" s="213">
        <f>+K78*(H78+I78+J78)</f>
        <v>255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13" ht="10.5">
      <c r="A79" s="147" t="s">
        <v>54</v>
      </c>
      <c r="B79" s="208"/>
      <c r="C79" s="98"/>
      <c r="D79" s="26"/>
      <c r="E79" s="26"/>
      <c r="F79" s="27"/>
      <c r="G79" s="26"/>
      <c r="H79" s="26"/>
      <c r="I79" s="26"/>
      <c r="J79" s="28"/>
      <c r="K79" s="40"/>
      <c r="L79" s="232"/>
      <c r="M79" s="29"/>
    </row>
    <row r="80" spans="1:13" ht="10.5">
      <c r="A80" s="158" t="s">
        <v>61</v>
      </c>
      <c r="B80" s="177"/>
      <c r="C80" s="92"/>
      <c r="D80" s="93"/>
      <c r="E80" s="93"/>
      <c r="F80" s="94"/>
      <c r="G80" s="93"/>
      <c r="H80" s="93"/>
      <c r="I80" s="93"/>
      <c r="J80" s="95"/>
      <c r="K80" s="96"/>
      <c r="L80" s="235"/>
      <c r="M80" s="97"/>
    </row>
    <row r="81" spans="1:13" ht="10.5">
      <c r="A81" s="159" t="s">
        <v>102</v>
      </c>
      <c r="B81" s="160">
        <v>32</v>
      </c>
      <c r="C81" s="180">
        <v>0</v>
      </c>
      <c r="D81" s="181">
        <v>8</v>
      </c>
      <c r="E81" s="180">
        <v>16</v>
      </c>
      <c r="F81" s="180">
        <v>0</v>
      </c>
      <c r="G81" s="180">
        <f>+F81+E81+D81+C81+B81</f>
        <v>56</v>
      </c>
      <c r="H81" s="182">
        <f>ROUND((D81*$F$3)+(E81*$F$4)+(F81*$F$5)+(C81*$F$2)+(B81*$I$4),0)</f>
        <v>6080</v>
      </c>
      <c r="I81" s="183">
        <v>0</v>
      </c>
      <c r="J81" s="184">
        <v>0</v>
      </c>
      <c r="K81" s="99">
        <v>35</v>
      </c>
      <c r="L81" s="185">
        <f>G81*K81</f>
        <v>1960</v>
      </c>
      <c r="M81" s="183">
        <f>+K81*(H81+I81+J81)</f>
        <v>212800</v>
      </c>
    </row>
    <row r="82" spans="1:13" ht="10.5">
      <c r="A82" s="151" t="s">
        <v>103</v>
      </c>
      <c r="B82" s="160">
        <v>2</v>
      </c>
      <c r="C82" s="180">
        <v>0</v>
      </c>
      <c r="D82" s="181">
        <v>2</v>
      </c>
      <c r="E82" s="180">
        <v>8</v>
      </c>
      <c r="F82" s="180">
        <v>0</v>
      </c>
      <c r="G82" s="180">
        <f>+F82+E82+D82+C82+B82</f>
        <v>12</v>
      </c>
      <c r="H82" s="182">
        <f>ROUND((D82*$F$3)+(E82*$F$4)+(F82*$F$5)+(C82*$F$2)+(B82*$I$4),0)</f>
        <v>815</v>
      </c>
      <c r="I82" s="183">
        <v>0</v>
      </c>
      <c r="J82" s="184">
        <v>0</v>
      </c>
      <c r="K82" s="99">
        <v>35</v>
      </c>
      <c r="L82" s="185">
        <f>G82*K82</f>
        <v>420</v>
      </c>
      <c r="M82" s="183">
        <f>+K82*(H82+I82+J82)</f>
        <v>28525</v>
      </c>
    </row>
    <row r="83" spans="1:13" ht="10.5">
      <c r="A83" s="150" t="s">
        <v>57</v>
      </c>
      <c r="B83" s="186"/>
      <c r="C83" s="187"/>
      <c r="D83" s="188"/>
      <c r="E83" s="188"/>
      <c r="F83" s="189"/>
      <c r="G83" s="188"/>
      <c r="H83" s="188"/>
      <c r="I83" s="188"/>
      <c r="J83" s="190"/>
      <c r="K83" s="191"/>
      <c r="L83" s="237"/>
      <c r="M83" s="192"/>
    </row>
    <row r="84" spans="1:13" ht="10.5">
      <c r="A84" s="169" t="s">
        <v>105</v>
      </c>
      <c r="B84" s="160">
        <v>12</v>
      </c>
      <c r="C84" s="180">
        <v>0</v>
      </c>
      <c r="D84" s="181">
        <v>2</v>
      </c>
      <c r="E84" s="180">
        <v>8</v>
      </c>
      <c r="F84" s="180">
        <v>0</v>
      </c>
      <c r="G84" s="180">
        <f>+F84+E84+D84+C84+B84</f>
        <v>22</v>
      </c>
      <c r="H84" s="182">
        <f>ROUND((D84*$F$3)+(E84*$F$4)+(F84*$F$5)+(C84*$F$2)+(B84*$I$4),0)</f>
        <v>2285</v>
      </c>
      <c r="I84" s="183">
        <v>0</v>
      </c>
      <c r="J84" s="184">
        <v>0</v>
      </c>
      <c r="K84" s="99">
        <v>190</v>
      </c>
      <c r="L84" s="185">
        <f>G84*K84</f>
        <v>4180</v>
      </c>
      <c r="M84" s="183">
        <f>+K84*(H84+I84+J84)</f>
        <v>434150</v>
      </c>
    </row>
    <row r="85" spans="1:13" ht="11.25" thickBot="1">
      <c r="A85" s="146" t="s">
        <v>26</v>
      </c>
      <c r="B85" s="178">
        <f aca="true" t="shared" si="10" ref="B85:J85">SUM(B81:B82,B84)</f>
        <v>46</v>
      </c>
      <c r="C85" s="178">
        <f t="shared" si="10"/>
        <v>0</v>
      </c>
      <c r="D85" s="178">
        <f t="shared" si="10"/>
        <v>12</v>
      </c>
      <c r="E85" s="178">
        <f t="shared" si="10"/>
        <v>32</v>
      </c>
      <c r="F85" s="178">
        <f t="shared" si="10"/>
        <v>0</v>
      </c>
      <c r="G85" s="178">
        <f t="shared" si="10"/>
        <v>90</v>
      </c>
      <c r="H85" s="166">
        <f t="shared" si="10"/>
        <v>9180</v>
      </c>
      <c r="I85" s="166">
        <f t="shared" si="10"/>
        <v>0</v>
      </c>
      <c r="J85" s="166">
        <f t="shared" si="10"/>
        <v>0</v>
      </c>
      <c r="K85" s="179">
        <v>225</v>
      </c>
      <c r="L85" s="236">
        <f>SUM(L81:L82,L84)</f>
        <v>6560</v>
      </c>
      <c r="M85" s="166">
        <f>SUM(M81:M82,M84)</f>
        <v>675475</v>
      </c>
    </row>
    <row r="86" spans="1:13" s="24" customFormat="1" ht="10.5">
      <c r="A86" s="152" t="s">
        <v>82</v>
      </c>
      <c r="B86" s="177"/>
      <c r="C86" s="92"/>
      <c r="D86" s="93"/>
      <c r="E86" s="93"/>
      <c r="F86" s="94"/>
      <c r="G86" s="93"/>
      <c r="H86" s="93"/>
      <c r="I86" s="93"/>
      <c r="J86" s="95"/>
      <c r="K86" s="96"/>
      <c r="L86" s="238"/>
      <c r="M86" s="97"/>
    </row>
    <row r="87" spans="1:13" s="24" customFormat="1" ht="10.5">
      <c r="A87" s="171" t="s">
        <v>90</v>
      </c>
      <c r="B87" s="160">
        <v>8</v>
      </c>
      <c r="C87" s="180">
        <v>0</v>
      </c>
      <c r="D87" s="181">
        <v>2</v>
      </c>
      <c r="E87" s="180">
        <v>4</v>
      </c>
      <c r="F87" s="180">
        <v>0</v>
      </c>
      <c r="G87" s="180">
        <f>+F87+E87+D87+C87+B87</f>
        <v>14</v>
      </c>
      <c r="H87" s="182">
        <f>ROUND((D87*$F$3)+(E87*$F$4)+(F87*$F$5)+(C87*$F$2)+(B87*$I$4),0)</f>
        <v>1520</v>
      </c>
      <c r="I87" s="183">
        <v>0</v>
      </c>
      <c r="J87" s="184">
        <v>0</v>
      </c>
      <c r="K87" s="194">
        <v>35</v>
      </c>
      <c r="L87" s="197">
        <f>G87*K87</f>
        <v>490</v>
      </c>
      <c r="M87" s="183">
        <f>+K87*(H87+I87+J87)</f>
        <v>53200</v>
      </c>
    </row>
    <row r="88" spans="1:13" s="24" customFormat="1" ht="10.5">
      <c r="A88" s="172" t="s">
        <v>62</v>
      </c>
      <c r="B88" s="160">
        <v>2</v>
      </c>
      <c r="C88" s="180">
        <v>0</v>
      </c>
      <c r="D88" s="181">
        <v>0</v>
      </c>
      <c r="E88" s="180">
        <v>2</v>
      </c>
      <c r="F88" s="180">
        <v>0</v>
      </c>
      <c r="G88" s="180">
        <f>+F88+E88+D88+C88+B88</f>
        <v>4</v>
      </c>
      <c r="H88" s="182">
        <f>ROUND((D88*$F$3)+(E88*$F$4)+(F88*$F$5)+(C88*$F$2)+(B88*$I$4),0)</f>
        <v>383</v>
      </c>
      <c r="I88" s="183">
        <v>0</v>
      </c>
      <c r="J88" s="184">
        <v>0</v>
      </c>
      <c r="K88" s="194">
        <v>20</v>
      </c>
      <c r="L88" s="197">
        <f>G88*K88</f>
        <v>80</v>
      </c>
      <c r="M88" s="183">
        <f>+K88*(H88+I88+J88)</f>
        <v>7660</v>
      </c>
    </row>
    <row r="89" spans="1:13" ht="11.25" thickBot="1">
      <c r="A89" s="170" t="s">
        <v>26</v>
      </c>
      <c r="B89" s="178">
        <f>SUM(B87:B88)</f>
        <v>10</v>
      </c>
      <c r="C89" s="178">
        <f aca="true" t="shared" si="11" ref="C89:J89">SUM(C87:C88)</f>
        <v>0</v>
      </c>
      <c r="D89" s="178">
        <f t="shared" si="11"/>
        <v>2</v>
      </c>
      <c r="E89" s="178">
        <f t="shared" si="11"/>
        <v>6</v>
      </c>
      <c r="F89" s="178">
        <f t="shared" si="11"/>
        <v>0</v>
      </c>
      <c r="G89" s="178">
        <f t="shared" si="11"/>
        <v>18</v>
      </c>
      <c r="H89" s="166">
        <f t="shared" si="11"/>
        <v>1903</v>
      </c>
      <c r="I89" s="166">
        <f t="shared" si="11"/>
        <v>0</v>
      </c>
      <c r="J89" s="166">
        <f t="shared" si="11"/>
        <v>0</v>
      </c>
      <c r="K89" s="195">
        <v>55</v>
      </c>
      <c r="L89" s="236">
        <f>SUM(L87:L88)</f>
        <v>570</v>
      </c>
      <c r="M89" s="166">
        <f>SUM(M87:M88)</f>
        <v>60860</v>
      </c>
    </row>
    <row r="90" spans="1:13" ht="10.5">
      <c r="A90" s="147" t="s">
        <v>58</v>
      </c>
      <c r="B90" s="154"/>
      <c r="C90" s="98"/>
      <c r="D90" s="26"/>
      <c r="E90" s="26"/>
      <c r="F90" s="27"/>
      <c r="G90" s="26"/>
      <c r="H90" s="26"/>
      <c r="I90" s="26"/>
      <c r="J90" s="28"/>
      <c r="K90" s="40"/>
      <c r="L90" s="239"/>
      <c r="M90" s="29"/>
    </row>
    <row r="91" spans="1:13" ht="10.5">
      <c r="A91" s="148" t="s">
        <v>71</v>
      </c>
      <c r="B91" s="161">
        <v>0</v>
      </c>
      <c r="C91" s="73">
        <v>0</v>
      </c>
      <c r="D91" s="72">
        <v>2</v>
      </c>
      <c r="E91" s="73">
        <v>4</v>
      </c>
      <c r="F91" s="73">
        <v>0</v>
      </c>
      <c r="G91" s="73">
        <f>+F91+E91+D91+C91+B91</f>
        <v>6</v>
      </c>
      <c r="H91" s="162">
        <f>ROUND((D91*$F$3)+(E91*$F$4)+(F91*$F$5)+(C91*$F$2)+(B91*$I$4),0)</f>
        <v>344</v>
      </c>
      <c r="I91" s="163">
        <v>0</v>
      </c>
      <c r="J91" s="164">
        <v>0</v>
      </c>
      <c r="K91" s="196">
        <v>35</v>
      </c>
      <c r="L91" s="198">
        <f>G91*K91</f>
        <v>210</v>
      </c>
      <c r="M91" s="163">
        <f>+K91*(H91+I91+J91)</f>
        <v>12040</v>
      </c>
    </row>
    <row r="92" spans="1:13" ht="10.5">
      <c r="A92" s="148" t="s">
        <v>72</v>
      </c>
      <c r="B92" s="161">
        <v>0</v>
      </c>
      <c r="C92" s="73">
        <v>0</v>
      </c>
      <c r="D92" s="72">
        <v>4</v>
      </c>
      <c r="E92" s="73">
        <v>4</v>
      </c>
      <c r="F92" s="73">
        <v>0</v>
      </c>
      <c r="G92" s="73">
        <f>+F92+E92+D92+C92+B92</f>
        <v>8</v>
      </c>
      <c r="H92" s="162">
        <f>ROUND((D92*$F$3)+(E92*$F$4)+(F92*$F$5)+(C92*$F$2)+(B92*$I$4),0)</f>
        <v>510</v>
      </c>
      <c r="I92" s="163">
        <v>0</v>
      </c>
      <c r="J92" s="164">
        <v>0</v>
      </c>
      <c r="K92" s="196">
        <v>35</v>
      </c>
      <c r="L92" s="198">
        <f>G92*K92</f>
        <v>280</v>
      </c>
      <c r="M92" s="163">
        <f>+K92*(H92+I92+J92)</f>
        <v>17850</v>
      </c>
    </row>
    <row r="93" spans="1:13" ht="10.5">
      <c r="A93" s="148" t="s">
        <v>60</v>
      </c>
      <c r="B93" s="161">
        <v>0</v>
      </c>
      <c r="C93" s="73">
        <v>0</v>
      </c>
      <c r="D93" s="72">
        <v>0</v>
      </c>
      <c r="E93" s="73">
        <v>2</v>
      </c>
      <c r="F93" s="73">
        <v>0</v>
      </c>
      <c r="G93" s="73">
        <f>+F93+E93+D93+C93+B93</f>
        <v>2</v>
      </c>
      <c r="H93" s="162">
        <f>ROUND((D93*$F$3)+(E93*$F$4)+(F93*$F$5)+(C93*$F$2)+(B93*$I$4),0)</f>
        <v>89</v>
      </c>
      <c r="I93" s="163">
        <v>0</v>
      </c>
      <c r="J93" s="164">
        <v>0</v>
      </c>
      <c r="K93" s="196">
        <v>35</v>
      </c>
      <c r="L93" s="198">
        <f>G93*K93</f>
        <v>70</v>
      </c>
      <c r="M93" s="163">
        <f>+K93*(H93+I93+J93)</f>
        <v>3115</v>
      </c>
    </row>
    <row r="94" spans="1:13" ht="11.25" thickBot="1">
      <c r="A94" s="146" t="s">
        <v>26</v>
      </c>
      <c r="B94" s="165">
        <f aca="true" t="shared" si="12" ref="B94:J94">SUM(B91:B93)</f>
        <v>0</v>
      </c>
      <c r="C94" s="165">
        <f t="shared" si="12"/>
        <v>0</v>
      </c>
      <c r="D94" s="165">
        <f t="shared" si="12"/>
        <v>6</v>
      </c>
      <c r="E94" s="165">
        <f t="shared" si="12"/>
        <v>10</v>
      </c>
      <c r="F94" s="165">
        <f t="shared" si="12"/>
        <v>0</v>
      </c>
      <c r="G94" s="165">
        <f t="shared" si="12"/>
        <v>16</v>
      </c>
      <c r="H94" s="166">
        <f t="shared" si="12"/>
        <v>943</v>
      </c>
      <c r="I94" s="166">
        <f t="shared" si="12"/>
        <v>0</v>
      </c>
      <c r="J94" s="166">
        <f t="shared" si="12"/>
        <v>0</v>
      </c>
      <c r="K94" s="167">
        <v>35</v>
      </c>
      <c r="L94" s="234">
        <f>SUM(L91:L93)</f>
        <v>560</v>
      </c>
      <c r="M94" s="166">
        <f>SUM(M91:M93)</f>
        <v>33005</v>
      </c>
    </row>
    <row r="95" spans="1:56" s="78" customFormat="1" ht="11.25" thickBot="1">
      <c r="A95" s="153" t="s">
        <v>27</v>
      </c>
      <c r="B95" s="199">
        <f aca="true" t="shared" si="13" ref="B95:J95">SUM(B68,B72,B76,B78,B85,B89,B94)</f>
        <v>88</v>
      </c>
      <c r="C95" s="199">
        <f t="shared" si="13"/>
        <v>2</v>
      </c>
      <c r="D95" s="199">
        <f t="shared" si="13"/>
        <v>44</v>
      </c>
      <c r="E95" s="199">
        <f t="shared" si="13"/>
        <v>71</v>
      </c>
      <c r="F95" s="199">
        <f t="shared" si="13"/>
        <v>2</v>
      </c>
      <c r="G95" s="199">
        <f t="shared" si="13"/>
        <v>207</v>
      </c>
      <c r="H95" s="200">
        <f t="shared" si="13"/>
        <v>19953</v>
      </c>
      <c r="I95" s="200">
        <f t="shared" si="13"/>
        <v>0</v>
      </c>
      <c r="J95" s="200">
        <f t="shared" si="13"/>
        <v>0</v>
      </c>
      <c r="K95" s="201">
        <v>225</v>
      </c>
      <c r="L95" s="240">
        <f>SUM(L68,L72,L76,L78,L85,L89,L94)</f>
        <v>10184</v>
      </c>
      <c r="M95" s="200">
        <f>SUM(M68,M72,M76,M78,M85,M89,M94)</f>
        <v>1008190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</row>
    <row r="97" spans="1:11" ht="33" customHeight="1">
      <c r="A97" s="241" t="s">
        <v>107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1"/>
    </row>
    <row r="98" spans="1:56" s="37" customFormat="1" ht="11.25" thickBot="1">
      <c r="A98" s="4"/>
      <c r="B98" s="3"/>
      <c r="C98" s="3"/>
      <c r="D98" s="3"/>
      <c r="E98" s="3"/>
      <c r="F98" s="3"/>
      <c r="G98" s="2"/>
      <c r="H98" s="2"/>
      <c r="I98" s="2"/>
      <c r="J98" s="3"/>
      <c r="K98" s="8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1:56" s="37" customFormat="1" ht="11.25" thickBot="1">
      <c r="A99" s="4"/>
      <c r="B99" s="3"/>
      <c r="C99" s="3"/>
      <c r="D99" s="3"/>
      <c r="E99" s="3"/>
      <c r="F99" s="3"/>
      <c r="G99" s="2"/>
      <c r="H99" s="2"/>
      <c r="I99" s="2"/>
      <c r="J99" s="3"/>
      <c r="K99" s="8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1:56" s="37" customFormat="1" ht="11.25" thickBot="1">
      <c r="A100" s="4"/>
      <c r="B100" s="3"/>
      <c r="C100" s="3"/>
      <c r="D100" s="3"/>
      <c r="E100" s="3"/>
      <c r="F100" s="3"/>
      <c r="G100" s="2"/>
      <c r="H100" s="2"/>
      <c r="I100" s="2"/>
      <c r="J100" s="3"/>
      <c r="K100" s="8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</sheetData>
  <mergeCells count="1">
    <mergeCell ref="A97:K97"/>
  </mergeCells>
  <printOptions horizontalCentered="1"/>
  <pageMargins left="0" right="0" top="0.49" bottom="0.55" header="0.25" footer="0.25"/>
  <pageSetup fitToHeight="2" horizontalDpi="600" verticalDpi="600" orientation="landscape" scale="80" r:id="rId1"/>
  <headerFooter alignWithMargins="0">
    <oddFooter>&amp;CPage &amp;P+7</oddFooter>
  </headerFooter>
  <rowBreaks count="1" manualBreakCount="1">
    <brk id="5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22"/>
  <sheetViews>
    <sheetView showGridLines="0" zoomScale="80" zoomScaleNormal="80" workbookViewId="0" topLeftCell="A1">
      <pane xSplit="1" ySplit="2" topLeftCell="B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D25" sqref="D25"/>
    </sheetView>
  </sheetViews>
  <sheetFormatPr defaultColWidth="9.83203125" defaultRowHeight="10.5"/>
  <cols>
    <col min="1" max="1" width="26.5" style="42" customWidth="1"/>
    <col min="2" max="2" width="16.33203125" style="42" customWidth="1"/>
    <col min="3" max="3" width="11.5" style="42" customWidth="1"/>
    <col min="4" max="4" width="12.33203125" style="42" customWidth="1"/>
    <col min="5" max="6" width="10.83203125" style="42" customWidth="1"/>
    <col min="7" max="7" width="15.66015625" style="42" customWidth="1"/>
    <col min="8" max="8" width="13.16015625" style="42" customWidth="1"/>
    <col min="9" max="9" width="13.33203125" style="42" customWidth="1"/>
    <col min="10" max="16384" width="9.83203125" style="42" customWidth="1"/>
  </cols>
  <sheetData>
    <row r="1" spans="1:7" s="51" customFormat="1" ht="12" thickBot="1">
      <c r="A1" s="50" t="s">
        <v>30</v>
      </c>
      <c r="B1" s="48" t="s">
        <v>49</v>
      </c>
      <c r="C1" s="48" t="s">
        <v>50</v>
      </c>
      <c r="D1" s="48" t="s">
        <v>51</v>
      </c>
      <c r="E1" s="48" t="s">
        <v>52</v>
      </c>
      <c r="F1" s="48" t="s">
        <v>53</v>
      </c>
      <c r="G1" s="48" t="s">
        <v>31</v>
      </c>
    </row>
    <row r="2" spans="1:7" s="53" customFormat="1" ht="12" customHeight="1" hidden="1">
      <c r="A2" s="52"/>
      <c r="B2" s="53" t="s">
        <v>32</v>
      </c>
      <c r="C2" s="53" t="s">
        <v>33</v>
      </c>
      <c r="D2" s="53" t="s">
        <v>34</v>
      </c>
      <c r="E2" s="53" t="s">
        <v>35</v>
      </c>
      <c r="G2" s="47"/>
    </row>
    <row r="3" spans="1:7" s="55" customFormat="1" ht="12" customHeight="1">
      <c r="A3" s="54" t="s">
        <v>36</v>
      </c>
      <c r="G3" s="64"/>
    </row>
    <row r="4" spans="1:7" s="57" customFormat="1" ht="12" customHeight="1">
      <c r="A4" s="56" t="s">
        <v>37</v>
      </c>
      <c r="B4" s="68"/>
      <c r="C4" s="68">
        <v>175</v>
      </c>
      <c r="D4" s="69"/>
      <c r="E4" s="68">
        <v>250</v>
      </c>
      <c r="F4" s="68">
        <v>109</v>
      </c>
      <c r="G4" s="68">
        <f>AVERAGEA(B4:F4)</f>
        <v>178</v>
      </c>
    </row>
    <row r="5" spans="1:7" s="57" customFormat="1" ht="12" customHeight="1">
      <c r="A5" s="56" t="s">
        <v>38</v>
      </c>
      <c r="B5" s="68">
        <v>43</v>
      </c>
      <c r="C5" s="68">
        <v>128</v>
      </c>
      <c r="D5" s="68">
        <v>60</v>
      </c>
      <c r="E5" s="68">
        <v>40</v>
      </c>
      <c r="F5" s="68">
        <v>89</v>
      </c>
      <c r="G5" s="68">
        <f>AVERAGEA(B5:F5)</f>
        <v>72</v>
      </c>
    </row>
    <row r="6" spans="1:7" s="57" customFormat="1" ht="12" customHeight="1">
      <c r="A6" s="56" t="s">
        <v>39</v>
      </c>
      <c r="B6" s="68">
        <v>34</v>
      </c>
      <c r="C6" s="68">
        <v>128</v>
      </c>
      <c r="D6" s="68">
        <v>60</v>
      </c>
      <c r="E6" s="68">
        <v>30</v>
      </c>
      <c r="F6" s="68">
        <v>63</v>
      </c>
      <c r="G6" s="68">
        <f>AVERAGEA(B6:F6)</f>
        <v>63</v>
      </c>
    </row>
    <row r="7" spans="1:7" s="59" customFormat="1" ht="12" customHeight="1" thickBot="1">
      <c r="A7" s="58" t="s">
        <v>40</v>
      </c>
      <c r="B7" s="67">
        <v>28</v>
      </c>
      <c r="C7" s="67">
        <v>60</v>
      </c>
      <c r="D7" s="67"/>
      <c r="E7" s="67"/>
      <c r="F7" s="67">
        <v>33</v>
      </c>
      <c r="G7" s="67">
        <f>AVERAGEA(B7:F7)</f>
        <v>40.333333333333336</v>
      </c>
    </row>
    <row r="8" spans="1:7" s="55" customFormat="1" ht="12" customHeight="1">
      <c r="A8" s="54" t="s">
        <v>47</v>
      </c>
      <c r="G8" s="64"/>
    </row>
    <row r="9" spans="1:7" ht="12" customHeight="1">
      <c r="A9" s="43" t="s">
        <v>41</v>
      </c>
      <c r="B9" s="43"/>
      <c r="C9" s="43">
        <v>336</v>
      </c>
      <c r="D9" s="43">
        <v>446</v>
      </c>
      <c r="E9" s="43">
        <v>204</v>
      </c>
      <c r="F9" s="43">
        <v>50</v>
      </c>
      <c r="G9" s="62">
        <f>AVERAGEA(B9:F9)</f>
        <v>259</v>
      </c>
    </row>
    <row r="10" spans="1:7" ht="12" customHeight="1">
      <c r="A10" s="43" t="s">
        <v>42</v>
      </c>
      <c r="B10" s="43"/>
      <c r="C10" s="43">
        <v>10</v>
      </c>
      <c r="D10" s="43">
        <v>0</v>
      </c>
      <c r="E10" s="43">
        <v>4</v>
      </c>
      <c r="F10" s="43"/>
      <c r="G10" s="62">
        <f aca="true" t="shared" si="0" ref="G10:G19">AVERAGEA(B10:F10)</f>
        <v>4.666666666666667</v>
      </c>
    </row>
    <row r="11" spans="1:7" ht="12" customHeight="1">
      <c r="A11" s="43" t="s">
        <v>43</v>
      </c>
      <c r="B11" s="43"/>
      <c r="C11" s="43">
        <v>155</v>
      </c>
      <c r="D11" s="43">
        <v>320</v>
      </c>
      <c r="E11" s="43">
        <v>200</v>
      </c>
      <c r="F11" s="43"/>
      <c r="G11" s="62">
        <f t="shared" si="0"/>
        <v>225</v>
      </c>
    </row>
    <row r="12" spans="1:7" ht="12" customHeight="1">
      <c r="A12" s="43" t="s">
        <v>44</v>
      </c>
      <c r="B12" s="43"/>
      <c r="C12" s="43">
        <v>170</v>
      </c>
      <c r="D12" s="43">
        <v>125</v>
      </c>
      <c r="E12" s="43"/>
      <c r="F12" s="43"/>
      <c r="G12" s="62">
        <f t="shared" si="0"/>
        <v>147.5</v>
      </c>
    </row>
    <row r="13" spans="1:7" s="46" customFormat="1" ht="12" customHeight="1" thickBot="1">
      <c r="A13" s="45" t="s">
        <v>45</v>
      </c>
      <c r="B13" s="45"/>
      <c r="C13" s="45">
        <v>1</v>
      </c>
      <c r="D13" s="45">
        <v>1</v>
      </c>
      <c r="E13" s="45"/>
      <c r="F13" s="45"/>
      <c r="G13" s="63">
        <f t="shared" si="0"/>
        <v>1</v>
      </c>
    </row>
    <row r="14" spans="1:7" s="55" customFormat="1" ht="12" customHeight="1">
      <c r="A14" s="54" t="s">
        <v>48</v>
      </c>
      <c r="G14" s="65"/>
    </row>
    <row r="15" spans="1:7" ht="12" customHeight="1">
      <c r="A15" s="43" t="s">
        <v>41</v>
      </c>
      <c r="B15" s="43">
        <v>54</v>
      </c>
      <c r="C15" s="60">
        <v>180</v>
      </c>
      <c r="D15" s="43">
        <v>40.5</v>
      </c>
      <c r="E15" s="43">
        <v>15</v>
      </c>
      <c r="F15" s="43">
        <v>30</v>
      </c>
      <c r="G15" s="62">
        <f t="shared" si="0"/>
        <v>63.9</v>
      </c>
    </row>
    <row r="16" spans="1:7" ht="12" customHeight="1">
      <c r="A16" s="43" t="s">
        <v>42</v>
      </c>
      <c r="B16" s="43"/>
      <c r="C16" s="43"/>
      <c r="D16" s="43"/>
      <c r="E16" s="43"/>
      <c r="F16" s="43"/>
      <c r="G16" s="62">
        <v>0</v>
      </c>
    </row>
    <row r="17" spans="1:7" ht="12" customHeight="1">
      <c r="A17" s="43" t="s">
        <v>46</v>
      </c>
      <c r="B17" s="43">
        <v>11</v>
      </c>
      <c r="C17" s="43">
        <v>8</v>
      </c>
      <c r="D17" s="43">
        <v>24</v>
      </c>
      <c r="E17" s="43">
        <v>15</v>
      </c>
      <c r="F17" s="43"/>
      <c r="G17" s="62">
        <f t="shared" si="0"/>
        <v>14.5</v>
      </c>
    </row>
    <row r="18" spans="1:7" ht="12" customHeight="1">
      <c r="A18" s="43" t="s">
        <v>44</v>
      </c>
      <c r="B18" s="43">
        <v>42</v>
      </c>
      <c r="C18" s="43">
        <v>170</v>
      </c>
      <c r="D18" s="43">
        <v>16</v>
      </c>
      <c r="E18" s="43"/>
      <c r="F18" s="43"/>
      <c r="G18" s="62">
        <f t="shared" si="0"/>
        <v>76</v>
      </c>
    </row>
    <row r="19" spans="1:7" s="46" customFormat="1" ht="12" customHeight="1" thickBot="1">
      <c r="A19" s="45" t="s">
        <v>45</v>
      </c>
      <c r="B19" s="45">
        <v>1</v>
      </c>
      <c r="C19" s="45">
        <v>2</v>
      </c>
      <c r="D19" s="45">
        <v>0.5</v>
      </c>
      <c r="E19" s="45"/>
      <c r="F19" s="45"/>
      <c r="G19" s="63">
        <f t="shared" si="0"/>
        <v>1.1666666666666667</v>
      </c>
    </row>
    <row r="20" spans="1:7" s="46" customFormat="1" ht="12" customHeight="1" thickBot="1">
      <c r="A20" s="44" t="s">
        <v>18</v>
      </c>
      <c r="B20" s="45" t="e">
        <f>B9+B15+#REF!</f>
        <v>#REF!</v>
      </c>
      <c r="C20" s="45" t="e">
        <f>C9+C15+#REF!</f>
        <v>#REF!</v>
      </c>
      <c r="D20" s="45" t="e">
        <f>D9+D15+#REF!</f>
        <v>#REF!</v>
      </c>
      <c r="E20" s="45" t="e">
        <f>E9+E15+#REF!</f>
        <v>#REF!</v>
      </c>
      <c r="F20" s="45"/>
      <c r="G20" s="63" t="e">
        <f>G9+G15+#REF!</f>
        <v>#REF!</v>
      </c>
    </row>
    <row r="21" s="49" customFormat="1" ht="12" customHeight="1" thickBot="1">
      <c r="G21" s="70"/>
    </row>
    <row r="22" s="61" customFormat="1" ht="12" customHeight="1">
      <c r="G22" s="66"/>
    </row>
  </sheetData>
  <printOptions horizontalCentered="1"/>
  <pageMargins left="0.5" right="0.5" top="0.76" bottom="0.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G. Glos</dc:creator>
  <cp:keywords/>
  <dc:description/>
  <cp:lastModifiedBy>CPPD OAP</cp:lastModifiedBy>
  <cp:lastPrinted>2008-05-19T19:07:00Z</cp:lastPrinted>
  <dcterms:created xsi:type="dcterms:W3CDTF">1999-03-19T15:49:35Z</dcterms:created>
  <dcterms:modified xsi:type="dcterms:W3CDTF">2008-08-20T13:20:02Z</dcterms:modified>
  <cp:category/>
  <cp:version/>
  <cp:contentType/>
  <cp:contentStatus/>
</cp:coreProperties>
</file>