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lculations" sheetId="1" r:id="rId1"/>
    <sheet name="Assumptions" sheetId="2" r:id="rId2"/>
  </sheets>
  <definedNames>
    <definedName name="_ftn1" localSheetId="1">'Assumptions'!$A$42</definedName>
    <definedName name="_ftnref1" localSheetId="1">'Assumptions'!#REF!</definedName>
    <definedName name="ALI2008">'Assumptions'!$B$35</definedName>
    <definedName name="ALI2009">'Assumptions'!$B$36</definedName>
    <definedName name="ALI2010">'Assumptions'!$B$37</definedName>
    <definedName name="ConfigureFollowup">'Assumptions'!$B$20</definedName>
    <definedName name="ConfigureProvider">'Assumptions'!$B$21</definedName>
    <definedName name="ConfigureUser">'Assumptions'!$B$19</definedName>
    <definedName name="ConnectNewCity">'Assumptions'!$B$32</definedName>
    <definedName name="ConnectSameCity">'Assumptions'!$B$31</definedName>
    <definedName name="GatewayAmortization">'Assumptions'!$B$30</definedName>
    <definedName name="GatewayPrice">'Assumptions'!$B$29</definedName>
    <definedName name="Gateways">'Assumptions'!$B$28</definedName>
    <definedName name="HourlyService">'Assumptions'!$B$8</definedName>
    <definedName name="HourlySoftware">'Assumptions'!$B$7</definedName>
    <definedName name="HourlyUser">'Assumptions'!$B$9</definedName>
    <definedName name="HoursDevelopProvisioning">'Assumptions'!$B$16</definedName>
    <definedName name="HoursDevelopRegistration">'Assumptions'!$B$14</definedName>
    <definedName name="HoursDevelopRouting">'Assumptions'!$B$12</definedName>
    <definedName name="HoursMaintainProvisioning">'Assumptions'!$B$17</definedName>
    <definedName name="HoursMaintainRegistration">'Assumptions'!$B$15</definedName>
    <definedName name="HoursMaintainRouting">'Assumptions'!$B$13</definedName>
    <definedName name="HoursStorage">'Assumptions'!$B$18</definedName>
    <definedName name="MaintainRegistration">'Assumptions'!$B$11</definedName>
    <definedName name="MaintainRouting">'Assumptions'!$B$10</definedName>
    <definedName name="PaperCost">'Assumptions'!$B$39</definedName>
    <definedName name="PaperStorage">'Assumptions'!$B$38</definedName>
    <definedName name="PriceNewCity">'Assumptions'!$B$34</definedName>
    <definedName name="PriceRouting">'Assumptions'!$B$10</definedName>
    <definedName name="PriceSameCity">'Assumptions'!$B$33</definedName>
    <definedName name="_xlnm.Print_Titles" localSheetId="0">'Calculations'!$1:$2</definedName>
    <definedName name="Providers">'Assumptions'!$B$1</definedName>
    <definedName name="RegisterContact">'Assumptions'!$B$23</definedName>
    <definedName name="RegisterProvider">'Assumptions'!$B$24</definedName>
    <definedName name="RegisterUser">'Assumptions'!$B$22</definedName>
    <definedName name="UpdateContact">'Assumptions'!$B$26</definedName>
    <definedName name="UpdateProvider">'Assumptions'!$B$27</definedName>
    <definedName name="UpdateUser">'Assumptions'!$B$25</definedName>
    <definedName name="Users2008">'Assumptions'!$B$2</definedName>
    <definedName name="Users2009">'Assumptions'!$B$3</definedName>
    <definedName name="Users2010">'Assumptions'!$B$4</definedName>
    <definedName name="UsersChange">'Assumptions'!$B$5</definedName>
    <definedName name="UsersNewProvider">'Assumptions'!$B$5</definedName>
    <definedName name="UsersUpdate">'Assumptions'!$B$6</definedName>
  </definedNames>
  <calcPr fullCalcOnLoad="1"/>
</workbook>
</file>

<file path=xl/sharedStrings.xml><?xml version="1.0" encoding="utf-8"?>
<sst xmlns="http://schemas.openxmlformats.org/spreadsheetml/2006/main" count="78" uniqueCount="68">
  <si>
    <t>Average</t>
  </si>
  <si>
    <t>Subtotal, Capital and Startup Cost</t>
  </si>
  <si>
    <t>Subtotal</t>
  </si>
  <si>
    <t>Subtotal, Operation, Maintenance, and Services Cost</t>
  </si>
  <si>
    <t>(C) Collection of Registered Location</t>
  </si>
  <si>
    <t>(D) Provisioning of Registered Location and other information to ALI databases</t>
  </si>
  <si>
    <t>(E) User Advisory</t>
  </si>
  <si>
    <t>(costs included in (C) above)</t>
  </si>
  <si>
    <t>(F) Record of Affirmative Acknowledgement</t>
  </si>
  <si>
    <t>Costs to providers and users of obtaining affirmative acknowledgement included in (C) above</t>
  </si>
  <si>
    <t>Costs to providers and users of posting and reading advisory included in (C) above</t>
  </si>
  <si>
    <t>Providers</t>
  </si>
  <si>
    <t>Users2008</t>
  </si>
  <si>
    <t>Users2009</t>
  </si>
  <si>
    <t>Users2010</t>
  </si>
  <si>
    <t>UsersChange</t>
  </si>
  <si>
    <t>UsersUpdate</t>
  </si>
  <si>
    <t>HourlySoftware</t>
  </si>
  <si>
    <t>HourlyService</t>
  </si>
  <si>
    <t>HourlyUser</t>
  </si>
  <si>
    <t>MaintainRouting</t>
  </si>
  <si>
    <t>MaintainRegister</t>
  </si>
  <si>
    <t>HoursDevelopRouting</t>
  </si>
  <si>
    <t>HoursDevelopRegister</t>
  </si>
  <si>
    <t>HoursMaintainRouting</t>
  </si>
  <si>
    <t>HoursMaintainRegister</t>
  </si>
  <si>
    <t>HoursDevelopProvisioning</t>
  </si>
  <si>
    <t>HoursMaintainProvisioning</t>
  </si>
  <si>
    <t>HoursStorage</t>
  </si>
  <si>
    <t>ConfigureUser</t>
  </si>
  <si>
    <t>ConfigureFollowup</t>
  </si>
  <si>
    <t>ConfigureProvider</t>
  </si>
  <si>
    <t>RegisterUser</t>
  </si>
  <si>
    <t>RegisterContact</t>
  </si>
  <si>
    <t>RegisterProvider</t>
  </si>
  <si>
    <t>UpdateUser</t>
  </si>
  <si>
    <t>UpdateContact</t>
  </si>
  <si>
    <t>UpdateProvider</t>
  </si>
  <si>
    <t>Gateways</t>
  </si>
  <si>
    <t>GatewayPrice</t>
  </si>
  <si>
    <t>GatewayAmortization</t>
  </si>
  <si>
    <t>ConnectSameCity</t>
  </si>
  <si>
    <t>ConnectNewCity</t>
  </si>
  <si>
    <t>PriceSameCity</t>
  </si>
  <si>
    <t>PriceNewCity</t>
  </si>
  <si>
    <t>ALI2008</t>
  </si>
  <si>
    <t>ALI2009</t>
  </si>
  <si>
    <t>ALI2010</t>
  </si>
  <si>
    <t>PaperStorage</t>
  </si>
  <si>
    <t>PaperCost</t>
  </si>
  <si>
    <t>Total</t>
  </si>
  <si>
    <t>Estimated Burden to the Public                         in Dollars</t>
  </si>
  <si>
    <t>Total, Capital and Startup Cost</t>
  </si>
  <si>
    <t>Total, Operation, Maintenance, and Services Cost</t>
  </si>
  <si>
    <t>(A) Collection of Routing Information</t>
  </si>
  <si>
    <t>(B) Provisioning of Routing Information</t>
  </si>
  <si>
    <t>Costs to providers and users of provisioning routing information included in (A) above</t>
  </si>
  <si>
    <t>(costs included in (A) above)</t>
  </si>
  <si>
    <t>Annual cost to providers for additional server space, memory, communications, and backup/recovery service associated with routing information systems. [Providers x Costs/Provider]</t>
  </si>
  <si>
    <t>Annual cost to providers for additional server space, memory, communications, and backup/recovery service associated with registration systems. [Providers x Costs/Provider]</t>
  </si>
  <si>
    <t>Cost to providers of gateway routers. [Number of routers x Costs/Router / Router amortization]</t>
  </si>
  <si>
    <t>Costs to providers for dedicated lines between gateway routers and specialized routers.  [Number of connections x Costs/Connection]</t>
  </si>
  <si>
    <t>Costs to providers for access to Wireline E911 Network and related services.  [Number of users x Costs/User]</t>
  </si>
  <si>
    <t>Costs to providers of storing paper records of affirmative acknowledgement for users registered over the telephone.  [Cumulative number of registrations x Telephone registrations / Paper record per cubic foot * Cost per cubic foot]</t>
  </si>
  <si>
    <t>(G) Interstate TRS Fund Submission</t>
  </si>
  <si>
    <r>
      <t xml:space="preserve">Costs to providers to collect and submit costs of complying with the numbering and emergency handling requirements of the </t>
    </r>
    <r>
      <rPr>
        <i/>
        <sz val="10"/>
        <rFont val="Arial"/>
        <family val="2"/>
      </rPr>
      <t>Order</t>
    </r>
    <r>
      <rPr>
        <sz val="10"/>
        <rFont val="Arial"/>
        <family val="0"/>
      </rPr>
      <t>.</t>
    </r>
  </si>
  <si>
    <t>(no exterior costs)</t>
  </si>
  <si>
    <t>APPENDIX 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</si>
</sst>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169" fontId="0" fillId="0" borderId="2" xfId="0" applyNumberFormat="1" applyBorder="1" applyAlignment="1">
      <alignment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wrapText="1" indent="2"/>
    </xf>
    <xf numFmtId="0" fontId="6" fillId="0" borderId="1" xfId="0" applyFont="1" applyBorder="1" applyAlignment="1">
      <alignment horizontal="left" wrapText="1" indent="2"/>
    </xf>
    <xf numFmtId="169" fontId="6" fillId="0" borderId="2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169" fontId="7" fillId="0" borderId="4" xfId="0" applyNumberFormat="1" applyFont="1" applyBorder="1" applyAlignment="1">
      <alignment/>
    </xf>
    <xf numFmtId="169" fontId="7" fillId="0" borderId="5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left" wrapText="1" indent="2"/>
    </xf>
    <xf numFmtId="169" fontId="6" fillId="0" borderId="10" xfId="0" applyNumberFormat="1" applyFont="1" applyBorder="1" applyAlignment="1">
      <alignment/>
    </xf>
    <xf numFmtId="169" fontId="6" fillId="0" borderId="11" xfId="0" applyNumberFormat="1" applyFont="1" applyBorder="1" applyAlignment="1">
      <alignment/>
    </xf>
    <xf numFmtId="169" fontId="0" fillId="0" borderId="7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 wrapText="1" indent="1"/>
    </xf>
    <xf numFmtId="169" fontId="0" fillId="0" borderId="7" xfId="0" applyNumberFormat="1" applyBorder="1" applyAlignment="1">
      <alignment/>
    </xf>
    <xf numFmtId="169" fontId="0" fillId="0" borderId="8" xfId="0" applyNumberFormat="1" applyBorder="1" applyAlignment="1">
      <alignment/>
    </xf>
    <xf numFmtId="0" fontId="7" fillId="0" borderId="1" xfId="0" applyFont="1" applyBorder="1" applyAlignment="1">
      <alignment wrapText="1"/>
    </xf>
    <xf numFmtId="169" fontId="7" fillId="0" borderId="2" xfId="0" applyNumberFormat="1" applyFont="1" applyBorder="1" applyAlignment="1">
      <alignment/>
    </xf>
    <xf numFmtId="169" fontId="0" fillId="0" borderId="10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69" fontId="0" fillId="0" borderId="0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5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22">
      <selection activeCell="H9" sqref="H9"/>
    </sheetView>
  </sheetViews>
  <sheetFormatPr defaultColWidth="9.140625" defaultRowHeight="12.75"/>
  <cols>
    <col min="1" max="1" width="43.57421875" style="1" customWidth="1"/>
    <col min="2" max="2" width="10.7109375" style="2" bestFit="1" customWidth="1"/>
    <col min="3" max="3" width="11.7109375" style="2" bestFit="1" customWidth="1"/>
    <col min="4" max="5" width="10.7109375" style="2" bestFit="1" customWidth="1"/>
    <col min="6" max="16384" width="9.140625" style="2" customWidth="1"/>
  </cols>
  <sheetData>
    <row r="1" spans="1:5" s="11" customFormat="1" ht="25.5" customHeight="1" thickTop="1">
      <c r="A1" s="47" t="s">
        <v>67</v>
      </c>
      <c r="B1" s="43" t="s">
        <v>51</v>
      </c>
      <c r="C1" s="43"/>
      <c r="D1" s="43"/>
      <c r="E1" s="44"/>
    </row>
    <row r="2" spans="1:5" s="10" customFormat="1" ht="13.5" thickBot="1">
      <c r="A2" s="25"/>
      <c r="B2" s="26">
        <v>2008</v>
      </c>
      <c r="C2" s="26">
        <v>2009</v>
      </c>
      <c r="D2" s="26">
        <v>2010</v>
      </c>
      <c r="E2" s="27" t="s">
        <v>0</v>
      </c>
    </row>
    <row r="3" spans="1:5" ht="13.5" thickTop="1">
      <c r="A3" s="16" t="s">
        <v>54</v>
      </c>
      <c r="B3" s="3"/>
      <c r="C3" s="3"/>
      <c r="D3" s="3"/>
      <c r="E3" s="17"/>
    </row>
    <row r="4" spans="1:5" ht="51" customHeight="1">
      <c r="A4" s="18" t="s">
        <v>58</v>
      </c>
      <c r="B4" s="3">
        <f>Providers*MaintainRouting</f>
        <v>28600</v>
      </c>
      <c r="C4" s="3">
        <f>Providers*MaintainRouting</f>
        <v>28600</v>
      </c>
      <c r="D4" s="3">
        <f>Providers*MaintainRouting</f>
        <v>28600</v>
      </c>
      <c r="E4" s="17">
        <f>SUM(B4:D4)/3</f>
        <v>28600</v>
      </c>
    </row>
    <row r="5" spans="1:5" ht="12.75">
      <c r="A5" s="19" t="s">
        <v>1</v>
      </c>
      <c r="B5" s="3">
        <f>0</f>
        <v>0</v>
      </c>
      <c r="C5" s="3">
        <f>0</f>
        <v>0</v>
      </c>
      <c r="D5" s="3">
        <f>0</f>
        <v>0</v>
      </c>
      <c r="E5" s="17">
        <f>SUM(B5:D5)/3</f>
        <v>0</v>
      </c>
    </row>
    <row r="6" spans="1:5" ht="25.5">
      <c r="A6" s="19" t="s">
        <v>3</v>
      </c>
      <c r="B6" s="3">
        <f>B4</f>
        <v>28600</v>
      </c>
      <c r="C6" s="3">
        <f>C4</f>
        <v>28600</v>
      </c>
      <c r="D6" s="3">
        <f>D4</f>
        <v>28600</v>
      </c>
      <c r="E6" s="17">
        <f>SUM(B6:D6)/3</f>
        <v>28600</v>
      </c>
    </row>
    <row r="7" spans="1:5" s="13" customFormat="1" ht="12.75">
      <c r="A7" s="20" t="s">
        <v>2</v>
      </c>
      <c r="B7" s="12">
        <f>SUM(B4:B4)</f>
        <v>28600</v>
      </c>
      <c r="C7" s="12">
        <f>SUM(C4:C4)</f>
        <v>28600</v>
      </c>
      <c r="D7" s="12">
        <f>SUM(D4:D4)</f>
        <v>28600</v>
      </c>
      <c r="E7" s="21">
        <f>SUM(B7:D7)/3</f>
        <v>28600</v>
      </c>
    </row>
    <row r="8" spans="1:5" ht="12.75">
      <c r="A8" s="28" t="s">
        <v>55</v>
      </c>
      <c r="B8" s="34"/>
      <c r="C8" s="34"/>
      <c r="D8" s="34"/>
      <c r="E8" s="35"/>
    </row>
    <row r="9" spans="1:5" ht="25.5">
      <c r="A9" s="36" t="s">
        <v>56</v>
      </c>
      <c r="B9" s="41" t="s">
        <v>57</v>
      </c>
      <c r="C9" s="41"/>
      <c r="D9" s="41"/>
      <c r="E9" s="42"/>
    </row>
    <row r="10" spans="1:5" ht="12.75">
      <c r="A10" s="28" t="s">
        <v>4</v>
      </c>
      <c r="B10" s="37"/>
      <c r="C10" s="37"/>
      <c r="D10" s="37"/>
      <c r="E10" s="38"/>
    </row>
    <row r="11" spans="1:5" ht="51.75" customHeight="1">
      <c r="A11" s="18" t="s">
        <v>59</v>
      </c>
      <c r="B11" s="3">
        <f>Providers*MaintainRegistration</f>
        <v>28600</v>
      </c>
      <c r="C11" s="3">
        <f>Providers*MaintainRegistration</f>
        <v>28600</v>
      </c>
      <c r="D11" s="3">
        <f>Providers*MaintainRegistration</f>
        <v>28600</v>
      </c>
      <c r="E11" s="17">
        <f>SUM(B11:D11)/3</f>
        <v>28600</v>
      </c>
    </row>
    <row r="12" spans="1:5" ht="12.75">
      <c r="A12" s="19" t="s">
        <v>1</v>
      </c>
      <c r="B12" s="3">
        <f>0</f>
        <v>0</v>
      </c>
      <c r="C12" s="3">
        <f>0</f>
        <v>0</v>
      </c>
      <c r="D12" s="3">
        <f>0</f>
        <v>0</v>
      </c>
      <c r="E12" s="17">
        <f>SUM(B12:D12)/3</f>
        <v>0</v>
      </c>
    </row>
    <row r="13" spans="1:5" ht="25.5">
      <c r="A13" s="19" t="s">
        <v>3</v>
      </c>
      <c r="B13" s="3">
        <f>B11</f>
        <v>28600</v>
      </c>
      <c r="C13" s="3">
        <f>C11</f>
        <v>28600</v>
      </c>
      <c r="D13" s="3">
        <f>D11</f>
        <v>28600</v>
      </c>
      <c r="E13" s="17">
        <f>SUM(B13:D13)/3</f>
        <v>28600</v>
      </c>
    </row>
    <row r="14" spans="1:5" s="13" customFormat="1" ht="12.75">
      <c r="A14" s="31" t="s">
        <v>2</v>
      </c>
      <c r="B14" s="32">
        <f>SUM(B11:B11)</f>
        <v>28600</v>
      </c>
      <c r="C14" s="32">
        <f>SUM(C11:C11)</f>
        <v>28600</v>
      </c>
      <c r="D14" s="32">
        <f>SUM(D11:D11)</f>
        <v>28600</v>
      </c>
      <c r="E14" s="33">
        <f>SUM(B14:D14)/3</f>
        <v>28600</v>
      </c>
    </row>
    <row r="15" spans="1:5" ht="25.5">
      <c r="A15" s="16" t="s">
        <v>5</v>
      </c>
      <c r="B15" s="3"/>
      <c r="C15" s="3"/>
      <c r="D15" s="3"/>
      <c r="E15" s="17"/>
    </row>
    <row r="16" spans="1:5" ht="25.5">
      <c r="A16" s="18" t="s">
        <v>60</v>
      </c>
      <c r="B16" s="3">
        <f>Gateways*GatewayPrice/GatewayAmortization</f>
        <v>2100000</v>
      </c>
      <c r="C16" s="3">
        <f>Gateways*GatewayPrice/GatewayAmortization</f>
        <v>2100000</v>
      </c>
      <c r="D16" s="3">
        <f>Gateways*GatewayPrice/GatewayAmortization</f>
        <v>2100000</v>
      </c>
      <c r="E16" s="17">
        <f aca="true" t="shared" si="0" ref="E16:E21">SUM(B16:D16)/3</f>
        <v>2100000</v>
      </c>
    </row>
    <row r="17" spans="1:5" ht="38.25">
      <c r="A17" s="18" t="s">
        <v>61</v>
      </c>
      <c r="B17" s="3">
        <f>(ConnectSameCity*PriceSameCity)+(ConnectNewCity*PriceNewCity)</f>
        <v>1940000</v>
      </c>
      <c r="C17" s="3">
        <f>(ConnectSameCity*PriceSameCity)+(ConnectNewCity*PriceNewCity)</f>
        <v>1940000</v>
      </c>
      <c r="D17" s="3">
        <f>(ConnectSameCity*PriceSameCity)+(ConnectNewCity*PriceNewCity)</f>
        <v>1940000</v>
      </c>
      <c r="E17" s="17">
        <f t="shared" si="0"/>
        <v>1940000</v>
      </c>
    </row>
    <row r="18" spans="1:5" ht="38.25">
      <c r="A18" s="18" t="s">
        <v>62</v>
      </c>
      <c r="B18" s="3">
        <f>Users2008*ALI2008</f>
        <v>100000</v>
      </c>
      <c r="C18" s="3">
        <f>Users2009*ALI2009</f>
        <v>132500</v>
      </c>
      <c r="D18" s="3">
        <f>Users2010*ALI2010</f>
        <v>147500</v>
      </c>
      <c r="E18" s="17">
        <f t="shared" si="0"/>
        <v>126666.66666666667</v>
      </c>
    </row>
    <row r="19" spans="1:5" ht="12.75">
      <c r="A19" s="19" t="s">
        <v>1</v>
      </c>
      <c r="B19" s="3">
        <f>B16</f>
        <v>2100000</v>
      </c>
      <c r="C19" s="3">
        <f>C16</f>
        <v>2100000</v>
      </c>
      <c r="D19" s="3">
        <f>D16</f>
        <v>2100000</v>
      </c>
      <c r="E19" s="17">
        <f t="shared" si="0"/>
        <v>2100000</v>
      </c>
    </row>
    <row r="20" spans="1:5" ht="25.5">
      <c r="A20" s="19" t="s">
        <v>3</v>
      </c>
      <c r="B20" s="3">
        <f>SUM(B17,B18)</f>
        <v>2040000</v>
      </c>
      <c r="C20" s="3">
        <f>SUM(C17,C18)</f>
        <v>2072500</v>
      </c>
      <c r="D20" s="3">
        <f>SUM(D17,D18)</f>
        <v>2087500</v>
      </c>
      <c r="E20" s="17">
        <f t="shared" si="0"/>
        <v>2066666.6666666667</v>
      </c>
    </row>
    <row r="21" spans="1:5" s="13" customFormat="1" ht="12.75">
      <c r="A21" s="20" t="s">
        <v>2</v>
      </c>
      <c r="B21" s="12">
        <f>SUM(B16:B18)</f>
        <v>4140000</v>
      </c>
      <c r="C21" s="12">
        <f>SUM(C16:C18)</f>
        <v>4172500</v>
      </c>
      <c r="D21" s="12">
        <f>SUM(D16:D18)</f>
        <v>4187500</v>
      </c>
      <c r="E21" s="21">
        <f t="shared" si="0"/>
        <v>4166666.6666666665</v>
      </c>
    </row>
    <row r="22" spans="1:5" ht="12.75">
      <c r="A22" s="28" t="s">
        <v>6</v>
      </c>
      <c r="B22" s="34"/>
      <c r="C22" s="34"/>
      <c r="D22" s="34"/>
      <c r="E22" s="35"/>
    </row>
    <row r="23" spans="1:5" ht="25.5">
      <c r="A23" s="36" t="s">
        <v>10</v>
      </c>
      <c r="B23" s="41" t="s">
        <v>7</v>
      </c>
      <c r="C23" s="41"/>
      <c r="D23" s="41"/>
      <c r="E23" s="42"/>
    </row>
    <row r="24" spans="1:5" ht="12.75">
      <c r="A24" s="28" t="s">
        <v>8</v>
      </c>
      <c r="B24" s="29"/>
      <c r="C24" s="29"/>
      <c r="D24" s="29"/>
      <c r="E24" s="30"/>
    </row>
    <row r="25" spans="1:5" ht="38.25">
      <c r="A25" s="18" t="s">
        <v>9</v>
      </c>
      <c r="B25" s="45" t="s">
        <v>7</v>
      </c>
      <c r="C25" s="45"/>
      <c r="D25" s="45"/>
      <c r="E25" s="46"/>
    </row>
    <row r="26" spans="1:5" ht="64.5" customHeight="1">
      <c r="A26" s="18" t="s">
        <v>63</v>
      </c>
      <c r="B26" s="3">
        <f>0</f>
        <v>0</v>
      </c>
      <c r="C26" s="3">
        <f>(Users2009+(Users2008*UsersChange))*RegisterContact/PaperStorage*PaperCost</f>
        <v>671</v>
      </c>
      <c r="D26" s="3">
        <f>(Users2010+(Users2009*UsersChange))*RegisterContact/PaperStorage*PaperCost</f>
        <v>765.5999999999999</v>
      </c>
      <c r="E26" s="17">
        <f aca="true" t="shared" si="1" ref="E26:E34">SUM(B26:D26)/3</f>
        <v>478.8666666666666</v>
      </c>
    </row>
    <row r="27" spans="1:5" ht="12.75">
      <c r="A27" s="19" t="s">
        <v>1</v>
      </c>
      <c r="B27" s="3">
        <v>0</v>
      </c>
      <c r="C27" s="3">
        <v>0</v>
      </c>
      <c r="D27" s="3">
        <v>0</v>
      </c>
      <c r="E27" s="17">
        <f t="shared" si="1"/>
        <v>0</v>
      </c>
    </row>
    <row r="28" spans="1:5" ht="25.5">
      <c r="A28" s="19" t="s">
        <v>3</v>
      </c>
      <c r="B28" s="3">
        <f>B26</f>
        <v>0</v>
      </c>
      <c r="C28" s="3">
        <f>C26</f>
        <v>671</v>
      </c>
      <c r="D28" s="3">
        <f>D26</f>
        <v>765.5999999999999</v>
      </c>
      <c r="E28" s="17">
        <f t="shared" si="1"/>
        <v>478.8666666666666</v>
      </c>
    </row>
    <row r="29" spans="1:5" s="13" customFormat="1" ht="12.75">
      <c r="A29" s="31" t="s">
        <v>2</v>
      </c>
      <c r="B29" s="32">
        <f>SUM(B26:B26)</f>
        <v>0</v>
      </c>
      <c r="C29" s="32">
        <f>SUM(C26:C26)</f>
        <v>671</v>
      </c>
      <c r="D29" s="32">
        <f>SUM(D26:D26)</f>
        <v>765.5999999999999</v>
      </c>
      <c r="E29" s="33">
        <f t="shared" si="1"/>
        <v>478.8666666666666</v>
      </c>
    </row>
    <row r="30" spans="1:5" ht="12.75">
      <c r="A30" s="28" t="s">
        <v>64</v>
      </c>
      <c r="B30" s="34"/>
      <c r="C30" s="34"/>
      <c r="D30" s="34"/>
      <c r="E30" s="35"/>
    </row>
    <row r="31" spans="1:5" ht="38.25">
      <c r="A31" s="36" t="s">
        <v>65</v>
      </c>
      <c r="B31" s="41" t="s">
        <v>66</v>
      </c>
      <c r="C31" s="41"/>
      <c r="D31" s="41"/>
      <c r="E31" s="42"/>
    </row>
    <row r="32" spans="1:5" s="14" customFormat="1" ht="12.75">
      <c r="A32" s="39" t="s">
        <v>52</v>
      </c>
      <c r="B32" s="15">
        <f aca="true" t="shared" si="2" ref="B32:D34">SUM(B5,B12,B19,B27)</f>
        <v>2100000</v>
      </c>
      <c r="C32" s="15">
        <f t="shared" si="2"/>
        <v>2100000</v>
      </c>
      <c r="D32" s="15">
        <f t="shared" si="2"/>
        <v>2100000</v>
      </c>
      <c r="E32" s="40">
        <f t="shared" si="1"/>
        <v>2100000</v>
      </c>
    </row>
    <row r="33" spans="1:5" s="14" customFormat="1" ht="25.5">
      <c r="A33" s="39" t="s">
        <v>53</v>
      </c>
      <c r="B33" s="15">
        <f t="shared" si="2"/>
        <v>2097200</v>
      </c>
      <c r="C33" s="15">
        <f t="shared" si="2"/>
        <v>2130371</v>
      </c>
      <c r="D33" s="15">
        <f t="shared" si="2"/>
        <v>2145465.6</v>
      </c>
      <c r="E33" s="40">
        <f t="shared" si="1"/>
        <v>2124345.533333333</v>
      </c>
    </row>
    <row r="34" spans="1:5" s="14" customFormat="1" ht="13.5" thickBot="1">
      <c r="A34" s="22" t="s">
        <v>50</v>
      </c>
      <c r="B34" s="23">
        <f t="shared" si="2"/>
        <v>4197200</v>
      </c>
      <c r="C34" s="23">
        <f t="shared" si="2"/>
        <v>4230371</v>
      </c>
      <c r="D34" s="23">
        <f t="shared" si="2"/>
        <v>4245465.6</v>
      </c>
      <c r="E34" s="24">
        <f t="shared" si="1"/>
        <v>4224345.533333333</v>
      </c>
    </row>
    <row r="35" ht="13.5" thickTop="1"/>
  </sheetData>
  <mergeCells count="5">
    <mergeCell ref="B31:E31"/>
    <mergeCell ref="B1:E1"/>
    <mergeCell ref="B23:E23"/>
    <mergeCell ref="B25:E25"/>
    <mergeCell ref="B9:E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B9" sqref="B9"/>
    </sheetView>
  </sheetViews>
  <sheetFormatPr defaultColWidth="9.140625" defaultRowHeight="12.75"/>
  <cols>
    <col min="1" max="1" width="28.421875" style="8" bestFit="1" customWidth="1"/>
    <col min="2" max="2" width="14.140625" style="8" bestFit="1" customWidth="1"/>
  </cols>
  <sheetData>
    <row r="1" spans="1:2" ht="15">
      <c r="A1" s="4" t="s">
        <v>11</v>
      </c>
      <c r="B1" s="5">
        <v>11</v>
      </c>
    </row>
    <row r="2" spans="1:2" ht="15">
      <c r="A2" s="4" t="s">
        <v>12</v>
      </c>
      <c r="B2" s="5">
        <v>200000</v>
      </c>
    </row>
    <row r="3" spans="1:2" ht="15">
      <c r="A3" s="4" t="s">
        <v>13</v>
      </c>
      <c r="B3" s="5">
        <v>265000</v>
      </c>
    </row>
    <row r="4" spans="1:2" ht="15">
      <c r="A4" s="4" t="s">
        <v>14</v>
      </c>
      <c r="B4" s="5">
        <v>295000</v>
      </c>
    </row>
    <row r="5" spans="1:2" ht="15">
      <c r="A5" s="4" t="s">
        <v>15</v>
      </c>
      <c r="B5" s="6">
        <v>0.2</v>
      </c>
    </row>
    <row r="6" spans="1:2" ht="15">
      <c r="A6" s="4" t="s">
        <v>16</v>
      </c>
      <c r="B6" s="6">
        <v>0.4</v>
      </c>
    </row>
    <row r="7" spans="1:2" ht="15">
      <c r="A7" s="4" t="s">
        <v>17</v>
      </c>
      <c r="B7" s="7">
        <v>48.45</v>
      </c>
    </row>
    <row r="8" spans="1:2" ht="15">
      <c r="A8" s="4" t="s">
        <v>18</v>
      </c>
      <c r="B8" s="7">
        <v>22.97</v>
      </c>
    </row>
    <row r="9" spans="1:2" ht="15">
      <c r="A9" s="4" t="s">
        <v>19</v>
      </c>
      <c r="B9" s="7">
        <v>17.41</v>
      </c>
    </row>
    <row r="10" spans="1:2" ht="15">
      <c r="A10" s="4" t="s">
        <v>20</v>
      </c>
      <c r="B10" s="7">
        <v>2600</v>
      </c>
    </row>
    <row r="11" spans="1:2" ht="15">
      <c r="A11" s="4" t="s">
        <v>21</v>
      </c>
      <c r="B11" s="7">
        <v>2600</v>
      </c>
    </row>
    <row r="12" spans="1:2" ht="15">
      <c r="A12" s="4" t="s">
        <v>22</v>
      </c>
      <c r="B12" s="5">
        <v>800</v>
      </c>
    </row>
    <row r="13" spans="1:2" ht="15">
      <c r="A13" s="4" t="s">
        <v>24</v>
      </c>
      <c r="B13" s="5">
        <v>250</v>
      </c>
    </row>
    <row r="14" spans="1:2" ht="15">
      <c r="A14" s="4" t="s">
        <v>23</v>
      </c>
      <c r="B14" s="5">
        <v>300</v>
      </c>
    </row>
    <row r="15" spans="1:2" ht="15">
      <c r="A15" s="4" t="s">
        <v>25</v>
      </c>
      <c r="B15" s="5">
        <v>250</v>
      </c>
    </row>
    <row r="16" spans="1:2" ht="15">
      <c r="A16" s="4" t="s">
        <v>26</v>
      </c>
      <c r="B16" s="5">
        <v>1600</v>
      </c>
    </row>
    <row r="17" spans="1:2" ht="15">
      <c r="A17" s="4" t="s">
        <v>27</v>
      </c>
      <c r="B17" s="5">
        <v>400</v>
      </c>
    </row>
    <row r="18" spans="1:2" ht="15">
      <c r="A18" s="4" t="s">
        <v>28</v>
      </c>
      <c r="B18" s="5">
        <v>12</v>
      </c>
    </row>
    <row r="19" spans="1:2" ht="15">
      <c r="A19" s="4" t="s">
        <v>29</v>
      </c>
      <c r="B19" s="5">
        <v>0.2</v>
      </c>
    </row>
    <row r="20" spans="1:2" ht="15">
      <c r="A20" s="4" t="s">
        <v>30</v>
      </c>
      <c r="B20" s="6">
        <v>0.3</v>
      </c>
    </row>
    <row r="21" spans="1:2" ht="15">
      <c r="A21" s="4" t="s">
        <v>31</v>
      </c>
      <c r="B21" s="5">
        <v>0.3</v>
      </c>
    </row>
    <row r="22" spans="1:2" ht="15">
      <c r="A22" s="4" t="s">
        <v>32</v>
      </c>
      <c r="B22" s="5">
        <v>0.15</v>
      </c>
    </row>
    <row r="23" spans="1:2" ht="15">
      <c r="A23" s="4" t="s">
        <v>33</v>
      </c>
      <c r="B23" s="6">
        <v>0.1</v>
      </c>
    </row>
    <row r="24" spans="1:2" ht="15">
      <c r="A24" s="4" t="s">
        <v>34</v>
      </c>
      <c r="B24" s="5">
        <v>0.25</v>
      </c>
    </row>
    <row r="25" spans="1:2" ht="15">
      <c r="A25" s="4" t="s">
        <v>35</v>
      </c>
      <c r="B25" s="5">
        <v>0.05</v>
      </c>
    </row>
    <row r="26" spans="1:2" ht="15">
      <c r="A26" s="4" t="s">
        <v>36</v>
      </c>
      <c r="B26" s="6">
        <v>0.1</v>
      </c>
    </row>
    <row r="27" spans="1:2" ht="15">
      <c r="A27" s="4" t="s">
        <v>37</v>
      </c>
      <c r="B27" s="5">
        <v>0.08</v>
      </c>
    </row>
    <row r="28" spans="1:2" ht="15">
      <c r="A28" s="4" t="s">
        <v>38</v>
      </c>
      <c r="B28" s="5">
        <v>75</v>
      </c>
    </row>
    <row r="29" spans="1:2" ht="15">
      <c r="A29" s="4" t="s">
        <v>39</v>
      </c>
      <c r="B29" s="7">
        <v>140000</v>
      </c>
    </row>
    <row r="30" spans="1:2" ht="15">
      <c r="A30" s="4" t="s">
        <v>40</v>
      </c>
      <c r="B30" s="5">
        <v>5</v>
      </c>
    </row>
    <row r="31" spans="1:2" ht="15">
      <c r="A31" s="8" t="s">
        <v>41</v>
      </c>
      <c r="B31" s="5">
        <v>75</v>
      </c>
    </row>
    <row r="32" spans="1:2" ht="15">
      <c r="A32" s="8" t="s">
        <v>42</v>
      </c>
      <c r="B32" s="5">
        <v>125</v>
      </c>
    </row>
    <row r="33" spans="1:2" ht="15">
      <c r="A33" s="8" t="s">
        <v>43</v>
      </c>
      <c r="B33" s="7">
        <v>4200</v>
      </c>
    </row>
    <row r="34" spans="1:2" ht="15">
      <c r="A34" s="8" t="s">
        <v>44</v>
      </c>
      <c r="B34" s="7">
        <v>13000</v>
      </c>
    </row>
    <row r="35" spans="1:2" ht="15">
      <c r="A35" s="4" t="s">
        <v>45</v>
      </c>
      <c r="B35" s="7">
        <v>0.5</v>
      </c>
    </row>
    <row r="36" spans="1:2" ht="15">
      <c r="A36" s="4" t="s">
        <v>46</v>
      </c>
      <c r="B36" s="7">
        <v>0.5</v>
      </c>
    </row>
    <row r="37" spans="1:2" ht="15">
      <c r="A37" s="4" t="s">
        <v>47</v>
      </c>
      <c r="B37" s="7">
        <v>0.5</v>
      </c>
    </row>
    <row r="38" spans="1:2" ht="15">
      <c r="A38" s="4" t="s">
        <v>48</v>
      </c>
      <c r="B38" s="5">
        <v>500</v>
      </c>
    </row>
    <row r="39" spans="1:2" ht="15">
      <c r="A39" s="4" t="s">
        <v>49</v>
      </c>
      <c r="B39" s="7">
        <v>11</v>
      </c>
    </row>
    <row r="42" ht="15">
      <c r="A42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nicholas.degani</dc:creator>
  <cp:keywords/>
  <dc:description/>
  <cp:lastModifiedBy>cathy.williams</cp:lastModifiedBy>
  <cp:lastPrinted>2008-10-07T15:25:47Z</cp:lastPrinted>
  <dcterms:created xsi:type="dcterms:W3CDTF">2008-06-20T18:03:34Z</dcterms:created>
  <dcterms:modified xsi:type="dcterms:W3CDTF">2008-10-07T15:26:12Z</dcterms:modified>
  <cp:category/>
  <cp:version/>
  <cp:contentType/>
  <cp:contentStatus/>
</cp:coreProperties>
</file>