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820" windowHeight="694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Sheet1!$A$1:$J$85</definedName>
  </definedNames>
  <calcPr calcId="125725"/>
</workbook>
</file>

<file path=xl/calcChain.xml><?xml version="1.0" encoding="utf-8"?>
<calcChain xmlns="http://schemas.openxmlformats.org/spreadsheetml/2006/main">
  <c r="E21" i="1"/>
  <c r="G21" s="1"/>
  <c r="E50"/>
  <c r="G50" s="1"/>
  <c r="G53" s="1"/>
  <c r="E41"/>
  <c r="G41"/>
  <c r="E20"/>
  <c r="G20"/>
  <c r="J20" s="1"/>
  <c r="J33" s="1"/>
  <c r="J48" s="1"/>
  <c r="J60" s="1"/>
  <c r="G19"/>
  <c r="E56"/>
  <c r="G56"/>
  <c r="E8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22"/>
  <c r="G22" s="1"/>
  <c r="E23"/>
  <c r="G23" s="1"/>
  <c r="E24"/>
  <c r="G24" s="1"/>
  <c r="E25"/>
  <c r="G25" s="1"/>
  <c r="E26"/>
  <c r="G26" s="1"/>
  <c r="E27"/>
  <c r="G27" s="1"/>
  <c r="E28"/>
  <c r="G28" s="1"/>
  <c r="E29"/>
  <c r="G29" s="1"/>
  <c r="E30"/>
  <c r="G30" s="1"/>
  <c r="E31"/>
  <c r="G31" s="1"/>
  <c r="E32"/>
  <c r="G32" s="1"/>
  <c r="G35"/>
  <c r="E36"/>
  <c r="G36" s="1"/>
  <c r="E38"/>
  <c r="G38" s="1"/>
  <c r="E39"/>
  <c r="G39" s="1"/>
  <c r="E40"/>
  <c r="G40" s="1"/>
  <c r="E42"/>
  <c r="G42" s="1"/>
  <c r="E43"/>
  <c r="G43" s="1"/>
  <c r="E44"/>
  <c r="G44" s="1"/>
  <c r="E45"/>
  <c r="G45" s="1"/>
  <c r="E46"/>
  <c r="G46" s="1"/>
  <c r="G51"/>
  <c r="G52"/>
  <c r="E55"/>
  <c r="G55" s="1"/>
  <c r="G59" s="1"/>
  <c r="E57"/>
  <c r="G57" s="1"/>
  <c r="J47"/>
  <c r="J59"/>
  <c r="J53"/>
  <c r="D47"/>
  <c r="E37"/>
  <c r="F47"/>
  <c r="H47"/>
  <c r="I47"/>
  <c r="I59"/>
  <c r="H59"/>
  <c r="F59"/>
  <c r="D59"/>
  <c r="I33"/>
  <c r="I48"/>
  <c r="I60" s="1"/>
  <c r="C70" s="1"/>
  <c r="H33"/>
  <c r="H48"/>
  <c r="H60" s="1"/>
  <c r="C69" s="1"/>
  <c r="F33"/>
  <c r="F48"/>
  <c r="F60" s="1"/>
  <c r="E33"/>
  <c r="D33"/>
  <c r="D48" s="1"/>
  <c r="D60" s="1"/>
  <c r="I53"/>
  <c r="H53"/>
  <c r="F53"/>
  <c r="E53"/>
  <c r="D53"/>
  <c r="C60"/>
  <c r="C64" s="1"/>
  <c r="E59"/>
  <c r="G47" l="1"/>
  <c r="G33"/>
  <c r="G48" s="1"/>
  <c r="G60" s="1"/>
  <c r="E47"/>
  <c r="E48" s="1"/>
  <c r="E60" s="1"/>
  <c r="C66" l="1"/>
  <c r="C65"/>
  <c r="C67"/>
  <c r="C68"/>
</calcChain>
</file>

<file path=xl/sharedStrings.xml><?xml version="1.0" encoding="utf-8"?>
<sst xmlns="http://schemas.openxmlformats.org/spreadsheetml/2006/main" count="149" uniqueCount="117">
  <si>
    <t>Annual</t>
  </si>
  <si>
    <t>Number of</t>
  </si>
  <si>
    <t>Estimated</t>
  </si>
  <si>
    <t>Previous</t>
  </si>
  <si>
    <t>Difference</t>
  </si>
  <si>
    <t xml:space="preserve">Estimated </t>
  </si>
  <si>
    <t>Total</t>
  </si>
  <si>
    <t>Submission</t>
  </si>
  <si>
    <t>Due To</t>
  </si>
  <si>
    <t>Regulation</t>
  </si>
  <si>
    <t>TITLE</t>
  </si>
  <si>
    <t>Hours Per</t>
  </si>
  <si>
    <t>Program</t>
  </si>
  <si>
    <t>Adjust-</t>
  </si>
  <si>
    <t>Section</t>
  </si>
  <si>
    <t>Respondents</t>
  </si>
  <si>
    <t>Filed</t>
  </si>
  <si>
    <t>Responses</t>
  </si>
  <si>
    <t>Response</t>
  </si>
  <si>
    <t>Hours</t>
  </si>
  <si>
    <t>PersonHours</t>
  </si>
  <si>
    <t>Changes</t>
  </si>
  <si>
    <t>ments</t>
  </si>
  <si>
    <t>State Plan</t>
  </si>
  <si>
    <t>246.5(b)</t>
  </si>
  <si>
    <t>Local Agency (LA) applications</t>
  </si>
  <si>
    <t>LA Agreements</t>
  </si>
  <si>
    <t>LA requests for notice extension</t>
  </si>
  <si>
    <t>246.7(i)</t>
  </si>
  <si>
    <t xml:space="preserve">Cert. data for women &amp; children </t>
  </si>
  <si>
    <t>"</t>
  </si>
  <si>
    <t xml:space="preserve">Certification data for infants </t>
  </si>
  <si>
    <t>1% of infants addl. documentation</t>
  </si>
  <si>
    <t>SA notification re funding shortfall</t>
  </si>
  <si>
    <t>246.7(k)</t>
  </si>
  <si>
    <t>246.11(d)(2)</t>
  </si>
  <si>
    <t>LA nutrition education plan</t>
  </si>
  <si>
    <t>246.12(h)</t>
  </si>
  <si>
    <t>246.12(i)(1)</t>
  </si>
  <si>
    <t>Vendor training development</t>
  </si>
  <si>
    <t>Vendor training</t>
  </si>
  <si>
    <t>246.12(j)(4)</t>
  </si>
  <si>
    <t>246.12(o)</t>
  </si>
  <si>
    <t>Complaints</t>
  </si>
  <si>
    <t>246.14(d)(1)</t>
  </si>
  <si>
    <t>ADP proposals</t>
  </si>
  <si>
    <t>246.16(d)</t>
  </si>
  <si>
    <t>Distribution of funds to LAs</t>
  </si>
  <si>
    <t>246.17(c)(1)</t>
  </si>
  <si>
    <t>Termination of SAs &amp; LAs</t>
  </si>
  <si>
    <t>246.19(a)</t>
  </si>
  <si>
    <t>SA corrective action plans to FNS</t>
  </si>
  <si>
    <t>246.20(a)(2)</t>
  </si>
  <si>
    <t>SA response to OIG audits</t>
  </si>
  <si>
    <t>246.12(i)(4)</t>
  </si>
  <si>
    <t>246.25(a)</t>
  </si>
  <si>
    <t>Financial ops. &amp; food delivery sys.</t>
  </si>
  <si>
    <t>Nutrition education for infants</t>
  </si>
  <si>
    <t>Fair hearings</t>
  </si>
  <si>
    <t>246.12(q)</t>
  </si>
  <si>
    <t>246.19(b)(5)</t>
  </si>
  <si>
    <t>Targeted LA reviews</t>
  </si>
  <si>
    <t>Disposition of food instruments</t>
  </si>
  <si>
    <t>Vendor compliance investigations</t>
  </si>
  <si>
    <t>246.12(j)(6)</t>
  </si>
  <si>
    <t>246.23(c)(1)</t>
  </si>
  <si>
    <t>Routine vendor monitoring</t>
  </si>
  <si>
    <t>Disposition of participant claims</t>
  </si>
  <si>
    <t>Vendor training content</t>
  </si>
  <si>
    <t xml:space="preserve">Subtotal - </t>
  </si>
  <si>
    <t>Reporting Requirements</t>
  </si>
  <si>
    <t>Nutrition ed. for women &amp; children</t>
  </si>
  <si>
    <t>Verification of Certification cards</t>
  </si>
  <si>
    <t>246.10(c)(1)</t>
  </si>
  <si>
    <t>246.7(j)(9)</t>
  </si>
  <si>
    <t>FNS:SFPD:SF222:Geraldine Tompkins:12/16/03</t>
  </si>
  <si>
    <t>FC:Reg-1-1</t>
  </si>
  <si>
    <t>DOC:I:PPDB:Geraldine:ICB Chart - Revised for Misc Rule.xls</t>
  </si>
  <si>
    <t>Vendor food sales data</t>
  </si>
  <si>
    <t>Vendor shelf prices</t>
  </si>
  <si>
    <t>246.10(b)(1)</t>
  </si>
  <si>
    <t>Identification of Acceptable Foods</t>
  </si>
  <si>
    <t>-</t>
  </si>
  <si>
    <t>Record</t>
  </si>
  <si>
    <t>Report/</t>
  </si>
  <si>
    <t>Burden</t>
  </si>
  <si>
    <t xml:space="preserve">GRAND SUBTOTAL   </t>
  </si>
  <si>
    <t xml:space="preserve">GRAND TOTAL   </t>
  </si>
  <si>
    <t>SUMMARY OF BURDEN (OMB #0584-0043)</t>
  </si>
  <si>
    <t>TOTAL NO. RESPONDENTS</t>
  </si>
  <si>
    <t>AVERAGE NO. RESPONSES PER RESPONDENT</t>
  </si>
  <si>
    <t>TOTAL ANNUAL RESPONSES</t>
  </si>
  <si>
    <t>AVERAGE HOURS PER RESPONSE</t>
  </si>
  <si>
    <t>TOTAL ANNUAL BURDEN HOURS REQUESTED</t>
  </si>
  <si>
    <t>CURRENT OMB INVENTORY</t>
  </si>
  <si>
    <t>DIFFERENCE</t>
  </si>
  <si>
    <t>246.12(g)(4)(i)</t>
  </si>
  <si>
    <t>246.12(g)(4)(ii)(B)</t>
  </si>
  <si>
    <t>Affected Public:  Retail Vendors (Food Stores)</t>
  </si>
  <si>
    <t>Affected Public:  State and Local Agencies (including Indian Tribal Organizations and U.S. Territories)</t>
  </si>
  <si>
    <t xml:space="preserve">Vendor applications &amp; agreements </t>
  </si>
  <si>
    <t>Affected Public:  Applicants for Program Benefits</t>
  </si>
  <si>
    <t>246.12(h)(8)</t>
  </si>
  <si>
    <t>Vendor incentive items</t>
  </si>
  <si>
    <t>246.12(l)(3)</t>
  </si>
  <si>
    <t>Vendor notice of violations</t>
  </si>
  <si>
    <t>246.12(g)(11)</t>
  </si>
  <si>
    <t>Vendor infant formula suppliers</t>
  </si>
  <si>
    <t>REPORTING BURDEN ESTIMATES</t>
  </si>
  <si>
    <r>
      <t xml:space="preserve">Subtotal - </t>
    </r>
    <r>
      <rPr>
        <b/>
        <i/>
        <sz val="11"/>
        <rFont val="Arial"/>
        <family val="2"/>
      </rPr>
      <t>REPORTING</t>
    </r>
  </si>
  <si>
    <t>246.7(f)(2)(iii)(A)</t>
  </si>
  <si>
    <t>RECORDKEEPING BURDEN ESTIMATES</t>
  </si>
  <si>
    <r>
      <t xml:space="preserve">Subtotal - </t>
    </r>
    <r>
      <rPr>
        <b/>
        <i/>
        <sz val="11"/>
        <rFont val="Arial"/>
        <family val="2"/>
      </rPr>
      <t>RECORDKEEPING</t>
    </r>
  </si>
  <si>
    <t>246.10(d)(1) (formerly (10)(c)(1)(v))</t>
  </si>
  <si>
    <t>246.12(h)(1)(i)</t>
  </si>
  <si>
    <t xml:space="preserve">                  ATTACHMENT A:  WIC PROGRAM REPORTING AND RECORDKEEPING REQUIREMENTS  (OMB #0584-0043)                                            </t>
  </si>
  <si>
    <t xml:space="preserve">Vendor shelf prices exemption 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</si>
</sst>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?_);_(@_)"/>
    <numFmt numFmtId="165" formatCode="#,##0.0000_);\(#,##0.0000\)"/>
    <numFmt numFmtId="166" formatCode="_(* #,##0.0_);_(* \(#,##0.0\);_(* &quot;-&quot;_);_(@_)"/>
    <numFmt numFmtId="167" formatCode="_(* #,##0.00_);_(* \(#,##0.00\);_(* &quot;-&quot;_);_(@_)"/>
  </numFmts>
  <fonts count="14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</font>
    <font>
      <i/>
      <sz val="11"/>
      <name val="Arial"/>
      <family val="2"/>
    </font>
    <font>
      <b/>
      <sz val="10"/>
      <name val="Arial"/>
      <family val="2"/>
    </font>
    <font>
      <b/>
      <sz val="8"/>
      <color indexed="8"/>
      <name val="Arial Narrow"/>
      <family val="2"/>
    </font>
    <font>
      <b/>
      <sz val="8"/>
      <color indexed="8"/>
      <name val="Arial"/>
      <family val="2"/>
    </font>
    <font>
      <b/>
      <i/>
      <sz val="11"/>
      <name val="Arial"/>
      <family val="2"/>
    </font>
    <font>
      <b/>
      <sz val="14"/>
      <name val="Arial"/>
    </font>
    <font>
      <sz val="14"/>
      <name val="Arial"/>
    </font>
    <font>
      <b/>
      <sz val="14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0" fontId="2" fillId="0" borderId="0" xfId="0" applyFont="1"/>
    <xf numFmtId="43" fontId="4" fillId="0" borderId="0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2" fillId="0" borderId="4" xfId="1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164" fontId="2" fillId="0" borderId="6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2" fillId="0" borderId="6" xfId="1" applyNumberFormat="1" applyFont="1" applyBorder="1" applyAlignment="1">
      <alignment horizontal="center"/>
    </xf>
    <xf numFmtId="41" fontId="3" fillId="0" borderId="7" xfId="1" applyNumberFormat="1" applyFont="1" applyBorder="1" applyAlignment="1">
      <alignment horizontal="right"/>
    </xf>
    <xf numFmtId="41" fontId="3" fillId="0" borderId="8" xfId="1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41" fontId="2" fillId="0" borderId="4" xfId="0" applyNumberFormat="1" applyFont="1" applyBorder="1"/>
    <xf numFmtId="37" fontId="2" fillId="0" borderId="4" xfId="1" applyNumberFormat="1" applyFont="1" applyBorder="1" applyAlignment="1">
      <alignment horizontal="right"/>
    </xf>
    <xf numFmtId="43" fontId="3" fillId="0" borderId="9" xfId="1" applyNumberFormat="1" applyFont="1" applyBorder="1" applyAlignment="1">
      <alignment horizontal="right"/>
    </xf>
    <xf numFmtId="164" fontId="3" fillId="0" borderId="9" xfId="1" applyNumberFormat="1" applyFont="1" applyBorder="1" applyAlignment="1">
      <alignment horizontal="center"/>
    </xf>
    <xf numFmtId="37" fontId="3" fillId="0" borderId="8" xfId="1" applyNumberFormat="1" applyFont="1" applyBorder="1" applyAlignment="1">
      <alignment horizontal="right"/>
    </xf>
    <xf numFmtId="41" fontId="3" fillId="0" borderId="8" xfId="0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0" applyNumberFormat="1" applyFont="1" applyBorder="1"/>
    <xf numFmtId="165" fontId="2" fillId="0" borderId="4" xfId="1" applyNumberFormat="1" applyFont="1" applyBorder="1" applyAlignment="1">
      <alignment horizontal="right"/>
    </xf>
    <xf numFmtId="41" fontId="5" fillId="0" borderId="4" xfId="1" applyNumberFormat="1" applyFont="1" applyBorder="1" applyAlignment="1">
      <alignment horizontal="center"/>
    </xf>
    <xf numFmtId="37" fontId="5" fillId="0" borderId="4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1" fontId="9" fillId="0" borderId="8" xfId="1" applyNumberFormat="1" applyFont="1" applyBorder="1" applyAlignment="1">
      <alignment horizontal="right"/>
    </xf>
    <xf numFmtId="41" fontId="2" fillId="0" borderId="5" xfId="0" applyNumberFormat="1" applyFont="1" applyBorder="1"/>
    <xf numFmtId="41" fontId="2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41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1" fontId="2" fillId="0" borderId="14" xfId="0" applyNumberFormat="1" applyFont="1" applyBorder="1"/>
    <xf numFmtId="41" fontId="2" fillId="0" borderId="15" xfId="1" applyNumberFormat="1" applyFont="1" applyBorder="1" applyAlignment="1">
      <alignment horizontal="right"/>
    </xf>
    <xf numFmtId="41" fontId="2" fillId="0" borderId="13" xfId="1" applyNumberFormat="1" applyFont="1" applyBorder="1" applyAlignment="1">
      <alignment horizontal="right"/>
    </xf>
    <xf numFmtId="37" fontId="2" fillId="0" borderId="14" xfId="1" applyNumberFormat="1" applyFont="1" applyBorder="1" applyAlignment="1">
      <alignment horizontal="right"/>
    </xf>
    <xf numFmtId="41" fontId="5" fillId="0" borderId="13" xfId="1" applyNumberFormat="1" applyFont="1" applyBorder="1" applyAlignment="1">
      <alignment horizontal="right"/>
    </xf>
    <xf numFmtId="41" fontId="5" fillId="0" borderId="4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1" fontId="2" fillId="0" borderId="4" xfId="1" applyNumberFormat="1" applyFont="1" applyBorder="1" applyAlignment="1">
      <alignment horizontal="right"/>
    </xf>
    <xf numFmtId="39" fontId="2" fillId="0" borderId="13" xfId="1" applyNumberFormat="1" applyFont="1" applyBorder="1" applyAlignment="1">
      <alignment horizontal="right"/>
    </xf>
    <xf numFmtId="39" fontId="2" fillId="0" borderId="4" xfId="1" applyNumberFormat="1" applyFont="1" applyBorder="1" applyAlignment="1">
      <alignment horizontal="right"/>
    </xf>
    <xf numFmtId="37" fontId="9" fillId="0" borderId="8" xfId="1" applyNumberFormat="1" applyFont="1" applyBorder="1" applyAlignment="1">
      <alignment horizontal="right"/>
    </xf>
    <xf numFmtId="41" fontId="3" fillId="0" borderId="8" xfId="1" applyNumberFormat="1" applyFont="1" applyBorder="1" applyAlignment="1">
      <alignment horizontal="center"/>
    </xf>
    <xf numFmtId="43" fontId="3" fillId="0" borderId="8" xfId="1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5" xfId="0" applyFont="1" applyBorder="1" applyAlignment="1">
      <alignment horizontal="left"/>
    </xf>
    <xf numFmtId="41" fontId="2" fillId="0" borderId="6" xfId="0" applyNumberFormat="1" applyFont="1" applyBorder="1"/>
    <xf numFmtId="41" fontId="3" fillId="2" borderId="16" xfId="1" applyNumberFormat="1" applyFont="1" applyFill="1" applyBorder="1" applyAlignment="1">
      <alignment horizontal="right"/>
    </xf>
    <xf numFmtId="41" fontId="3" fillId="2" borderId="16" xfId="1" applyNumberFormat="1" applyFont="1" applyFill="1" applyBorder="1" applyAlignment="1">
      <alignment horizontal="center"/>
    </xf>
    <xf numFmtId="43" fontId="3" fillId="2" borderId="16" xfId="1" applyNumberFormat="1" applyFont="1" applyFill="1" applyBorder="1" applyAlignment="1">
      <alignment horizontal="center"/>
    </xf>
    <xf numFmtId="37" fontId="9" fillId="2" borderId="16" xfId="1" applyNumberFormat="1" applyFont="1" applyFill="1" applyBorder="1" applyAlignment="1">
      <alignment horizontal="right"/>
    </xf>
    <xf numFmtId="41" fontId="3" fillId="2" borderId="16" xfId="0" applyNumberFormat="1" applyFont="1" applyFill="1" applyBorder="1"/>
    <xf numFmtId="0" fontId="3" fillId="0" borderId="0" xfId="0" applyFont="1" applyBorder="1" applyAlignment="1">
      <alignment horizontal="center"/>
    </xf>
    <xf numFmtId="41" fontId="3" fillId="0" borderId="0" xfId="1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right"/>
    </xf>
    <xf numFmtId="41" fontId="9" fillId="0" borderId="0" xfId="1" applyNumberFormat="1" applyFont="1" applyBorder="1" applyAlignment="1">
      <alignment horizontal="right"/>
    </xf>
    <xf numFmtId="41" fontId="3" fillId="0" borderId="0" xfId="0" applyNumberFormat="1" applyFont="1" applyBorder="1"/>
    <xf numFmtId="37" fontId="2" fillId="0" borderId="4" xfId="1" applyNumberFormat="1" applyFont="1" applyFill="1" applyBorder="1" applyAlignment="1">
      <alignment horizontal="right"/>
    </xf>
    <xf numFmtId="41" fontId="2" fillId="0" borderId="4" xfId="1" applyNumberFormat="1" applyFont="1" applyFill="1" applyBorder="1" applyAlignment="1">
      <alignment horizontal="center"/>
    </xf>
    <xf numFmtId="41" fontId="3" fillId="3" borderId="17" xfId="1" applyNumberFormat="1" applyFont="1" applyFill="1" applyBorder="1" applyAlignment="1">
      <alignment horizontal="right"/>
    </xf>
    <xf numFmtId="43" fontId="3" fillId="3" borderId="18" xfId="1" applyNumberFormat="1" applyFont="1" applyFill="1" applyBorder="1" applyAlignment="1">
      <alignment horizontal="center"/>
    </xf>
    <xf numFmtId="37" fontId="3" fillId="3" borderId="17" xfId="1" applyNumberFormat="1" applyFont="1" applyFill="1" applyBorder="1" applyAlignment="1">
      <alignment horizontal="right"/>
    </xf>
    <xf numFmtId="41" fontId="9" fillId="3" borderId="17" xfId="1" applyNumberFormat="1" applyFont="1" applyFill="1" applyBorder="1" applyAlignment="1">
      <alignment horizontal="right"/>
    </xf>
    <xf numFmtId="41" fontId="3" fillId="3" borderId="18" xfId="0" applyNumberFormat="1" applyFont="1" applyFill="1" applyBorder="1"/>
    <xf numFmtId="41" fontId="3" fillId="3" borderId="8" xfId="0" applyNumberFormat="1" applyFont="1" applyFill="1" applyBorder="1"/>
    <xf numFmtId="0" fontId="3" fillId="3" borderId="19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left"/>
    </xf>
    <xf numFmtId="41" fontId="3" fillId="3" borderId="20" xfId="1" applyNumberFormat="1" applyFont="1" applyFill="1" applyBorder="1" applyAlignment="1">
      <alignment horizontal="right"/>
    </xf>
    <xf numFmtId="1" fontId="3" fillId="3" borderId="21" xfId="1" applyNumberFormat="1" applyFont="1" applyFill="1" applyBorder="1" applyAlignment="1">
      <alignment horizontal="right"/>
    </xf>
    <xf numFmtId="41" fontId="3" fillId="3" borderId="22" xfId="1" applyNumberFormat="1" applyFont="1" applyFill="1" applyBorder="1" applyAlignment="1">
      <alignment horizontal="right"/>
    </xf>
    <xf numFmtId="39" fontId="3" fillId="3" borderId="21" xfId="1" applyNumberFormat="1" applyFont="1" applyFill="1" applyBorder="1" applyAlignment="1">
      <alignment horizontal="right"/>
    </xf>
    <xf numFmtId="37" fontId="3" fillId="3" borderId="21" xfId="1" applyNumberFormat="1" applyFont="1" applyFill="1" applyBorder="1" applyAlignment="1">
      <alignment horizontal="right"/>
    </xf>
    <xf numFmtId="41" fontId="5" fillId="3" borderId="21" xfId="1" applyNumberFormat="1" applyFont="1" applyFill="1" applyBorder="1" applyAlignment="1">
      <alignment horizontal="right"/>
    </xf>
    <xf numFmtId="41" fontId="2" fillId="3" borderId="22" xfId="0" applyNumberFormat="1" applyFont="1" applyFill="1" applyBorder="1"/>
    <xf numFmtId="41" fontId="3" fillId="3" borderId="23" xfId="0" applyNumberFormat="1" applyFont="1" applyFill="1" applyBorder="1"/>
    <xf numFmtId="0" fontId="3" fillId="3" borderId="17" xfId="0" applyFont="1" applyFill="1" applyBorder="1" applyAlignment="1">
      <alignment horizontal="left"/>
    </xf>
    <xf numFmtId="41" fontId="3" fillId="3" borderId="17" xfId="0" applyNumberFormat="1" applyFont="1" applyFill="1" applyBorder="1"/>
    <xf numFmtId="41" fontId="3" fillId="3" borderId="24" xfId="0" applyNumberFormat="1" applyFont="1" applyFill="1" applyBorder="1"/>
    <xf numFmtId="0" fontId="3" fillId="0" borderId="4" xfId="0" applyFont="1" applyBorder="1" applyAlignment="1">
      <alignment horizontal="left" vertical="justify"/>
    </xf>
    <xf numFmtId="0" fontId="3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1" fontId="2" fillId="0" borderId="4" xfId="1" applyNumberFormat="1" applyFont="1" applyFill="1" applyBorder="1" applyAlignment="1">
      <alignment horizontal="right"/>
    </xf>
    <xf numFmtId="43" fontId="2" fillId="0" borderId="6" xfId="1" applyNumberFormat="1" applyFont="1" applyFill="1" applyBorder="1" applyAlignment="1">
      <alignment horizontal="center"/>
    </xf>
    <xf numFmtId="41" fontId="5" fillId="0" borderId="4" xfId="1" applyNumberFormat="1" applyFont="1" applyFill="1" applyBorder="1" applyAlignment="1">
      <alignment horizontal="center"/>
    </xf>
    <xf numFmtId="41" fontId="2" fillId="0" borderId="4" xfId="0" applyNumberFormat="1" applyFont="1" applyFill="1" applyBorder="1"/>
    <xf numFmtId="41" fontId="2" fillId="0" borderId="5" xfId="0" applyNumberFormat="1" applyFont="1" applyFill="1" applyBorder="1"/>
    <xf numFmtId="0" fontId="2" fillId="0" borderId="0" xfId="0" applyFont="1" applyFill="1"/>
    <xf numFmtId="167" fontId="2" fillId="0" borderId="4" xfId="1" applyNumberFormat="1" applyFont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0" fontId="3" fillId="4" borderId="25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37" fontId="7" fillId="0" borderId="25" xfId="0" applyNumberFormat="1" applyFont="1" applyBorder="1" applyAlignment="1" applyProtection="1">
      <alignment horizontal="left"/>
    </xf>
    <xf numFmtId="0" fontId="0" fillId="0" borderId="9" xfId="0" applyBorder="1" applyAlignment="1">
      <alignment horizontal="left"/>
    </xf>
    <xf numFmtId="0" fontId="12" fillId="5" borderId="25" xfId="0" applyFont="1" applyFill="1" applyBorder="1" applyAlignment="1">
      <alignment horizontal="center"/>
    </xf>
    <xf numFmtId="0" fontId="12" fillId="5" borderId="9" xfId="0" applyFont="1" applyFill="1" applyBorder="1" applyAlignment="1"/>
    <xf numFmtId="0" fontId="12" fillId="5" borderId="10" xfId="0" applyFont="1" applyFill="1" applyBorder="1" applyAlignment="1"/>
    <xf numFmtId="0" fontId="12" fillId="5" borderId="7" xfId="0" applyFont="1" applyFill="1" applyBorder="1" applyAlignment="1"/>
    <xf numFmtId="0" fontId="3" fillId="0" borderId="2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0" fillId="4" borderId="28" xfId="0" applyFill="1" applyBorder="1" applyAlignment="1"/>
    <xf numFmtId="41" fontId="3" fillId="0" borderId="31" xfId="0" applyNumberFormat="1" applyFont="1" applyBorder="1" applyAlignment="1"/>
    <xf numFmtId="0" fontId="0" fillId="0" borderId="32" xfId="0" applyBorder="1" applyAlignment="1"/>
    <xf numFmtId="39" fontId="3" fillId="0" borderId="33" xfId="0" applyNumberFormat="1" applyFont="1" applyBorder="1" applyAlignment="1"/>
    <xf numFmtId="0" fontId="0" fillId="0" borderId="34" xfId="0" applyBorder="1" applyAlignment="1"/>
    <xf numFmtId="0" fontId="3" fillId="6" borderId="25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3" fillId="7" borderId="9" xfId="0" applyFont="1" applyFill="1" applyBorder="1" applyAlignment="1"/>
    <xf numFmtId="0" fontId="13" fillId="7" borderId="30" xfId="0" applyFont="1" applyFill="1" applyBorder="1" applyAlignment="1"/>
    <xf numFmtId="0" fontId="13" fillId="7" borderId="35" xfId="0" applyFont="1" applyFill="1" applyBorder="1" applyAlignment="1"/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41" fontId="3" fillId="0" borderId="20" xfId="0" applyNumberFormat="1" applyFont="1" applyBorder="1" applyAlignment="1"/>
    <xf numFmtId="0" fontId="0" fillId="0" borderId="28" xfId="0" applyBorder="1" applyAlignment="1"/>
    <xf numFmtId="37" fontId="3" fillId="0" borderId="20" xfId="0" applyNumberFormat="1" applyFont="1" applyBorder="1" applyAlignment="1"/>
    <xf numFmtId="37" fontId="7" fillId="0" borderId="25" xfId="0" applyNumberFormat="1" applyFont="1" applyBorder="1" applyAlignment="1" applyProtection="1">
      <alignment horizontal="right"/>
    </xf>
    <xf numFmtId="0" fontId="0" fillId="0" borderId="9" xfId="0" applyBorder="1" applyAlignment="1"/>
    <xf numFmtId="0" fontId="10" fillId="3" borderId="2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3" fillId="2" borderId="9" xfId="0" applyFont="1" applyFill="1" applyBorder="1" applyAlignment="1"/>
    <xf numFmtId="0" fontId="13" fillId="2" borderId="7" xfId="0" applyFont="1" applyFill="1" applyBorder="1" applyAlignment="1"/>
    <xf numFmtId="0" fontId="3" fillId="2" borderId="25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39" fontId="3" fillId="0" borderId="20" xfId="0" applyNumberFormat="1" applyFont="1" applyBorder="1" applyAlignment="1"/>
    <xf numFmtId="37" fontId="7" fillId="0" borderId="29" xfId="0" applyNumberFormat="1" applyFont="1" applyBorder="1" applyAlignment="1" applyProtection="1">
      <alignment horizontal="left"/>
    </xf>
    <xf numFmtId="37" fontId="7" fillId="0" borderId="30" xfId="0" applyNumberFormat="1" applyFont="1" applyBorder="1" applyAlignment="1" applyProtection="1">
      <alignment horizontal="left"/>
    </xf>
    <xf numFmtId="37" fontId="7" fillId="0" borderId="25" xfId="0" applyNumberFormat="1" applyFont="1" applyBorder="1" applyAlignment="1" applyProtection="1"/>
    <xf numFmtId="0" fontId="0" fillId="0" borderId="7" xfId="0" applyBorder="1" applyAlignment="1"/>
    <xf numFmtId="37" fontId="8" fillId="0" borderId="25" xfId="0" applyNumberFormat="1" applyFont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3"/>
  <sheetViews>
    <sheetView tabSelected="1" zoomScale="75" zoomScaleNormal="75" workbookViewId="0">
      <selection activeCell="N60" sqref="N60:N63"/>
    </sheetView>
  </sheetViews>
  <sheetFormatPr defaultRowHeight="14.25"/>
  <cols>
    <col min="1" max="1" width="17.7109375" style="1" customWidth="1"/>
    <col min="2" max="2" width="32.7109375" style="1" customWidth="1"/>
    <col min="3" max="3" width="16.28515625" style="2" customWidth="1"/>
    <col min="4" max="4" width="11.7109375" style="3" customWidth="1"/>
    <col min="5" max="5" width="16.140625" style="3" customWidth="1"/>
    <col min="6" max="6" width="13.28515625" style="4" customWidth="1"/>
    <col min="7" max="8" width="12.28515625" style="4" customWidth="1"/>
    <col min="9" max="9" width="11.7109375" style="5" customWidth="1"/>
    <col min="10" max="10" width="12.28515625" style="5" customWidth="1"/>
    <col min="11" max="13" width="9.140625" style="5"/>
    <col min="14" max="14" width="9.28515625" style="5" bestFit="1" customWidth="1"/>
    <col min="15" max="16384" width="9.140625" style="5"/>
  </cols>
  <sheetData>
    <row r="1" spans="1:11" ht="15.75" thickBot="1">
      <c r="A1" s="108" t="s">
        <v>115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1" ht="15.75" thickBot="1">
      <c r="A2" s="126" t="s">
        <v>99</v>
      </c>
      <c r="B2" s="127"/>
      <c r="C2" s="127"/>
      <c r="D2" s="127"/>
      <c r="E2" s="127"/>
      <c r="F2" s="127"/>
      <c r="G2" s="127"/>
      <c r="H2" s="127"/>
      <c r="I2" s="127"/>
      <c r="J2" s="128"/>
    </row>
    <row r="3" spans="1:11" ht="15">
      <c r="A3" s="7"/>
      <c r="B3" s="24"/>
      <c r="C3" s="6"/>
      <c r="D3" s="8" t="s">
        <v>0</v>
      </c>
      <c r="E3" s="6"/>
      <c r="F3" s="10" t="s">
        <v>1</v>
      </c>
      <c r="G3" s="8" t="s">
        <v>2</v>
      </c>
      <c r="H3" s="17" t="s">
        <v>3</v>
      </c>
      <c r="I3" s="45" t="s">
        <v>4</v>
      </c>
      <c r="J3" s="41" t="s">
        <v>4</v>
      </c>
      <c r="K3" s="43"/>
    </row>
    <row r="4" spans="1:11" ht="15">
      <c r="A4" s="7" t="s">
        <v>9</v>
      </c>
      <c r="B4" s="11"/>
      <c r="C4" s="6" t="s">
        <v>5</v>
      </c>
      <c r="D4" s="8" t="s">
        <v>84</v>
      </c>
      <c r="E4" s="6" t="s">
        <v>6</v>
      </c>
      <c r="F4" s="10" t="s">
        <v>85</v>
      </c>
      <c r="G4" s="8" t="s">
        <v>6</v>
      </c>
      <c r="H4" s="17" t="s">
        <v>7</v>
      </c>
      <c r="I4" s="46" t="s">
        <v>8</v>
      </c>
      <c r="J4" s="40" t="s">
        <v>8</v>
      </c>
    </row>
    <row r="5" spans="1:11" ht="15">
      <c r="A5" s="7" t="s">
        <v>14</v>
      </c>
      <c r="B5" s="11" t="s">
        <v>10</v>
      </c>
      <c r="C5" s="6" t="s">
        <v>1</v>
      </c>
      <c r="D5" s="8" t="s">
        <v>83</v>
      </c>
      <c r="E5" s="6" t="s">
        <v>0</v>
      </c>
      <c r="F5" s="10" t="s">
        <v>11</v>
      </c>
      <c r="G5" s="9" t="s">
        <v>85</v>
      </c>
      <c r="H5" s="17" t="s">
        <v>6</v>
      </c>
      <c r="I5" s="46" t="s">
        <v>12</v>
      </c>
      <c r="J5" s="40" t="s">
        <v>13</v>
      </c>
    </row>
    <row r="6" spans="1:11" ht="15.75" thickBot="1">
      <c r="A6" s="7"/>
      <c r="B6" s="11"/>
      <c r="C6" s="6" t="s">
        <v>15</v>
      </c>
      <c r="D6" s="8" t="s">
        <v>16</v>
      </c>
      <c r="E6" s="6" t="s">
        <v>17</v>
      </c>
      <c r="F6" s="10" t="s">
        <v>18</v>
      </c>
      <c r="G6" s="8" t="s">
        <v>19</v>
      </c>
      <c r="H6" s="17" t="s">
        <v>20</v>
      </c>
      <c r="I6" s="46" t="s">
        <v>21</v>
      </c>
      <c r="J6" s="40" t="s">
        <v>22</v>
      </c>
    </row>
    <row r="7" spans="1:11" ht="18.75" thickBot="1">
      <c r="A7" s="141" t="s">
        <v>108</v>
      </c>
      <c r="B7" s="142"/>
      <c r="C7" s="142"/>
      <c r="D7" s="142"/>
      <c r="E7" s="142"/>
      <c r="F7" s="142"/>
      <c r="G7" s="142"/>
      <c r="H7" s="142"/>
      <c r="I7" s="142"/>
      <c r="J7" s="143"/>
    </row>
    <row r="8" spans="1:11" ht="15">
      <c r="A8" s="12">
        <v>246.4</v>
      </c>
      <c r="B8" s="13" t="s">
        <v>23</v>
      </c>
      <c r="C8" s="14">
        <v>90</v>
      </c>
      <c r="D8" s="14">
        <v>1</v>
      </c>
      <c r="E8" s="16">
        <f>C8*D8</f>
        <v>90</v>
      </c>
      <c r="F8" s="21">
        <v>134.61879999999999</v>
      </c>
      <c r="G8" s="26">
        <f>E8*F8</f>
        <v>12115.691999999999</v>
      </c>
      <c r="H8" s="34">
        <v>10740</v>
      </c>
      <c r="I8" s="25"/>
      <c r="J8" s="38">
        <v>1376</v>
      </c>
    </row>
    <row r="9" spans="1:11" ht="15">
      <c r="A9" s="12" t="s">
        <v>24</v>
      </c>
      <c r="B9" s="13" t="s">
        <v>25</v>
      </c>
      <c r="C9" s="14">
        <v>935</v>
      </c>
      <c r="D9" s="14">
        <v>1</v>
      </c>
      <c r="E9" s="16">
        <f t="shared" ref="E9:E14" si="0">PRODUCT(C9*D9)</f>
        <v>935</v>
      </c>
      <c r="F9" s="21">
        <v>2</v>
      </c>
      <c r="G9" s="26">
        <f t="shared" ref="G9:G32" si="1">E9*F9</f>
        <v>1870</v>
      </c>
      <c r="H9" s="34">
        <v>1870</v>
      </c>
      <c r="I9" s="25">
        <v>0</v>
      </c>
      <c r="J9" s="39" t="s">
        <v>82</v>
      </c>
    </row>
    <row r="10" spans="1:11" ht="15">
      <c r="A10" s="12">
        <v>246.6</v>
      </c>
      <c r="B10" s="13" t="s">
        <v>26</v>
      </c>
      <c r="C10" s="14">
        <v>935</v>
      </c>
      <c r="D10" s="14">
        <v>1</v>
      </c>
      <c r="E10" s="16">
        <f t="shared" si="0"/>
        <v>935</v>
      </c>
      <c r="F10" s="21">
        <v>1.5</v>
      </c>
      <c r="G10" s="26">
        <f t="shared" si="1"/>
        <v>1402.5</v>
      </c>
      <c r="H10" s="34">
        <v>1403</v>
      </c>
      <c r="I10" s="25">
        <v>0</v>
      </c>
      <c r="J10" s="39">
        <v>0</v>
      </c>
    </row>
    <row r="11" spans="1:11" ht="15">
      <c r="A11" s="12" t="s">
        <v>110</v>
      </c>
      <c r="B11" s="13" t="s">
        <v>27</v>
      </c>
      <c r="C11" s="14">
        <v>312</v>
      </c>
      <c r="D11" s="14">
        <v>1</v>
      </c>
      <c r="E11" s="16">
        <f t="shared" si="0"/>
        <v>312</v>
      </c>
      <c r="F11" s="21">
        <v>0.25</v>
      </c>
      <c r="G11" s="26">
        <f t="shared" si="1"/>
        <v>78</v>
      </c>
      <c r="H11" s="34">
        <v>78</v>
      </c>
      <c r="I11" s="25">
        <v>0</v>
      </c>
      <c r="J11" s="39" t="s">
        <v>82</v>
      </c>
    </row>
    <row r="12" spans="1:11" ht="15">
      <c r="A12" s="12" t="s">
        <v>28</v>
      </c>
      <c r="B12" s="13" t="s">
        <v>29</v>
      </c>
      <c r="C12" s="14">
        <v>1870</v>
      </c>
      <c r="D12" s="106">
        <v>6353.57</v>
      </c>
      <c r="E12" s="16">
        <f t="shared" si="0"/>
        <v>11881175.9</v>
      </c>
      <c r="F12" s="21">
        <v>0.17</v>
      </c>
      <c r="G12" s="26">
        <f t="shared" si="1"/>
        <v>2019799.9030000002</v>
      </c>
      <c r="H12" s="35">
        <v>2019800</v>
      </c>
      <c r="I12" s="25">
        <v>0</v>
      </c>
      <c r="J12" s="39" t="s">
        <v>82</v>
      </c>
    </row>
    <row r="13" spans="1:11" ht="15">
      <c r="A13" s="20" t="s">
        <v>30</v>
      </c>
      <c r="B13" s="13" t="s">
        <v>31</v>
      </c>
      <c r="C13" s="14">
        <v>1870</v>
      </c>
      <c r="D13" s="26">
        <v>1088.67</v>
      </c>
      <c r="E13" s="16">
        <f>PRODUCT(C13*D13)</f>
        <v>2035812.9000000001</v>
      </c>
      <c r="F13" s="21">
        <v>0.17</v>
      </c>
      <c r="G13" s="26">
        <f>E13*F13+1</f>
        <v>346089.19300000003</v>
      </c>
      <c r="H13" s="35">
        <v>346089</v>
      </c>
      <c r="I13" s="25">
        <v>0</v>
      </c>
      <c r="J13" s="39" t="s">
        <v>82</v>
      </c>
    </row>
    <row r="14" spans="1:11" ht="15">
      <c r="A14" s="12" t="s">
        <v>74</v>
      </c>
      <c r="B14" s="13" t="s">
        <v>33</v>
      </c>
      <c r="C14" s="14">
        <v>4</v>
      </c>
      <c r="D14" s="14">
        <v>1</v>
      </c>
      <c r="E14" s="16">
        <f t="shared" si="0"/>
        <v>4</v>
      </c>
      <c r="F14" s="21">
        <v>0.09</v>
      </c>
      <c r="G14" s="33">
        <f t="shared" si="1"/>
        <v>0.36</v>
      </c>
      <c r="H14" s="36">
        <v>0.36</v>
      </c>
      <c r="I14" s="25">
        <v>0</v>
      </c>
      <c r="J14" s="39">
        <v>0</v>
      </c>
    </row>
    <row r="15" spans="1:11" ht="15">
      <c r="A15" s="12" t="s">
        <v>34</v>
      </c>
      <c r="B15" s="13" t="s">
        <v>72</v>
      </c>
      <c r="C15" s="14">
        <v>1870</v>
      </c>
      <c r="D15" s="14">
        <v>89.14</v>
      </c>
      <c r="E15" s="16">
        <f>PRODUCT(C15*D15)+15</f>
        <v>166706.79999999999</v>
      </c>
      <c r="F15" s="21">
        <v>0.09</v>
      </c>
      <c r="G15" s="26">
        <f t="shared" si="1"/>
        <v>15003.611999999999</v>
      </c>
      <c r="H15" s="34">
        <v>15004</v>
      </c>
      <c r="I15" s="25">
        <v>0</v>
      </c>
      <c r="J15" s="38">
        <v>0</v>
      </c>
    </row>
    <row r="16" spans="1:11" ht="15">
      <c r="A16" s="12" t="s">
        <v>80</v>
      </c>
      <c r="B16" s="13" t="s">
        <v>81</v>
      </c>
      <c r="C16" s="14">
        <v>90</v>
      </c>
      <c r="D16" s="14">
        <v>1</v>
      </c>
      <c r="E16" s="16">
        <f>C16*D16</f>
        <v>90</v>
      </c>
      <c r="F16" s="21">
        <v>40</v>
      </c>
      <c r="G16" s="26">
        <f t="shared" si="1"/>
        <v>3600</v>
      </c>
      <c r="H16" s="34">
        <v>3600</v>
      </c>
      <c r="I16" s="25">
        <v>0</v>
      </c>
      <c r="J16" s="38">
        <v>0</v>
      </c>
    </row>
    <row r="17" spans="1:10" ht="45" customHeight="1">
      <c r="A17" s="97" t="s">
        <v>113</v>
      </c>
      <c r="B17" s="13" t="s">
        <v>32</v>
      </c>
      <c r="C17" s="15">
        <v>1870</v>
      </c>
      <c r="D17" s="14">
        <v>10.88</v>
      </c>
      <c r="E17" s="14">
        <f>SUM(C17*D17)+12</f>
        <v>20357.600000000002</v>
      </c>
      <c r="F17" s="21">
        <v>0.03</v>
      </c>
      <c r="G17" s="26">
        <f t="shared" si="1"/>
        <v>610.72800000000007</v>
      </c>
      <c r="H17" s="34">
        <v>611</v>
      </c>
      <c r="I17" s="25">
        <v>0</v>
      </c>
      <c r="J17" s="38">
        <v>0</v>
      </c>
    </row>
    <row r="18" spans="1:10" ht="15">
      <c r="A18" s="12" t="s">
        <v>35</v>
      </c>
      <c r="B18" s="13" t="s">
        <v>36</v>
      </c>
      <c r="C18" s="14">
        <v>1870</v>
      </c>
      <c r="D18" s="14">
        <v>1</v>
      </c>
      <c r="E18" s="16">
        <f>PRODUCT(C18*D18)</f>
        <v>1870</v>
      </c>
      <c r="F18" s="21">
        <v>40</v>
      </c>
      <c r="G18" s="26">
        <f t="shared" si="1"/>
        <v>74800</v>
      </c>
      <c r="H18" s="34">
        <v>74800</v>
      </c>
      <c r="I18" s="25">
        <v>0</v>
      </c>
      <c r="J18" s="38">
        <v>0</v>
      </c>
    </row>
    <row r="19" spans="1:10" ht="15">
      <c r="A19" s="12" t="s">
        <v>96</v>
      </c>
      <c r="B19" s="13" t="s">
        <v>78</v>
      </c>
      <c r="C19" s="14">
        <v>90</v>
      </c>
      <c r="D19" s="106">
        <v>62.66</v>
      </c>
      <c r="E19" s="16">
        <v>5640</v>
      </c>
      <c r="F19" s="21">
        <v>4</v>
      </c>
      <c r="G19" s="26">
        <f t="shared" si="1"/>
        <v>22560</v>
      </c>
      <c r="H19" s="34">
        <v>11280</v>
      </c>
      <c r="I19" s="25">
        <v>0</v>
      </c>
      <c r="J19" s="38">
        <v>11280</v>
      </c>
    </row>
    <row r="20" spans="1:10" ht="15">
      <c r="A20" s="12" t="s">
        <v>97</v>
      </c>
      <c r="B20" s="13" t="s">
        <v>79</v>
      </c>
      <c r="C20" s="14">
        <v>75</v>
      </c>
      <c r="D20" s="106">
        <v>1044.44</v>
      </c>
      <c r="E20" s="77">
        <f>C20*D20</f>
        <v>78333</v>
      </c>
      <c r="F20" s="21">
        <v>2</v>
      </c>
      <c r="G20" s="76">
        <f t="shared" si="1"/>
        <v>156666</v>
      </c>
      <c r="H20" s="34">
        <v>94000</v>
      </c>
      <c r="I20" s="25">
        <v>0</v>
      </c>
      <c r="J20" s="38">
        <f>G20-H20</f>
        <v>62666</v>
      </c>
    </row>
    <row r="21" spans="1:10" ht="15">
      <c r="A21" s="12" t="s">
        <v>97</v>
      </c>
      <c r="B21" s="13" t="s">
        <v>116</v>
      </c>
      <c r="C21" s="14">
        <v>15</v>
      </c>
      <c r="D21" s="14">
        <v>1</v>
      </c>
      <c r="E21" s="16">
        <f>C21*D21</f>
        <v>15</v>
      </c>
      <c r="F21" s="21">
        <v>16</v>
      </c>
      <c r="G21" s="26">
        <f>E21*F21</f>
        <v>240</v>
      </c>
      <c r="H21" s="34">
        <v>0</v>
      </c>
      <c r="I21" s="25">
        <v>240</v>
      </c>
      <c r="J21" s="38">
        <v>0</v>
      </c>
    </row>
    <row r="22" spans="1:10" ht="15">
      <c r="A22" s="12" t="s">
        <v>38</v>
      </c>
      <c r="B22" s="13" t="s">
        <v>39</v>
      </c>
      <c r="C22" s="14">
        <v>90</v>
      </c>
      <c r="D22" s="14">
        <v>1</v>
      </c>
      <c r="E22" s="16">
        <f>C22*D22</f>
        <v>90</v>
      </c>
      <c r="F22" s="21">
        <v>8</v>
      </c>
      <c r="G22" s="26">
        <f t="shared" si="1"/>
        <v>720</v>
      </c>
      <c r="H22" s="34">
        <v>720</v>
      </c>
      <c r="I22" s="25">
        <v>0</v>
      </c>
      <c r="J22" s="38">
        <v>0</v>
      </c>
    </row>
    <row r="23" spans="1:10" ht="15">
      <c r="A23" s="20" t="s">
        <v>30</v>
      </c>
      <c r="B23" s="13" t="s">
        <v>40</v>
      </c>
      <c r="C23" s="15">
        <v>90</v>
      </c>
      <c r="D23" s="106">
        <v>522.22</v>
      </c>
      <c r="E23" s="14">
        <f>C23*D23</f>
        <v>46999.8</v>
      </c>
      <c r="F23" s="21">
        <v>2</v>
      </c>
      <c r="G23" s="26">
        <f t="shared" si="1"/>
        <v>93999.6</v>
      </c>
      <c r="H23" s="34">
        <v>94000</v>
      </c>
      <c r="I23" s="25">
        <v>0</v>
      </c>
      <c r="J23" s="38">
        <v>0</v>
      </c>
    </row>
    <row r="24" spans="1:10" ht="15">
      <c r="A24" s="12" t="s">
        <v>41</v>
      </c>
      <c r="B24" s="13" t="s">
        <v>63</v>
      </c>
      <c r="C24" s="15">
        <v>90</v>
      </c>
      <c r="D24" s="106">
        <v>26.11</v>
      </c>
      <c r="E24" s="14">
        <f>C24*D24</f>
        <v>2349.9</v>
      </c>
      <c r="F24" s="21">
        <v>2</v>
      </c>
      <c r="G24" s="26">
        <f>E24*F24</f>
        <v>4699.8</v>
      </c>
      <c r="H24" s="34">
        <v>4700</v>
      </c>
      <c r="I24" s="25">
        <v>0</v>
      </c>
      <c r="J24" s="38">
        <v>0</v>
      </c>
    </row>
    <row r="25" spans="1:10" ht="15">
      <c r="A25" s="12" t="s">
        <v>42</v>
      </c>
      <c r="B25" s="13" t="s">
        <v>43</v>
      </c>
      <c r="C25" s="14">
        <v>90</v>
      </c>
      <c r="D25" s="106">
        <v>111.11</v>
      </c>
      <c r="E25" s="16">
        <f t="shared" ref="E25:E32" si="2">PRODUCT(C25*D25)</f>
        <v>9999.9</v>
      </c>
      <c r="F25" s="21">
        <v>1</v>
      </c>
      <c r="G25" s="26">
        <f t="shared" si="1"/>
        <v>9999.9</v>
      </c>
      <c r="H25" s="34">
        <v>10000</v>
      </c>
      <c r="I25" s="25">
        <v>0</v>
      </c>
      <c r="J25" s="38">
        <v>0</v>
      </c>
    </row>
    <row r="26" spans="1:10" ht="15">
      <c r="A26" s="12" t="s">
        <v>59</v>
      </c>
      <c r="B26" s="13" t="s">
        <v>62</v>
      </c>
      <c r="C26" s="14">
        <v>90</v>
      </c>
      <c r="D26" s="14">
        <v>1</v>
      </c>
      <c r="E26" s="16">
        <f>C26*D26</f>
        <v>90</v>
      </c>
      <c r="F26" s="21">
        <v>40</v>
      </c>
      <c r="G26" s="26">
        <f t="shared" si="1"/>
        <v>3600</v>
      </c>
      <c r="H26" s="34">
        <v>3600</v>
      </c>
      <c r="I26" s="25">
        <v>0</v>
      </c>
      <c r="J26" s="38">
        <v>0</v>
      </c>
    </row>
    <row r="27" spans="1:10" ht="15">
      <c r="A27" s="12" t="s">
        <v>44</v>
      </c>
      <c r="B27" s="13" t="s">
        <v>45</v>
      </c>
      <c r="C27" s="14">
        <v>15</v>
      </c>
      <c r="D27" s="14">
        <v>1</v>
      </c>
      <c r="E27" s="16">
        <f t="shared" si="2"/>
        <v>15</v>
      </c>
      <c r="F27" s="21">
        <v>160</v>
      </c>
      <c r="G27" s="26">
        <f t="shared" si="1"/>
        <v>2400</v>
      </c>
      <c r="H27" s="34">
        <v>2400</v>
      </c>
      <c r="I27" s="25">
        <v>0</v>
      </c>
      <c r="J27" s="38">
        <v>0</v>
      </c>
    </row>
    <row r="28" spans="1:10" ht="15">
      <c r="A28" s="12" t="s">
        <v>46</v>
      </c>
      <c r="B28" s="13" t="s">
        <v>47</v>
      </c>
      <c r="C28" s="14">
        <v>90</v>
      </c>
      <c r="D28" s="106">
        <v>83.111099999999993</v>
      </c>
      <c r="E28" s="16">
        <f>C28*D28</f>
        <v>7479.9989999999998</v>
      </c>
      <c r="F28" s="21">
        <v>2</v>
      </c>
      <c r="G28" s="26">
        <f t="shared" si="1"/>
        <v>14959.998</v>
      </c>
      <c r="H28" s="34">
        <v>14960</v>
      </c>
      <c r="I28" s="25">
        <v>0</v>
      </c>
      <c r="J28" s="38">
        <v>0</v>
      </c>
    </row>
    <row r="29" spans="1:10" ht="15">
      <c r="A29" s="12" t="s">
        <v>48</v>
      </c>
      <c r="B29" s="13" t="s">
        <v>49</v>
      </c>
      <c r="C29" s="14">
        <v>90</v>
      </c>
      <c r="D29" s="33">
        <v>0.1111</v>
      </c>
      <c r="E29" s="16">
        <f t="shared" si="2"/>
        <v>9.9990000000000006</v>
      </c>
      <c r="F29" s="21">
        <v>8</v>
      </c>
      <c r="G29" s="26">
        <f t="shared" si="1"/>
        <v>79.992000000000004</v>
      </c>
      <c r="H29" s="34">
        <v>80</v>
      </c>
      <c r="I29" s="25">
        <v>0</v>
      </c>
      <c r="J29" s="38">
        <v>0</v>
      </c>
    </row>
    <row r="30" spans="1:10" s="105" customFormat="1" ht="15">
      <c r="A30" s="98" t="s">
        <v>50</v>
      </c>
      <c r="B30" s="99" t="s">
        <v>51</v>
      </c>
      <c r="C30" s="100">
        <v>23</v>
      </c>
      <c r="D30" s="100">
        <v>1</v>
      </c>
      <c r="E30" s="77">
        <f t="shared" si="2"/>
        <v>23</v>
      </c>
      <c r="F30" s="101">
        <v>40</v>
      </c>
      <c r="G30" s="76">
        <f t="shared" si="1"/>
        <v>920</v>
      </c>
      <c r="H30" s="102">
        <v>920</v>
      </c>
      <c r="I30" s="103">
        <v>0</v>
      </c>
      <c r="J30" s="104">
        <v>0</v>
      </c>
    </row>
    <row r="31" spans="1:10" ht="15">
      <c r="A31" s="12" t="s">
        <v>60</v>
      </c>
      <c r="B31" s="13" t="s">
        <v>61</v>
      </c>
      <c r="C31" s="14">
        <v>90</v>
      </c>
      <c r="D31" s="33">
        <v>2.5973000000000002</v>
      </c>
      <c r="E31" s="16">
        <f>C31*D31</f>
        <v>233.75700000000001</v>
      </c>
      <c r="F31" s="21">
        <v>2</v>
      </c>
      <c r="G31" s="26">
        <f t="shared" si="1"/>
        <v>467.51400000000001</v>
      </c>
      <c r="H31" s="34">
        <v>468</v>
      </c>
      <c r="I31" s="25">
        <v>0</v>
      </c>
      <c r="J31" s="38">
        <v>0</v>
      </c>
    </row>
    <row r="32" spans="1:10" ht="15.75" thickBot="1">
      <c r="A32" s="18" t="s">
        <v>52</v>
      </c>
      <c r="B32" s="13" t="s">
        <v>53</v>
      </c>
      <c r="C32" s="14">
        <v>4</v>
      </c>
      <c r="D32" s="14">
        <v>1</v>
      </c>
      <c r="E32" s="16">
        <f t="shared" si="2"/>
        <v>4</v>
      </c>
      <c r="F32" s="21">
        <v>40</v>
      </c>
      <c r="G32" s="26">
        <f t="shared" si="1"/>
        <v>160</v>
      </c>
      <c r="H32" s="34">
        <v>160</v>
      </c>
      <c r="I32" s="44">
        <v>0</v>
      </c>
      <c r="J32" s="38">
        <v>0</v>
      </c>
    </row>
    <row r="33" spans="1:10" ht="15.75" thickBot="1">
      <c r="A33" s="144" t="s">
        <v>109</v>
      </c>
      <c r="B33" s="145"/>
      <c r="C33" s="78">
        <v>1960</v>
      </c>
      <c r="D33" s="78">
        <f>SUM(D8:D32)</f>
        <v>9407.6195000000007</v>
      </c>
      <c r="E33" s="78">
        <f>SUM(E8:E32)</f>
        <v>14259572.555000002</v>
      </c>
      <c r="F33" s="79">
        <f>SUM(F8:F32)</f>
        <v>545.91879999999992</v>
      </c>
      <c r="G33" s="80">
        <f>SUM(G8:G32)+4</f>
        <v>2786846.7920000004</v>
      </c>
      <c r="H33" s="81">
        <f>SUM(H8:H32)</f>
        <v>2711283.36</v>
      </c>
      <c r="I33" s="82">
        <f>SUM(I8:I32)</f>
        <v>240</v>
      </c>
      <c r="J33" s="83">
        <f>SUM(J8:J32)</f>
        <v>75322</v>
      </c>
    </row>
    <row r="34" spans="1:10" ht="18.75" thickBot="1">
      <c r="A34" s="146" t="s">
        <v>111</v>
      </c>
      <c r="B34" s="147"/>
      <c r="C34" s="147"/>
      <c r="D34" s="147"/>
      <c r="E34" s="147"/>
      <c r="F34" s="147"/>
      <c r="G34" s="147"/>
      <c r="H34" s="147"/>
      <c r="I34" s="147"/>
      <c r="J34" s="148"/>
    </row>
    <row r="35" spans="1:10" ht="15">
      <c r="A35" s="62" t="s">
        <v>106</v>
      </c>
      <c r="B35" s="13" t="s">
        <v>107</v>
      </c>
      <c r="C35" s="14">
        <v>90</v>
      </c>
      <c r="D35" s="14">
        <v>1</v>
      </c>
      <c r="E35" s="14">
        <v>90</v>
      </c>
      <c r="F35" s="21">
        <v>50</v>
      </c>
      <c r="G35" s="26">
        <f>E35*F35</f>
        <v>4500</v>
      </c>
      <c r="H35" s="52">
        <v>4500</v>
      </c>
      <c r="I35" s="63">
        <v>0</v>
      </c>
      <c r="J35" s="25">
        <v>0</v>
      </c>
    </row>
    <row r="36" spans="1:10" ht="15">
      <c r="A36" s="62" t="s">
        <v>114</v>
      </c>
      <c r="B36" s="13" t="s">
        <v>100</v>
      </c>
      <c r="C36" s="14">
        <v>90</v>
      </c>
      <c r="D36" s="106">
        <v>261.11</v>
      </c>
      <c r="E36" s="14">
        <f>C36*D36</f>
        <v>23499.9</v>
      </c>
      <c r="F36" s="21">
        <v>1</v>
      </c>
      <c r="G36" s="26">
        <f>E36*F36</f>
        <v>23499.9</v>
      </c>
      <c r="H36" s="52">
        <v>23500</v>
      </c>
      <c r="I36" s="63">
        <v>0</v>
      </c>
      <c r="J36" s="25">
        <v>0</v>
      </c>
    </row>
    <row r="37" spans="1:10" ht="15">
      <c r="A37" s="62" t="s">
        <v>102</v>
      </c>
      <c r="B37" s="13" t="s">
        <v>103</v>
      </c>
      <c r="C37" s="14">
        <v>16</v>
      </c>
      <c r="D37" s="107">
        <v>53.1</v>
      </c>
      <c r="E37" s="14">
        <f t="shared" ref="E37:E43" si="3">C37*D37</f>
        <v>849.6</v>
      </c>
      <c r="F37" s="21">
        <v>1</v>
      </c>
      <c r="G37" s="26">
        <v>850</v>
      </c>
      <c r="H37" s="52">
        <v>850</v>
      </c>
      <c r="I37" s="63">
        <v>0</v>
      </c>
      <c r="J37" s="25">
        <v>0</v>
      </c>
    </row>
    <row r="38" spans="1:10" ht="15">
      <c r="A38" s="12" t="s">
        <v>54</v>
      </c>
      <c r="B38" s="13" t="s">
        <v>68</v>
      </c>
      <c r="C38" s="14">
        <v>90</v>
      </c>
      <c r="D38" s="14">
        <v>1</v>
      </c>
      <c r="E38" s="16">
        <f t="shared" si="3"/>
        <v>90</v>
      </c>
      <c r="F38" s="21">
        <v>2</v>
      </c>
      <c r="G38" s="26">
        <f t="shared" ref="G38:G45" si="4">E38*F38</f>
        <v>180</v>
      </c>
      <c r="H38" s="34">
        <v>180</v>
      </c>
      <c r="I38" s="25">
        <v>0</v>
      </c>
      <c r="J38" s="25">
        <v>0</v>
      </c>
    </row>
    <row r="39" spans="1:10" ht="15">
      <c r="A39" s="12" t="s">
        <v>64</v>
      </c>
      <c r="B39" s="13" t="s">
        <v>66</v>
      </c>
      <c r="C39" s="14">
        <v>90</v>
      </c>
      <c r="D39" s="106">
        <v>522.22</v>
      </c>
      <c r="E39" s="16">
        <f>(C39*D39)*0.05</f>
        <v>2349.9900000000002</v>
      </c>
      <c r="F39" s="21">
        <v>1</v>
      </c>
      <c r="G39" s="26">
        <f>E39*F39</f>
        <v>2349.9900000000002</v>
      </c>
      <c r="H39" s="34">
        <v>2350</v>
      </c>
      <c r="I39" s="25">
        <v>0</v>
      </c>
      <c r="J39" s="25">
        <v>0</v>
      </c>
    </row>
    <row r="40" spans="1:10" ht="15">
      <c r="A40" s="12" t="s">
        <v>64</v>
      </c>
      <c r="B40" s="13" t="s">
        <v>63</v>
      </c>
      <c r="C40" s="14">
        <v>90</v>
      </c>
      <c r="D40" s="14">
        <v>522.22</v>
      </c>
      <c r="E40" s="16">
        <f>(C40*D40)*0.05</f>
        <v>2349.9900000000002</v>
      </c>
      <c r="F40" s="21">
        <v>2</v>
      </c>
      <c r="G40" s="26">
        <f>E40*F40</f>
        <v>4699.9800000000005</v>
      </c>
      <c r="H40" s="34">
        <v>4700</v>
      </c>
      <c r="I40" s="25">
        <v>0</v>
      </c>
      <c r="J40" s="25">
        <v>0</v>
      </c>
    </row>
    <row r="41" spans="1:10" ht="15">
      <c r="A41" s="12" t="s">
        <v>104</v>
      </c>
      <c r="B41" s="13" t="s">
        <v>105</v>
      </c>
      <c r="C41" s="14">
        <v>90</v>
      </c>
      <c r="D41" s="106">
        <v>25.55</v>
      </c>
      <c r="E41" s="16">
        <f>(C41*D41)</f>
        <v>2299.5</v>
      </c>
      <c r="F41" s="21">
        <v>1</v>
      </c>
      <c r="G41" s="26">
        <f>E41*F41</f>
        <v>2299.5</v>
      </c>
      <c r="H41" s="34">
        <v>2300</v>
      </c>
      <c r="I41" s="25">
        <v>0</v>
      </c>
      <c r="J41" s="25">
        <v>0</v>
      </c>
    </row>
    <row r="42" spans="1:10" ht="15">
      <c r="A42" s="12" t="s">
        <v>65</v>
      </c>
      <c r="B42" s="13" t="s">
        <v>67</v>
      </c>
      <c r="C42" s="14">
        <v>90</v>
      </c>
      <c r="D42" s="14">
        <v>1</v>
      </c>
      <c r="E42" s="16">
        <f t="shared" si="3"/>
        <v>90</v>
      </c>
      <c r="F42" s="21">
        <v>5</v>
      </c>
      <c r="G42" s="26">
        <f t="shared" si="4"/>
        <v>450</v>
      </c>
      <c r="H42" s="34">
        <v>450</v>
      </c>
      <c r="I42" s="25">
        <v>0</v>
      </c>
      <c r="J42" s="25">
        <v>0</v>
      </c>
    </row>
    <row r="43" spans="1:10" ht="15">
      <c r="A43" s="12" t="s">
        <v>55</v>
      </c>
      <c r="B43" s="13" t="s">
        <v>56</v>
      </c>
      <c r="C43" s="14">
        <v>1960</v>
      </c>
      <c r="D43" s="14">
        <v>12</v>
      </c>
      <c r="E43" s="16">
        <f t="shared" si="3"/>
        <v>23520</v>
      </c>
      <c r="F43" s="21">
        <v>2</v>
      </c>
      <c r="G43" s="26">
        <f t="shared" si="4"/>
        <v>47040</v>
      </c>
      <c r="H43" s="34">
        <v>47040</v>
      </c>
      <c r="I43" s="25">
        <v>0</v>
      </c>
      <c r="J43" s="25">
        <v>0</v>
      </c>
    </row>
    <row r="44" spans="1:10" ht="15">
      <c r="A44" s="12" t="s">
        <v>55</v>
      </c>
      <c r="B44" s="13" t="s">
        <v>71</v>
      </c>
      <c r="C44" s="14">
        <v>1870</v>
      </c>
      <c r="D44" s="56">
        <v>6353.57</v>
      </c>
      <c r="E44" s="16">
        <f>PRODUCT(C44*D44)</f>
        <v>11881175.9</v>
      </c>
      <c r="F44" s="19">
        <v>1.7000000000000001E-2</v>
      </c>
      <c r="G44" s="16">
        <f t="shared" si="4"/>
        <v>201979.99030000003</v>
      </c>
      <c r="H44" s="35">
        <v>201980</v>
      </c>
      <c r="I44" s="25">
        <v>0</v>
      </c>
      <c r="J44" s="25">
        <v>0</v>
      </c>
    </row>
    <row r="45" spans="1:10" ht="15">
      <c r="A45" s="20" t="s">
        <v>30</v>
      </c>
      <c r="B45" s="13" t="s">
        <v>57</v>
      </c>
      <c r="C45" s="14">
        <v>1870</v>
      </c>
      <c r="D45" s="56">
        <v>1088.67</v>
      </c>
      <c r="E45" s="16">
        <f>PRODUCT(C45*D45)</f>
        <v>2035812.9000000001</v>
      </c>
      <c r="F45" s="19">
        <v>1.7000000000000001E-2</v>
      </c>
      <c r="G45" s="16">
        <f t="shared" si="4"/>
        <v>34608.819300000003</v>
      </c>
      <c r="H45" s="35">
        <v>34609</v>
      </c>
      <c r="I45" s="25">
        <v>0</v>
      </c>
      <c r="J45" s="25">
        <v>0</v>
      </c>
    </row>
    <row r="46" spans="1:10" ht="15.75" thickBot="1">
      <c r="A46" s="12" t="s">
        <v>55</v>
      </c>
      <c r="B46" s="13" t="s">
        <v>58</v>
      </c>
      <c r="C46" s="14">
        <v>1960</v>
      </c>
      <c r="D46" s="14">
        <v>1</v>
      </c>
      <c r="E46" s="16">
        <f>PRODUCT(C46*D46)</f>
        <v>1960</v>
      </c>
      <c r="F46" s="21">
        <v>0.25</v>
      </c>
      <c r="G46" s="16">
        <f>E46*F46</f>
        <v>490</v>
      </c>
      <c r="H46" s="35">
        <v>490</v>
      </c>
      <c r="I46" s="25">
        <v>0</v>
      </c>
      <c r="J46" s="25">
        <v>0</v>
      </c>
    </row>
    <row r="47" spans="1:10" ht="16.5" thickTop="1" thickBot="1">
      <c r="A47" s="149" t="s">
        <v>112</v>
      </c>
      <c r="B47" s="150"/>
      <c r="C47" s="64">
        <v>1960</v>
      </c>
      <c r="D47" s="64">
        <f t="shared" ref="D47:J47" si="5">SUM(D35:D46)</f>
        <v>8842.4399999999987</v>
      </c>
      <c r="E47" s="65">
        <f t="shared" si="5"/>
        <v>13974087.780000001</v>
      </c>
      <c r="F47" s="66">
        <f t="shared" si="5"/>
        <v>65.283999999999992</v>
      </c>
      <c r="G47" s="65">
        <f t="shared" si="5"/>
        <v>322948.17960000003</v>
      </c>
      <c r="H47" s="67">
        <f t="shared" si="5"/>
        <v>322949</v>
      </c>
      <c r="I47" s="68">
        <f t="shared" si="5"/>
        <v>0</v>
      </c>
      <c r="J47" s="68">
        <f t="shared" si="5"/>
        <v>0</v>
      </c>
    </row>
    <row r="48" spans="1:10" ht="15.75" thickBot="1">
      <c r="A48" s="117" t="s">
        <v>86</v>
      </c>
      <c r="B48" s="118"/>
      <c r="C48" s="23">
        <v>1960</v>
      </c>
      <c r="D48" s="23">
        <f t="shared" ref="D48:J48" si="6">D33+D47</f>
        <v>18250.059499999999</v>
      </c>
      <c r="E48" s="58">
        <f t="shared" si="6"/>
        <v>28233660.335000001</v>
      </c>
      <c r="F48" s="59">
        <f t="shared" si="6"/>
        <v>611.20279999999991</v>
      </c>
      <c r="G48" s="58">
        <f t="shared" si="6"/>
        <v>3109794.9716000003</v>
      </c>
      <c r="H48" s="57">
        <f t="shared" si="6"/>
        <v>3034232.36</v>
      </c>
      <c r="I48" s="30">
        <f t="shared" si="6"/>
        <v>240</v>
      </c>
      <c r="J48" s="30">
        <f t="shared" si="6"/>
        <v>75322</v>
      </c>
    </row>
    <row r="49" spans="1:11" ht="18.75" thickBot="1">
      <c r="A49" s="113" t="s">
        <v>101</v>
      </c>
      <c r="B49" s="114"/>
      <c r="C49" s="115"/>
      <c r="D49" s="115"/>
      <c r="E49" s="114"/>
      <c r="F49" s="114"/>
      <c r="G49" s="114"/>
      <c r="H49" s="114"/>
      <c r="I49" s="114"/>
      <c r="J49" s="116"/>
      <c r="K49" s="42"/>
    </row>
    <row r="50" spans="1:11" ht="15.75" thickTop="1">
      <c r="A50" s="12" t="s">
        <v>28</v>
      </c>
      <c r="B50" s="13" t="s">
        <v>29</v>
      </c>
      <c r="C50" s="48">
        <v>1949149</v>
      </c>
      <c r="D50" s="53">
        <v>2</v>
      </c>
      <c r="E50" s="49">
        <f>C50*D50</f>
        <v>3898298</v>
      </c>
      <c r="F50" s="55">
        <v>0.05</v>
      </c>
      <c r="G50" s="50">
        <f>E50*F50</f>
        <v>194914.90000000002</v>
      </c>
      <c r="H50" s="51">
        <v>194915</v>
      </c>
      <c r="I50" s="47">
        <v>0</v>
      </c>
      <c r="J50" s="47">
        <v>0</v>
      </c>
    </row>
    <row r="51" spans="1:11" ht="15">
      <c r="A51" s="20" t="s">
        <v>30</v>
      </c>
      <c r="B51" s="13" t="s">
        <v>31</v>
      </c>
      <c r="C51" s="31">
        <v>1949149</v>
      </c>
      <c r="D51" s="54">
        <v>1</v>
      </c>
      <c r="E51" s="31">
        <v>1949149</v>
      </c>
      <c r="F51" s="56">
        <v>0.05</v>
      </c>
      <c r="G51" s="26">
        <f>D51*E51*F51</f>
        <v>97457.450000000012</v>
      </c>
      <c r="H51" s="52">
        <v>97457</v>
      </c>
      <c r="I51" s="32">
        <v>0</v>
      </c>
      <c r="J51" s="25">
        <v>0</v>
      </c>
      <c r="K51" s="42"/>
    </row>
    <row r="52" spans="1:11" ht="15.75" thickBot="1">
      <c r="A52" s="12" t="s">
        <v>73</v>
      </c>
      <c r="B52" s="13" t="s">
        <v>32</v>
      </c>
      <c r="C52" s="31">
        <v>19491.490000000002</v>
      </c>
      <c r="D52" s="54">
        <v>1</v>
      </c>
      <c r="E52" s="31">
        <v>20358</v>
      </c>
      <c r="F52" s="56">
        <v>0.03</v>
      </c>
      <c r="G52" s="26">
        <f>D52*E52*F52</f>
        <v>610.74</v>
      </c>
      <c r="H52" s="52">
        <v>611</v>
      </c>
      <c r="I52" s="60" t="s">
        <v>82</v>
      </c>
      <c r="J52" s="25">
        <v>0</v>
      </c>
    </row>
    <row r="53" spans="1:11" ht="16.5" thickTop="1" thickBot="1">
      <c r="A53" s="84" t="s">
        <v>69</v>
      </c>
      <c r="B53" s="85" t="s">
        <v>70</v>
      </c>
      <c r="C53" s="86">
        <v>1949149</v>
      </c>
      <c r="D53" s="87">
        <f t="shared" ref="D53:J53" si="7">SUM(D50:D52)</f>
        <v>4</v>
      </c>
      <c r="E53" s="88">
        <f t="shared" si="7"/>
        <v>5867805</v>
      </c>
      <c r="F53" s="89">
        <f t="shared" si="7"/>
        <v>0.13</v>
      </c>
      <c r="G53" s="90">
        <f t="shared" si="7"/>
        <v>292983.09000000003</v>
      </c>
      <c r="H53" s="91">
        <f t="shared" si="7"/>
        <v>292983</v>
      </c>
      <c r="I53" s="92">
        <f t="shared" si="7"/>
        <v>0</v>
      </c>
      <c r="J53" s="93">
        <f t="shared" si="7"/>
        <v>0</v>
      </c>
    </row>
    <row r="54" spans="1:11" ht="18.75" thickBot="1">
      <c r="A54" s="129" t="s">
        <v>98</v>
      </c>
      <c r="B54" s="130"/>
      <c r="C54" s="131"/>
      <c r="D54" s="131"/>
      <c r="E54" s="131"/>
      <c r="F54" s="131"/>
      <c r="G54" s="131"/>
      <c r="H54" s="131"/>
      <c r="I54" s="131"/>
      <c r="J54" s="132"/>
      <c r="K54" s="61"/>
    </row>
    <row r="55" spans="1:11" ht="15">
      <c r="A55" s="12" t="s">
        <v>96</v>
      </c>
      <c r="B55" s="13" t="s">
        <v>78</v>
      </c>
      <c r="C55" s="14">
        <v>5640</v>
      </c>
      <c r="D55" s="14">
        <v>1</v>
      </c>
      <c r="E55" s="16">
        <f>C55*D55</f>
        <v>5640</v>
      </c>
      <c r="F55" s="21">
        <v>2</v>
      </c>
      <c r="G55" s="26">
        <f>E55*F55</f>
        <v>11280</v>
      </c>
      <c r="H55" s="34">
        <v>5640</v>
      </c>
      <c r="I55" s="25">
        <v>0</v>
      </c>
      <c r="J55" s="25">
        <v>5640</v>
      </c>
    </row>
    <row r="56" spans="1:11" ht="15">
      <c r="A56" s="12" t="s">
        <v>97</v>
      </c>
      <c r="B56" s="13" t="s">
        <v>79</v>
      </c>
      <c r="C56" s="14">
        <v>39167</v>
      </c>
      <c r="D56" s="14">
        <v>2</v>
      </c>
      <c r="E56" s="16">
        <f>(C56*D56)</f>
        <v>78334</v>
      </c>
      <c r="F56" s="21">
        <v>2</v>
      </c>
      <c r="G56" s="26">
        <f>(E56*F56)-1</f>
        <v>156667</v>
      </c>
      <c r="H56" s="34">
        <v>94000</v>
      </c>
      <c r="I56" s="25">
        <v>0</v>
      </c>
      <c r="J56" s="25">
        <v>62666</v>
      </c>
    </row>
    <row r="57" spans="1:11" ht="15">
      <c r="A57" s="12" t="s">
        <v>37</v>
      </c>
      <c r="B57" s="13" t="s">
        <v>100</v>
      </c>
      <c r="C57" s="14">
        <v>23500</v>
      </c>
      <c r="D57" s="14">
        <v>1</v>
      </c>
      <c r="E57" s="16">
        <f>PRODUCT(C57*D57)</f>
        <v>23500</v>
      </c>
      <c r="F57" s="21">
        <v>1</v>
      </c>
      <c r="G57" s="26">
        <f>E57*F57</f>
        <v>23500</v>
      </c>
      <c r="H57" s="34">
        <v>23500</v>
      </c>
      <c r="I57" s="25">
        <v>0</v>
      </c>
      <c r="J57" s="25">
        <v>0</v>
      </c>
    </row>
    <row r="58" spans="1:11" ht="15.75" thickBot="1">
      <c r="A58" s="62" t="s">
        <v>102</v>
      </c>
      <c r="B58" s="13" t="s">
        <v>103</v>
      </c>
      <c r="C58" s="14">
        <v>850</v>
      </c>
      <c r="D58" s="14">
        <v>1</v>
      </c>
      <c r="E58" s="16">
        <v>850</v>
      </c>
      <c r="F58" s="21">
        <v>1</v>
      </c>
      <c r="G58" s="26">
        <v>850</v>
      </c>
      <c r="H58" s="34">
        <v>850</v>
      </c>
      <c r="I58" s="25">
        <v>0</v>
      </c>
      <c r="J58" s="44">
        <v>0</v>
      </c>
    </row>
    <row r="59" spans="1:11" ht="15.75" thickBot="1">
      <c r="A59" s="84" t="s">
        <v>69</v>
      </c>
      <c r="B59" s="94" t="s">
        <v>70</v>
      </c>
      <c r="C59" s="78">
        <v>39167</v>
      </c>
      <c r="D59" s="78">
        <f t="shared" ref="D59:J59" si="8">SUM(D55:D58)</f>
        <v>5</v>
      </c>
      <c r="E59" s="78">
        <f t="shared" si="8"/>
        <v>108324</v>
      </c>
      <c r="F59" s="79">
        <f t="shared" si="8"/>
        <v>6</v>
      </c>
      <c r="G59" s="80">
        <f t="shared" si="8"/>
        <v>192297</v>
      </c>
      <c r="H59" s="81">
        <f t="shared" si="8"/>
        <v>123990</v>
      </c>
      <c r="I59" s="95">
        <f t="shared" si="8"/>
        <v>0</v>
      </c>
      <c r="J59" s="96">
        <f t="shared" si="8"/>
        <v>68306</v>
      </c>
    </row>
    <row r="60" spans="1:11" ht="15.75" thickBot="1">
      <c r="A60" s="117" t="s">
        <v>87</v>
      </c>
      <c r="B60" s="133"/>
      <c r="C60" s="22">
        <f t="shared" ref="C60:I60" si="9">C48+C53+C59</f>
        <v>1990276</v>
      </c>
      <c r="D60" s="27">
        <f t="shared" si="9"/>
        <v>18259.059499999999</v>
      </c>
      <c r="E60" s="23">
        <f t="shared" si="9"/>
        <v>34209789.335000001</v>
      </c>
      <c r="F60" s="28">
        <f t="shared" si="9"/>
        <v>617.33279999999991</v>
      </c>
      <c r="G60" s="29">
        <f>G48+G53+G59</f>
        <v>3595075.0616000001</v>
      </c>
      <c r="H60" s="37">
        <f>H48+H53+H59+1</f>
        <v>3451206.36</v>
      </c>
      <c r="I60" s="30">
        <f t="shared" si="9"/>
        <v>240</v>
      </c>
      <c r="J60" s="30">
        <f>J48+J53+J59+1</f>
        <v>143629</v>
      </c>
    </row>
    <row r="61" spans="1:11" ht="15">
      <c r="A61" s="69"/>
      <c r="B61" s="69"/>
      <c r="C61" s="70"/>
      <c r="D61" s="71"/>
      <c r="E61" s="70"/>
      <c r="F61" s="72"/>
      <c r="G61" s="73"/>
      <c r="H61" s="74"/>
      <c r="I61" s="75"/>
      <c r="J61" s="75"/>
    </row>
    <row r="62" spans="1:11" ht="15.75" thickBot="1">
      <c r="A62" s="69"/>
      <c r="B62" s="69"/>
      <c r="C62" s="70"/>
      <c r="D62" s="71"/>
      <c r="E62" s="70"/>
      <c r="F62" s="72"/>
      <c r="G62" s="73"/>
      <c r="H62" s="74"/>
      <c r="I62" s="75"/>
      <c r="J62" s="75"/>
    </row>
    <row r="63" spans="1:11" ht="15.75" thickTop="1" thickBot="1">
      <c r="A63" s="119" t="s">
        <v>88</v>
      </c>
      <c r="B63" s="120"/>
      <c r="C63" s="120"/>
      <c r="D63" s="121"/>
      <c r="E63" s="5"/>
      <c r="F63" s="5"/>
      <c r="G63" s="5"/>
      <c r="H63" s="5"/>
    </row>
    <row r="64" spans="1:11" ht="16.5" thickTop="1" thickBot="1">
      <c r="A64" s="152" t="s">
        <v>89</v>
      </c>
      <c r="B64" s="153"/>
      <c r="C64" s="122">
        <f>C60</f>
        <v>1990276</v>
      </c>
      <c r="D64" s="123"/>
      <c r="E64" s="5"/>
      <c r="F64" s="5"/>
      <c r="G64" s="5"/>
      <c r="H64" s="5"/>
    </row>
    <row r="65" spans="1:8" ht="15.75" thickBot="1">
      <c r="A65" s="154" t="s">
        <v>90</v>
      </c>
      <c r="B65" s="155"/>
      <c r="C65" s="124">
        <f>E60/C60</f>
        <v>17.188464984253439</v>
      </c>
      <c r="D65" s="125"/>
      <c r="E65" s="5"/>
      <c r="F65" s="5"/>
      <c r="G65" s="5"/>
      <c r="H65" s="5"/>
    </row>
    <row r="66" spans="1:8" ht="16.5" thickTop="1" thickBot="1">
      <c r="A66" s="111" t="s">
        <v>91</v>
      </c>
      <c r="B66" s="112"/>
      <c r="C66" s="136">
        <f>E60</f>
        <v>34209789.335000001</v>
      </c>
      <c r="D66" s="137"/>
      <c r="E66" s="5"/>
      <c r="F66" s="5"/>
      <c r="G66" s="5"/>
      <c r="H66" s="5"/>
    </row>
    <row r="67" spans="1:8" ht="16.5" thickTop="1" thickBot="1">
      <c r="A67" s="111" t="s">
        <v>92</v>
      </c>
      <c r="B67" s="112"/>
      <c r="C67" s="151">
        <f>G60/E60</f>
        <v>0.10508907337590304</v>
      </c>
      <c r="D67" s="137"/>
      <c r="E67" s="5"/>
      <c r="F67" s="5"/>
      <c r="G67" s="5"/>
      <c r="H67" s="5"/>
    </row>
    <row r="68" spans="1:8" ht="16.5" thickTop="1" thickBot="1">
      <c r="A68" s="156" t="s">
        <v>93</v>
      </c>
      <c r="B68" s="112"/>
      <c r="C68" s="138">
        <f>G60</f>
        <v>3595075.0616000001</v>
      </c>
      <c r="D68" s="137"/>
      <c r="E68" s="5"/>
      <c r="F68" s="5"/>
      <c r="G68" s="5"/>
      <c r="H68" s="5"/>
    </row>
    <row r="69" spans="1:8" ht="16.5" thickTop="1" thickBot="1">
      <c r="A69" s="111" t="s">
        <v>94</v>
      </c>
      <c r="B69" s="112"/>
      <c r="C69" s="136">
        <f>H60</f>
        <v>3451206.36</v>
      </c>
      <c r="D69" s="137"/>
      <c r="E69" s="5"/>
      <c r="F69" s="5"/>
      <c r="G69" s="5"/>
      <c r="H69" s="5"/>
    </row>
    <row r="70" spans="1:8" ht="16.5" thickTop="1" thickBot="1">
      <c r="A70" s="139" t="s">
        <v>95</v>
      </c>
      <c r="B70" s="140"/>
      <c r="C70" s="138">
        <f>(I60+J60)</f>
        <v>143869</v>
      </c>
      <c r="D70" s="137"/>
      <c r="E70" s="5"/>
      <c r="F70" s="5"/>
      <c r="G70" s="5"/>
      <c r="H70" s="5"/>
    </row>
    <row r="71" spans="1:8">
      <c r="A71" s="5"/>
      <c r="B71" s="5"/>
      <c r="C71" s="5"/>
      <c r="D71" s="5"/>
      <c r="E71" s="5"/>
      <c r="F71" s="5"/>
      <c r="G71" s="5"/>
      <c r="H71" s="5"/>
    </row>
    <row r="72" spans="1:8">
      <c r="A72" s="5"/>
      <c r="B72" s="5"/>
      <c r="C72" s="5"/>
      <c r="D72" s="5"/>
      <c r="E72" s="5"/>
      <c r="F72" s="5"/>
      <c r="G72" s="5"/>
      <c r="H72" s="5"/>
    </row>
    <row r="73" spans="1:8">
      <c r="A73" s="5"/>
      <c r="B73" s="5"/>
      <c r="C73" s="5"/>
      <c r="D73" s="5"/>
      <c r="E73" s="5"/>
      <c r="F73" s="5"/>
      <c r="G73" s="5"/>
      <c r="H73" s="5"/>
    </row>
    <row r="74" spans="1:8">
      <c r="A74" s="5"/>
      <c r="B74" s="5"/>
      <c r="C74" s="5"/>
      <c r="D74" s="5"/>
      <c r="E74" s="5"/>
      <c r="F74" s="5"/>
      <c r="G74" s="5"/>
      <c r="H74" s="5"/>
    </row>
    <row r="75" spans="1:8">
      <c r="A75" s="5"/>
      <c r="B75" s="5"/>
      <c r="C75" s="5"/>
      <c r="D75" s="5"/>
      <c r="E75" s="5"/>
      <c r="F75" s="5"/>
      <c r="G75" s="5"/>
      <c r="H75" s="5"/>
    </row>
    <row r="76" spans="1:8">
      <c r="A76" s="5"/>
      <c r="B76" s="5"/>
      <c r="C76" s="5"/>
      <c r="D76" s="5"/>
      <c r="E76" s="5"/>
      <c r="F76" s="5"/>
      <c r="G76" s="5"/>
      <c r="H76" s="5"/>
    </row>
    <row r="78" spans="1:8">
      <c r="A78" s="5"/>
      <c r="B78" s="5"/>
      <c r="C78" s="5"/>
      <c r="D78" s="5"/>
    </row>
    <row r="83" spans="1:10">
      <c r="A83" s="134"/>
      <c r="B83" s="135"/>
      <c r="C83" s="135"/>
      <c r="D83" s="135"/>
      <c r="E83" s="135"/>
      <c r="F83" s="135"/>
      <c r="G83" s="135"/>
      <c r="H83" s="135"/>
      <c r="I83" s="135"/>
      <c r="J83" s="135"/>
    </row>
  </sheetData>
  <mergeCells count="26">
    <mergeCell ref="C68:D68"/>
    <mergeCell ref="C66:D66"/>
    <mergeCell ref="C67:D67"/>
    <mergeCell ref="A64:B64"/>
    <mergeCell ref="A65:B65"/>
    <mergeCell ref="A68:B68"/>
    <mergeCell ref="A66:B66"/>
    <mergeCell ref="A83:J83"/>
    <mergeCell ref="A69:B69"/>
    <mergeCell ref="C69:D69"/>
    <mergeCell ref="C70:D70"/>
    <mergeCell ref="A70:B70"/>
    <mergeCell ref="A1:J1"/>
    <mergeCell ref="A67:B67"/>
    <mergeCell ref="A49:J49"/>
    <mergeCell ref="A48:B48"/>
    <mergeCell ref="A63:D63"/>
    <mergeCell ref="C64:D64"/>
    <mergeCell ref="C65:D65"/>
    <mergeCell ref="A2:J2"/>
    <mergeCell ref="A54:J54"/>
    <mergeCell ref="A60:B60"/>
    <mergeCell ref="A7:J7"/>
    <mergeCell ref="A33:B33"/>
    <mergeCell ref="A34:J34"/>
    <mergeCell ref="A47:B47"/>
  </mergeCells>
  <phoneticPr fontId="0" type="noConversion"/>
  <printOptions horizontalCentered="1" gridLines="1"/>
  <pageMargins left="0.25" right="0.25" top="0.25" bottom="0" header="0.17" footer="0.21"/>
  <pageSetup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G7" sqref="G7"/>
    </sheetView>
  </sheetViews>
  <sheetFormatPr defaultRowHeight="12.75"/>
  <sheetData>
    <row r="2" spans="1:1">
      <c r="A2" t="s">
        <v>75</v>
      </c>
    </row>
    <row r="3" spans="1:1">
      <c r="A3" t="s">
        <v>76</v>
      </c>
    </row>
    <row r="4" spans="1:1">
      <c r="A4" t="s">
        <v>77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Company>USDA FSC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CARROLL</dc:creator>
  <cp:lastModifiedBy>rgreene</cp:lastModifiedBy>
  <cp:lastPrinted>2008-11-14T18:33:13Z</cp:lastPrinted>
  <dcterms:created xsi:type="dcterms:W3CDTF">1999-05-24T18:00:59Z</dcterms:created>
  <dcterms:modified xsi:type="dcterms:W3CDTF">2009-05-06T13:58:03Z</dcterms:modified>
</cp:coreProperties>
</file>