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 firstSheet="1" activeTab="7"/>
  </bookViews>
  <sheets>
    <sheet name="Exhibit 1" sheetId="1" r:id="rId1"/>
    <sheet name="Exhibit 2" sheetId="2" r:id="rId2"/>
    <sheet name="Exhibit 3" sheetId="3" r:id="rId3"/>
    <sheet name="Exhibit 4" sheetId="4" r:id="rId4"/>
    <sheet name="Exhibit 5" sheetId="5" r:id="rId5"/>
    <sheet name="Exhibit 6" sheetId="6" r:id="rId6"/>
    <sheet name="Exhibit 7" sheetId="7" r:id="rId7"/>
    <sheet name="Exhibit 8" sheetId="8" r:id="rId8"/>
  </sheets>
  <definedNames>
    <definedName name="_xlnm.Print_Area" localSheetId="0">'Exhibit 1'!$A$1:$C$74</definedName>
    <definedName name="_xlnm.Print_Area" localSheetId="1">'Exhibit 2'!$A$1:$D$87</definedName>
    <definedName name="_xlnm.Print_Area" localSheetId="2">'Exhibit 3'!$A$1:$E$1</definedName>
    <definedName name="_xlnm.Print_Area" localSheetId="3">'Exhibit 4'!$A$1:$E$71</definedName>
    <definedName name="_xlnm.Print_Area" localSheetId="4">'Exhibit 5'!$A$1:$E$70</definedName>
    <definedName name="_xlnm.Print_Area" localSheetId="5">'Exhibit 6'!$A$1:$E$44</definedName>
    <definedName name="_xlnm.Print_Area" localSheetId="6">'Exhibit 7'!$A$1:$F$66</definedName>
    <definedName name="_xlnm.Print_Area" localSheetId="7">'Exhibit 8'!$A$1:$G$15</definedName>
  </definedNames>
  <calcPr calcId="125725"/>
</workbook>
</file>

<file path=xl/calcChain.xml><?xml version="1.0" encoding="utf-8"?>
<calcChain xmlns="http://schemas.openxmlformats.org/spreadsheetml/2006/main">
  <c r="D14" i="8"/>
  <c r="B41" i="6"/>
  <c r="B30"/>
  <c r="B40"/>
  <c r="B42"/>
  <c r="B43"/>
  <c r="B29"/>
  <c r="B31"/>
  <c r="B9"/>
  <c r="B16"/>
  <c r="E85" i="2"/>
  <c r="E84"/>
  <c r="E83"/>
  <c r="E82"/>
  <c r="F9"/>
  <c r="D10"/>
  <c r="C10"/>
  <c r="E9" s="1"/>
  <c r="E58" i="4"/>
  <c r="C3" i="8"/>
  <c r="D7"/>
  <c r="C65" i="7"/>
  <c r="J33"/>
  <c r="J51" s="1"/>
  <c r="I33"/>
  <c r="I51" s="1"/>
  <c r="H33"/>
  <c r="H51" s="1"/>
  <c r="G33"/>
  <c r="G51" s="1"/>
  <c r="C62"/>
  <c r="C61"/>
  <c r="E54"/>
  <c r="H50"/>
  <c r="H48"/>
  <c r="H43"/>
  <c r="H39"/>
  <c r="H36"/>
  <c r="C40"/>
  <c r="C38"/>
  <c r="C34"/>
  <c r="C36"/>
  <c r="B19"/>
  <c r="F19" s="1"/>
  <c r="B13"/>
  <c r="F13" s="1"/>
  <c r="C41" s="1"/>
  <c r="B12"/>
  <c r="F12" s="1"/>
  <c r="B11"/>
  <c r="F11" s="1"/>
  <c r="C37" s="1"/>
  <c r="B10"/>
  <c r="F10" s="1"/>
  <c r="C35" s="1"/>
  <c r="H35" s="1"/>
  <c r="B7" i="6"/>
  <c r="B5"/>
  <c r="C66" i="5"/>
  <c r="C65"/>
  <c r="C64"/>
  <c r="K50"/>
  <c r="J48"/>
  <c r="K44"/>
  <c r="J42"/>
  <c r="K38"/>
  <c r="J36"/>
  <c r="K32"/>
  <c r="J30"/>
  <c r="K27"/>
  <c r="J25"/>
  <c r="K22"/>
  <c r="J20"/>
  <c r="K16"/>
  <c r="K14"/>
  <c r="J14"/>
  <c r="K11"/>
  <c r="K8"/>
  <c r="K4"/>
  <c r="K56" s="1"/>
  <c r="H2"/>
  <c r="H52" s="1"/>
  <c r="G2"/>
  <c r="I50" s="1"/>
  <c r="F2"/>
  <c r="F52" s="1"/>
  <c r="D60" i="4"/>
  <c r="C16" i="6" s="1"/>
  <c r="C17" s="1"/>
  <c r="I54" i="4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59"/>
  <c r="J55"/>
  <c r="K56"/>
  <c r="K50"/>
  <c r="K44"/>
  <c r="K38"/>
  <c r="K32"/>
  <c r="K27"/>
  <c r="K22"/>
  <c r="K16"/>
  <c r="K14"/>
  <c r="K11"/>
  <c r="K8"/>
  <c r="J48"/>
  <c r="J42"/>
  <c r="J36"/>
  <c r="J30"/>
  <c r="J25"/>
  <c r="J20"/>
  <c r="J14"/>
  <c r="H46"/>
  <c r="F46"/>
  <c r="H44"/>
  <c r="F44"/>
  <c r="H42"/>
  <c r="F42"/>
  <c r="H51"/>
  <c r="F51"/>
  <c r="H49"/>
  <c r="F49"/>
  <c r="H47"/>
  <c r="H55"/>
  <c r="H40"/>
  <c r="H38"/>
  <c r="H36"/>
  <c r="H34"/>
  <c r="H32"/>
  <c r="H30"/>
  <c r="H28"/>
  <c r="H26"/>
  <c r="H24"/>
  <c r="H22"/>
  <c r="H20"/>
  <c r="H18"/>
  <c r="H16"/>
  <c r="H14"/>
  <c r="H12"/>
  <c r="H10"/>
  <c r="H8"/>
  <c r="H6"/>
  <c r="H4"/>
  <c r="H2"/>
  <c r="H45" s="1"/>
  <c r="F16"/>
  <c r="F14"/>
  <c r="F11"/>
  <c r="F7"/>
  <c r="F5"/>
  <c r="K4"/>
  <c r="G2"/>
  <c r="G41" s="1"/>
  <c r="F2"/>
  <c r="F45" s="1"/>
  <c r="D70"/>
  <c r="D67"/>
  <c r="D66"/>
  <c r="D65"/>
  <c r="C70"/>
  <c r="C67"/>
  <c r="E67" s="1"/>
  <c r="C66"/>
  <c r="E66" s="1"/>
  <c r="C65"/>
  <c r="E65" s="1"/>
  <c r="F3" i="8" s="1"/>
  <c r="E70" i="4"/>
  <c r="G3" i="8" s="1"/>
  <c r="B20" i="6"/>
  <c r="B17"/>
  <c r="J34" i="7" l="1"/>
  <c r="J35"/>
  <c r="J36"/>
  <c r="J37"/>
  <c r="J38"/>
  <c r="J39"/>
  <c r="J40"/>
  <c r="J41"/>
  <c r="J42"/>
  <c r="J43"/>
  <c r="J44"/>
  <c r="J45"/>
  <c r="J46"/>
  <c r="J47"/>
  <c r="J48"/>
  <c r="J49"/>
  <c r="J50"/>
  <c r="H37"/>
  <c r="H41"/>
  <c r="H34"/>
  <c r="H38"/>
  <c r="H40"/>
  <c r="H45"/>
  <c r="H49"/>
  <c r="I34"/>
  <c r="I35"/>
  <c r="I36"/>
  <c r="I37"/>
  <c r="I38"/>
  <c r="I39"/>
  <c r="I40"/>
  <c r="I41"/>
  <c r="I42"/>
  <c r="I43"/>
  <c r="I44"/>
  <c r="I45"/>
  <c r="I46"/>
  <c r="I47"/>
  <c r="I48"/>
  <c r="I49"/>
  <c r="I50"/>
  <c r="E3" i="8"/>
  <c r="B3"/>
  <c r="C5" i="6"/>
  <c r="G34" i="7"/>
  <c r="G35"/>
  <c r="G36"/>
  <c r="G37"/>
  <c r="G38"/>
  <c r="G39"/>
  <c r="G40"/>
  <c r="G41"/>
  <c r="G43"/>
  <c r="G44"/>
  <c r="G45"/>
  <c r="G46"/>
  <c r="G48"/>
  <c r="G49"/>
  <c r="G50"/>
  <c r="F4" i="5"/>
  <c r="H5"/>
  <c r="H7"/>
  <c r="H12"/>
  <c r="H14"/>
  <c r="H6"/>
  <c r="H8"/>
  <c r="H13"/>
  <c r="H15"/>
  <c r="H4"/>
  <c r="F5"/>
  <c r="F6"/>
  <c r="F7"/>
  <c r="F8"/>
  <c r="F12"/>
  <c r="F13"/>
  <c r="F14"/>
  <c r="J55"/>
  <c r="D59" s="1"/>
  <c r="F15"/>
  <c r="G9"/>
  <c r="I9"/>
  <c r="G10"/>
  <c r="I10"/>
  <c r="G11"/>
  <c r="I11"/>
  <c r="F16"/>
  <c r="H16"/>
  <c r="G17"/>
  <c r="I17"/>
  <c r="G18"/>
  <c r="I18"/>
  <c r="G19"/>
  <c r="I19"/>
  <c r="G20"/>
  <c r="I20"/>
  <c r="F21"/>
  <c r="H21"/>
  <c r="F22"/>
  <c r="H22"/>
  <c r="G23"/>
  <c r="I23"/>
  <c r="G24"/>
  <c r="I24"/>
  <c r="G25"/>
  <c r="I25"/>
  <c r="F26"/>
  <c r="H26"/>
  <c r="F27"/>
  <c r="H27"/>
  <c r="G28"/>
  <c r="I28"/>
  <c r="G29"/>
  <c r="I29"/>
  <c r="G30"/>
  <c r="I30"/>
  <c r="F31"/>
  <c r="H31"/>
  <c r="F32"/>
  <c r="H32"/>
  <c r="G33"/>
  <c r="I33"/>
  <c r="G34"/>
  <c r="I34"/>
  <c r="G35"/>
  <c r="I35"/>
  <c r="G36"/>
  <c r="I36"/>
  <c r="F37"/>
  <c r="H37"/>
  <c r="F38"/>
  <c r="H38"/>
  <c r="G39"/>
  <c r="I39"/>
  <c r="G40"/>
  <c r="I40"/>
  <c r="G41"/>
  <c r="I41"/>
  <c r="G42"/>
  <c r="I42"/>
  <c r="F43"/>
  <c r="H43"/>
  <c r="F44"/>
  <c r="H44"/>
  <c r="G45"/>
  <c r="I45"/>
  <c r="G46"/>
  <c r="I46"/>
  <c r="I47"/>
  <c r="G48"/>
  <c r="I48"/>
  <c r="F49"/>
  <c r="H49"/>
  <c r="F50"/>
  <c r="H50"/>
  <c r="G51"/>
  <c r="I51"/>
  <c r="G52"/>
  <c r="I52"/>
  <c r="H55"/>
  <c r="H56"/>
  <c r="G4"/>
  <c r="G5"/>
  <c r="I5"/>
  <c r="G6"/>
  <c r="I6"/>
  <c r="G7"/>
  <c r="I7"/>
  <c r="G8"/>
  <c r="I8"/>
  <c r="F9"/>
  <c r="H9"/>
  <c r="F10"/>
  <c r="H10"/>
  <c r="F11"/>
  <c r="H11"/>
  <c r="G12"/>
  <c r="I12"/>
  <c r="G13"/>
  <c r="I13"/>
  <c r="G14"/>
  <c r="I14"/>
  <c r="G15"/>
  <c r="I15"/>
  <c r="G16"/>
  <c r="I16"/>
  <c r="F17"/>
  <c r="H17"/>
  <c r="F18"/>
  <c r="H18"/>
  <c r="F19"/>
  <c r="H19"/>
  <c r="F20"/>
  <c r="H20"/>
  <c r="G21"/>
  <c r="I21"/>
  <c r="G22"/>
  <c r="I22"/>
  <c r="F23"/>
  <c r="H23"/>
  <c r="F24"/>
  <c r="H24"/>
  <c r="F25"/>
  <c r="H25"/>
  <c r="G26"/>
  <c r="I26"/>
  <c r="G27"/>
  <c r="I27"/>
  <c r="F28"/>
  <c r="H28"/>
  <c r="F29"/>
  <c r="H29"/>
  <c r="F30"/>
  <c r="H30"/>
  <c r="G31"/>
  <c r="I31"/>
  <c r="G32"/>
  <c r="I32"/>
  <c r="F33"/>
  <c r="H33"/>
  <c r="F34"/>
  <c r="H34"/>
  <c r="F35"/>
  <c r="H35"/>
  <c r="F36"/>
  <c r="H36"/>
  <c r="G37"/>
  <c r="I37"/>
  <c r="G38"/>
  <c r="I38"/>
  <c r="F39"/>
  <c r="H39"/>
  <c r="F40"/>
  <c r="H40"/>
  <c r="F41"/>
  <c r="H41"/>
  <c r="F42"/>
  <c r="H42"/>
  <c r="G43"/>
  <c r="I43"/>
  <c r="G44"/>
  <c r="I44"/>
  <c r="F45"/>
  <c r="H45"/>
  <c r="F46"/>
  <c r="H46"/>
  <c r="H47"/>
  <c r="F48"/>
  <c r="H48"/>
  <c r="G49"/>
  <c r="I49"/>
  <c r="G50"/>
  <c r="F51"/>
  <c r="H51"/>
  <c r="G48" i="4"/>
  <c r="G50"/>
  <c r="G52"/>
  <c r="G43"/>
  <c r="G45"/>
  <c r="F6"/>
  <c r="F10"/>
  <c r="F15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56"/>
  <c r="F48"/>
  <c r="H48"/>
  <c r="G49"/>
  <c r="F50"/>
  <c r="H50"/>
  <c r="G51"/>
  <c r="F52"/>
  <c r="H52"/>
  <c r="G42"/>
  <c r="F43"/>
  <c r="H43"/>
  <c r="G44"/>
  <c r="G46"/>
  <c r="G4"/>
  <c r="G13"/>
  <c r="F4"/>
  <c r="G5"/>
  <c r="G6"/>
  <c r="G7"/>
  <c r="F8"/>
  <c r="F9"/>
  <c r="G10"/>
  <c r="G11"/>
  <c r="F12"/>
  <c r="F13"/>
  <c r="G14"/>
  <c r="G15"/>
  <c r="G16"/>
  <c r="F17"/>
  <c r="F18"/>
  <c r="G19"/>
  <c r="G20"/>
  <c r="F21"/>
  <c r="F22"/>
  <c r="G23"/>
  <c r="G24"/>
  <c r="F25"/>
  <c r="F26"/>
  <c r="G27"/>
  <c r="G28"/>
  <c r="G29"/>
  <c r="F30"/>
  <c r="F31"/>
  <c r="G32"/>
  <c r="G33"/>
  <c r="G34"/>
  <c r="F35"/>
  <c r="F36"/>
  <c r="G37"/>
  <c r="G38"/>
  <c r="G39"/>
  <c r="F40"/>
  <c r="F41"/>
  <c r="G8"/>
  <c r="G9"/>
  <c r="G12"/>
  <c r="G17"/>
  <c r="G18"/>
  <c r="F19"/>
  <c r="F20"/>
  <c r="G21"/>
  <c r="G22"/>
  <c r="F23"/>
  <c r="F24"/>
  <c r="G25"/>
  <c r="G26"/>
  <c r="F27"/>
  <c r="F28"/>
  <c r="F29"/>
  <c r="G30"/>
  <c r="G31"/>
  <c r="F32"/>
  <c r="F33"/>
  <c r="F34"/>
  <c r="G35"/>
  <c r="G36"/>
  <c r="F37"/>
  <c r="F38"/>
  <c r="F39"/>
  <c r="G40"/>
  <c r="E68"/>
  <c r="E71" s="1"/>
  <c r="D85" i="2"/>
  <c r="F81" s="1"/>
  <c r="C85"/>
  <c r="E81" s="1"/>
  <c r="D80"/>
  <c r="C80"/>
  <c r="C79"/>
  <c r="D79"/>
  <c r="F76" s="1"/>
  <c r="D74"/>
  <c r="C74"/>
  <c r="C73"/>
  <c r="C68"/>
  <c r="D73"/>
  <c r="F70" s="1"/>
  <c r="D68"/>
  <c r="F65" s="1"/>
  <c r="D69"/>
  <c r="C69"/>
  <c r="D63"/>
  <c r="F60" s="1"/>
  <c r="C63"/>
  <c r="E60" s="1"/>
  <c r="D59"/>
  <c r="F56" s="1"/>
  <c r="C59"/>
  <c r="E56" s="1"/>
  <c r="D54"/>
  <c r="F51" s="1"/>
  <c r="C54"/>
  <c r="E51" s="1"/>
  <c r="D50"/>
  <c r="F47" s="1"/>
  <c r="C50"/>
  <c r="E47" s="1"/>
  <c r="D46"/>
  <c r="F43" s="1"/>
  <c r="C46"/>
  <c r="E43" s="1"/>
  <c r="D42"/>
  <c r="F39" s="1"/>
  <c r="C42"/>
  <c r="E39" s="1"/>
  <c r="D38"/>
  <c r="F36" s="1"/>
  <c r="C38"/>
  <c r="E36" s="1"/>
  <c r="D35"/>
  <c r="F33" s="1"/>
  <c r="C35"/>
  <c r="E33" s="1"/>
  <c r="D31"/>
  <c r="F27" s="1"/>
  <c r="C31"/>
  <c r="E27" s="1"/>
  <c r="D26"/>
  <c r="F22" s="1"/>
  <c r="C26"/>
  <c r="E22" s="1"/>
  <c r="D21"/>
  <c r="F17" s="1"/>
  <c r="C21"/>
  <c r="E17" s="1"/>
  <c r="D16"/>
  <c r="F12" s="1"/>
  <c r="C16"/>
  <c r="E12" s="1"/>
  <c r="D8"/>
  <c r="F5" s="1"/>
  <c r="C8"/>
  <c r="E5" s="1"/>
  <c r="B74" i="1"/>
  <c r="B68"/>
  <c r="C69" i="5" s="1"/>
  <c r="B71" i="1"/>
  <c r="B69"/>
  <c r="D3" i="8" l="1"/>
  <c r="B15" i="7"/>
  <c r="F15" s="1"/>
  <c r="E65" i="2"/>
  <c r="E70"/>
  <c r="B16" i="7"/>
  <c r="F16" s="1"/>
  <c r="C46" s="1"/>
  <c r="H46" s="1"/>
  <c r="B18"/>
  <c r="F18" s="1"/>
  <c r="E76" i="2"/>
  <c r="E86" s="1"/>
  <c r="C86" s="1"/>
  <c r="F87"/>
  <c r="B19" i="6"/>
  <c r="G52" i="7"/>
  <c r="C52" s="1"/>
  <c r="J53"/>
  <c r="D62" s="1"/>
  <c r="E62" s="1"/>
  <c r="I52"/>
  <c r="D61" s="1"/>
  <c r="F55" i="5"/>
  <c r="E55" s="1"/>
  <c r="D64" s="1"/>
  <c r="E64" s="1"/>
  <c r="H57"/>
  <c r="E57" s="1"/>
  <c r="D66" s="1"/>
  <c r="E66" s="1"/>
  <c r="I54"/>
  <c r="D60" s="1"/>
  <c r="G56"/>
  <c r="E56" s="1"/>
  <c r="D65" s="1"/>
  <c r="E65" s="1"/>
  <c r="H57" i="4"/>
  <c r="F55"/>
  <c r="G56"/>
  <c r="D63" i="7" l="1"/>
  <c r="E61"/>
  <c r="E63" s="1"/>
  <c r="E66" s="1"/>
  <c r="E4" i="8"/>
  <c r="F4"/>
  <c r="B4"/>
  <c r="C19" i="6"/>
  <c r="C20" s="1"/>
  <c r="C21" s="1"/>
  <c r="C7"/>
  <c r="C9" s="1"/>
  <c r="C44" i="7"/>
  <c r="H44" s="1"/>
  <c r="H53" s="1"/>
  <c r="C53" s="1"/>
  <c r="D65" s="1"/>
  <c r="F20"/>
  <c r="D87" i="2"/>
  <c r="C40" i="6"/>
  <c r="C29"/>
  <c r="D69" i="5"/>
  <c r="E69" s="1"/>
  <c r="E67"/>
  <c r="D29" i="6" l="1"/>
  <c r="C30"/>
  <c r="C42"/>
  <c r="C43"/>
  <c r="C31"/>
  <c r="D42"/>
  <c r="G4" i="8"/>
  <c r="D4" s="1"/>
  <c r="B6"/>
  <c r="D43" i="6"/>
  <c r="D40"/>
  <c r="D31"/>
  <c r="D16"/>
  <c r="D20"/>
  <c r="D5"/>
  <c r="D17"/>
  <c r="D19"/>
  <c r="E70" i="5"/>
  <c r="G5" i="8" l="1"/>
  <c r="B5"/>
  <c r="D30" i="6"/>
  <c r="C4" i="8" s="1"/>
  <c r="C41" i="6"/>
  <c r="D41" s="1"/>
  <c r="G6" i="8"/>
  <c r="E6"/>
  <c r="D21" i="6"/>
  <c r="F8" i="8"/>
  <c r="D9" i="6"/>
  <c r="D7"/>
  <c r="D32" l="1"/>
  <c r="C5" i="8" s="1"/>
  <c r="E5"/>
  <c r="D44" i="6"/>
  <c r="C6" i="8"/>
  <c r="D6"/>
  <c r="D5"/>
  <c r="B8" l="1"/>
  <c r="E8" l="1"/>
  <c r="C8"/>
  <c r="G8"/>
  <c r="G20" s="1"/>
  <c r="D13" l="1"/>
  <c r="D15" s="1"/>
  <c r="C20"/>
  <c r="D8"/>
  <c r="D12" s="1"/>
</calcChain>
</file>

<file path=xl/sharedStrings.xml><?xml version="1.0" encoding="utf-8"?>
<sst xmlns="http://schemas.openxmlformats.org/spreadsheetml/2006/main" count="589" uniqueCount="239">
  <si>
    <t>EXHIBIT IA. HOUR BURDEN ESTIMATE ASSUMPTIONS</t>
  </si>
  <si>
    <t>Activities</t>
  </si>
  <si>
    <t>Hours</t>
  </si>
  <si>
    <t>Unit of measure</t>
  </si>
  <si>
    <t>Learning about the requirement, planning, budgeting, etc.:</t>
  </si>
  <si>
    <t>Pamphlet:</t>
  </si>
  <si>
    <t>Multifamily properties:</t>
  </si>
  <si>
    <t>hours/property</t>
  </si>
  <si>
    <t>Single family properties:</t>
  </si>
  <si>
    <t>hours/group of 10 dwelling units, except for Single Family Mortgage Insurance refinancing.</t>
  </si>
  <si>
    <t>SF Mtg. Ins. Refinancing:</t>
  </si>
  <si>
    <t>Notices of evaluation and hazard reduction results:</t>
  </si>
  <si>
    <t>Multifamily:</t>
  </si>
  <si>
    <t>hours/property (allocated to evaluation notice only)</t>
  </si>
  <si>
    <t>Single family</t>
  </si>
  <si>
    <t>hours/group of 10 dwelling units, except for SF Mtg. Ins.</t>
  </si>
  <si>
    <t>SF Mtg. Ins. Refinancing</t>
  </si>
  <si>
    <t>hours/group of 10</t>
  </si>
  <si>
    <t>Notice of hazard reduction, including clearance (writing):</t>
  </si>
  <si>
    <t>Delivery or Posting of notices:</t>
  </si>
  <si>
    <t>Delivery (25% of units per property):</t>
  </si>
  <si>
    <t>Number of notices/unit:</t>
  </si>
  <si>
    <t>Time per unit for delivery:</t>
  </si>
  <si>
    <t>hours per unit</t>
  </si>
  <si>
    <t>Posting (75% of units per property):</t>
  </si>
  <si>
    <t>Number of notices/property:</t>
  </si>
  <si>
    <t>5 or 1</t>
  </si>
  <si>
    <t>5 notices/property:</t>
  </si>
  <si>
    <t>hrs</t>
  </si>
  <si>
    <t>1 notice/property:</t>
  </si>
  <si>
    <t>Delivery (100% of units):</t>
  </si>
  <si>
    <t>Multifamily properties with rehabilitation assistance, assistance for acquisition, leasing, operation, and support services, and tenant-based rental assistance:</t>
  </si>
  <si>
    <t>All other types of assistance:</t>
  </si>
  <si>
    <t>(5 posted notices)</t>
  </si>
  <si>
    <t>Number of units receiving:</t>
  </si>
  <si>
    <t>Pamphlet</t>
  </si>
  <si>
    <t>Notice of Evaluation</t>
  </si>
  <si>
    <t>Notice of Hazard Reduction</t>
  </si>
  <si>
    <t>Units receiving clearance, based on cost benefit study.</t>
  </si>
  <si>
    <r>
      <t xml:space="preserve">Assumptions regarding </t>
    </r>
    <r>
      <rPr>
        <b/>
        <sz val="9"/>
        <rFont val="Arial"/>
        <family val="2"/>
      </rPr>
      <t xml:space="preserve">report to </t>
    </r>
    <r>
      <rPr>
        <sz val="9"/>
        <rFont val="Arial"/>
        <family val="2"/>
      </rPr>
      <t>health department regarding child with environmental intervention blood lead level (EIBLL):</t>
    </r>
    <r>
      <rPr>
        <vertAlign val="subscript"/>
        <sz val="9"/>
        <rFont val="Arial"/>
        <family val="2"/>
      </rPr>
      <t>,</t>
    </r>
  </si>
  <si>
    <t>Time:</t>
  </si>
  <si>
    <t xml:space="preserve"> Learning about requirement:</t>
  </si>
  <si>
    <t>Preparing report:</t>
  </si>
  <si>
    <t>hours/case</t>
  </si>
  <si>
    <t>Percentage of units with child &lt;6:</t>
  </si>
  <si>
    <t>Project-based rental assistance:</t>
  </si>
  <si>
    <t>HUD-owned multifamily housing:</t>
  </si>
  <si>
    <t>Public housing:</t>
  </si>
  <si>
    <t>Tenant-based rental assistance:</t>
  </si>
  <si>
    <t>Percentage of children with EIBLL:</t>
  </si>
  <si>
    <r>
      <t>Record keeping:</t>
    </r>
    <r>
      <rPr>
        <vertAlign val="subscript"/>
        <sz val="9"/>
        <rFont val="Arial"/>
        <family val="2"/>
      </rPr>
      <t>.</t>
    </r>
  </si>
  <si>
    <t>units (1 posted notice)</t>
  </si>
  <si>
    <t>Average no. of covered units/multifamily property:</t>
  </si>
  <si>
    <t>Multifamily</t>
  </si>
  <si>
    <t>Multifamily properties</t>
  </si>
  <si>
    <t>Single family properties</t>
  </si>
  <si>
    <t>Notice of evaluation (writing, photocopying):</t>
  </si>
  <si>
    <t xml:space="preserve">Preparing the notices: </t>
  </si>
  <si>
    <t>Pamphlet (ordering or photocopying):</t>
  </si>
  <si>
    <t xml:space="preserve">       Time per property:</t>
  </si>
  <si>
    <t xml:space="preserve">   Single family:</t>
  </si>
  <si>
    <t>Percentage of EIBLL cases for which owner receives EIBLL information from source other than public health department:</t>
  </si>
  <si>
    <r>
      <t xml:space="preserve">Labor </t>
    </r>
    <r>
      <rPr>
        <sz val="9"/>
        <rFont val="Arial"/>
        <family val="2"/>
      </rPr>
      <t>hours:</t>
    </r>
    <r>
      <rPr>
        <i/>
        <sz val="9"/>
        <rFont val="Arial"/>
        <family val="2"/>
      </rPr>
      <t/>
    </r>
  </si>
  <si>
    <t>EXHIBIT 1B. COST BURDEN ESTIMATE ASSUMPTIONS</t>
  </si>
  <si>
    <t>Labor rate for startup (learn, prepare):</t>
  </si>
  <si>
    <t>Labor rate for delivery:</t>
  </si>
  <si>
    <t>Cost of materials:</t>
  </si>
  <si>
    <t>Notices:</t>
  </si>
  <si>
    <t>Cost of EIBLL materials and postage:</t>
  </si>
  <si>
    <t>Record keeping:</t>
  </si>
  <si>
    <t>Labor cost:</t>
  </si>
  <si>
    <t>Storage cost - notices:</t>
  </si>
  <si>
    <t>Storage cost - reports:</t>
  </si>
  <si>
    <r>
      <t>EXHIBIT 2: NUMBER OF UNITS, PROPERTIES, AND TYPES OF PAPERWORK REQUIREMENTS, BY TYPE OF</t>
    </r>
    <r>
      <rPr>
        <b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 xml:space="preserve">HOUSING ASSISTANCE (as of the first year of </t>
    </r>
    <r>
      <rPr>
        <u/>
        <sz val="9"/>
        <rFont val="Arial"/>
        <family val="2"/>
      </rPr>
      <t xml:space="preserve">the </t>
    </r>
    <r>
      <rPr>
        <b/>
        <u/>
        <sz val="9"/>
        <rFont val="Arial"/>
        <family val="2"/>
      </rPr>
      <t xml:space="preserve">extension period </t>
    </r>
  </si>
  <si>
    <t>Type of Assistance and Property</t>
  </si>
  <si>
    <t>HUD-Owned Single Family</t>
  </si>
  <si>
    <t>Multifamily Mortgage Insurance</t>
  </si>
  <si>
    <t>Pre-1960</t>
  </si>
  <si>
    <t>Paperwork Requirement</t>
  </si>
  <si>
    <t>Units</t>
  </si>
  <si>
    <t>Properties</t>
  </si>
  <si>
    <t>N/A</t>
  </si>
  <si>
    <t>Notice of evaluation</t>
  </si>
  <si>
    <t>Notice of hazard reduction</t>
  </si>
  <si>
    <t>1960-1977</t>
  </si>
  <si>
    <t>Project-Based Rental Assistance</t>
  </si>
  <si>
    <t>Multifamily, &gt;$5,000/unit</t>
  </si>
  <si>
    <t>Multifamily, &lt;=$5,000/unit</t>
  </si>
  <si>
    <t>EIBLL requirements</t>
  </si>
  <si>
    <t>HUD-Owned Multifamily</t>
  </si>
  <si>
    <t>Rehabilitation Assistance</t>
  </si>
  <si>
    <t>&lt;=$5,000, Single family</t>
  </si>
  <si>
    <t>Notice of clearance</t>
  </si>
  <si>
    <t>&lt;=$5,000, Multifamily</t>
  </si>
  <si>
    <t>$5,001-$25,000, Single family</t>
  </si>
  <si>
    <t>$5,001-$25,000, Multifamily</t>
  </si>
  <si>
    <t>&gt;$25,000, Single family</t>
  </si>
  <si>
    <t>&gt;$25,000, Multifamily</t>
  </si>
  <si>
    <t>Public Housing</t>
  </si>
  <si>
    <t>Activity</t>
  </si>
  <si>
    <t>Quantity</t>
  </si>
  <si>
    <t>Start-up:</t>
  </si>
  <si>
    <t>Delivery:</t>
  </si>
  <si>
    <t>Tenant-Based Rental Assistance</t>
  </si>
  <si>
    <t>TOTALS</t>
  </si>
  <si>
    <t>TOTAL HOURS</t>
  </si>
  <si>
    <t>Cost/Hour</t>
  </si>
  <si>
    <t>Cost</t>
  </si>
  <si>
    <t>Labor Cost</t>
  </si>
  <si>
    <t>Number</t>
  </si>
  <si>
    <t>Cost Category</t>
  </si>
  <si>
    <t>TOTAL COST</t>
  </si>
  <si>
    <t>Materials Cost</t>
  </si>
  <si>
    <t>EXHIBIT 4A. HOUR BURDEN ESTIMATE FOR NOTICE OF EVALUATION</t>
  </si>
  <si>
    <t>Hours/activity</t>
  </si>
  <si>
    <t>Posting:</t>
  </si>
  <si>
    <t>&lt;$5,001-25,000, Single family</t>
  </si>
  <si>
    <t>EXHIBIT 4B. COST BURDEN ESTIMATE FOR NOTICE OF EVALUATION</t>
  </si>
  <si>
    <t>Unit Cost</t>
  </si>
  <si>
    <t>EXHIBIT 5A. HOUR BURDEN ESTIMATE FOR NOTICE OF HAZARD REDUCTION (INCLUDING CLEARANCE)</t>
  </si>
  <si>
    <t>Hrs/Activity</t>
  </si>
  <si>
    <t>&lt;$5,000, Single family</t>
  </si>
  <si>
    <t>&lt;$5,000, Multifamily</t>
  </si>
  <si>
    <t>$5,000-$25,000, Single family</t>
  </si>
  <si>
    <t>$5,000-$25,000, Multifamily</t>
  </si>
  <si>
    <t xml:space="preserve">Single family </t>
  </si>
  <si>
    <t>EXHIBIT 5B. COST BURDEN ESTIMATE FOR NOTICE OF HAZARD REDUCTION (INCLUDING CLEARANCE)</t>
  </si>
  <si>
    <t>Total Cost</t>
  </si>
  <si>
    <t>Cost/Notice</t>
  </si>
  <si>
    <t>Notices</t>
  </si>
  <si>
    <t>Type of Recordkeeping</t>
  </si>
  <si>
    <t>TOTAL NOTICES AND REPORTS</t>
  </si>
  <si>
    <t>Hours per Notice or Report</t>
  </si>
  <si>
    <t>Number of Notices or Reports</t>
  </si>
  <si>
    <t>NOTICE RECORDKEEPING</t>
  </si>
  <si>
    <t xml:space="preserve">Labor Hours </t>
  </si>
  <si>
    <t>EXHIBIT 6B. COST BURDEN ESTIMATE FOR RECORD KEEPING</t>
  </si>
  <si>
    <r>
      <t xml:space="preserve">EXHIBIT 6A. HOUR BURDEN ESTIMATE FOR RECORD KEEPING </t>
    </r>
    <r>
      <rPr>
        <b/>
        <u/>
        <sz val="9"/>
        <rFont val="Arial"/>
        <family val="2"/>
      </rPr>
      <t xml:space="preserve"> </t>
    </r>
  </si>
  <si>
    <t>(applies to notices of evaluation or hazard reduction,and reports of evaluation, clearance or abatement</t>
  </si>
  <si>
    <t>Storage Cost for Notices</t>
  </si>
  <si>
    <t>Labor Cost for Report Recordkeeping</t>
  </si>
  <si>
    <t>Storage Cost for Hazard Evaluation/ Reduction / Clearance Reports</t>
  </si>
  <si>
    <t>TOTAL NOTICES AND REPORTS COSTS</t>
  </si>
  <si>
    <t>Labor Cost for Notice Recordkeeping:</t>
  </si>
  <si>
    <t>I.  Number of Cases to be Reported</t>
  </si>
  <si>
    <t>No. of units</t>
  </si>
  <si>
    <t>% EIBLL cases reported by source</t>
  </si>
  <si>
    <t>Number of EIBLL cases that must be reported</t>
  </si>
  <si>
    <t>% of units w/child&lt;6</t>
  </si>
  <si>
    <t xml:space="preserve">EXHIBIT 7A. HOUR BURDEN ESTIMATE FOR REPORTING TO THE PUBLIC HEALTH DEPARTMENT </t>
  </si>
  <si>
    <t>CASES OF CHILDREN WITH ENVIRONMENTAL INTERVENTION BLOOD LEAD LEVELS (EiBLL)</t>
  </si>
  <si>
    <t>Formula:</t>
  </si>
  <si>
    <t>x (% of EIBLL cases reported by source other than health department)</t>
  </si>
  <si>
    <t>= number of EIBLL cases that must be reported.</t>
  </si>
  <si>
    <t>TOTAL CASES</t>
  </si>
  <si>
    <t>II.  Labor Hours</t>
  </si>
  <si>
    <t xml:space="preserve">Learning about requirement = (no: of properties) x (hours/property) </t>
  </si>
  <si>
    <t>Preparing and mailing report = (no: of cases) x (no. hour)</t>
  </si>
  <si>
    <t>hours</t>
  </si>
  <si>
    <t>Learning</t>
  </si>
  <si>
    <t>Preparing</t>
  </si>
  <si>
    <t>hours/ activity</t>
  </si>
  <si>
    <t>CASES OF CHILDREN WITH ENVIRONMENTAL INTERVENTION BLOOD LEAD LEVELS (EIBLL)</t>
  </si>
  <si>
    <t>EXHIBIT 7B. COST BURDEN ESTIMATE FOR REPORTING TO THE PUBLIC HEALTH DEPARTMENT</t>
  </si>
  <si>
    <t>Cost/EIBLL case</t>
  </si>
  <si>
    <t>Cases</t>
  </si>
  <si>
    <t>EXHIBIT 8. SUMMARY OF BURDEN ESTIMATES</t>
  </si>
  <si>
    <t>Requirement</t>
  </si>
  <si>
    <t>Items</t>
  </si>
  <si>
    <t>Total</t>
  </si>
  <si>
    <t>Startup Cost</t>
  </si>
  <si>
    <t>O&amp;M Cost</t>
  </si>
  <si>
    <t>Notice of Reduction</t>
  </si>
  <si>
    <t>Recordkeeping</t>
  </si>
  <si>
    <t>EIBLL Report</t>
  </si>
  <si>
    <t>hour</t>
  </si>
  <si>
    <t>per notice of evaluation or hazard rduction</t>
  </si>
  <si>
    <t>per report of evaluation, clearance or abatement</t>
  </si>
  <si>
    <r>
      <t xml:space="preserve">Acquisition, Leasing, Operation </t>
    </r>
    <r>
      <rPr>
        <sz val="9"/>
        <rFont val="Arial"/>
        <family val="2"/>
      </rPr>
      <t>&amp; Support Services</t>
    </r>
  </si>
  <si>
    <t>PERIODIC SUMMARY REPORTING</t>
  </si>
  <si>
    <t>per pamphlet</t>
  </si>
  <si>
    <t xml:space="preserve">Periodic summary reporting </t>
  </si>
  <si>
    <t>Labor rate for posting, retrieving records:</t>
  </si>
  <si>
    <t>$0.19 for paper + $0.42 postage)</t>
  </si>
  <si>
    <t>per notice or report (0.033 x $10.00/hour)</t>
  </si>
  <si>
    <t>per notice (2 pages/notice @$0.10/page)</t>
  </si>
  <si>
    <t>per property</t>
  </si>
  <si>
    <t>hours/notice or report</t>
  </si>
  <si>
    <t>Periodic summary reporting</t>
  </si>
  <si>
    <t>Acquisition, Leasing, Operation &amp; Support Services</t>
  </si>
  <si>
    <t>SF</t>
  </si>
  <si>
    <t>MF</t>
  </si>
  <si>
    <t>N/A (unoccupied)</t>
  </si>
  <si>
    <t>Hours:</t>
  </si>
  <si>
    <t>Respondents:</t>
  </si>
  <si>
    <t>(applies to notices of evaluation or hazard reduction,and reports of evaluation, clearance or abatement)</t>
  </si>
  <si>
    <t>Hours per Summary Report</t>
  </si>
  <si>
    <t>Total number of evaluation respondents:</t>
  </si>
  <si>
    <t xml:space="preserve">Total number of evaluation notices: </t>
  </si>
  <si>
    <t>Total number of hazard reduction respondents:</t>
  </si>
  <si>
    <t xml:space="preserve">Total number of hazard reduction notices: </t>
  </si>
  <si>
    <t>www.cdc.gov/nceh/lead/surv/database/State_Confirmed_byYear_1997_to_2006.xls</t>
  </si>
  <si>
    <t>%of unitsof children &lt;6 w/ EIBLL *</t>
  </si>
  <si>
    <t>Tenant-Based Rental Assistance **</t>
  </si>
  <si>
    <t xml:space="preserve">*  Centers for Disease Control and Prevention, Number of Children Tested and Confirmed EBLLs by State, </t>
  </si>
  <si>
    <t>residing or expected to reside.</t>
  </si>
  <si>
    <t>** For tenant-based rental assisted housing, the Rule covers only units with a child under age 6 years</t>
  </si>
  <si>
    <t>(No. of units) x (% of units w/ child &lt;6) x (% of children w/ EIBLL (per CDC))</t>
  </si>
  <si>
    <t>Total Labor Cost</t>
  </si>
  <si>
    <t>REPORT RECORDKEEPING</t>
  </si>
  <si>
    <t>Summary Reporting</t>
  </si>
  <si>
    <t>(applies to reporting information  in summaries of notification, evaluation or hazard reduction reports)</t>
  </si>
  <si>
    <t>Distinct properties</t>
  </si>
  <si>
    <t>Total distinct properties</t>
  </si>
  <si>
    <t>REPORT RECORDKEEPING:</t>
  </si>
  <si>
    <t>EXHIBIT 6C. HOUR BURDEN ESTIMATE FOR PERIODIC SUMMARY REPORTING</t>
  </si>
  <si>
    <t>Total distinct units</t>
  </si>
  <si>
    <t>Labor Hours for recordkeeing of summary reports</t>
  </si>
  <si>
    <t>Labor Cost for summary reporting</t>
  </si>
  <si>
    <t>Cost per Notice or Report</t>
  </si>
  <si>
    <t>Cost per Report</t>
  </si>
  <si>
    <t>Number of Reports</t>
  </si>
  <si>
    <t>EXHIBIT 6D. COST BURDEN ESTIMATE FOR PERIODIC SUMMARY REPORTING</t>
  </si>
  <si>
    <t>Storage Cost for summary reports</t>
  </si>
  <si>
    <t>Labor Cost for summary recordkeeping</t>
  </si>
  <si>
    <t>Distinct units</t>
  </si>
  <si>
    <t>Year, and BLL Group, Children &lt; 72 Months Old (CDC's most recently published data)</t>
  </si>
  <si>
    <t>TOTAL COST:</t>
  </si>
  <si>
    <t>TOTAL RESPONDENTS</t>
  </si>
  <si>
    <t>Hours/Respondent</t>
  </si>
  <si>
    <t>of units for types of assistance for which risk assessment is required. For other programs, units estimated to receive paint testing, based on cost-benefit study.</t>
  </si>
  <si>
    <t>Labor Hours for summary reporting per quarter</t>
  </si>
  <si>
    <t>TOTAL NOTICES AND REPORTS BURDEN</t>
  </si>
  <si>
    <t>Labor Hours for summary reporting per year</t>
  </si>
  <si>
    <t>Labor Cost for summary reporting per year</t>
  </si>
  <si>
    <t>EXHIBIT 3. [Reserved.  Formerly "BURDEN ESTIMATE FOR PROVISION OF PAMPHLET"]</t>
  </si>
  <si>
    <t>100% of units receive pamphlets in accordance with the HUD/EPA Lead Disclosure rule (24 CFR 35, subpart A), which became effective in 1996.</t>
  </si>
  <si>
    <t>2006 burden</t>
  </si>
  <si>
    <t>Difference (for 83-I)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</si>
</sst>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  <numFmt numFmtId="165" formatCode="&quot;$&quot;#,##0.00"/>
    <numFmt numFmtId="166" formatCode="0.0"/>
    <numFmt numFmtId="167" formatCode="0.0%"/>
    <numFmt numFmtId="168" formatCode="&quot;$&quot;#,##0"/>
    <numFmt numFmtId="169" formatCode="#,##0.000_);[Red]\(#,##0.000\)"/>
  </numFmts>
  <fonts count="14">
    <font>
      <sz val="10"/>
      <name val="Arial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bscript"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i/>
      <sz val="9"/>
      <color indexed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2"/>
    </xf>
    <xf numFmtId="2" fontId="2" fillId="0" borderId="7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4"/>
    </xf>
    <xf numFmtId="0" fontId="2" fillId="0" borderId="8" xfId="0" applyFont="1" applyBorder="1"/>
    <xf numFmtId="0" fontId="2" fillId="2" borderId="7" xfId="0" applyFont="1" applyFill="1" applyBorder="1"/>
    <xf numFmtId="2" fontId="2" fillId="2" borderId="7" xfId="0" applyNumberFormat="1" applyFont="1" applyFill="1" applyBorder="1" applyAlignment="1"/>
    <xf numFmtId="0" fontId="2" fillId="0" borderId="8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12" xfId="0" applyFont="1" applyBorder="1"/>
    <xf numFmtId="0" fontId="2" fillId="0" borderId="1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" fillId="0" borderId="0" xfId="0" applyFont="1" applyBorder="1"/>
    <xf numFmtId="8" fontId="2" fillId="0" borderId="7" xfId="0" applyNumberFormat="1" applyFont="1" applyBorder="1" applyAlignment="1">
      <alignment vertical="top" wrapText="1"/>
    </xf>
    <xf numFmtId="9" fontId="2" fillId="0" borderId="7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2" fontId="2" fillId="0" borderId="11" xfId="0" applyNumberFormat="1" applyFont="1" applyBorder="1" applyAlignment="1">
      <alignment vertical="top" wrapText="1"/>
    </xf>
    <xf numFmtId="3" fontId="0" fillId="0" borderId="0" xfId="0" applyNumberFormat="1"/>
    <xf numFmtId="0" fontId="3" fillId="0" borderId="0" xfId="0" applyFont="1"/>
    <xf numFmtId="3" fontId="2" fillId="0" borderId="1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6" xfId="0" applyFont="1" applyBorder="1" applyAlignment="1">
      <alignment vertical="top" wrapText="1"/>
    </xf>
    <xf numFmtId="4" fontId="0" fillId="0" borderId="0" xfId="0" applyNumberFormat="1"/>
    <xf numFmtId="164" fontId="0" fillId="0" borderId="0" xfId="0" applyNumberFormat="1"/>
    <xf numFmtId="164" fontId="2" fillId="0" borderId="16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Border="1" applyAlignment="1"/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15" xfId="0" applyNumberFormat="1" applyFont="1" applyBorder="1" applyAlignment="1">
      <alignment horizontal="right"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4" fontId="2" fillId="0" borderId="22" xfId="0" applyNumberFormat="1" applyFont="1" applyBorder="1" applyAlignment="1">
      <alignment vertical="top" wrapText="1"/>
    </xf>
    <xf numFmtId="166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9" fontId="2" fillId="0" borderId="0" xfId="0" quotePrefix="1" applyNumberFormat="1" applyFont="1"/>
    <xf numFmtId="3" fontId="2" fillId="0" borderId="22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3" fontId="2" fillId="0" borderId="19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vertical="top" wrapText="1"/>
    </xf>
    <xf numFmtId="164" fontId="2" fillId="0" borderId="22" xfId="0" applyNumberFormat="1" applyFont="1" applyBorder="1" applyAlignment="1">
      <alignment vertical="top" wrapText="1"/>
    </xf>
    <xf numFmtId="164" fontId="2" fillId="0" borderId="10" xfId="0" applyNumberFormat="1" applyFont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6" fontId="2" fillId="0" borderId="7" xfId="0" applyNumberFormat="1" applyFont="1" applyBorder="1" applyAlignment="1">
      <alignment horizontal="right" vertical="top" wrapText="1"/>
    </xf>
    <xf numFmtId="6" fontId="2" fillId="0" borderId="7" xfId="0" applyNumberFormat="1" applyFont="1" applyBorder="1"/>
    <xf numFmtId="166" fontId="8" fillId="0" borderId="0" xfId="0" applyNumberFormat="1" applyFont="1"/>
    <xf numFmtId="0" fontId="9" fillId="0" borderId="0" xfId="0" applyFont="1"/>
    <xf numFmtId="1" fontId="2" fillId="0" borderId="7" xfId="0" applyNumberFormat="1" applyFont="1" applyBorder="1" applyAlignment="1">
      <alignment vertical="top" wrapText="1"/>
    </xf>
    <xf numFmtId="2" fontId="2" fillId="0" borderId="12" xfId="0" applyNumberFormat="1" applyFont="1" applyBorder="1" applyAlignment="1"/>
    <xf numFmtId="0" fontId="2" fillId="0" borderId="12" xfId="0" applyFont="1" applyBorder="1"/>
    <xf numFmtId="0" fontId="2" fillId="0" borderId="10" xfId="0" applyFont="1" applyBorder="1"/>
    <xf numFmtId="0" fontId="2" fillId="0" borderId="7" xfId="0" applyFont="1" applyBorder="1"/>
    <xf numFmtId="2" fontId="2" fillId="0" borderId="9" xfId="0" applyNumberFormat="1" applyFont="1" applyBorder="1" applyAlignment="1"/>
    <xf numFmtId="0" fontId="2" fillId="0" borderId="11" xfId="0" applyFont="1" applyBorder="1"/>
    <xf numFmtId="167" fontId="2" fillId="0" borderId="7" xfId="0" applyNumberFormat="1" applyFont="1" applyBorder="1" applyAlignment="1">
      <alignment horizontal="right" vertical="top" wrapText="1"/>
    </xf>
    <xf numFmtId="165" fontId="2" fillId="0" borderId="7" xfId="0" applyNumberFormat="1" applyFont="1" applyBorder="1" applyAlignment="1"/>
    <xf numFmtId="0" fontId="8" fillId="0" borderId="0" xfId="0" applyFont="1"/>
    <xf numFmtId="2" fontId="0" fillId="0" borderId="0" xfId="0" applyNumberFormat="1"/>
    <xf numFmtId="164" fontId="3" fillId="0" borderId="4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2" fontId="2" fillId="0" borderId="7" xfId="0" applyNumberFormat="1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left" vertical="top" wrapText="1"/>
    </xf>
    <xf numFmtId="164" fontId="0" fillId="0" borderId="7" xfId="0" applyNumberFormat="1" applyBorder="1"/>
    <xf numFmtId="0" fontId="3" fillId="0" borderId="7" xfId="0" applyFont="1" applyBorder="1" applyAlignment="1">
      <alignment vertical="top" wrapText="1"/>
    </xf>
    <xf numFmtId="7" fontId="2" fillId="0" borderId="7" xfId="0" applyNumberFormat="1" applyFont="1" applyBorder="1" applyAlignment="1">
      <alignment horizontal="right" vertical="top" wrapText="1"/>
    </xf>
    <xf numFmtId="0" fontId="10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horizontal="right" vertical="top" wrapText="1"/>
    </xf>
    <xf numFmtId="3" fontId="2" fillId="0" borderId="15" xfId="0" applyNumberFormat="1" applyFont="1" applyBorder="1"/>
    <xf numFmtId="3" fontId="2" fillId="0" borderId="26" xfId="0" applyNumberFormat="1" applyFont="1" applyBorder="1" applyAlignment="1">
      <alignment horizontal="right" vertical="top" wrapText="1"/>
    </xf>
    <xf numFmtId="3" fontId="2" fillId="0" borderId="7" xfId="0" applyNumberFormat="1" applyFont="1" applyBorder="1"/>
    <xf numFmtId="0" fontId="2" fillId="0" borderId="1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68" fontId="2" fillId="0" borderId="7" xfId="0" applyNumberFormat="1" applyFont="1" applyBorder="1" applyAlignment="1">
      <alignment vertical="top" wrapText="1"/>
    </xf>
    <xf numFmtId="168" fontId="2" fillId="0" borderId="7" xfId="0" applyNumberFormat="1" applyFont="1" applyBorder="1" applyAlignment="1">
      <alignment horizontal="right" vertical="top" wrapText="1"/>
    </xf>
    <xf numFmtId="0" fontId="3" fillId="0" borderId="15" xfId="0" applyFont="1" applyBorder="1"/>
    <xf numFmtId="164" fontId="2" fillId="0" borderId="15" xfId="0" applyNumberFormat="1" applyFont="1" applyBorder="1"/>
    <xf numFmtId="0" fontId="2" fillId="0" borderId="29" xfId="0" applyFont="1" applyBorder="1" applyAlignment="1">
      <alignment horizontal="right" vertical="top" wrapText="1"/>
    </xf>
    <xf numFmtId="0" fontId="0" fillId="0" borderId="7" xfId="0" applyBorder="1"/>
    <xf numFmtId="165" fontId="0" fillId="0" borderId="7" xfId="0" applyNumberFormat="1" applyBorder="1"/>
    <xf numFmtId="0" fontId="3" fillId="0" borderId="5" xfId="0" applyFont="1" applyBorder="1"/>
    <xf numFmtId="0" fontId="2" fillId="0" borderId="16" xfId="0" applyFont="1" applyBorder="1"/>
    <xf numFmtId="0" fontId="2" fillId="0" borderId="29" xfId="0" applyFont="1" applyBorder="1"/>
    <xf numFmtId="0" fontId="2" fillId="0" borderId="1" xfId="0" applyFont="1" applyBorder="1"/>
    <xf numFmtId="0" fontId="2" fillId="0" borderId="2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3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2" fillId="2" borderId="28" xfId="0" applyFont="1" applyFill="1" applyBorder="1" applyAlignment="1">
      <alignment vertical="top" wrapText="1"/>
    </xf>
    <xf numFmtId="0" fontId="2" fillId="2" borderId="29" xfId="0" applyFont="1" applyFill="1" applyBorder="1"/>
    <xf numFmtId="0" fontId="2" fillId="2" borderId="1" xfId="0" applyFont="1" applyFill="1" applyBorder="1"/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0" fillId="0" borderId="8" xfId="0" applyBorder="1"/>
    <xf numFmtId="1" fontId="0" fillId="0" borderId="10" xfId="0" applyNumberFormat="1" applyBorder="1"/>
    <xf numFmtId="1" fontId="11" fillId="0" borderId="10" xfId="0" applyNumberFormat="1" applyFont="1" applyBorder="1"/>
    <xf numFmtId="0" fontId="0" fillId="0" borderId="10" xfId="0" applyBorder="1"/>
    <xf numFmtId="1" fontId="11" fillId="0" borderId="8" xfId="0" applyNumberFormat="1" applyFont="1" applyBorder="1"/>
    <xf numFmtId="0" fontId="2" fillId="0" borderId="28" xfId="0" applyFont="1" applyBorder="1"/>
    <xf numFmtId="2" fontId="8" fillId="0" borderId="29" xfId="0" applyNumberFormat="1" applyFont="1" applyBorder="1" applyAlignment="1">
      <alignment horizontal="right" vertical="top" wrapText="1"/>
    </xf>
    <xf numFmtId="164" fontId="8" fillId="0" borderId="29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0" fillId="0" borderId="9" xfId="0" applyBorder="1"/>
    <xf numFmtId="0" fontId="11" fillId="0" borderId="9" xfId="0" applyFont="1" applyBorder="1"/>
    <xf numFmtId="164" fontId="2" fillId="0" borderId="29" xfId="0" applyNumberFormat="1" applyFont="1" applyBorder="1" applyAlignment="1">
      <alignment horizontal="left" vertical="top" wrapText="1"/>
    </xf>
    <xf numFmtId="0" fontId="11" fillId="0" borderId="10" xfId="0" applyFont="1" applyBorder="1"/>
    <xf numFmtId="0" fontId="2" fillId="0" borderId="15" xfId="0" applyFont="1" applyBorder="1" applyAlignment="1">
      <alignment horizontal="left" vertical="top" wrapText="1"/>
    </xf>
    <xf numFmtId="2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0" fontId="0" fillId="0" borderId="14" xfId="0" applyBorder="1"/>
    <xf numFmtId="0" fontId="0" fillId="0" borderId="5" xfId="0" applyBorder="1"/>
    <xf numFmtId="0" fontId="0" fillId="0" borderId="3" xfId="0" applyBorder="1"/>
    <xf numFmtId="0" fontId="3" fillId="0" borderId="15" xfId="0" applyFont="1" applyBorder="1" applyAlignment="1">
      <alignment horizontal="left" vertical="top" wrapText="1"/>
    </xf>
    <xf numFmtId="2" fontId="2" fillId="0" borderId="15" xfId="0" applyNumberFormat="1" applyFont="1" applyBorder="1"/>
    <xf numFmtId="164" fontId="2" fillId="0" borderId="15" xfId="0" applyNumberFormat="1" applyFont="1" applyBorder="1" applyAlignment="1">
      <alignment wrapText="1"/>
    </xf>
    <xf numFmtId="2" fontId="2" fillId="0" borderId="15" xfId="0" applyNumberFormat="1" applyFont="1" applyBorder="1" applyAlignment="1"/>
    <xf numFmtId="0" fontId="2" fillId="0" borderId="0" xfId="0" applyFont="1" applyBorder="1" applyAlignment="1">
      <alignment horizontal="right" vertical="top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/>
    <xf numFmtId="0" fontId="2" fillId="0" borderId="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vertical="top" wrapText="1"/>
    </xf>
    <xf numFmtId="0" fontId="2" fillId="0" borderId="9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9" xfId="0" applyNumberFormat="1" applyFont="1" applyBorder="1"/>
    <xf numFmtId="8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4" fontId="0" fillId="0" borderId="9" xfId="0" applyNumberFormat="1" applyBorder="1"/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2" fontId="2" fillId="0" borderId="9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vertical="top" wrapText="1"/>
    </xf>
    <xf numFmtId="2" fontId="2" fillId="0" borderId="9" xfId="0" applyNumberFormat="1" applyFont="1" applyBorder="1"/>
    <xf numFmtId="164" fontId="2" fillId="0" borderId="9" xfId="0" applyNumberFormat="1" applyFont="1" applyBorder="1"/>
    <xf numFmtId="0" fontId="2" fillId="0" borderId="9" xfId="0" applyFont="1" applyBorder="1" applyAlignment="1">
      <alignment vertical="top"/>
    </xf>
    <xf numFmtId="10" fontId="2" fillId="0" borderId="10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44" fontId="2" fillId="0" borderId="0" xfId="0" applyNumberFormat="1" applyFont="1" applyFill="1" applyBorder="1" applyAlignment="1">
      <alignment vertical="top"/>
    </xf>
    <xf numFmtId="44" fontId="12" fillId="0" borderId="0" xfId="1" applyNumberFormat="1" applyFill="1" applyBorder="1" applyAlignment="1" applyProtection="1">
      <alignment vertical="top"/>
    </xf>
    <xf numFmtId="0" fontId="2" fillId="0" borderId="9" xfId="0" applyFont="1" applyBorder="1" applyAlignment="1">
      <alignment horizontal="left" wrapText="1"/>
    </xf>
    <xf numFmtId="0" fontId="3" fillId="0" borderId="7" xfId="0" applyFont="1" applyBorder="1"/>
    <xf numFmtId="0" fontId="3" fillId="0" borderId="8" xfId="0" applyFont="1" applyBorder="1"/>
    <xf numFmtId="10" fontId="2" fillId="0" borderId="9" xfId="0" applyNumberFormat="1" applyFont="1" applyBorder="1" applyAlignment="1">
      <alignment vertical="top" wrapText="1"/>
    </xf>
    <xf numFmtId="164" fontId="0" fillId="0" borderId="9" xfId="0" applyNumberFormat="1" applyBorder="1"/>
    <xf numFmtId="0" fontId="2" fillId="0" borderId="7" xfId="0" applyFont="1" applyBorder="1" applyAlignment="1">
      <alignment horizontal="left" wrapText="1"/>
    </xf>
    <xf numFmtId="1" fontId="2" fillId="0" borderId="1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0" fontId="2" fillId="0" borderId="19" xfId="0" applyFont="1" applyBorder="1"/>
    <xf numFmtId="0" fontId="3" fillId="0" borderId="11" xfId="0" applyFont="1" applyBorder="1"/>
    <xf numFmtId="0" fontId="3" fillId="0" borderId="19" xfId="0" applyFont="1" applyBorder="1"/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Fill="1" applyBorder="1" applyAlignment="1">
      <alignment vertical="top" wrapText="1"/>
    </xf>
    <xf numFmtId="0" fontId="0" fillId="0" borderId="19" xfId="0" applyBorder="1"/>
    <xf numFmtId="164" fontId="3" fillId="0" borderId="7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3" fillId="0" borderId="11" xfId="0" applyFont="1" applyFill="1" applyBorder="1" applyAlignment="1">
      <alignment vertical="top" wrapText="1"/>
    </xf>
    <xf numFmtId="3" fontId="0" fillId="0" borderId="7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10" xfId="0" applyBorder="1" applyAlignment="1">
      <alignment wrapText="1"/>
    </xf>
    <xf numFmtId="0" fontId="0" fillId="0" borderId="23" xfId="0" applyBorder="1"/>
    <xf numFmtId="0" fontId="0" fillId="0" borderId="21" xfId="0" applyBorder="1"/>
    <xf numFmtId="0" fontId="0" fillId="0" borderId="24" xfId="0" applyBorder="1"/>
    <xf numFmtId="0" fontId="0" fillId="0" borderId="22" xfId="0" applyBorder="1"/>
    <xf numFmtId="0" fontId="0" fillId="0" borderId="20" xfId="0" applyBorder="1"/>
    <xf numFmtId="1" fontId="0" fillId="0" borderId="20" xfId="0" applyNumberFormat="1" applyBorder="1"/>
    <xf numFmtId="3" fontId="0" fillId="0" borderId="23" xfId="0" applyNumberFormat="1" applyBorder="1"/>
    <xf numFmtId="3" fontId="0" fillId="0" borderId="20" xfId="0" applyNumberFormat="1" applyBorder="1"/>
    <xf numFmtId="164" fontId="0" fillId="0" borderId="20" xfId="0" applyNumberFormat="1" applyBorder="1"/>
    <xf numFmtId="2" fontId="2" fillId="0" borderId="7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 applyAlignment="1">
      <alignment horizontal="right" vertical="top" wrapText="1"/>
    </xf>
    <xf numFmtId="165" fontId="2" fillId="0" borderId="7" xfId="0" applyNumberFormat="1" applyFont="1" applyBorder="1"/>
    <xf numFmtId="0" fontId="2" fillId="0" borderId="18" xfId="0" applyFont="1" applyBorder="1"/>
    <xf numFmtId="168" fontId="3" fillId="0" borderId="7" xfId="0" applyNumberFormat="1" applyFont="1" applyBorder="1" applyAlignment="1">
      <alignment vertical="top" wrapText="1"/>
    </xf>
    <xf numFmtId="168" fontId="2" fillId="0" borderId="7" xfId="0" applyNumberFormat="1" applyFont="1" applyBorder="1"/>
    <xf numFmtId="168" fontId="3" fillId="0" borderId="7" xfId="0" applyNumberFormat="1" applyFont="1" applyBorder="1"/>
    <xf numFmtId="165" fontId="6" fillId="0" borderId="7" xfId="0" applyNumberFormat="1" applyFont="1" applyBorder="1"/>
    <xf numFmtId="0" fontId="6" fillId="0" borderId="7" xfId="0" applyFont="1" applyBorder="1"/>
    <xf numFmtId="0" fontId="0" fillId="0" borderId="11" xfId="0" applyBorder="1"/>
    <xf numFmtId="0" fontId="0" fillId="0" borderId="18" xfId="0" applyBorder="1"/>
    <xf numFmtId="0" fontId="11" fillId="0" borderId="7" xfId="0" applyFont="1" applyFill="1" applyBorder="1"/>
    <xf numFmtId="0" fontId="2" fillId="2" borderId="8" xfId="0" applyFont="1" applyFill="1" applyBorder="1"/>
    <xf numFmtId="0" fontId="2" fillId="0" borderId="23" xfId="0" applyFont="1" applyBorder="1"/>
    <xf numFmtId="0" fontId="8" fillId="0" borderId="0" xfId="0" applyFont="1" applyBorder="1"/>
    <xf numFmtId="0" fontId="5" fillId="0" borderId="7" xfId="0" applyFont="1" applyBorder="1" applyAlignment="1">
      <alignment vertical="top" wrapText="1"/>
    </xf>
    <xf numFmtId="7" fontId="0" fillId="0" borderId="9" xfId="0" applyNumberFormat="1" applyBorder="1" applyAlignment="1">
      <alignment horizontal="right"/>
    </xf>
    <xf numFmtId="164" fontId="0" fillId="0" borderId="10" xfId="0" applyNumberFormat="1" applyBorder="1"/>
    <xf numFmtId="0" fontId="3" fillId="0" borderId="8" xfId="0" applyFont="1" applyBorder="1" applyAlignment="1">
      <alignment vertical="top" wrapText="1"/>
    </xf>
    <xf numFmtId="44" fontId="2" fillId="0" borderId="9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40" fontId="2" fillId="0" borderId="9" xfId="0" applyNumberFormat="1" applyFont="1" applyBorder="1" applyAlignment="1">
      <alignment horizontal="right"/>
    </xf>
    <xf numFmtId="168" fontId="2" fillId="0" borderId="9" xfId="0" applyNumberFormat="1" applyFont="1" applyBorder="1" applyAlignment="1">
      <alignment vertical="top" wrapText="1"/>
    </xf>
    <xf numFmtId="168" fontId="2" fillId="0" borderId="9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3" fontId="3" fillId="0" borderId="0" xfId="0" applyNumberFormat="1" applyFont="1"/>
    <xf numFmtId="169" fontId="2" fillId="0" borderId="9" xfId="0" applyNumberFormat="1" applyFont="1" applyBorder="1" applyAlignment="1">
      <alignment horizontal="right"/>
    </xf>
    <xf numFmtId="6" fontId="2" fillId="0" borderId="9" xfId="0" applyNumberFormat="1" applyFont="1" applyBorder="1" applyAlignment="1">
      <alignment horizontal="right"/>
    </xf>
    <xf numFmtId="1" fontId="0" fillId="0" borderId="21" xfId="0" applyNumberFormat="1" applyBorder="1"/>
    <xf numFmtId="1" fontId="0" fillId="0" borderId="25" xfId="0" applyNumberFormat="1" applyBorder="1"/>
    <xf numFmtId="3" fontId="2" fillId="0" borderId="28" xfId="0" applyNumberFormat="1" applyFont="1" applyBorder="1"/>
    <xf numFmtId="0" fontId="2" fillId="0" borderId="16" xfId="0" applyFont="1" applyBorder="1" applyAlignment="1">
      <alignment horizontal="right" vertical="top" wrapText="1"/>
    </xf>
    <xf numFmtId="3" fontId="2" fillId="0" borderId="8" xfId="0" applyNumberFormat="1" applyFont="1" applyBorder="1"/>
    <xf numFmtId="3" fontId="2" fillId="0" borderId="28" xfId="0" applyNumberFormat="1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top" wrapText="1"/>
    </xf>
    <xf numFmtId="0" fontId="2" fillId="0" borderId="21" xfId="0" applyFont="1" applyBorder="1"/>
    <xf numFmtId="0" fontId="2" fillId="0" borderId="31" xfId="0" applyFont="1" applyBorder="1"/>
    <xf numFmtId="0" fontId="2" fillId="0" borderId="25" xfId="0" applyFont="1" applyBorder="1"/>
    <xf numFmtId="3" fontId="2" fillId="0" borderId="31" xfId="0" applyNumberFormat="1" applyFont="1" applyBorder="1"/>
    <xf numFmtId="3" fontId="2" fillId="0" borderId="25" xfId="0" applyNumberFormat="1" applyFont="1" applyBorder="1"/>
    <xf numFmtId="0" fontId="2" fillId="0" borderId="24" xfId="0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1" fontId="0" fillId="0" borderId="18" xfId="0" applyNumberFormat="1" applyBorder="1"/>
    <xf numFmtId="1" fontId="0" fillId="0" borderId="11" xfId="0" applyNumberFormat="1" applyBorder="1"/>
    <xf numFmtId="3" fontId="0" fillId="0" borderId="18" xfId="0" applyNumberFormat="1" applyBorder="1"/>
    <xf numFmtId="4" fontId="0" fillId="0" borderId="19" xfId="0" applyNumberFormat="1" applyBorder="1"/>
    <xf numFmtId="164" fontId="8" fillId="0" borderId="29" xfId="0" applyNumberFormat="1" applyFont="1" applyBorder="1" applyAlignment="1">
      <alignment horizontal="left" vertical="top" wrapText="1" indent="5"/>
    </xf>
    <xf numFmtId="164" fontId="2" fillId="0" borderId="13" xfId="0" applyNumberFormat="1" applyFont="1" applyBorder="1" applyAlignment="1">
      <alignment vertical="top" wrapText="1"/>
    </xf>
    <xf numFmtId="164" fontId="2" fillId="0" borderId="28" xfId="0" applyNumberFormat="1" applyFont="1" applyBorder="1" applyAlignment="1">
      <alignment vertical="top" wrapText="1"/>
    </xf>
    <xf numFmtId="0" fontId="0" fillId="0" borderId="31" xfId="0" applyBorder="1"/>
    <xf numFmtId="1" fontId="0" fillId="0" borderId="0" xfId="0" applyNumberFormat="1" applyBorder="1"/>
    <xf numFmtId="0" fontId="0" fillId="0" borderId="25" xfId="0" applyBorder="1"/>
    <xf numFmtId="164" fontId="0" fillId="0" borderId="31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25" xfId="0" applyNumberFormat="1" applyBorder="1"/>
    <xf numFmtId="164" fontId="0" fillId="0" borderId="24" xfId="0" applyNumberFormat="1" applyBorder="1"/>
    <xf numFmtId="164" fontId="0" fillId="0" borderId="12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1" fontId="11" fillId="0" borderId="9" xfId="0" applyNumberFormat="1" applyFont="1" applyBorder="1"/>
    <xf numFmtId="164" fontId="2" fillId="0" borderId="28" xfId="0" applyNumberFormat="1" applyFont="1" applyBorder="1"/>
    <xf numFmtId="164" fontId="2" fillId="0" borderId="28" xfId="0" applyNumberFormat="1" applyFont="1" applyBorder="1" applyAlignment="1">
      <alignment wrapText="1"/>
    </xf>
    <xf numFmtId="3" fontId="6" fillId="0" borderId="0" xfId="0" applyNumberFormat="1" applyFont="1"/>
    <xf numFmtId="168" fontId="6" fillId="0" borderId="0" xfId="0" applyNumberFormat="1" applyFont="1"/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0" fontId="3" fillId="0" borderId="20" xfId="0" applyFont="1" applyBorder="1" applyAlignment="1">
      <alignment vertical="top" wrapText="1"/>
    </xf>
    <xf numFmtId="0" fontId="13" fillId="0" borderId="0" xfId="0" applyFont="1"/>
    <xf numFmtId="9" fontId="2" fillId="0" borderId="7" xfId="0" applyNumberFormat="1" applyFont="1" applyBorder="1" applyAlignment="1">
      <alignment vertical="top" wrapText="1"/>
    </xf>
    <xf numFmtId="6" fontId="2" fillId="0" borderId="0" xfId="0" applyNumberFormat="1" applyFont="1" applyAlignment="1">
      <alignment horizontal="right" wrapText="1"/>
    </xf>
    <xf numFmtId="168" fontId="2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2" fillId="0" borderId="1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horizontal="left" vertical="top" wrapText="1" inden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0" fillId="0" borderId="15" xfId="0" applyBorder="1" applyAlignment="1"/>
    <xf numFmtId="0" fontId="0" fillId="0" borderId="15" xfId="0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0" fillId="0" borderId="0" xfId="0" applyAlignment="1"/>
    <xf numFmtId="0" fontId="0" fillId="0" borderId="25" xfId="0" applyBorder="1" applyAlignment="1"/>
    <xf numFmtId="0" fontId="1" fillId="0" borderId="12" xfId="0" applyFont="1" applyBorder="1" applyAlignment="1">
      <alignment wrapText="1"/>
    </xf>
    <xf numFmtId="0" fontId="0" fillId="0" borderId="12" xfId="0" applyBorder="1" applyAlignment="1"/>
    <xf numFmtId="37" fontId="0" fillId="0" borderId="0" xfId="0" applyNumberFormat="1"/>
    <xf numFmtId="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47625</xdr:rowOff>
    </xdr:from>
    <xdr:to>
      <xdr:col>8</xdr:col>
      <xdr:colOff>38100</xdr:colOff>
      <xdr:row>48</xdr:row>
      <xdr:rowOff>38100</xdr:rowOff>
    </xdr:to>
    <xdr:sp macro="" textlink="">
      <xdr:nvSpPr>
        <xdr:cNvPr id="1025" name="1"/>
        <xdr:cNvSpPr txBox="1">
          <a:spLocks noChangeArrowheads="1"/>
        </xdr:cNvSpPr>
      </xdr:nvSpPr>
      <xdr:spPr bwMode="auto">
        <a:xfrm>
          <a:off x="0" y="9363075"/>
          <a:ext cx="10315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dc.gov/nceh/lead/surv/database/State_Confirmed_byYear_1997_to_2006.xl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4"/>
  <sheetViews>
    <sheetView view="pageLayout" zoomScale="50" zoomScaleNormal="100" zoomScaleSheetLayoutView="100" zoomScalePageLayoutView="50" workbookViewId="0">
      <selection activeCell="G7" sqref="G7"/>
    </sheetView>
  </sheetViews>
  <sheetFormatPr defaultRowHeight="12"/>
  <cols>
    <col min="1" max="1" width="36.42578125" style="43" customWidth="1"/>
    <col min="2" max="2" width="8.85546875" style="49" customWidth="1"/>
    <col min="3" max="3" width="44.85546875" style="43" customWidth="1"/>
    <col min="4" max="16384" width="9.140625" style="43"/>
  </cols>
  <sheetData>
    <row r="1" spans="1:3">
      <c r="A1" s="20" t="s">
        <v>0</v>
      </c>
      <c r="B1" s="75"/>
      <c r="C1" s="76"/>
    </row>
    <row r="2" spans="1:3">
      <c r="A2" s="13" t="s">
        <v>1</v>
      </c>
      <c r="B2" s="14" t="s">
        <v>2</v>
      </c>
      <c r="C2" s="228" t="s">
        <v>3</v>
      </c>
    </row>
    <row r="3" spans="1:3">
      <c r="A3" s="295" t="s">
        <v>4</v>
      </c>
      <c r="B3" s="296"/>
      <c r="C3" s="296"/>
    </row>
    <row r="4" spans="1:3">
      <c r="A4" s="12" t="s">
        <v>5</v>
      </c>
      <c r="B4" s="79"/>
      <c r="C4" s="162"/>
    </row>
    <row r="5" spans="1:3">
      <c r="A5" s="8" t="s">
        <v>54</v>
      </c>
      <c r="B5" s="9">
        <v>0.5</v>
      </c>
      <c r="C5" s="15" t="s">
        <v>7</v>
      </c>
    </row>
    <row r="6" spans="1:3" ht="24">
      <c r="A6" s="8" t="s">
        <v>55</v>
      </c>
      <c r="B6" s="9">
        <v>0.25</v>
      </c>
      <c r="C6" s="15" t="s">
        <v>9</v>
      </c>
    </row>
    <row r="7" spans="1:3">
      <c r="A7" s="8" t="s">
        <v>16</v>
      </c>
      <c r="B7" s="9">
        <v>0.08</v>
      </c>
      <c r="C7" s="15" t="s">
        <v>7</v>
      </c>
    </row>
    <row r="8" spans="1:3">
      <c r="A8" s="300" t="s">
        <v>11</v>
      </c>
      <c r="B8" s="300"/>
      <c r="C8" s="301"/>
    </row>
    <row r="9" spans="1:3">
      <c r="A9" s="8" t="s">
        <v>53</v>
      </c>
      <c r="B9" s="9">
        <v>1</v>
      </c>
      <c r="C9" s="15" t="s">
        <v>13</v>
      </c>
    </row>
    <row r="10" spans="1:3" ht="24">
      <c r="A10" s="8" t="s">
        <v>14</v>
      </c>
      <c r="B10" s="9">
        <v>0.25</v>
      </c>
      <c r="C10" s="15" t="s">
        <v>15</v>
      </c>
    </row>
    <row r="11" spans="1:3">
      <c r="A11" s="8" t="s">
        <v>16</v>
      </c>
      <c r="B11" s="9">
        <v>0.08</v>
      </c>
      <c r="C11" s="15" t="s">
        <v>7</v>
      </c>
    </row>
    <row r="12" spans="1:3">
      <c r="A12" s="297" t="s">
        <v>57</v>
      </c>
      <c r="B12" s="298"/>
      <c r="C12" s="298"/>
    </row>
    <row r="13" spans="1:3">
      <c r="A13" s="15" t="s">
        <v>58</v>
      </c>
      <c r="B13" s="16"/>
      <c r="C13" s="16"/>
    </row>
    <row r="14" spans="1:3">
      <c r="A14" s="8" t="s">
        <v>53</v>
      </c>
      <c r="B14" s="9">
        <v>0.5</v>
      </c>
      <c r="C14" s="15" t="s">
        <v>7</v>
      </c>
    </row>
    <row r="15" spans="1:3" ht="24">
      <c r="A15" s="8" t="s">
        <v>14</v>
      </c>
      <c r="B15" s="9">
        <v>0.25</v>
      </c>
      <c r="C15" s="15" t="s">
        <v>15</v>
      </c>
    </row>
    <row r="16" spans="1:3">
      <c r="A16" s="8" t="s">
        <v>10</v>
      </c>
      <c r="B16" s="9">
        <v>0.08</v>
      </c>
      <c r="C16" s="15" t="s">
        <v>7</v>
      </c>
    </row>
    <row r="17" spans="1:3">
      <c r="A17" s="300" t="s">
        <v>56</v>
      </c>
      <c r="B17" s="300"/>
      <c r="C17" s="301"/>
    </row>
    <row r="18" spans="1:3">
      <c r="A18" s="8" t="s">
        <v>53</v>
      </c>
      <c r="B18" s="9">
        <v>1</v>
      </c>
      <c r="C18" s="15" t="s">
        <v>7</v>
      </c>
    </row>
    <row r="19" spans="1:3">
      <c r="A19" s="8" t="s">
        <v>14</v>
      </c>
      <c r="B19" s="9">
        <v>0.25</v>
      </c>
      <c r="C19" s="15" t="s">
        <v>17</v>
      </c>
    </row>
    <row r="20" spans="1:3">
      <c r="A20" s="300" t="s">
        <v>18</v>
      </c>
      <c r="B20" s="300"/>
      <c r="C20" s="301"/>
    </row>
    <row r="21" spans="1:3">
      <c r="A21" s="8" t="s">
        <v>53</v>
      </c>
      <c r="B21" s="9">
        <v>1</v>
      </c>
      <c r="C21" s="15" t="s">
        <v>7</v>
      </c>
    </row>
    <row r="22" spans="1:3">
      <c r="A22" s="8" t="s">
        <v>14</v>
      </c>
      <c r="B22" s="9">
        <v>0.25</v>
      </c>
      <c r="C22" s="15" t="s">
        <v>17</v>
      </c>
    </row>
    <row r="23" spans="1:3">
      <c r="A23" s="300" t="s">
        <v>19</v>
      </c>
      <c r="B23" s="300"/>
      <c r="C23" s="301"/>
    </row>
    <row r="24" spans="1:3">
      <c r="A24" s="300" t="s">
        <v>12</v>
      </c>
      <c r="B24" s="300"/>
      <c r="C24" s="301"/>
    </row>
    <row r="25" spans="1:3">
      <c r="A25" s="8" t="s">
        <v>20</v>
      </c>
      <c r="B25" s="9"/>
      <c r="C25" s="100"/>
    </row>
    <row r="26" spans="1:3">
      <c r="A26" s="11" t="s">
        <v>21</v>
      </c>
      <c r="B26" s="9">
        <v>1</v>
      </c>
      <c r="C26" s="100"/>
    </row>
    <row r="27" spans="1:3">
      <c r="A27" s="11" t="s">
        <v>22</v>
      </c>
      <c r="B27" s="9">
        <v>0.03</v>
      </c>
      <c r="C27" s="15" t="s">
        <v>23</v>
      </c>
    </row>
    <row r="28" spans="1:3">
      <c r="A28" s="8" t="s">
        <v>24</v>
      </c>
      <c r="B28" s="9"/>
      <c r="C28" s="100"/>
    </row>
    <row r="29" spans="1:3">
      <c r="A29" s="11" t="s">
        <v>25</v>
      </c>
      <c r="B29" s="9"/>
      <c r="C29" s="15" t="s">
        <v>26</v>
      </c>
    </row>
    <row r="30" spans="1:3">
      <c r="A30" s="19" t="s">
        <v>59</v>
      </c>
      <c r="B30" s="9"/>
      <c r="C30" s="100"/>
    </row>
    <row r="31" spans="1:3">
      <c r="A31" s="11" t="s">
        <v>27</v>
      </c>
      <c r="B31" s="9">
        <v>0.5</v>
      </c>
      <c r="C31" s="15" t="s">
        <v>28</v>
      </c>
    </row>
    <row r="32" spans="1:3">
      <c r="A32" s="11" t="s">
        <v>29</v>
      </c>
      <c r="B32" s="9">
        <v>0.17</v>
      </c>
      <c r="C32" s="15" t="s">
        <v>28</v>
      </c>
    </row>
    <row r="33" spans="1:3">
      <c r="A33" s="299" t="s">
        <v>60</v>
      </c>
      <c r="B33" s="299"/>
      <c r="C33" s="297"/>
    </row>
    <row r="34" spans="1:3">
      <c r="A34" s="8" t="s">
        <v>30</v>
      </c>
      <c r="B34" s="9"/>
      <c r="C34" s="100"/>
    </row>
    <row r="35" spans="1:3">
      <c r="A35" s="11" t="s">
        <v>21</v>
      </c>
      <c r="B35" s="9">
        <v>1</v>
      </c>
      <c r="C35" s="100"/>
    </row>
    <row r="36" spans="1:3">
      <c r="A36" s="11" t="s">
        <v>22</v>
      </c>
      <c r="B36" s="9">
        <v>0.17</v>
      </c>
      <c r="C36" s="15" t="s">
        <v>7</v>
      </c>
    </row>
    <row r="37" spans="1:3">
      <c r="A37" s="299" t="s">
        <v>52</v>
      </c>
      <c r="B37" s="299"/>
      <c r="C37" s="297"/>
    </row>
    <row r="38" spans="1:3" ht="48">
      <c r="A38" s="103" t="s">
        <v>31</v>
      </c>
      <c r="B38" s="74">
        <v>20</v>
      </c>
      <c r="C38" s="100" t="s">
        <v>51</v>
      </c>
    </row>
    <row r="39" spans="1:3">
      <c r="A39" s="103" t="s">
        <v>32</v>
      </c>
      <c r="B39" s="74">
        <v>100</v>
      </c>
      <c r="C39" s="100" t="s">
        <v>33</v>
      </c>
    </row>
    <row r="40" spans="1:3">
      <c r="A40" s="299" t="s">
        <v>34</v>
      </c>
      <c r="B40" s="299"/>
      <c r="C40" s="297"/>
    </row>
    <row r="41" spans="1:3" ht="36">
      <c r="A41" s="103" t="s">
        <v>35</v>
      </c>
      <c r="B41" s="287">
        <v>0</v>
      </c>
      <c r="C41" s="100" t="s">
        <v>236</v>
      </c>
    </row>
    <row r="42" spans="1:3" ht="48">
      <c r="A42" s="103" t="s">
        <v>36</v>
      </c>
      <c r="B42" s="287">
        <v>1</v>
      </c>
      <c r="C42" s="100" t="s">
        <v>230</v>
      </c>
    </row>
    <row r="43" spans="1:3">
      <c r="A43" s="26" t="s">
        <v>37</v>
      </c>
      <c r="B43" s="27"/>
      <c r="C43" s="196" t="s">
        <v>38</v>
      </c>
    </row>
    <row r="44" spans="1:3" ht="25.5" customHeight="1">
      <c r="A44" s="297" t="s">
        <v>39</v>
      </c>
      <c r="B44" s="298"/>
      <c r="C44" s="298"/>
    </row>
    <row r="45" spans="1:3">
      <c r="A45" s="291" t="s">
        <v>40</v>
      </c>
      <c r="B45" s="292"/>
      <c r="C45" s="292"/>
    </row>
    <row r="46" spans="1:3">
      <c r="A46" s="103" t="s">
        <v>41</v>
      </c>
      <c r="B46" s="103"/>
      <c r="C46" s="100"/>
    </row>
    <row r="47" spans="1:3">
      <c r="A47" s="8" t="s">
        <v>6</v>
      </c>
      <c r="B47" s="103">
        <v>0.25</v>
      </c>
      <c r="C47" s="100" t="s">
        <v>7</v>
      </c>
    </row>
    <row r="48" spans="1:3">
      <c r="A48" s="8" t="s">
        <v>8</v>
      </c>
      <c r="B48" s="103">
        <v>0.25</v>
      </c>
      <c r="C48" s="100" t="s">
        <v>17</v>
      </c>
    </row>
    <row r="49" spans="1:3">
      <c r="A49" s="8" t="s">
        <v>42</v>
      </c>
      <c r="B49" s="103">
        <v>1</v>
      </c>
      <c r="C49" s="100" t="s">
        <v>43</v>
      </c>
    </row>
    <row r="50" spans="1:3">
      <c r="A50" s="291" t="s">
        <v>44</v>
      </c>
      <c r="B50" s="292"/>
      <c r="C50" s="292"/>
    </row>
    <row r="51" spans="1:3">
      <c r="A51" s="8" t="s">
        <v>45</v>
      </c>
      <c r="B51" s="25">
        <v>0.25</v>
      </c>
      <c r="C51" s="100"/>
    </row>
    <row r="52" spans="1:3">
      <c r="A52" s="8" t="s">
        <v>46</v>
      </c>
      <c r="B52" s="25">
        <v>0.18</v>
      </c>
      <c r="C52" s="100"/>
    </row>
    <row r="53" spans="1:3">
      <c r="A53" s="8" t="s">
        <v>47</v>
      </c>
      <c r="B53" s="25">
        <v>0.35</v>
      </c>
      <c r="C53" s="100"/>
    </row>
    <row r="54" spans="1:3">
      <c r="A54" s="18" t="s">
        <v>48</v>
      </c>
      <c r="B54" s="25">
        <v>1</v>
      </c>
      <c r="C54" s="100"/>
    </row>
    <row r="55" spans="1:3">
      <c r="A55" s="103" t="s">
        <v>49</v>
      </c>
      <c r="B55" s="81">
        <v>1.2E-2</v>
      </c>
      <c r="C55" s="100"/>
    </row>
    <row r="56" spans="1:3" ht="36">
      <c r="A56" s="103" t="s">
        <v>61</v>
      </c>
      <c r="B56" s="25">
        <v>0.5</v>
      </c>
      <c r="C56" s="100"/>
    </row>
    <row r="57" spans="1:3" ht="13.5" customHeight="1">
      <c r="A57" s="293" t="s">
        <v>50</v>
      </c>
      <c r="B57" s="294"/>
      <c r="C57" s="294"/>
    </row>
    <row r="58" spans="1:3">
      <c r="A58" s="231" t="s">
        <v>62</v>
      </c>
      <c r="B58" s="103">
        <v>3.3000000000000002E-2</v>
      </c>
      <c r="C58" s="100" t="s">
        <v>187</v>
      </c>
    </row>
    <row r="59" spans="1:3">
      <c r="A59" s="291" t="s">
        <v>181</v>
      </c>
      <c r="B59" s="292"/>
      <c r="C59" s="292"/>
    </row>
    <row r="60" spans="1:3">
      <c r="A60" s="231" t="s">
        <v>62</v>
      </c>
      <c r="B60" s="103">
        <v>0.1</v>
      </c>
      <c r="C60" s="100" t="s">
        <v>7</v>
      </c>
    </row>
    <row r="61" spans="1:3">
      <c r="A61" s="23" t="s">
        <v>63</v>
      </c>
    </row>
    <row r="62" spans="1:3">
      <c r="A62" s="13" t="s">
        <v>1</v>
      </c>
      <c r="B62" s="14" t="s">
        <v>2</v>
      </c>
      <c r="C62" s="228" t="s">
        <v>3</v>
      </c>
    </row>
    <row r="63" spans="1:3" ht="12.75" customHeight="1">
      <c r="A63" s="103" t="s">
        <v>64</v>
      </c>
      <c r="B63" s="82">
        <v>16</v>
      </c>
      <c r="C63" s="12" t="s">
        <v>175</v>
      </c>
    </row>
    <row r="64" spans="1:3" ht="13.5" customHeight="1">
      <c r="A64" s="103" t="s">
        <v>65</v>
      </c>
      <c r="B64" s="82">
        <v>11</v>
      </c>
      <c r="C64" s="12" t="s">
        <v>175</v>
      </c>
    </row>
    <row r="65" spans="1:3" ht="12.75" customHeight="1">
      <c r="A65" s="103" t="s">
        <v>182</v>
      </c>
      <c r="B65" s="82">
        <v>10</v>
      </c>
      <c r="C65" s="12" t="s">
        <v>175</v>
      </c>
    </row>
    <row r="66" spans="1:3" ht="13.5" customHeight="1">
      <c r="A66" s="100" t="s">
        <v>66</v>
      </c>
      <c r="B66" s="79"/>
      <c r="C66" s="162"/>
    </row>
    <row r="67" spans="1:3" s="230" customFormat="1" ht="12.75" customHeight="1">
      <c r="A67" s="103" t="s">
        <v>5</v>
      </c>
      <c r="B67" s="24">
        <v>0.6</v>
      </c>
      <c r="C67" s="12" t="s">
        <v>180</v>
      </c>
    </row>
    <row r="68" spans="1:3" ht="13.5" customHeight="1">
      <c r="A68" s="103" t="s">
        <v>67</v>
      </c>
      <c r="B68" s="24">
        <f>2*0.1</f>
        <v>0.2</v>
      </c>
      <c r="C68" s="12" t="s">
        <v>185</v>
      </c>
    </row>
    <row r="69" spans="1:3" s="230" customFormat="1">
      <c r="A69" s="103" t="s">
        <v>68</v>
      </c>
      <c r="B69" s="24">
        <f>0.19+0.42</f>
        <v>0.61</v>
      </c>
      <c r="C69" s="12" t="s">
        <v>183</v>
      </c>
    </row>
    <row r="70" spans="1:3">
      <c r="A70" s="100" t="s">
        <v>69</v>
      </c>
      <c r="B70" s="79"/>
      <c r="C70" s="162"/>
    </row>
    <row r="71" spans="1:3">
      <c r="A71" s="103" t="s">
        <v>70</v>
      </c>
      <c r="B71" s="24">
        <f>B58*B65</f>
        <v>0.33</v>
      </c>
      <c r="C71" s="12" t="s">
        <v>184</v>
      </c>
    </row>
    <row r="72" spans="1:3">
      <c r="A72" s="103" t="s">
        <v>71</v>
      </c>
      <c r="B72" s="24">
        <v>7.0000000000000007E-2</v>
      </c>
      <c r="C72" s="12" t="s">
        <v>176</v>
      </c>
    </row>
    <row r="73" spans="1:3">
      <c r="A73" s="103" t="s">
        <v>72</v>
      </c>
      <c r="B73" s="24">
        <v>1.0900000000000001</v>
      </c>
      <c r="C73" s="12" t="s">
        <v>177</v>
      </c>
    </row>
    <row r="74" spans="1:3">
      <c r="A74" s="162" t="s">
        <v>181</v>
      </c>
      <c r="B74" s="24">
        <f>B60*B65</f>
        <v>1</v>
      </c>
      <c r="C74" s="162" t="s">
        <v>186</v>
      </c>
    </row>
  </sheetData>
  <mergeCells count="15">
    <mergeCell ref="A59:C59"/>
    <mergeCell ref="A57:C57"/>
    <mergeCell ref="A3:C3"/>
    <mergeCell ref="A44:C44"/>
    <mergeCell ref="A45:C45"/>
    <mergeCell ref="A50:C50"/>
    <mergeCell ref="A40:C40"/>
    <mergeCell ref="A24:C24"/>
    <mergeCell ref="A33:C33"/>
    <mergeCell ref="A37:C37"/>
    <mergeCell ref="A17:C17"/>
    <mergeCell ref="A20:C20"/>
    <mergeCell ref="A23:C23"/>
    <mergeCell ref="A8:C8"/>
    <mergeCell ref="A12:C12"/>
  </mergeCells>
  <phoneticPr fontId="0" type="noConversion"/>
  <pageMargins left="0.75" right="0.75" top="0.8" bottom="0.8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7"/>
  <sheetViews>
    <sheetView view="pageLayout" topLeftCell="A73" zoomScaleNormal="100" workbookViewId="0">
      <selection activeCell="G66" sqref="G66"/>
    </sheetView>
  </sheetViews>
  <sheetFormatPr defaultRowHeight="12"/>
  <cols>
    <col min="1" max="1" width="34.5703125" style="2" customWidth="1"/>
    <col min="2" max="2" width="26.42578125" style="2" customWidth="1"/>
    <col min="3" max="5" width="12.7109375" style="2" customWidth="1"/>
    <col min="6" max="6" width="9.140625" style="2" customWidth="1"/>
    <col min="7" max="16384" width="9.140625" style="2"/>
  </cols>
  <sheetData>
    <row r="1" spans="1:6" ht="12.75" thickBot="1">
      <c r="A1" s="308" t="s">
        <v>73</v>
      </c>
      <c r="B1" s="309"/>
      <c r="C1" s="309"/>
      <c r="D1" s="309"/>
      <c r="E1" s="109"/>
    </row>
    <row r="2" spans="1:6" ht="12.75" thickBot="1">
      <c r="A2" s="127" t="s">
        <v>74</v>
      </c>
      <c r="B2" s="128" t="s">
        <v>78</v>
      </c>
      <c r="C2" s="128" t="s">
        <v>79</v>
      </c>
      <c r="D2" s="129" t="s">
        <v>80</v>
      </c>
      <c r="E2" s="2" t="s">
        <v>225</v>
      </c>
      <c r="F2" s="2" t="s">
        <v>212</v>
      </c>
    </row>
    <row r="3" spans="1:6" s="83" customFormat="1" ht="12.75" thickBot="1">
      <c r="A3" s="107" t="s">
        <v>75</v>
      </c>
      <c r="B3" s="121" t="s">
        <v>192</v>
      </c>
      <c r="C3" s="123"/>
      <c r="D3" s="124"/>
      <c r="E3" s="236"/>
      <c r="F3" s="93"/>
    </row>
    <row r="4" spans="1:6" ht="12.75" thickBot="1">
      <c r="A4" s="107" t="s">
        <v>76</v>
      </c>
      <c r="B4" s="121"/>
      <c r="C4" s="121"/>
      <c r="D4" s="122"/>
      <c r="E4" s="43"/>
    </row>
    <row r="5" spans="1:6" ht="12.75" thickBot="1">
      <c r="A5" s="313" t="s">
        <v>77</v>
      </c>
      <c r="B5" s="110" t="s">
        <v>35</v>
      </c>
      <c r="C5" s="96">
        <v>1875</v>
      </c>
      <c r="D5" s="138">
        <v>38</v>
      </c>
      <c r="E5" s="229">
        <f>MAX(C5:C8)</f>
        <v>3750</v>
      </c>
      <c r="F5" s="251">
        <f>MAX(D5:D8)</f>
        <v>38</v>
      </c>
    </row>
    <row r="6" spans="1:6" ht="12.75" thickBot="1">
      <c r="A6" s="314"/>
      <c r="B6" s="110" t="s">
        <v>82</v>
      </c>
      <c r="C6" s="96">
        <v>3750</v>
      </c>
      <c r="D6" s="138">
        <v>38</v>
      </c>
      <c r="E6" s="252"/>
      <c r="F6" s="253"/>
    </row>
    <row r="7" spans="1:6" ht="12.75" thickBot="1">
      <c r="A7" s="314"/>
      <c r="B7" s="110" t="s">
        <v>83</v>
      </c>
      <c r="C7" s="96">
        <v>2663</v>
      </c>
      <c r="D7" s="138">
        <v>27</v>
      </c>
      <c r="E7" s="252"/>
      <c r="F7" s="253"/>
    </row>
    <row r="8" spans="1:6" ht="12.75" thickBot="1">
      <c r="A8" s="314"/>
      <c r="B8" s="110" t="s">
        <v>188</v>
      </c>
      <c r="C8" s="96">
        <f>C6</f>
        <v>3750</v>
      </c>
      <c r="D8" s="246">
        <f>D6</f>
        <v>38</v>
      </c>
      <c r="E8" s="252"/>
      <c r="F8" s="253"/>
    </row>
    <row r="9" spans="1:6" ht="12.75" thickBot="1">
      <c r="A9" s="313" t="s">
        <v>84</v>
      </c>
      <c r="B9" s="110" t="s">
        <v>35</v>
      </c>
      <c r="C9" s="96">
        <v>5625</v>
      </c>
      <c r="D9" s="138">
        <v>113</v>
      </c>
      <c r="E9" s="254">
        <f>MAX(C9:C10)</f>
        <v>5625</v>
      </c>
      <c r="F9" s="255">
        <f>MAX(D9:D10)</f>
        <v>113</v>
      </c>
    </row>
    <row r="10" spans="1:6" ht="12.75" thickBot="1">
      <c r="A10" s="314"/>
      <c r="B10" s="110" t="s">
        <v>188</v>
      </c>
      <c r="C10" s="96">
        <f>C9</f>
        <v>5625</v>
      </c>
      <c r="D10" s="246">
        <f>D9</f>
        <v>113</v>
      </c>
      <c r="E10" s="254"/>
      <c r="F10" s="255"/>
    </row>
    <row r="11" spans="1:6" ht="12.75" thickBot="1">
      <c r="A11" s="119" t="s">
        <v>85</v>
      </c>
      <c r="B11" s="120"/>
      <c r="C11" s="120"/>
      <c r="D11" s="120"/>
      <c r="E11" s="254"/>
      <c r="F11" s="255"/>
    </row>
    <row r="12" spans="1:6" ht="12.75" thickBot="1">
      <c r="A12" s="313" t="s">
        <v>86</v>
      </c>
      <c r="B12" s="22" t="s">
        <v>35</v>
      </c>
      <c r="C12" s="96">
        <v>19175</v>
      </c>
      <c r="D12" s="138">
        <v>346</v>
      </c>
      <c r="E12" s="254">
        <f>MAX(C12:C16)</f>
        <v>38350</v>
      </c>
      <c r="F12" s="255">
        <f>MAX(D12:D16)</f>
        <v>384</v>
      </c>
    </row>
    <row r="13" spans="1:6" ht="12.75" thickBot="1">
      <c r="A13" s="315"/>
      <c r="B13" s="22" t="s">
        <v>82</v>
      </c>
      <c r="C13" s="96">
        <v>38350</v>
      </c>
      <c r="D13" s="138">
        <v>384</v>
      </c>
      <c r="E13" s="254"/>
      <c r="F13" s="255"/>
    </row>
    <row r="14" spans="1:6" ht="12.75" thickBot="1">
      <c r="A14" s="315"/>
      <c r="B14" s="22" t="s">
        <v>83</v>
      </c>
      <c r="C14" s="96">
        <v>12521</v>
      </c>
      <c r="D14" s="138">
        <v>125</v>
      </c>
      <c r="E14" s="254"/>
      <c r="F14" s="255"/>
    </row>
    <row r="15" spans="1:6" ht="12.75" thickBot="1">
      <c r="A15" s="315"/>
      <c r="B15" s="22" t="s">
        <v>88</v>
      </c>
      <c r="C15" s="96">
        <v>38350</v>
      </c>
      <c r="D15" s="138">
        <v>384</v>
      </c>
      <c r="E15" s="254"/>
      <c r="F15" s="255"/>
    </row>
    <row r="16" spans="1:6" ht="12.75" thickBot="1">
      <c r="A16" s="315"/>
      <c r="B16" s="22" t="s">
        <v>188</v>
      </c>
      <c r="C16" s="96">
        <f>C13</f>
        <v>38350</v>
      </c>
      <c r="D16" s="246">
        <f>D13</f>
        <v>384</v>
      </c>
      <c r="E16" s="254"/>
      <c r="F16" s="255"/>
    </row>
    <row r="17" spans="1:6" ht="12.75" thickBot="1">
      <c r="A17" s="313" t="s">
        <v>87</v>
      </c>
      <c r="B17" s="22" t="s">
        <v>35</v>
      </c>
      <c r="C17" s="96">
        <v>204645</v>
      </c>
      <c r="D17" s="246">
        <v>4093</v>
      </c>
      <c r="E17" s="254">
        <f>MAX(C17:C21)</f>
        <v>409290</v>
      </c>
      <c r="F17" s="255">
        <f>MAX(D17:D21)</f>
        <v>4093</v>
      </c>
    </row>
    <row r="18" spans="1:6" ht="12.75" thickBot="1">
      <c r="A18" s="315"/>
      <c r="B18" s="22" t="s">
        <v>82</v>
      </c>
      <c r="C18" s="96">
        <v>113657</v>
      </c>
      <c r="D18" s="246">
        <v>1137</v>
      </c>
      <c r="E18" s="254"/>
      <c r="F18" s="255"/>
    </row>
    <row r="19" spans="1:6" ht="12.75" thickBot="1">
      <c r="A19" s="315"/>
      <c r="B19" s="22" t="s">
        <v>83</v>
      </c>
      <c r="C19" s="96">
        <v>23911</v>
      </c>
      <c r="D19" s="246">
        <v>239</v>
      </c>
      <c r="E19" s="254"/>
      <c r="F19" s="255"/>
    </row>
    <row r="20" spans="1:6" ht="12.75" thickBot="1">
      <c r="A20" s="315"/>
      <c r="B20" s="22" t="s">
        <v>88</v>
      </c>
      <c r="C20" s="96">
        <v>409290</v>
      </c>
      <c r="D20" s="246">
        <v>4093</v>
      </c>
      <c r="E20" s="254"/>
      <c r="F20" s="255"/>
    </row>
    <row r="21" spans="1:6" ht="12.75" thickBot="1">
      <c r="A21" s="315"/>
      <c r="B21" s="22" t="s">
        <v>188</v>
      </c>
      <c r="C21" s="96">
        <f>C18</f>
        <v>113657</v>
      </c>
      <c r="D21" s="246">
        <f>D18</f>
        <v>1137</v>
      </c>
      <c r="E21" s="254"/>
      <c r="F21" s="255"/>
    </row>
    <row r="22" spans="1:6" ht="12.75" thickBot="1">
      <c r="A22" s="313" t="s">
        <v>14</v>
      </c>
      <c r="B22" s="22" t="s">
        <v>35</v>
      </c>
      <c r="C22" s="96">
        <v>67140</v>
      </c>
      <c r="D22" s="246">
        <v>12086</v>
      </c>
      <c r="E22" s="254">
        <f>MAX(C22:C26)</f>
        <v>134280</v>
      </c>
      <c r="F22" s="255">
        <f>MAX(D22:D26)</f>
        <v>13428</v>
      </c>
    </row>
    <row r="23" spans="1:6" ht="12.75" thickBot="1">
      <c r="A23" s="314"/>
      <c r="B23" s="22" t="s">
        <v>82</v>
      </c>
      <c r="C23" s="96">
        <v>35181</v>
      </c>
      <c r="D23" s="246">
        <v>3518</v>
      </c>
      <c r="E23" s="254"/>
      <c r="F23" s="255"/>
    </row>
    <row r="24" spans="1:6" ht="12.75" thickBot="1">
      <c r="A24" s="314"/>
      <c r="B24" s="22" t="s">
        <v>83</v>
      </c>
      <c r="C24" s="96">
        <v>7231</v>
      </c>
      <c r="D24" s="246">
        <v>723</v>
      </c>
      <c r="E24" s="254"/>
      <c r="F24" s="255"/>
    </row>
    <row r="25" spans="1:6" ht="12.75" thickBot="1">
      <c r="A25" s="314"/>
      <c r="B25" s="22" t="s">
        <v>88</v>
      </c>
      <c r="C25" s="96">
        <v>134280</v>
      </c>
      <c r="D25" s="246">
        <v>13428</v>
      </c>
      <c r="E25" s="254"/>
      <c r="F25" s="255"/>
    </row>
    <row r="26" spans="1:6" ht="12.75" thickBot="1">
      <c r="A26" s="314"/>
      <c r="B26" s="22" t="s">
        <v>188</v>
      </c>
      <c r="C26" s="96">
        <f>C23</f>
        <v>35181</v>
      </c>
      <c r="D26" s="246">
        <f>D23</f>
        <v>3518</v>
      </c>
      <c r="E26" s="254"/>
      <c r="F26" s="255"/>
    </row>
    <row r="27" spans="1:6" ht="12.75" thickBot="1">
      <c r="A27" s="305" t="s">
        <v>89</v>
      </c>
      <c r="B27" s="3" t="s">
        <v>35</v>
      </c>
      <c r="C27" s="30">
        <v>3750</v>
      </c>
      <c r="D27" s="116">
        <v>375</v>
      </c>
      <c r="E27" s="254">
        <f>MAX(C27:C31)</f>
        <v>3750</v>
      </c>
      <c r="F27" s="255">
        <f>MAX(D27:D31)</f>
        <v>375</v>
      </c>
    </row>
    <row r="28" spans="1:6" ht="12.75" customHeight="1" thickBot="1">
      <c r="A28" s="311"/>
      <c r="B28" s="3" t="s">
        <v>82</v>
      </c>
      <c r="C28" s="31">
        <v>3750</v>
      </c>
      <c r="D28" s="247">
        <v>375</v>
      </c>
      <c r="E28" s="254"/>
      <c r="F28" s="255"/>
    </row>
    <row r="29" spans="1:6" ht="12.75" customHeight="1" thickBot="1">
      <c r="A29" s="311"/>
      <c r="B29" s="3" t="s">
        <v>83</v>
      </c>
      <c r="C29" s="31">
        <v>1234</v>
      </c>
      <c r="D29" s="247">
        <v>123</v>
      </c>
      <c r="E29" s="254"/>
      <c r="F29" s="255"/>
    </row>
    <row r="30" spans="1:6" ht="12" customHeight="1">
      <c r="A30" s="311"/>
      <c r="B30" s="99" t="s">
        <v>88</v>
      </c>
      <c r="C30" s="97">
        <v>3750</v>
      </c>
      <c r="D30" s="158">
        <v>375</v>
      </c>
      <c r="E30" s="254"/>
      <c r="F30" s="255"/>
    </row>
    <row r="31" spans="1:6" ht="12" customHeight="1" thickBot="1">
      <c r="A31" s="312"/>
      <c r="B31" s="77" t="s">
        <v>188</v>
      </c>
      <c r="C31" s="98">
        <f>C28</f>
        <v>3750</v>
      </c>
      <c r="D31" s="248">
        <f>D28</f>
        <v>375</v>
      </c>
      <c r="E31" s="254"/>
      <c r="F31" s="255"/>
    </row>
    <row r="32" spans="1:6" ht="12.75" thickBot="1">
      <c r="A32" s="29" t="s">
        <v>90</v>
      </c>
      <c r="E32" s="254"/>
      <c r="F32" s="255"/>
    </row>
    <row r="33" spans="1:6" ht="12.75" thickBot="1">
      <c r="A33" s="310" t="s">
        <v>91</v>
      </c>
      <c r="B33" s="22" t="s">
        <v>35</v>
      </c>
      <c r="C33" s="32">
        <v>33418</v>
      </c>
      <c r="D33" s="249">
        <v>6684</v>
      </c>
      <c r="E33" s="254">
        <f>MAX(C33:C35)</f>
        <v>66836</v>
      </c>
      <c r="F33" s="255">
        <f>MAX(D33:D35)</f>
        <v>6684</v>
      </c>
    </row>
    <row r="34" spans="1:6" ht="12.75" thickBot="1">
      <c r="A34" s="310"/>
      <c r="B34" s="22" t="s">
        <v>92</v>
      </c>
      <c r="C34" s="32">
        <v>66836</v>
      </c>
      <c r="D34" s="249">
        <v>6684</v>
      </c>
      <c r="E34" s="254"/>
      <c r="F34" s="255"/>
    </row>
    <row r="35" spans="1:6" ht="12.75" thickBot="1">
      <c r="A35" s="310"/>
      <c r="B35" s="94" t="s">
        <v>188</v>
      </c>
      <c r="C35" s="96">
        <f>C34</f>
        <v>66836</v>
      </c>
      <c r="D35" s="246">
        <f>D34</f>
        <v>6684</v>
      </c>
      <c r="E35" s="254"/>
      <c r="F35" s="255"/>
    </row>
    <row r="36" spans="1:6" ht="12.75" thickBot="1">
      <c r="A36" s="310" t="s">
        <v>93</v>
      </c>
      <c r="B36" s="22" t="s">
        <v>35</v>
      </c>
      <c r="C36" s="32">
        <v>3817</v>
      </c>
      <c r="D36" s="250">
        <v>392</v>
      </c>
      <c r="E36" s="254">
        <f>MAX(C36:C38)</f>
        <v>7834</v>
      </c>
      <c r="F36" s="255">
        <f>MAX(D36:D38)</f>
        <v>392</v>
      </c>
    </row>
    <row r="37" spans="1:6" ht="12.75" thickBot="1">
      <c r="A37" s="310"/>
      <c r="B37" s="22" t="s">
        <v>92</v>
      </c>
      <c r="C37" s="32">
        <v>7834</v>
      </c>
      <c r="D37" s="250">
        <v>392</v>
      </c>
      <c r="E37" s="254"/>
      <c r="F37" s="255"/>
    </row>
    <row r="38" spans="1:6" ht="12.75" thickBot="1">
      <c r="A38" s="310"/>
      <c r="B38" s="94" t="s">
        <v>188</v>
      </c>
      <c r="C38" s="96">
        <f>C37</f>
        <v>7834</v>
      </c>
      <c r="D38" s="246">
        <f>D37</f>
        <v>392</v>
      </c>
      <c r="E38" s="254"/>
      <c r="F38" s="255"/>
    </row>
    <row r="39" spans="1:6" ht="12.75" thickBot="1">
      <c r="A39" s="310" t="s">
        <v>94</v>
      </c>
      <c r="B39" s="22" t="s">
        <v>35</v>
      </c>
      <c r="C39" s="32">
        <v>24499</v>
      </c>
      <c r="D39" s="249">
        <v>4900</v>
      </c>
      <c r="E39" s="254">
        <f>MAX(C39:C42)</f>
        <v>48998</v>
      </c>
      <c r="F39" s="255">
        <f>MAX(D39:D42)</f>
        <v>4900</v>
      </c>
    </row>
    <row r="40" spans="1:6" ht="12.75" thickBot="1">
      <c r="A40" s="310"/>
      <c r="B40" s="22" t="s">
        <v>82</v>
      </c>
      <c r="C40" s="32">
        <v>48998</v>
      </c>
      <c r="D40" s="249">
        <v>4900</v>
      </c>
      <c r="E40" s="254"/>
      <c r="F40" s="255"/>
    </row>
    <row r="41" spans="1:6" ht="12.75" thickBot="1">
      <c r="A41" s="310"/>
      <c r="B41" s="22" t="s">
        <v>83</v>
      </c>
      <c r="C41" s="32">
        <v>25222</v>
      </c>
      <c r="D41" s="249">
        <v>2522</v>
      </c>
      <c r="E41" s="254"/>
      <c r="F41" s="255"/>
    </row>
    <row r="42" spans="1:6" ht="12.75" thickBot="1">
      <c r="A42" s="310"/>
      <c r="B42" s="94" t="s">
        <v>188</v>
      </c>
      <c r="C42" s="96">
        <f>C40</f>
        <v>48998</v>
      </c>
      <c r="D42" s="246">
        <f>D40</f>
        <v>4900</v>
      </c>
      <c r="E42" s="254"/>
      <c r="F42" s="255"/>
    </row>
    <row r="43" spans="1:6" ht="12.75" thickBot="1">
      <c r="A43" s="302" t="s">
        <v>95</v>
      </c>
      <c r="B43" s="22" t="s">
        <v>35</v>
      </c>
      <c r="C43" s="32">
        <v>6439</v>
      </c>
      <c r="D43" s="250">
        <v>644</v>
      </c>
      <c r="E43" s="254">
        <f>MAX(C43:C46)</f>
        <v>12877</v>
      </c>
      <c r="F43" s="255">
        <f>MAX(D43:D46)</f>
        <v>644</v>
      </c>
    </row>
    <row r="44" spans="1:6" ht="12.75" thickBot="1">
      <c r="A44" s="303"/>
      <c r="B44" s="22" t="s">
        <v>82</v>
      </c>
      <c r="C44" s="32">
        <v>12877</v>
      </c>
      <c r="D44" s="250">
        <v>644</v>
      </c>
      <c r="E44" s="254"/>
      <c r="F44" s="255"/>
    </row>
    <row r="45" spans="1:6" ht="12.75" thickBot="1">
      <c r="A45" s="303"/>
      <c r="B45" s="22" t="s">
        <v>83</v>
      </c>
      <c r="C45" s="32">
        <v>6728</v>
      </c>
      <c r="D45" s="250">
        <v>336</v>
      </c>
      <c r="E45" s="254"/>
      <c r="F45" s="255"/>
    </row>
    <row r="46" spans="1:6" ht="12.75" thickBot="1">
      <c r="A46" s="304"/>
      <c r="B46" s="94" t="s">
        <v>188</v>
      </c>
      <c r="C46" s="96">
        <f>C44</f>
        <v>12877</v>
      </c>
      <c r="D46" s="246">
        <f>D44</f>
        <v>644</v>
      </c>
      <c r="E46" s="254"/>
      <c r="F46" s="255"/>
    </row>
    <row r="47" spans="1:6" ht="12.75" thickBot="1">
      <c r="A47" s="305" t="s">
        <v>96</v>
      </c>
      <c r="B47" s="22" t="s">
        <v>35</v>
      </c>
      <c r="C47" s="32">
        <v>2909</v>
      </c>
      <c r="D47" s="250">
        <v>582</v>
      </c>
      <c r="E47" s="254">
        <f>MAX(C47:C50)</f>
        <v>5817</v>
      </c>
      <c r="F47" s="255">
        <f>MAX(D47:D50)</f>
        <v>582</v>
      </c>
    </row>
    <row r="48" spans="1:6" ht="12.75" thickBot="1">
      <c r="A48" s="306"/>
      <c r="B48" s="22" t="s">
        <v>82</v>
      </c>
      <c r="C48" s="32">
        <v>5817</v>
      </c>
      <c r="D48" s="250">
        <v>582</v>
      </c>
      <c r="E48" s="254"/>
      <c r="F48" s="255"/>
    </row>
    <row r="49" spans="1:6" ht="12.75" thickBot="1">
      <c r="A49" s="306"/>
      <c r="B49" s="22" t="s">
        <v>83</v>
      </c>
      <c r="C49" s="32">
        <v>3247</v>
      </c>
      <c r="D49" s="250">
        <v>325</v>
      </c>
      <c r="E49" s="254"/>
      <c r="F49" s="255"/>
    </row>
    <row r="50" spans="1:6" ht="12.75" thickBot="1">
      <c r="A50" s="307"/>
      <c r="B50" s="94" t="s">
        <v>188</v>
      </c>
      <c r="C50" s="96">
        <f>C48</f>
        <v>5817</v>
      </c>
      <c r="D50" s="246">
        <f>D48</f>
        <v>582</v>
      </c>
      <c r="E50" s="254"/>
      <c r="F50" s="255"/>
    </row>
    <row r="51" spans="1:6" ht="12.75" thickBot="1">
      <c r="A51" s="305" t="s">
        <v>97</v>
      </c>
      <c r="B51" s="22" t="s">
        <v>35</v>
      </c>
      <c r="C51" s="32">
        <v>3653</v>
      </c>
      <c r="D51" s="250">
        <v>365</v>
      </c>
      <c r="E51" s="254">
        <f>MAX(C51:C54)</f>
        <v>7306</v>
      </c>
      <c r="F51" s="255">
        <f>MAX(D51:D54)</f>
        <v>365</v>
      </c>
    </row>
    <row r="52" spans="1:6" ht="12.75" thickBot="1">
      <c r="A52" s="306"/>
      <c r="B52" s="22" t="s">
        <v>82</v>
      </c>
      <c r="C52" s="32">
        <v>7306</v>
      </c>
      <c r="D52" s="250">
        <v>365</v>
      </c>
      <c r="E52" s="254"/>
      <c r="F52" s="255"/>
    </row>
    <row r="53" spans="1:6" ht="12.75" thickBot="1">
      <c r="A53" s="306"/>
      <c r="B53" s="22" t="s">
        <v>83</v>
      </c>
      <c r="C53" s="32">
        <v>3817</v>
      </c>
      <c r="D53" s="250">
        <v>191</v>
      </c>
      <c r="E53" s="254"/>
      <c r="F53" s="255"/>
    </row>
    <row r="54" spans="1:6" ht="12.75" thickBot="1">
      <c r="A54" s="307"/>
      <c r="B54" s="94" t="s">
        <v>188</v>
      </c>
      <c r="C54" s="96">
        <f>C52</f>
        <v>7306</v>
      </c>
      <c r="D54" s="246">
        <f>D52</f>
        <v>365</v>
      </c>
      <c r="E54" s="254"/>
      <c r="F54" s="255"/>
    </row>
    <row r="55" spans="1:6" ht="12.75" thickBot="1">
      <c r="A55" s="125" t="s">
        <v>189</v>
      </c>
      <c r="B55" s="126"/>
      <c r="C55" s="126"/>
      <c r="D55" s="126"/>
      <c r="E55" s="254"/>
      <c r="F55" s="255"/>
    </row>
    <row r="56" spans="1:6" ht="12.75" thickBot="1">
      <c r="A56" s="305" t="s">
        <v>14</v>
      </c>
      <c r="B56" s="22" t="s">
        <v>35</v>
      </c>
      <c r="C56" s="32">
        <v>5093</v>
      </c>
      <c r="D56" s="250">
        <v>509</v>
      </c>
      <c r="E56" s="254">
        <f>MAX(C56:C59)</f>
        <v>5093</v>
      </c>
      <c r="F56" s="255">
        <f>MAX(D56:D59)</f>
        <v>509</v>
      </c>
    </row>
    <row r="57" spans="1:6" ht="12.75" thickBot="1">
      <c r="A57" s="306"/>
      <c r="B57" s="22" t="s">
        <v>82</v>
      </c>
      <c r="C57" s="32">
        <v>1643</v>
      </c>
      <c r="D57" s="250">
        <v>164</v>
      </c>
      <c r="E57" s="254"/>
      <c r="F57" s="255"/>
    </row>
    <row r="58" spans="1:6" ht="12.75" thickBot="1">
      <c r="A58" s="306"/>
      <c r="B58" s="22" t="s">
        <v>92</v>
      </c>
      <c r="C58" s="95">
        <v>355</v>
      </c>
      <c r="D58" s="250">
        <v>36</v>
      </c>
      <c r="E58" s="254"/>
      <c r="F58" s="255"/>
    </row>
    <row r="59" spans="1:6" ht="12.75" thickBot="1">
      <c r="A59" s="307"/>
      <c r="B59" s="94" t="s">
        <v>188</v>
      </c>
      <c r="C59" s="96">
        <f>C57</f>
        <v>1643</v>
      </c>
      <c r="D59" s="246">
        <f>D57</f>
        <v>164</v>
      </c>
      <c r="E59" s="254"/>
      <c r="F59" s="255"/>
    </row>
    <row r="60" spans="1:6" ht="12.75" thickBot="1">
      <c r="A60" s="305" t="s">
        <v>53</v>
      </c>
      <c r="B60" s="22" t="s">
        <v>35</v>
      </c>
      <c r="C60" s="32">
        <v>6103</v>
      </c>
      <c r="D60" s="250">
        <v>305</v>
      </c>
      <c r="E60" s="254">
        <f>MAX(C60:C63)</f>
        <v>6103</v>
      </c>
      <c r="F60" s="255">
        <f>MAX(D60:D63)</f>
        <v>305</v>
      </c>
    </row>
    <row r="61" spans="1:6" ht="12.75" thickBot="1">
      <c r="A61" s="306"/>
      <c r="B61" s="22" t="s">
        <v>82</v>
      </c>
      <c r="C61" s="32">
        <v>2110</v>
      </c>
      <c r="D61" s="250">
        <v>106</v>
      </c>
      <c r="E61" s="254"/>
      <c r="F61" s="255"/>
    </row>
    <row r="62" spans="1:6" ht="12.75" thickBot="1">
      <c r="A62" s="306"/>
      <c r="B62" s="22" t="s">
        <v>92</v>
      </c>
      <c r="C62" s="95">
        <v>489</v>
      </c>
      <c r="D62" s="250">
        <v>24</v>
      </c>
      <c r="E62" s="254"/>
      <c r="F62" s="255"/>
    </row>
    <row r="63" spans="1:6" ht="12.75" thickBot="1">
      <c r="A63" s="307"/>
      <c r="B63" s="94" t="s">
        <v>188</v>
      </c>
      <c r="C63" s="96">
        <f>C61</f>
        <v>2110</v>
      </c>
      <c r="D63" s="246">
        <f>D61</f>
        <v>106</v>
      </c>
      <c r="E63" s="254"/>
      <c r="F63" s="255"/>
    </row>
    <row r="64" spans="1:6" ht="12.75" thickBot="1">
      <c r="A64" s="107" t="s">
        <v>98</v>
      </c>
      <c r="B64" s="108"/>
      <c r="C64" s="108"/>
      <c r="D64" s="108"/>
      <c r="E64" s="254"/>
      <c r="F64" s="255"/>
    </row>
    <row r="65" spans="1:6" ht="12.75" thickBot="1">
      <c r="A65" s="305" t="s">
        <v>14</v>
      </c>
      <c r="B65" s="22" t="s">
        <v>35</v>
      </c>
      <c r="C65" s="32">
        <v>25080</v>
      </c>
      <c r="D65" s="250">
        <v>4515</v>
      </c>
      <c r="E65" s="254">
        <f>MAX(C65:C69)</f>
        <v>50160</v>
      </c>
      <c r="F65" s="255">
        <f>MAX(D65:D69)</f>
        <v>5016</v>
      </c>
    </row>
    <row r="66" spans="1:6" ht="12.75" thickBot="1">
      <c r="A66" s="306"/>
      <c r="B66" s="22" t="s">
        <v>82</v>
      </c>
      <c r="C66" s="32">
        <v>50160</v>
      </c>
      <c r="D66" s="249">
        <v>5016</v>
      </c>
      <c r="E66" s="254"/>
      <c r="F66" s="255"/>
    </row>
    <row r="67" spans="1:6" ht="12.75" thickBot="1">
      <c r="A67" s="306"/>
      <c r="B67" s="22" t="s">
        <v>83</v>
      </c>
      <c r="C67" s="32">
        <v>23074</v>
      </c>
      <c r="D67" s="249">
        <v>2307</v>
      </c>
      <c r="E67" s="254"/>
      <c r="F67" s="255"/>
    </row>
    <row r="68" spans="1:6" ht="12.75" thickBot="1">
      <c r="A68" s="306"/>
      <c r="B68" s="110" t="s">
        <v>88</v>
      </c>
      <c r="C68" s="32">
        <f>C66/10</f>
        <v>5016</v>
      </c>
      <c r="D68" s="249">
        <f>D66/10</f>
        <v>501.6</v>
      </c>
      <c r="E68" s="254"/>
      <c r="F68" s="255"/>
    </row>
    <row r="69" spans="1:6" ht="12.75" thickBot="1">
      <c r="A69" s="307"/>
      <c r="B69" s="94" t="s">
        <v>188</v>
      </c>
      <c r="C69" s="96">
        <f>C67</f>
        <v>23074</v>
      </c>
      <c r="D69" s="246">
        <f>D67</f>
        <v>2307</v>
      </c>
      <c r="E69" s="254"/>
      <c r="F69" s="255"/>
    </row>
    <row r="70" spans="1:6" ht="12.75" thickBot="1">
      <c r="A70" s="305" t="s">
        <v>53</v>
      </c>
      <c r="B70" s="22" t="s">
        <v>35</v>
      </c>
      <c r="C70" s="32">
        <v>100310</v>
      </c>
      <c r="D70" s="250">
        <v>1806</v>
      </c>
      <c r="E70" s="254">
        <f>MAX(C70:C74)</f>
        <v>200620</v>
      </c>
      <c r="F70" s="255">
        <f>MAX(D70:D74)</f>
        <v>2006</v>
      </c>
    </row>
    <row r="71" spans="1:6" ht="12.75" thickBot="1">
      <c r="A71" s="306"/>
      <c r="B71" s="22" t="s">
        <v>82</v>
      </c>
      <c r="C71" s="32">
        <v>200620</v>
      </c>
      <c r="D71" s="249">
        <v>2006</v>
      </c>
      <c r="E71" s="254"/>
      <c r="F71" s="255"/>
    </row>
    <row r="72" spans="1:6" ht="12.75" thickBot="1">
      <c r="A72" s="306"/>
      <c r="B72" s="22" t="s">
        <v>83</v>
      </c>
      <c r="C72" s="32">
        <v>92285</v>
      </c>
      <c r="D72" s="250">
        <v>923</v>
      </c>
      <c r="E72" s="254"/>
      <c r="F72" s="255"/>
    </row>
    <row r="73" spans="1:6" ht="12.75" thickBot="1">
      <c r="A73" s="306"/>
      <c r="B73" s="110" t="s">
        <v>88</v>
      </c>
      <c r="C73" s="32">
        <f>C71/10</f>
        <v>20062</v>
      </c>
      <c r="D73" s="249">
        <f>D71/10</f>
        <v>200.6</v>
      </c>
      <c r="E73" s="254"/>
      <c r="F73" s="255"/>
    </row>
    <row r="74" spans="1:6" ht="12.75" thickBot="1">
      <c r="A74" s="307"/>
      <c r="B74" s="94" t="s">
        <v>188</v>
      </c>
      <c r="C74" s="96">
        <f>C71</f>
        <v>200620</v>
      </c>
      <c r="D74" s="246">
        <f>D71</f>
        <v>2006</v>
      </c>
      <c r="E74" s="254"/>
      <c r="F74" s="255"/>
    </row>
    <row r="75" spans="1:6" ht="12.75" thickBot="1">
      <c r="A75" s="107" t="s">
        <v>103</v>
      </c>
      <c r="B75" s="108"/>
      <c r="C75" s="108"/>
      <c r="D75" s="108"/>
      <c r="E75" s="254"/>
      <c r="F75" s="255"/>
    </row>
    <row r="76" spans="1:6" ht="12.75" thickBot="1">
      <c r="A76" s="305" t="s">
        <v>14</v>
      </c>
      <c r="B76" s="22" t="s">
        <v>35</v>
      </c>
      <c r="C76" s="32">
        <v>67250</v>
      </c>
      <c r="D76" s="249">
        <v>13450</v>
      </c>
      <c r="E76" s="254">
        <f>MAX(C76:C80)</f>
        <v>67250</v>
      </c>
      <c r="F76" s="255">
        <f>MAX(D76:D80)</f>
        <v>13450</v>
      </c>
    </row>
    <row r="77" spans="1:6" ht="12.75" thickBot="1">
      <c r="A77" s="306"/>
      <c r="B77" s="22" t="s">
        <v>82</v>
      </c>
      <c r="C77" s="32">
        <v>42841</v>
      </c>
      <c r="D77" s="249">
        <v>4284</v>
      </c>
      <c r="E77" s="254"/>
      <c r="F77" s="255"/>
    </row>
    <row r="78" spans="1:6" ht="12.75" thickBot="1">
      <c r="A78" s="306"/>
      <c r="B78" s="22" t="s">
        <v>92</v>
      </c>
      <c r="C78" s="32">
        <v>9290</v>
      </c>
      <c r="D78" s="250">
        <v>929</v>
      </c>
      <c r="E78" s="254"/>
      <c r="F78" s="255"/>
    </row>
    <row r="79" spans="1:6" ht="12.75" thickBot="1">
      <c r="A79" s="306"/>
      <c r="B79" s="110" t="s">
        <v>88</v>
      </c>
      <c r="C79" s="32">
        <f>C76/10</f>
        <v>6725</v>
      </c>
      <c r="D79" s="249">
        <f>D76/10</f>
        <v>1345</v>
      </c>
      <c r="E79" s="254"/>
      <c r="F79" s="255"/>
    </row>
    <row r="80" spans="1:6" ht="12.75" thickBot="1">
      <c r="A80" s="307"/>
      <c r="B80" s="94" t="s">
        <v>188</v>
      </c>
      <c r="C80" s="96">
        <f>C77</f>
        <v>42841</v>
      </c>
      <c r="D80" s="246">
        <f>D77</f>
        <v>4284</v>
      </c>
      <c r="E80" s="254"/>
      <c r="F80" s="255"/>
    </row>
    <row r="81" spans="1:6" ht="12.75" thickBot="1">
      <c r="A81" s="305" t="s">
        <v>53</v>
      </c>
      <c r="B81" s="22" t="s">
        <v>35</v>
      </c>
      <c r="C81" s="32">
        <v>103525</v>
      </c>
      <c r="D81" s="249">
        <v>10353</v>
      </c>
      <c r="E81" s="254">
        <f>MAX(C81:C85)</f>
        <v>207050</v>
      </c>
      <c r="F81" s="255">
        <f>MAX(D81:D85)</f>
        <v>10353</v>
      </c>
    </row>
    <row r="82" spans="1:6" ht="12.75" thickBot="1">
      <c r="A82" s="306"/>
      <c r="B82" s="22" t="s">
        <v>82</v>
      </c>
      <c r="C82" s="32">
        <v>65950</v>
      </c>
      <c r="D82" s="249">
        <v>3298</v>
      </c>
      <c r="E82" s="254" t="str">
        <f t="shared" ref="E82:E85" si="0">IF(F82,C82,"")</f>
        <v/>
      </c>
      <c r="F82" s="255"/>
    </row>
    <row r="83" spans="1:6" ht="12.75" thickBot="1">
      <c r="A83" s="306"/>
      <c r="B83" s="22" t="s">
        <v>92</v>
      </c>
      <c r="C83" s="32">
        <v>14301</v>
      </c>
      <c r="D83" s="250">
        <v>715</v>
      </c>
      <c r="E83" s="254" t="str">
        <f t="shared" si="0"/>
        <v/>
      </c>
      <c r="F83" s="255"/>
    </row>
    <row r="84" spans="1:6" ht="12.75" thickBot="1">
      <c r="A84" s="306"/>
      <c r="B84" s="110" t="s">
        <v>88</v>
      </c>
      <c r="C84" s="32">
        <v>207050</v>
      </c>
      <c r="D84" s="249">
        <v>10353</v>
      </c>
      <c r="E84" s="254" t="str">
        <f t="shared" si="0"/>
        <v/>
      </c>
      <c r="F84" s="255"/>
    </row>
    <row r="85" spans="1:6" ht="12.75" thickBot="1">
      <c r="A85" s="307"/>
      <c r="B85" s="94" t="s">
        <v>188</v>
      </c>
      <c r="C85" s="96">
        <f>C82</f>
        <v>65950</v>
      </c>
      <c r="D85" s="246">
        <f>D82</f>
        <v>3298</v>
      </c>
      <c r="E85" s="254" t="str">
        <f t="shared" si="0"/>
        <v/>
      </c>
      <c r="F85" s="255"/>
    </row>
    <row r="86" spans="1:6">
      <c r="A86" s="29" t="s">
        <v>216</v>
      </c>
      <c r="B86" s="29"/>
      <c r="C86" s="241">
        <f>E86</f>
        <v>1280989</v>
      </c>
      <c r="D86" s="29"/>
      <c r="E86" s="258">
        <f>SUM(E3:E85)</f>
        <v>1280989</v>
      </c>
      <c r="F86" s="251"/>
    </row>
    <row r="87" spans="1:6">
      <c r="A87" s="29" t="s">
        <v>213</v>
      </c>
      <c r="B87" s="29"/>
      <c r="C87" s="29"/>
      <c r="D87" s="241">
        <f>F87</f>
        <v>63637</v>
      </c>
      <c r="E87" s="256"/>
      <c r="F87" s="257">
        <f>SUM(F3:F85)</f>
        <v>63637</v>
      </c>
    </row>
  </sheetData>
  <mergeCells count="19">
    <mergeCell ref="A56:A59"/>
    <mergeCell ref="A60:A63"/>
    <mergeCell ref="A76:A80"/>
    <mergeCell ref="A81:A85"/>
    <mergeCell ref="A65:A69"/>
    <mergeCell ref="A70:A74"/>
    <mergeCell ref="A43:A46"/>
    <mergeCell ref="A47:A50"/>
    <mergeCell ref="A51:A54"/>
    <mergeCell ref="A1:D1"/>
    <mergeCell ref="A33:A35"/>
    <mergeCell ref="A36:A38"/>
    <mergeCell ref="A39:A42"/>
    <mergeCell ref="A27:A31"/>
    <mergeCell ref="A22:A26"/>
    <mergeCell ref="A17:A21"/>
    <mergeCell ref="A12:A16"/>
    <mergeCell ref="A9:A10"/>
    <mergeCell ref="A5:A8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"/>
  <sheetViews>
    <sheetView view="pageLayout" zoomScaleNormal="100" workbookViewId="0">
      <selection activeCell="G15" sqref="G15"/>
    </sheetView>
  </sheetViews>
  <sheetFormatPr defaultRowHeight="12.75"/>
  <cols>
    <col min="1" max="1" width="40" customWidth="1"/>
    <col min="3" max="3" width="10.5703125" style="36" customWidth="1"/>
    <col min="5" max="5" width="12.85546875" style="37" customWidth="1"/>
  </cols>
  <sheetData>
    <row r="1" spans="1:1">
      <c r="A1" s="29" t="s">
        <v>235</v>
      </c>
    </row>
    <row r="2" spans="1:1">
      <c r="A2" s="13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1"/>
  <sheetViews>
    <sheetView view="pageLayout" zoomScaleNormal="100" workbookViewId="0">
      <selection activeCell="G15" sqref="G15"/>
    </sheetView>
  </sheetViews>
  <sheetFormatPr defaultRowHeight="12.75"/>
  <cols>
    <col min="1" max="1" width="30.85546875" customWidth="1"/>
    <col min="2" max="2" width="12.7109375" style="86" customWidth="1"/>
    <col min="3" max="3" width="12.85546875" style="84" customWidth="1"/>
    <col min="4" max="4" width="10.85546875" style="37" customWidth="1"/>
    <col min="5" max="5" width="10.7109375" style="37" customWidth="1"/>
    <col min="6" max="8" width="9.28515625" bestFit="1" customWidth="1"/>
    <col min="9" max="9" width="10.140625" bestFit="1" customWidth="1"/>
    <col min="10" max="11" width="9.28515625" bestFit="1" customWidth="1"/>
  </cols>
  <sheetData>
    <row r="1" spans="1:11" ht="13.5" thickBot="1">
      <c r="A1" s="1" t="s">
        <v>113</v>
      </c>
      <c r="F1" s="132" t="s">
        <v>193</v>
      </c>
      <c r="G1" s="144"/>
      <c r="H1" s="136"/>
      <c r="I1" s="145" t="s">
        <v>129</v>
      </c>
      <c r="J1" s="137" t="s">
        <v>194</v>
      </c>
      <c r="K1" s="134"/>
    </row>
    <row r="2" spans="1:11" ht="13.5" thickBot="1">
      <c r="A2" s="110" t="s">
        <v>74</v>
      </c>
      <c r="B2" s="141" t="s">
        <v>99</v>
      </c>
      <c r="C2" s="142" t="s">
        <v>114</v>
      </c>
      <c r="D2" s="143" t="s">
        <v>100</v>
      </c>
      <c r="E2" s="146" t="s">
        <v>2</v>
      </c>
      <c r="F2" s="133" t="str">
        <f>B4</f>
        <v>Start-up:</v>
      </c>
      <c r="G2" s="144" t="str">
        <f>B5</f>
        <v>Delivery:</v>
      </c>
      <c r="H2" s="147" t="str">
        <f>B6</f>
        <v>Posting:</v>
      </c>
      <c r="I2" s="145"/>
      <c r="J2" s="137" t="s">
        <v>190</v>
      </c>
      <c r="K2" s="135" t="s">
        <v>191</v>
      </c>
    </row>
    <row r="3" spans="1:11" s="73" customFormat="1" ht="13.5" thickBot="1">
      <c r="A3" s="111" t="s">
        <v>75</v>
      </c>
      <c r="B3" s="138" t="s">
        <v>192</v>
      </c>
      <c r="C3" s="139"/>
      <c r="D3" s="140"/>
      <c r="E3" s="263"/>
      <c r="F3" s="266"/>
      <c r="G3" s="173"/>
      <c r="H3" s="173"/>
      <c r="I3" s="225"/>
      <c r="J3" s="267"/>
      <c r="K3" s="245"/>
    </row>
    <row r="4" spans="1:11" ht="13.5" thickBot="1">
      <c r="A4" s="35" t="s">
        <v>76</v>
      </c>
      <c r="B4" s="42" t="s">
        <v>101</v>
      </c>
      <c r="C4" s="6">
        <v>2</v>
      </c>
      <c r="D4" s="39">
        <v>38</v>
      </c>
      <c r="E4" s="38">
        <v>76</v>
      </c>
      <c r="F4" s="266">
        <f t="shared" ref="F4:G23" si="0">IF($B4=F$2,$E4,"")</f>
        <v>76</v>
      </c>
      <c r="G4" s="173" t="str">
        <f t="shared" si="0"/>
        <v/>
      </c>
      <c r="H4" s="173" t="str">
        <f t="shared" ref="H4:H52" si="1">IF($B4=H$2,$E4,"")</f>
        <v/>
      </c>
      <c r="I4" s="226"/>
      <c r="J4" s="267"/>
      <c r="K4" s="245">
        <f>D4</f>
        <v>38</v>
      </c>
    </row>
    <row r="5" spans="1:11" ht="13.5" thickBot="1">
      <c r="A5" s="7"/>
      <c r="B5" s="42" t="s">
        <v>102</v>
      </c>
      <c r="C5" s="6">
        <v>0.03</v>
      </c>
      <c r="D5" s="39">
        <v>937.5</v>
      </c>
      <c r="E5" s="38">
        <v>28.1</v>
      </c>
      <c r="F5" s="266" t="str">
        <f t="shared" si="0"/>
        <v/>
      </c>
      <c r="G5" s="173">
        <f t="shared" si="0"/>
        <v>28.1</v>
      </c>
      <c r="H5" s="173" t="str">
        <f t="shared" si="1"/>
        <v/>
      </c>
      <c r="I5" s="259">
        <f>IF(B5=$G$2,D5,"")</f>
        <v>937.5</v>
      </c>
      <c r="J5" s="267"/>
      <c r="K5" s="245"/>
    </row>
    <row r="6" spans="1:11" ht="13.5" thickBot="1">
      <c r="A6" s="4"/>
      <c r="B6" s="42" t="s">
        <v>115</v>
      </c>
      <c r="C6" s="6">
        <v>0.5</v>
      </c>
      <c r="D6" s="39">
        <v>38</v>
      </c>
      <c r="E6" s="38">
        <v>19</v>
      </c>
      <c r="F6" s="266" t="str">
        <f t="shared" si="0"/>
        <v/>
      </c>
      <c r="G6" s="173" t="str">
        <f t="shared" si="0"/>
        <v/>
      </c>
      <c r="H6" s="173">
        <f t="shared" si="1"/>
        <v>19</v>
      </c>
      <c r="I6" s="259" t="str">
        <f t="shared" ref="I6:I52" si="2">IF(B6=$G$2,D6,"")</f>
        <v/>
      </c>
      <c r="J6" s="267"/>
      <c r="K6" s="245"/>
    </row>
    <row r="7" spans="1:11" ht="13.5" thickBot="1">
      <c r="A7" s="316" t="s">
        <v>85</v>
      </c>
      <c r="B7" s="317"/>
      <c r="C7" s="317"/>
      <c r="D7" s="317"/>
      <c r="E7" s="317"/>
      <c r="F7" s="266" t="str">
        <f t="shared" si="0"/>
        <v/>
      </c>
      <c r="G7" s="173" t="str">
        <f t="shared" si="0"/>
        <v/>
      </c>
      <c r="H7" s="173" t="str">
        <f t="shared" si="1"/>
        <v/>
      </c>
      <c r="I7" s="259" t="str">
        <f t="shared" si="2"/>
        <v/>
      </c>
      <c r="J7" s="267"/>
      <c r="K7" s="245"/>
    </row>
    <row r="8" spans="1:11" ht="13.5" thickBot="1">
      <c r="A8" s="105" t="s">
        <v>86</v>
      </c>
      <c r="B8" s="42" t="s">
        <v>101</v>
      </c>
      <c r="C8" s="6">
        <v>2</v>
      </c>
      <c r="D8" s="39">
        <v>384</v>
      </c>
      <c r="E8" s="38">
        <v>768</v>
      </c>
      <c r="F8" s="266">
        <f t="shared" si="0"/>
        <v>768</v>
      </c>
      <c r="G8" s="173" t="str">
        <f t="shared" si="0"/>
        <v/>
      </c>
      <c r="H8" s="173" t="str">
        <f t="shared" si="1"/>
        <v/>
      </c>
      <c r="I8" s="259" t="str">
        <f t="shared" si="2"/>
        <v/>
      </c>
      <c r="J8" s="267"/>
      <c r="K8" s="245">
        <f>D8</f>
        <v>384</v>
      </c>
    </row>
    <row r="9" spans="1:11" ht="13.5" thickBot="1">
      <c r="A9" s="105"/>
      <c r="B9" s="42" t="s">
        <v>102</v>
      </c>
      <c r="C9" s="6">
        <v>0.03</v>
      </c>
      <c r="D9" s="40">
        <v>9587.5</v>
      </c>
      <c r="E9" s="38">
        <v>287.60000000000002</v>
      </c>
      <c r="F9" s="266" t="str">
        <f t="shared" si="0"/>
        <v/>
      </c>
      <c r="G9" s="173">
        <f t="shared" si="0"/>
        <v>287.60000000000002</v>
      </c>
      <c r="H9" s="173" t="str">
        <f t="shared" si="1"/>
        <v/>
      </c>
      <c r="I9" s="259">
        <f t="shared" si="2"/>
        <v>9587.5</v>
      </c>
      <c r="J9" s="267"/>
      <c r="K9" s="245"/>
    </row>
    <row r="10" spans="1:11" ht="13.5" thickBot="1">
      <c r="A10" s="106"/>
      <c r="B10" s="42" t="s">
        <v>115</v>
      </c>
      <c r="C10" s="6">
        <v>0.5</v>
      </c>
      <c r="D10" s="39">
        <v>384</v>
      </c>
      <c r="E10" s="38">
        <v>192</v>
      </c>
      <c r="F10" s="266" t="str">
        <f t="shared" si="0"/>
        <v/>
      </c>
      <c r="G10" s="173" t="str">
        <f t="shared" si="0"/>
        <v/>
      </c>
      <c r="H10" s="173">
        <f t="shared" si="1"/>
        <v>192</v>
      </c>
      <c r="I10" s="259" t="str">
        <f t="shared" si="2"/>
        <v/>
      </c>
      <c r="J10" s="267"/>
      <c r="K10" s="245"/>
    </row>
    <row r="11" spans="1:11" ht="13.5" thickBot="1">
      <c r="A11" s="105" t="s">
        <v>87</v>
      </c>
      <c r="B11" s="42" t="s">
        <v>101</v>
      </c>
      <c r="C11" s="6">
        <v>2</v>
      </c>
      <c r="D11" s="39">
        <v>1137</v>
      </c>
      <c r="E11" s="38">
        <v>2274</v>
      </c>
      <c r="F11" s="266">
        <f t="shared" si="0"/>
        <v>2274</v>
      </c>
      <c r="G11" s="173" t="str">
        <f t="shared" si="0"/>
        <v/>
      </c>
      <c r="H11" s="173" t="str">
        <f t="shared" si="1"/>
        <v/>
      </c>
      <c r="I11" s="259" t="str">
        <f t="shared" si="2"/>
        <v/>
      </c>
      <c r="J11" s="267"/>
      <c r="K11" s="245">
        <f>D11</f>
        <v>1137</v>
      </c>
    </row>
    <row r="12" spans="1:11" ht="13.5" thickBot="1">
      <c r="A12" s="7"/>
      <c r="B12" s="42" t="s">
        <v>102</v>
      </c>
      <c r="C12" s="6">
        <v>0.03</v>
      </c>
      <c r="D12" s="40">
        <v>28414.3</v>
      </c>
      <c r="E12" s="38">
        <v>852.4</v>
      </c>
      <c r="F12" s="266" t="str">
        <f t="shared" si="0"/>
        <v/>
      </c>
      <c r="G12" s="173">
        <f t="shared" si="0"/>
        <v>852.4</v>
      </c>
      <c r="H12" s="173" t="str">
        <f t="shared" si="1"/>
        <v/>
      </c>
      <c r="I12" s="259">
        <f t="shared" si="2"/>
        <v>28414.3</v>
      </c>
      <c r="J12" s="267"/>
      <c r="K12" s="245"/>
    </row>
    <row r="13" spans="1:11" ht="13.5" thickBot="1">
      <c r="A13" s="4"/>
      <c r="B13" s="42" t="s">
        <v>115</v>
      </c>
      <c r="C13" s="6">
        <v>0.5</v>
      </c>
      <c r="D13" s="39">
        <v>1137</v>
      </c>
      <c r="E13" s="38">
        <v>568.5</v>
      </c>
      <c r="F13" s="266" t="str">
        <f t="shared" si="0"/>
        <v/>
      </c>
      <c r="G13" s="173" t="str">
        <f t="shared" si="0"/>
        <v/>
      </c>
      <c r="H13" s="173">
        <f t="shared" si="1"/>
        <v>568.5</v>
      </c>
      <c r="I13" s="259" t="str">
        <f t="shared" si="2"/>
        <v/>
      </c>
      <c r="J13" s="267"/>
      <c r="K13" s="245"/>
    </row>
    <row r="14" spans="1:11" ht="13.5" thickBot="1">
      <c r="A14" s="7" t="s">
        <v>14</v>
      </c>
      <c r="B14" s="42" t="s">
        <v>101</v>
      </c>
      <c r="C14" s="6">
        <v>0.5</v>
      </c>
      <c r="D14" s="39">
        <v>3518</v>
      </c>
      <c r="E14" s="38">
        <v>1759</v>
      </c>
      <c r="F14" s="266">
        <f t="shared" si="0"/>
        <v>1759</v>
      </c>
      <c r="G14" s="173" t="str">
        <f t="shared" si="0"/>
        <v/>
      </c>
      <c r="H14" s="173" t="str">
        <f t="shared" si="1"/>
        <v/>
      </c>
      <c r="I14" s="259" t="str">
        <f t="shared" si="2"/>
        <v/>
      </c>
      <c r="J14" s="267">
        <f>D14</f>
        <v>3518</v>
      </c>
      <c r="K14" s="245">
        <f>D14</f>
        <v>3518</v>
      </c>
    </row>
    <row r="15" spans="1:11" ht="13.5" thickBot="1">
      <c r="A15" s="4"/>
      <c r="B15" s="42" t="s">
        <v>102</v>
      </c>
      <c r="C15" s="6">
        <v>0.17</v>
      </c>
      <c r="D15" s="39">
        <v>35181</v>
      </c>
      <c r="E15" s="38">
        <v>5980.8</v>
      </c>
      <c r="F15" s="266" t="str">
        <f t="shared" si="0"/>
        <v/>
      </c>
      <c r="G15" s="173">
        <f t="shared" si="0"/>
        <v>5980.8</v>
      </c>
      <c r="H15" s="173" t="str">
        <f t="shared" si="1"/>
        <v/>
      </c>
      <c r="I15" s="259">
        <f t="shared" si="2"/>
        <v>35181</v>
      </c>
      <c r="J15" s="267"/>
      <c r="K15" s="245"/>
    </row>
    <row r="16" spans="1:11" ht="13.5" thickBot="1">
      <c r="A16" s="35" t="s">
        <v>89</v>
      </c>
      <c r="B16" s="42" t="s">
        <v>101</v>
      </c>
      <c r="C16" s="6">
        <v>2</v>
      </c>
      <c r="D16" s="39">
        <v>375</v>
      </c>
      <c r="E16" s="38">
        <v>750</v>
      </c>
      <c r="F16" s="266">
        <f t="shared" si="0"/>
        <v>750</v>
      </c>
      <c r="G16" s="173" t="str">
        <f t="shared" si="0"/>
        <v/>
      </c>
      <c r="H16" s="173" t="str">
        <f t="shared" si="1"/>
        <v/>
      </c>
      <c r="I16" s="259" t="str">
        <f t="shared" si="2"/>
        <v/>
      </c>
      <c r="J16" s="267"/>
      <c r="K16" s="245">
        <f>D16</f>
        <v>375</v>
      </c>
    </row>
    <row r="17" spans="1:11" ht="13.5" thickBot="1">
      <c r="A17" s="7"/>
      <c r="B17" s="42" t="s">
        <v>102</v>
      </c>
      <c r="C17" s="6">
        <v>0.03</v>
      </c>
      <c r="D17" s="40">
        <v>937.5</v>
      </c>
      <c r="E17" s="38">
        <v>28.1</v>
      </c>
      <c r="F17" s="266" t="str">
        <f t="shared" si="0"/>
        <v/>
      </c>
      <c r="G17" s="173">
        <f t="shared" si="0"/>
        <v>28.1</v>
      </c>
      <c r="H17" s="173" t="str">
        <f t="shared" si="1"/>
        <v/>
      </c>
      <c r="I17" s="259">
        <f t="shared" si="2"/>
        <v>937.5</v>
      </c>
      <c r="J17" s="267"/>
      <c r="K17" s="245"/>
    </row>
    <row r="18" spans="1:11" ht="13.5" thickBot="1">
      <c r="A18" s="4"/>
      <c r="B18" s="42" t="s">
        <v>115</v>
      </c>
      <c r="C18" s="6">
        <v>0.5</v>
      </c>
      <c r="D18" s="39">
        <v>375</v>
      </c>
      <c r="E18" s="38">
        <v>187.5</v>
      </c>
      <c r="F18" s="266" t="str">
        <f t="shared" si="0"/>
        <v/>
      </c>
      <c r="G18" s="173" t="str">
        <f t="shared" si="0"/>
        <v/>
      </c>
      <c r="H18" s="173">
        <f t="shared" si="1"/>
        <v>187.5</v>
      </c>
      <c r="I18" s="259" t="str">
        <f t="shared" si="2"/>
        <v/>
      </c>
      <c r="J18" s="267"/>
      <c r="K18" s="245"/>
    </row>
    <row r="19" spans="1:11" ht="13.5" thickBot="1">
      <c r="A19" s="316" t="s">
        <v>90</v>
      </c>
      <c r="B19" s="317"/>
      <c r="C19" s="317"/>
      <c r="D19" s="317"/>
      <c r="E19" s="317"/>
      <c r="F19" s="266" t="str">
        <f t="shared" si="0"/>
        <v/>
      </c>
      <c r="G19" s="173" t="str">
        <f t="shared" si="0"/>
        <v/>
      </c>
      <c r="H19" s="173" t="str">
        <f t="shared" si="1"/>
        <v/>
      </c>
      <c r="I19" s="259" t="str">
        <f t="shared" si="2"/>
        <v/>
      </c>
      <c r="J19" s="267"/>
      <c r="K19" s="245"/>
    </row>
    <row r="20" spans="1:11" ht="13.5" thickBot="1">
      <c r="A20" s="7" t="s">
        <v>91</v>
      </c>
      <c r="B20" s="42" t="s">
        <v>101</v>
      </c>
      <c r="C20" s="6">
        <v>0.5</v>
      </c>
      <c r="D20" s="39">
        <v>6684</v>
      </c>
      <c r="E20" s="38">
        <v>3342</v>
      </c>
      <c r="F20" s="266">
        <f t="shared" si="0"/>
        <v>3342</v>
      </c>
      <c r="G20" s="173" t="str">
        <f t="shared" si="0"/>
        <v/>
      </c>
      <c r="H20" s="173" t="str">
        <f t="shared" si="1"/>
        <v/>
      </c>
      <c r="I20" s="259" t="str">
        <f t="shared" si="2"/>
        <v/>
      </c>
      <c r="J20" s="267">
        <f>D20</f>
        <v>6684</v>
      </c>
      <c r="K20" s="245"/>
    </row>
    <row r="21" spans="1:11" ht="13.5" thickBot="1">
      <c r="A21" s="4"/>
      <c r="B21" s="42" t="s">
        <v>102</v>
      </c>
      <c r="C21" s="6">
        <v>0.17</v>
      </c>
      <c r="D21" s="39">
        <v>66836</v>
      </c>
      <c r="E21" s="38">
        <v>11362.1</v>
      </c>
      <c r="F21" s="266" t="str">
        <f t="shared" si="0"/>
        <v/>
      </c>
      <c r="G21" s="173">
        <f t="shared" si="0"/>
        <v>11362.1</v>
      </c>
      <c r="H21" s="173" t="str">
        <f t="shared" si="1"/>
        <v/>
      </c>
      <c r="I21" s="259">
        <f t="shared" si="2"/>
        <v>66836</v>
      </c>
      <c r="J21" s="267"/>
      <c r="K21" s="245"/>
    </row>
    <row r="22" spans="1:11" ht="13.5" thickBot="1">
      <c r="A22" s="7" t="s">
        <v>93</v>
      </c>
      <c r="B22" s="42" t="s">
        <v>101</v>
      </c>
      <c r="C22" s="6">
        <v>2</v>
      </c>
      <c r="D22" s="39">
        <v>392</v>
      </c>
      <c r="E22" s="38">
        <v>784</v>
      </c>
      <c r="F22" s="266">
        <f t="shared" si="0"/>
        <v>784</v>
      </c>
      <c r="G22" s="173" t="str">
        <f t="shared" si="0"/>
        <v/>
      </c>
      <c r="H22" s="173" t="str">
        <f t="shared" si="1"/>
        <v/>
      </c>
      <c r="I22" s="259" t="str">
        <f t="shared" si="2"/>
        <v/>
      </c>
      <c r="J22" s="267"/>
      <c r="K22" s="245">
        <f>D22</f>
        <v>392</v>
      </c>
    </row>
    <row r="23" spans="1:11" ht="13.5" thickBot="1">
      <c r="A23" s="7"/>
      <c r="B23" s="42" t="s">
        <v>102</v>
      </c>
      <c r="C23" s="6">
        <v>0.03</v>
      </c>
      <c r="D23" s="85">
        <v>1958.5</v>
      </c>
      <c r="E23" s="38">
        <v>58.8</v>
      </c>
      <c r="F23" s="266" t="str">
        <f t="shared" si="0"/>
        <v/>
      </c>
      <c r="G23" s="173">
        <f t="shared" si="0"/>
        <v>58.8</v>
      </c>
      <c r="H23" s="173" t="str">
        <f t="shared" si="1"/>
        <v/>
      </c>
      <c r="I23" s="259">
        <f t="shared" si="2"/>
        <v>1958.5</v>
      </c>
      <c r="J23" s="267"/>
      <c r="K23" s="245"/>
    </row>
    <row r="24" spans="1:11" ht="13.5" thickBot="1">
      <c r="A24" s="4"/>
      <c r="B24" s="42" t="s">
        <v>115</v>
      </c>
      <c r="C24" s="6">
        <v>0.17</v>
      </c>
      <c r="D24" s="39">
        <v>392</v>
      </c>
      <c r="E24" s="38">
        <v>66.599999999999994</v>
      </c>
      <c r="F24" s="266" t="str">
        <f t="shared" ref="F24:G41" si="3">IF($B24=F$2,$E24,"")</f>
        <v/>
      </c>
      <c r="G24" s="173" t="str">
        <f t="shared" si="3"/>
        <v/>
      </c>
      <c r="H24" s="173">
        <f t="shared" si="1"/>
        <v>66.599999999999994</v>
      </c>
      <c r="I24" s="259" t="str">
        <f t="shared" si="2"/>
        <v/>
      </c>
      <c r="J24" s="267"/>
      <c r="K24" s="245"/>
    </row>
    <row r="25" spans="1:11" ht="13.5" thickBot="1">
      <c r="A25" s="7" t="s">
        <v>116</v>
      </c>
      <c r="B25" s="42" t="s">
        <v>101</v>
      </c>
      <c r="C25" s="6">
        <v>0.5</v>
      </c>
      <c r="D25" s="39">
        <v>4900</v>
      </c>
      <c r="E25" s="38">
        <v>2450</v>
      </c>
      <c r="F25" s="266">
        <f t="shared" si="3"/>
        <v>2450</v>
      </c>
      <c r="G25" s="173" t="str">
        <f t="shared" si="3"/>
        <v/>
      </c>
      <c r="H25" s="173" t="str">
        <f t="shared" si="1"/>
        <v/>
      </c>
      <c r="I25" s="259" t="str">
        <f t="shared" si="2"/>
        <v/>
      </c>
      <c r="J25" s="267">
        <f>D25</f>
        <v>4900</v>
      </c>
      <c r="K25" s="245"/>
    </row>
    <row r="26" spans="1:11" ht="13.5" thickBot="1">
      <c r="A26" s="4"/>
      <c r="B26" s="42" t="s">
        <v>102</v>
      </c>
      <c r="C26" s="6">
        <v>0.17</v>
      </c>
      <c r="D26" s="39">
        <v>48998</v>
      </c>
      <c r="E26" s="38">
        <v>8329.7000000000007</v>
      </c>
      <c r="F26" s="266" t="str">
        <f t="shared" si="3"/>
        <v/>
      </c>
      <c r="G26" s="173">
        <f t="shared" si="3"/>
        <v>8329.7000000000007</v>
      </c>
      <c r="H26" s="173" t="str">
        <f t="shared" si="1"/>
        <v/>
      </c>
      <c r="I26" s="259">
        <f t="shared" si="2"/>
        <v>48998</v>
      </c>
      <c r="J26" s="267"/>
      <c r="K26" s="245"/>
    </row>
    <row r="27" spans="1:11" ht="13.5" thickBot="1">
      <c r="A27" s="7" t="s">
        <v>95</v>
      </c>
      <c r="B27" s="42" t="s">
        <v>101</v>
      </c>
      <c r="C27" s="6">
        <v>2</v>
      </c>
      <c r="D27" s="39">
        <v>644</v>
      </c>
      <c r="E27" s="38">
        <v>1288</v>
      </c>
      <c r="F27" s="266">
        <f t="shared" si="3"/>
        <v>1288</v>
      </c>
      <c r="G27" s="173" t="str">
        <f t="shared" si="3"/>
        <v/>
      </c>
      <c r="H27" s="173" t="str">
        <f t="shared" si="1"/>
        <v/>
      </c>
      <c r="I27" s="259" t="str">
        <f t="shared" si="2"/>
        <v/>
      </c>
      <c r="J27" s="267"/>
      <c r="K27" s="245">
        <f>D27</f>
        <v>644</v>
      </c>
    </row>
    <row r="28" spans="1:11" ht="13.5" thickBot="1">
      <c r="A28" s="7"/>
      <c r="B28" s="42" t="s">
        <v>102</v>
      </c>
      <c r="C28" s="6">
        <v>0.03</v>
      </c>
      <c r="D28" s="40">
        <v>3219.3</v>
      </c>
      <c r="E28" s="38">
        <v>96.6</v>
      </c>
      <c r="F28" s="266" t="str">
        <f t="shared" si="3"/>
        <v/>
      </c>
      <c r="G28" s="173">
        <f t="shared" si="3"/>
        <v>96.6</v>
      </c>
      <c r="H28" s="173" t="str">
        <f t="shared" si="1"/>
        <v/>
      </c>
      <c r="I28" s="259">
        <f t="shared" si="2"/>
        <v>3219.3</v>
      </c>
      <c r="J28" s="267"/>
      <c r="K28" s="245"/>
    </row>
    <row r="29" spans="1:11" ht="13.5" thickBot="1">
      <c r="A29" s="4"/>
      <c r="B29" s="42" t="s">
        <v>115</v>
      </c>
      <c r="C29" s="6">
        <v>0.17</v>
      </c>
      <c r="D29" s="39">
        <v>644</v>
      </c>
      <c r="E29" s="38">
        <v>109.5</v>
      </c>
      <c r="F29" s="266" t="str">
        <f t="shared" si="3"/>
        <v/>
      </c>
      <c r="G29" s="173" t="str">
        <f t="shared" si="3"/>
        <v/>
      </c>
      <c r="H29" s="173">
        <f t="shared" si="1"/>
        <v>109.5</v>
      </c>
      <c r="I29" s="259" t="str">
        <f t="shared" si="2"/>
        <v/>
      </c>
      <c r="J29" s="267"/>
      <c r="K29" s="245"/>
    </row>
    <row r="30" spans="1:11" ht="13.5" thickBot="1">
      <c r="A30" s="7" t="s">
        <v>96</v>
      </c>
      <c r="B30" s="42" t="s">
        <v>101</v>
      </c>
      <c r="C30" s="6">
        <v>0.5</v>
      </c>
      <c r="D30" s="39">
        <v>582</v>
      </c>
      <c r="E30" s="38">
        <v>291</v>
      </c>
      <c r="F30" s="266">
        <f t="shared" si="3"/>
        <v>291</v>
      </c>
      <c r="G30" s="173" t="str">
        <f t="shared" si="3"/>
        <v/>
      </c>
      <c r="H30" s="173" t="str">
        <f t="shared" si="1"/>
        <v/>
      </c>
      <c r="I30" s="259" t="str">
        <f t="shared" si="2"/>
        <v/>
      </c>
      <c r="J30" s="267">
        <f>D30</f>
        <v>582</v>
      </c>
      <c r="K30" s="245"/>
    </row>
    <row r="31" spans="1:11" ht="13.5" thickBot="1">
      <c r="A31" s="4"/>
      <c r="B31" s="42" t="s">
        <v>102</v>
      </c>
      <c r="C31" s="6">
        <v>0.17</v>
      </c>
      <c r="D31" s="39">
        <v>5817</v>
      </c>
      <c r="E31" s="38">
        <v>988.9</v>
      </c>
      <c r="F31" s="266" t="str">
        <f t="shared" si="3"/>
        <v/>
      </c>
      <c r="G31" s="173">
        <f t="shared" si="3"/>
        <v>988.9</v>
      </c>
      <c r="H31" s="173" t="str">
        <f t="shared" si="1"/>
        <v/>
      </c>
      <c r="I31" s="259">
        <f t="shared" si="2"/>
        <v>5817</v>
      </c>
      <c r="J31" s="267"/>
      <c r="K31" s="245"/>
    </row>
    <row r="32" spans="1:11" ht="13.5" thickBot="1">
      <c r="A32" s="7" t="s">
        <v>97</v>
      </c>
      <c r="B32" s="42" t="s">
        <v>101</v>
      </c>
      <c r="C32" s="6">
        <v>2</v>
      </c>
      <c r="D32" s="39">
        <v>365</v>
      </c>
      <c r="E32" s="38">
        <v>730</v>
      </c>
      <c r="F32" s="266">
        <f t="shared" si="3"/>
        <v>730</v>
      </c>
      <c r="G32" s="173" t="str">
        <f t="shared" si="3"/>
        <v/>
      </c>
      <c r="H32" s="173" t="str">
        <f t="shared" si="1"/>
        <v/>
      </c>
      <c r="I32" s="259" t="str">
        <f t="shared" si="2"/>
        <v/>
      </c>
      <c r="J32" s="267"/>
      <c r="K32" s="245">
        <f>D32</f>
        <v>365</v>
      </c>
    </row>
    <row r="33" spans="1:11" ht="13.5" thickBot="1">
      <c r="A33" s="7"/>
      <c r="B33" s="42" t="s">
        <v>102</v>
      </c>
      <c r="C33" s="6">
        <v>0.03</v>
      </c>
      <c r="D33" s="40">
        <v>1826.5</v>
      </c>
      <c r="E33" s="38">
        <v>54.8</v>
      </c>
      <c r="F33" s="266" t="str">
        <f t="shared" si="3"/>
        <v/>
      </c>
      <c r="G33" s="173">
        <f t="shared" si="3"/>
        <v>54.8</v>
      </c>
      <c r="H33" s="173" t="str">
        <f t="shared" si="1"/>
        <v/>
      </c>
      <c r="I33" s="259">
        <f t="shared" si="2"/>
        <v>1826.5</v>
      </c>
      <c r="J33" s="267"/>
      <c r="K33" s="245"/>
    </row>
    <row r="34" spans="1:11" ht="13.5" thickBot="1">
      <c r="A34" s="4"/>
      <c r="B34" s="42" t="s">
        <v>115</v>
      </c>
      <c r="C34" s="6">
        <v>0.17</v>
      </c>
      <c r="D34" s="39">
        <v>365</v>
      </c>
      <c r="E34" s="38">
        <v>62.1</v>
      </c>
      <c r="F34" s="266" t="str">
        <f t="shared" si="3"/>
        <v/>
      </c>
      <c r="G34" s="173" t="str">
        <f t="shared" si="3"/>
        <v/>
      </c>
      <c r="H34" s="173">
        <f t="shared" si="1"/>
        <v>62.1</v>
      </c>
      <c r="I34" s="259" t="str">
        <f t="shared" si="2"/>
        <v/>
      </c>
      <c r="J34" s="267"/>
      <c r="K34" s="245"/>
    </row>
    <row r="35" spans="1:11">
      <c r="A35" s="318" t="s">
        <v>178</v>
      </c>
      <c r="B35" s="319"/>
      <c r="C35" s="319"/>
      <c r="D35" s="319"/>
      <c r="E35" s="319"/>
      <c r="F35" s="266" t="str">
        <f t="shared" si="3"/>
        <v/>
      </c>
      <c r="G35" s="173" t="str">
        <f t="shared" si="3"/>
        <v/>
      </c>
      <c r="H35" s="173" t="str">
        <f t="shared" si="1"/>
        <v/>
      </c>
      <c r="I35" s="259" t="str">
        <f t="shared" si="2"/>
        <v/>
      </c>
      <c r="J35" s="267"/>
      <c r="K35" s="245"/>
    </row>
    <row r="36" spans="1:11" ht="13.5" thickBot="1">
      <c r="A36" s="7" t="s">
        <v>14</v>
      </c>
      <c r="B36" s="42" t="s">
        <v>101</v>
      </c>
      <c r="C36" s="6">
        <v>0.5</v>
      </c>
      <c r="D36" s="39">
        <v>164</v>
      </c>
      <c r="E36" s="38">
        <v>82</v>
      </c>
      <c r="F36" s="266">
        <f t="shared" si="3"/>
        <v>82</v>
      </c>
      <c r="G36" s="173" t="str">
        <f t="shared" si="3"/>
        <v/>
      </c>
      <c r="H36" s="173" t="str">
        <f t="shared" si="1"/>
        <v/>
      </c>
      <c r="I36" s="259" t="str">
        <f t="shared" si="2"/>
        <v/>
      </c>
      <c r="J36" s="267">
        <f>D36</f>
        <v>164</v>
      </c>
      <c r="K36" s="245"/>
    </row>
    <row r="37" spans="1:11" ht="13.5" thickBot="1">
      <c r="A37" s="4"/>
      <c r="B37" s="42" t="s">
        <v>102</v>
      </c>
      <c r="C37" s="6">
        <v>0.17</v>
      </c>
      <c r="D37" s="39">
        <v>1643</v>
      </c>
      <c r="E37" s="38">
        <v>279.3</v>
      </c>
      <c r="F37" s="266" t="str">
        <f t="shared" si="3"/>
        <v/>
      </c>
      <c r="G37" s="173">
        <f t="shared" si="3"/>
        <v>279.3</v>
      </c>
      <c r="H37" s="173" t="str">
        <f t="shared" si="1"/>
        <v/>
      </c>
      <c r="I37" s="259">
        <f t="shared" si="2"/>
        <v>1643</v>
      </c>
      <c r="J37" s="267"/>
      <c r="K37" s="245"/>
    </row>
    <row r="38" spans="1:11" ht="13.5" thickBot="1">
      <c r="A38" s="7" t="s">
        <v>53</v>
      </c>
      <c r="B38" s="42" t="s">
        <v>101</v>
      </c>
      <c r="C38" s="6">
        <v>2</v>
      </c>
      <c r="D38" s="39">
        <v>106</v>
      </c>
      <c r="E38" s="38">
        <v>212</v>
      </c>
      <c r="F38" s="266">
        <f t="shared" si="3"/>
        <v>212</v>
      </c>
      <c r="G38" s="173" t="str">
        <f t="shared" si="3"/>
        <v/>
      </c>
      <c r="H38" s="173" t="str">
        <f t="shared" si="1"/>
        <v/>
      </c>
      <c r="I38" s="259" t="str">
        <f t="shared" si="2"/>
        <v/>
      </c>
      <c r="J38" s="267"/>
      <c r="K38" s="245">
        <f>D38</f>
        <v>106</v>
      </c>
    </row>
    <row r="39" spans="1:11" ht="13.5" thickBot="1">
      <c r="A39" s="7"/>
      <c r="B39" s="42" t="s">
        <v>102</v>
      </c>
      <c r="C39" s="6">
        <v>0.03</v>
      </c>
      <c r="D39" s="40">
        <v>527.5</v>
      </c>
      <c r="E39" s="38">
        <v>15.8</v>
      </c>
      <c r="F39" s="266" t="str">
        <f t="shared" si="3"/>
        <v/>
      </c>
      <c r="G39" s="173">
        <f t="shared" si="3"/>
        <v>15.8</v>
      </c>
      <c r="H39" s="173" t="str">
        <f t="shared" si="1"/>
        <v/>
      </c>
      <c r="I39" s="259">
        <f t="shared" si="2"/>
        <v>527.5</v>
      </c>
      <c r="J39" s="267"/>
      <c r="K39" s="245"/>
    </row>
    <row r="40" spans="1:11" ht="13.5" thickBot="1">
      <c r="A40" s="4"/>
      <c r="B40" s="42" t="s">
        <v>115</v>
      </c>
      <c r="C40" s="6">
        <v>0.17</v>
      </c>
      <c r="D40" s="39">
        <v>106</v>
      </c>
      <c r="E40" s="38">
        <v>18</v>
      </c>
      <c r="F40" s="266" t="str">
        <f t="shared" si="3"/>
        <v/>
      </c>
      <c r="G40" s="173" t="str">
        <f t="shared" si="3"/>
        <v/>
      </c>
      <c r="H40" s="173">
        <f t="shared" si="1"/>
        <v>18</v>
      </c>
      <c r="I40" s="259" t="str">
        <f t="shared" si="2"/>
        <v/>
      </c>
      <c r="J40" s="267"/>
      <c r="K40" s="245"/>
    </row>
    <row r="41" spans="1:11" ht="13.5" thickBot="1">
      <c r="A41" s="316" t="s">
        <v>98</v>
      </c>
      <c r="B41" s="317"/>
      <c r="C41" s="317"/>
      <c r="D41" s="317"/>
      <c r="E41" s="317"/>
      <c r="F41" s="266" t="str">
        <f t="shared" si="3"/>
        <v/>
      </c>
      <c r="G41" s="173" t="str">
        <f t="shared" si="3"/>
        <v/>
      </c>
      <c r="H41" s="173" t="str">
        <f t="shared" si="1"/>
        <v/>
      </c>
      <c r="I41" s="259" t="str">
        <f t="shared" si="2"/>
        <v/>
      </c>
      <c r="J41" s="267"/>
      <c r="K41" s="245"/>
    </row>
    <row r="42" spans="1:11" ht="13.5" thickBot="1">
      <c r="A42" s="7" t="s">
        <v>14</v>
      </c>
      <c r="B42" s="42" t="s">
        <v>101</v>
      </c>
      <c r="C42" s="6">
        <v>0.5</v>
      </c>
      <c r="D42" s="39">
        <v>5016</v>
      </c>
      <c r="E42" s="38">
        <v>2508</v>
      </c>
      <c r="F42" s="266">
        <f t="shared" ref="F42:G46" si="4">IF($B42=F$2,$E42,"")</f>
        <v>2508</v>
      </c>
      <c r="G42" s="173" t="str">
        <f t="shared" si="4"/>
        <v/>
      </c>
      <c r="H42" s="173" t="str">
        <f t="shared" si="1"/>
        <v/>
      </c>
      <c r="I42" s="259" t="str">
        <f t="shared" si="2"/>
        <v/>
      </c>
      <c r="J42" s="267">
        <f>D42</f>
        <v>5016</v>
      </c>
      <c r="K42" s="245"/>
    </row>
    <row r="43" spans="1:11" ht="13.5" thickBot="1">
      <c r="A43" s="4"/>
      <c r="B43" s="42" t="s">
        <v>102</v>
      </c>
      <c r="C43" s="6">
        <v>0.17</v>
      </c>
      <c r="D43" s="39">
        <v>50160</v>
      </c>
      <c r="E43" s="38">
        <v>8527.2000000000007</v>
      </c>
      <c r="F43" s="266" t="str">
        <f t="shared" si="4"/>
        <v/>
      </c>
      <c r="G43" s="173">
        <f t="shared" si="4"/>
        <v>8527.2000000000007</v>
      </c>
      <c r="H43" s="173" t="str">
        <f t="shared" si="1"/>
        <v/>
      </c>
      <c r="I43" s="259">
        <f t="shared" si="2"/>
        <v>50160</v>
      </c>
      <c r="J43" s="267"/>
      <c r="K43" s="245"/>
    </row>
    <row r="44" spans="1:11" ht="13.5" thickBot="1">
      <c r="A44" s="7" t="s">
        <v>53</v>
      </c>
      <c r="B44" s="42" t="s">
        <v>101</v>
      </c>
      <c r="C44" s="6">
        <v>2</v>
      </c>
      <c r="D44" s="39">
        <v>2006</v>
      </c>
      <c r="E44" s="38">
        <v>4012</v>
      </c>
      <c r="F44" s="266">
        <f t="shared" si="4"/>
        <v>4012</v>
      </c>
      <c r="G44" s="173" t="str">
        <f t="shared" si="4"/>
        <v/>
      </c>
      <c r="H44" s="173" t="str">
        <f t="shared" si="1"/>
        <v/>
      </c>
      <c r="I44" s="259" t="str">
        <f t="shared" si="2"/>
        <v/>
      </c>
      <c r="J44" s="267"/>
      <c r="K44" s="245">
        <f>D44</f>
        <v>2006</v>
      </c>
    </row>
    <row r="45" spans="1:11" ht="13.5" thickBot="1">
      <c r="A45" s="7"/>
      <c r="B45" s="42" t="s">
        <v>102</v>
      </c>
      <c r="C45" s="6">
        <v>0.03</v>
      </c>
      <c r="D45" s="39">
        <v>50155</v>
      </c>
      <c r="E45" s="38">
        <v>1504.7</v>
      </c>
      <c r="F45" s="266" t="str">
        <f t="shared" si="4"/>
        <v/>
      </c>
      <c r="G45" s="173">
        <f t="shared" si="4"/>
        <v>1504.7</v>
      </c>
      <c r="H45" s="173" t="str">
        <f t="shared" si="1"/>
        <v/>
      </c>
      <c r="I45" s="259">
        <f t="shared" si="2"/>
        <v>50155</v>
      </c>
      <c r="J45" s="267"/>
      <c r="K45" s="245"/>
    </row>
    <row r="46" spans="1:11" ht="13.5" thickBot="1">
      <c r="A46" s="4"/>
      <c r="B46" s="42" t="s">
        <v>115</v>
      </c>
      <c r="C46" s="6">
        <v>0.5</v>
      </c>
      <c r="D46" s="39">
        <v>2006</v>
      </c>
      <c r="E46" s="38">
        <v>1003</v>
      </c>
      <c r="F46" s="266" t="str">
        <f t="shared" si="4"/>
        <v/>
      </c>
      <c r="G46" s="173" t="str">
        <f t="shared" si="4"/>
        <v/>
      </c>
      <c r="H46" s="173">
        <f t="shared" si="1"/>
        <v>1003</v>
      </c>
      <c r="I46" s="259" t="str">
        <f t="shared" si="2"/>
        <v/>
      </c>
      <c r="J46" s="267"/>
      <c r="K46" s="245"/>
    </row>
    <row r="47" spans="1:11" ht="13.5" thickBot="1">
      <c r="A47" s="316" t="s">
        <v>103</v>
      </c>
      <c r="B47" s="317"/>
      <c r="C47" s="317"/>
      <c r="D47" s="317"/>
      <c r="E47" s="317"/>
      <c r="F47" s="266"/>
      <c r="G47" s="173"/>
      <c r="H47" s="173" t="str">
        <f t="shared" si="1"/>
        <v/>
      </c>
      <c r="I47" s="259" t="str">
        <f t="shared" si="2"/>
        <v/>
      </c>
      <c r="J47" s="173"/>
      <c r="K47" s="268"/>
    </row>
    <row r="48" spans="1:11" ht="13.5" thickBot="1">
      <c r="A48" s="104" t="s">
        <v>14</v>
      </c>
      <c r="B48" s="148" t="s">
        <v>101</v>
      </c>
      <c r="C48" s="6">
        <v>0.5</v>
      </c>
      <c r="D48" s="51">
        <v>4284</v>
      </c>
      <c r="E48" s="264">
        <v>2142</v>
      </c>
      <c r="F48" s="266">
        <f t="shared" ref="F48:G52" si="5">IF($B48=F$2,$E48,"")</f>
        <v>2142</v>
      </c>
      <c r="G48" s="173" t="str">
        <f t="shared" si="5"/>
        <v/>
      </c>
      <c r="H48" s="173" t="str">
        <f t="shared" si="1"/>
        <v/>
      </c>
      <c r="I48" s="259" t="str">
        <f t="shared" si="2"/>
        <v/>
      </c>
      <c r="J48" s="267">
        <f>D48</f>
        <v>4284</v>
      </c>
      <c r="K48" s="245"/>
    </row>
    <row r="49" spans="1:11" ht="13.5" thickBot="1">
      <c r="A49" s="153"/>
      <c r="B49" s="148" t="s">
        <v>102</v>
      </c>
      <c r="C49" s="6">
        <v>0.17</v>
      </c>
      <c r="D49" s="51">
        <v>42841</v>
      </c>
      <c r="E49" s="264">
        <v>7283</v>
      </c>
      <c r="F49" s="266" t="str">
        <f t="shared" si="5"/>
        <v/>
      </c>
      <c r="G49" s="173">
        <f t="shared" si="5"/>
        <v>7283</v>
      </c>
      <c r="H49" s="173" t="str">
        <f t="shared" si="1"/>
        <v/>
      </c>
      <c r="I49" s="259">
        <f t="shared" si="2"/>
        <v>42841</v>
      </c>
      <c r="J49" s="267"/>
      <c r="K49" s="245"/>
    </row>
    <row r="50" spans="1:11" ht="13.5" thickBot="1">
      <c r="A50" s="21" t="s">
        <v>53</v>
      </c>
      <c r="B50" s="110" t="s">
        <v>101</v>
      </c>
      <c r="C50" s="6">
        <v>2</v>
      </c>
      <c r="D50" s="51">
        <v>3298</v>
      </c>
      <c r="E50" s="264">
        <v>6596</v>
      </c>
      <c r="F50" s="266">
        <f t="shared" si="5"/>
        <v>6596</v>
      </c>
      <c r="G50" s="173" t="str">
        <f t="shared" si="5"/>
        <v/>
      </c>
      <c r="H50" s="173" t="str">
        <f t="shared" si="1"/>
        <v/>
      </c>
      <c r="I50" s="259" t="str">
        <f t="shared" si="2"/>
        <v/>
      </c>
      <c r="J50" s="267"/>
      <c r="K50" s="245">
        <f>D50</f>
        <v>3298</v>
      </c>
    </row>
    <row r="51" spans="1:11" ht="13.5" thickBot="1">
      <c r="A51" s="151"/>
      <c r="B51" s="50" t="s">
        <v>102</v>
      </c>
      <c r="C51" s="6">
        <v>0.03</v>
      </c>
      <c r="D51" s="51">
        <v>16487.5</v>
      </c>
      <c r="E51" s="264">
        <v>494.6</v>
      </c>
      <c r="F51" s="266" t="str">
        <f t="shared" si="5"/>
        <v/>
      </c>
      <c r="G51" s="173">
        <f t="shared" si="5"/>
        <v>494.6</v>
      </c>
      <c r="H51" s="173" t="str">
        <f t="shared" si="1"/>
        <v/>
      </c>
      <c r="I51" s="259">
        <f t="shared" si="2"/>
        <v>16487.5</v>
      </c>
      <c r="J51" s="267"/>
      <c r="K51" s="245"/>
    </row>
    <row r="52" spans="1:11" ht="13.5" thickBot="1">
      <c r="A52" s="152"/>
      <c r="B52" s="148" t="s">
        <v>115</v>
      </c>
      <c r="C52" s="5">
        <v>0.17</v>
      </c>
      <c r="D52" s="52">
        <v>3.298</v>
      </c>
      <c r="E52" s="265">
        <v>560.70000000000005</v>
      </c>
      <c r="F52" s="266" t="str">
        <f t="shared" si="5"/>
        <v/>
      </c>
      <c r="G52" s="173" t="str">
        <f t="shared" si="5"/>
        <v/>
      </c>
      <c r="H52" s="173">
        <f t="shared" si="1"/>
        <v>560.70000000000005</v>
      </c>
      <c r="I52" s="259" t="str">
        <f t="shared" si="2"/>
        <v/>
      </c>
      <c r="J52" s="267"/>
      <c r="K52" s="245"/>
    </row>
    <row r="53" spans="1:11">
      <c r="F53" s="206"/>
      <c r="G53" s="210"/>
      <c r="H53" s="210"/>
      <c r="I53" s="260"/>
      <c r="J53" s="211"/>
      <c r="K53" s="244"/>
    </row>
    <row r="54" spans="1:11">
      <c r="A54" s="102" t="s">
        <v>104</v>
      </c>
      <c r="B54" s="172"/>
      <c r="C54" s="48"/>
      <c r="D54" s="45"/>
      <c r="E54" s="45"/>
      <c r="F54" s="266"/>
      <c r="G54" s="173"/>
      <c r="H54" s="173"/>
      <c r="I54" s="261">
        <f>SUM(I4:I52)</f>
        <v>365527.1</v>
      </c>
      <c r="J54" s="173"/>
      <c r="K54" s="268"/>
    </row>
    <row r="55" spans="1:11">
      <c r="A55" s="173"/>
      <c r="B55" s="172" t="s">
        <v>101</v>
      </c>
      <c r="C55" s="48"/>
      <c r="D55" s="45"/>
      <c r="E55" s="45">
        <v>30064</v>
      </c>
      <c r="F55" s="269">
        <f>SUM(F4:F42)</f>
        <v>17314</v>
      </c>
      <c r="G55" s="270"/>
      <c r="H55" s="270" t="str">
        <f>IF($B43=H$2,$E43,"")</f>
        <v/>
      </c>
      <c r="I55" s="261"/>
      <c r="J55" s="271">
        <f>SUM(J4:J52)</f>
        <v>25148</v>
      </c>
      <c r="K55" s="272"/>
    </row>
    <row r="56" spans="1:11">
      <c r="A56" s="173"/>
      <c r="B56" s="172" t="s">
        <v>102</v>
      </c>
      <c r="C56" s="48"/>
      <c r="D56" s="45"/>
      <c r="E56" s="45">
        <v>46172</v>
      </c>
      <c r="F56" s="269"/>
      <c r="G56" s="270">
        <f>SUM(G4:G52)</f>
        <v>46172.499999999993</v>
      </c>
      <c r="H56" s="270" t="str">
        <f>IF($B44=H$2,$E44,"")</f>
        <v/>
      </c>
      <c r="I56" s="261"/>
      <c r="J56" s="271"/>
      <c r="K56" s="272">
        <f>SUM(K4:K52)</f>
        <v>12263</v>
      </c>
    </row>
    <row r="57" spans="1:11">
      <c r="A57" s="173"/>
      <c r="B57" s="172" t="s">
        <v>115</v>
      </c>
      <c r="C57" s="48"/>
      <c r="D57" s="45"/>
      <c r="E57" s="45">
        <v>2786.9</v>
      </c>
      <c r="F57" s="273"/>
      <c r="G57" s="274"/>
      <c r="H57" s="274">
        <f>SUM(H4:H52)</f>
        <v>2786.8999999999996</v>
      </c>
      <c r="I57" s="262"/>
      <c r="J57" s="275"/>
      <c r="K57" s="276"/>
    </row>
    <row r="58" spans="1:11">
      <c r="A58" s="101" t="s">
        <v>105</v>
      </c>
      <c r="B58" s="163"/>
      <c r="C58" s="174"/>
      <c r="D58" s="175"/>
      <c r="E58" s="175">
        <f>SUM(E55:E57)</f>
        <v>79022.899999999994</v>
      </c>
    </row>
    <row r="59" spans="1:11">
      <c r="A59" s="178" t="s">
        <v>197</v>
      </c>
      <c r="B59" s="163"/>
      <c r="C59" s="174"/>
      <c r="D59" s="164">
        <f>J55+K56</f>
        <v>37411</v>
      </c>
      <c r="E59" s="175"/>
    </row>
    <row r="60" spans="1:11">
      <c r="A60" s="101" t="s">
        <v>198</v>
      </c>
      <c r="B60" s="163"/>
      <c r="C60" s="174"/>
      <c r="D60" s="164">
        <f>I54</f>
        <v>365527.1</v>
      </c>
      <c r="E60" s="175"/>
    </row>
    <row r="63" spans="1:11">
      <c r="A63" s="1" t="s">
        <v>117</v>
      </c>
    </row>
    <row r="64" spans="1:11">
      <c r="A64" s="10" t="s">
        <v>110</v>
      </c>
      <c r="B64" s="19" t="s">
        <v>99</v>
      </c>
      <c r="C64" s="87" t="s">
        <v>106</v>
      </c>
      <c r="D64" s="88" t="s">
        <v>2</v>
      </c>
      <c r="E64" s="89" t="s">
        <v>107</v>
      </c>
    </row>
    <row r="65" spans="1:5">
      <c r="A65" s="78" t="s">
        <v>108</v>
      </c>
      <c r="B65" s="19" t="s">
        <v>101</v>
      </c>
      <c r="C65" s="92">
        <f>'Exhibit 1'!B63</f>
        <v>16</v>
      </c>
      <c r="D65" s="88">
        <f>E55</f>
        <v>30064</v>
      </c>
      <c r="E65" s="112">
        <f>C65*D65</f>
        <v>481024</v>
      </c>
    </row>
    <row r="66" spans="1:5">
      <c r="A66" s="53"/>
      <c r="B66" s="19" t="s">
        <v>102</v>
      </c>
      <c r="C66" s="92">
        <f>'Exhibit 1'!B64</f>
        <v>11</v>
      </c>
      <c r="D66" s="88">
        <f>E56</f>
        <v>46172</v>
      </c>
      <c r="E66" s="112">
        <f>C66*D66</f>
        <v>507892</v>
      </c>
    </row>
    <row r="67" spans="1:5">
      <c r="A67" s="54"/>
      <c r="B67" s="19" t="s">
        <v>115</v>
      </c>
      <c r="C67" s="92">
        <f>'Exhibit 1'!B65</f>
        <v>10</v>
      </c>
      <c r="D67" s="88">
        <f>E57</f>
        <v>2786.9</v>
      </c>
      <c r="E67" s="112">
        <f>C67*D67</f>
        <v>27869</v>
      </c>
    </row>
    <row r="68" spans="1:5">
      <c r="A68" s="12" t="s">
        <v>208</v>
      </c>
      <c r="B68" s="163"/>
      <c r="C68" s="232"/>
      <c r="D68" s="233"/>
      <c r="E68" s="112">
        <f>SUM(E65:E67)</f>
        <v>1016785</v>
      </c>
    </row>
    <row r="69" spans="1:5">
      <c r="A69" s="103" t="s">
        <v>129</v>
      </c>
      <c r="B69" s="19"/>
      <c r="C69" s="92" t="s">
        <v>118</v>
      </c>
      <c r="D69" s="88" t="s">
        <v>109</v>
      </c>
      <c r="E69" s="113" t="s">
        <v>107</v>
      </c>
    </row>
    <row r="70" spans="1:5">
      <c r="A70" s="78" t="s">
        <v>112</v>
      </c>
      <c r="B70" s="19"/>
      <c r="C70" s="92">
        <f>'Exhibit 1'!B72</f>
        <v>7.0000000000000007E-2</v>
      </c>
      <c r="D70" s="88">
        <f>D60</f>
        <v>365527.1</v>
      </c>
      <c r="E70" s="112">
        <f>C70*D70</f>
        <v>25586.897000000001</v>
      </c>
    </row>
    <row r="71" spans="1:5">
      <c r="A71" s="234" t="s">
        <v>111</v>
      </c>
      <c r="B71" s="163"/>
      <c r="C71" s="235"/>
      <c r="D71" s="66"/>
      <c r="E71" s="220">
        <f>E68+E70</f>
        <v>1042371.897</v>
      </c>
    </row>
  </sheetData>
  <mergeCells count="5">
    <mergeCell ref="A41:E41"/>
    <mergeCell ref="A47:E47"/>
    <mergeCell ref="A7:E7"/>
    <mergeCell ref="A19:E19"/>
    <mergeCell ref="A35:E3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0"/>
  <sheetViews>
    <sheetView view="pageLayout" topLeftCell="A28" zoomScaleNormal="100" workbookViewId="0">
      <selection activeCell="E63" sqref="E63"/>
    </sheetView>
  </sheetViews>
  <sheetFormatPr defaultRowHeight="12"/>
  <cols>
    <col min="1" max="1" width="27.28515625" style="43" customWidth="1"/>
    <col min="2" max="2" width="9.140625" style="43"/>
    <col min="3" max="3" width="10.140625" style="47" bestFit="1" customWidth="1"/>
    <col min="4" max="4" width="9.140625" style="44"/>
    <col min="5" max="5" width="10.85546875" style="44" bestFit="1" customWidth="1"/>
    <col min="6" max="16384" width="9.140625" style="43"/>
  </cols>
  <sheetData>
    <row r="1" spans="1:11" ht="25.5" customHeight="1">
      <c r="A1" s="323" t="s">
        <v>119</v>
      </c>
      <c r="B1" s="324"/>
      <c r="C1" s="324"/>
      <c r="D1" s="324"/>
      <c r="E1" s="325"/>
      <c r="F1" s="132" t="s">
        <v>193</v>
      </c>
      <c r="G1" s="144"/>
      <c r="H1" s="144"/>
      <c r="I1" s="131" t="s">
        <v>129</v>
      </c>
      <c r="J1" s="277" t="s">
        <v>194</v>
      </c>
      <c r="K1" s="134"/>
    </row>
    <row r="2" spans="1:11" ht="13.5" thickBot="1">
      <c r="A2" s="43" t="s">
        <v>74</v>
      </c>
      <c r="B2" s="43" t="s">
        <v>99</v>
      </c>
      <c r="C2" s="47" t="s">
        <v>120</v>
      </c>
      <c r="D2" s="44" t="s">
        <v>100</v>
      </c>
      <c r="E2" s="44" t="s">
        <v>2</v>
      </c>
      <c r="F2" s="133" t="str">
        <f>B4</f>
        <v>Start-up:</v>
      </c>
      <c r="G2" s="144" t="str">
        <f>B5</f>
        <v>Delivery:</v>
      </c>
      <c r="H2" s="145" t="str">
        <f>B6</f>
        <v>Posting:</v>
      </c>
      <c r="I2" s="131"/>
      <c r="J2" s="277" t="s">
        <v>190</v>
      </c>
      <c r="K2" s="135" t="s">
        <v>191</v>
      </c>
    </row>
    <row r="3" spans="1:11" ht="13.5" thickBot="1">
      <c r="A3" s="154" t="s">
        <v>75</v>
      </c>
      <c r="B3" s="94"/>
      <c r="C3" s="155" t="s">
        <v>81</v>
      </c>
      <c r="D3" s="115"/>
      <c r="E3" s="278"/>
      <c r="F3" s="266"/>
      <c r="G3" s="173"/>
      <c r="H3" s="173"/>
      <c r="I3" s="226"/>
      <c r="J3" s="267"/>
      <c r="K3" s="245"/>
    </row>
    <row r="4" spans="1:11" s="46" customFormat="1" ht="13.5" thickBot="1">
      <c r="A4" s="154" t="s">
        <v>76</v>
      </c>
      <c r="B4" s="110" t="s">
        <v>101</v>
      </c>
      <c r="C4" s="149">
        <v>1</v>
      </c>
      <c r="D4" s="150">
        <v>27</v>
      </c>
      <c r="E4" s="279">
        <v>27</v>
      </c>
      <c r="F4" s="266">
        <f t="shared" ref="F4:G23" si="0">IF($B4=F$2,$E4,"")</f>
        <v>27</v>
      </c>
      <c r="G4" s="173" t="str">
        <f t="shared" si="0"/>
        <v/>
      </c>
      <c r="H4" s="173" t="str">
        <f t="shared" ref="H4:H52" si="1">IF($B4=H$2,$E4,"")</f>
        <v/>
      </c>
      <c r="I4" s="226"/>
      <c r="J4" s="267"/>
      <c r="K4" s="245">
        <f>D4</f>
        <v>27</v>
      </c>
    </row>
    <row r="5" spans="1:11" s="46" customFormat="1" ht="13.5" thickBot="1">
      <c r="A5" s="110"/>
      <c r="B5" s="110" t="s">
        <v>102</v>
      </c>
      <c r="C5" s="157">
        <v>0.03</v>
      </c>
      <c r="D5" s="150">
        <v>66508</v>
      </c>
      <c r="E5" s="279">
        <v>20</v>
      </c>
      <c r="F5" s="266" t="str">
        <f t="shared" si="0"/>
        <v/>
      </c>
      <c r="G5" s="173">
        <f t="shared" si="0"/>
        <v>20</v>
      </c>
      <c r="H5" s="173" t="str">
        <f t="shared" si="1"/>
        <v/>
      </c>
      <c r="I5" s="259">
        <f>IF(B5=$G$2,D5,"")</f>
        <v>66508</v>
      </c>
      <c r="J5" s="267"/>
      <c r="K5" s="245"/>
    </row>
    <row r="6" spans="1:11" s="46" customFormat="1" ht="13.5" thickBot="1">
      <c r="A6" s="110"/>
      <c r="B6" s="110" t="s">
        <v>115</v>
      </c>
      <c r="C6" s="157">
        <v>0.5</v>
      </c>
      <c r="D6" s="150">
        <v>27</v>
      </c>
      <c r="E6" s="279">
        <v>13.5</v>
      </c>
      <c r="F6" s="266" t="str">
        <f t="shared" si="0"/>
        <v/>
      </c>
      <c r="G6" s="173" t="str">
        <f t="shared" si="0"/>
        <v/>
      </c>
      <c r="H6" s="173">
        <f t="shared" si="1"/>
        <v>13.5</v>
      </c>
      <c r="I6" s="259" t="str">
        <f t="shared" ref="I6:I52" si="2">IF(B6=$G$2,D6,"")</f>
        <v/>
      </c>
      <c r="J6" s="267"/>
      <c r="K6" s="245"/>
    </row>
    <row r="7" spans="1:11" ht="13.5" thickBot="1">
      <c r="A7" s="321" t="s">
        <v>85</v>
      </c>
      <c r="B7" s="321"/>
      <c r="C7" s="321"/>
      <c r="D7" s="321"/>
      <c r="E7" s="322"/>
      <c r="F7" s="266" t="str">
        <f t="shared" si="0"/>
        <v/>
      </c>
      <c r="G7" s="173" t="str">
        <f t="shared" si="0"/>
        <v/>
      </c>
      <c r="H7" s="173" t="str">
        <f t="shared" si="1"/>
        <v/>
      </c>
      <c r="I7" s="259" t="str">
        <f t="shared" si="2"/>
        <v/>
      </c>
      <c r="J7" s="267"/>
      <c r="K7" s="245"/>
    </row>
    <row r="8" spans="1:11" ht="13.5" thickBot="1">
      <c r="A8" s="110" t="s">
        <v>86</v>
      </c>
      <c r="B8" s="110" t="s">
        <v>101</v>
      </c>
      <c r="C8" s="149">
        <v>1</v>
      </c>
      <c r="D8" s="156">
        <v>125</v>
      </c>
      <c r="E8" s="279">
        <v>125</v>
      </c>
      <c r="F8" s="266">
        <f t="shared" si="0"/>
        <v>125</v>
      </c>
      <c r="G8" s="173" t="str">
        <f t="shared" si="0"/>
        <v/>
      </c>
      <c r="H8" s="173" t="str">
        <f t="shared" si="1"/>
        <v/>
      </c>
      <c r="I8" s="259" t="str">
        <f t="shared" si="2"/>
        <v/>
      </c>
      <c r="J8" s="267"/>
      <c r="K8" s="245">
        <f>D8</f>
        <v>125</v>
      </c>
    </row>
    <row r="9" spans="1:11" ht="13.5" thickBot="1">
      <c r="A9" s="110"/>
      <c r="B9" s="110" t="s">
        <v>102</v>
      </c>
      <c r="C9" s="149">
        <v>0.03</v>
      </c>
      <c r="D9" s="156">
        <v>3130.3</v>
      </c>
      <c r="E9" s="279">
        <v>93.9</v>
      </c>
      <c r="F9" s="266" t="str">
        <f t="shared" si="0"/>
        <v/>
      </c>
      <c r="G9" s="173">
        <f t="shared" si="0"/>
        <v>93.9</v>
      </c>
      <c r="H9" s="173" t="str">
        <f t="shared" si="1"/>
        <v/>
      </c>
      <c r="I9" s="259">
        <f t="shared" si="2"/>
        <v>3130.3</v>
      </c>
      <c r="J9" s="267"/>
      <c r="K9" s="245"/>
    </row>
    <row r="10" spans="1:11" ht="13.5" thickBot="1">
      <c r="A10" s="110"/>
      <c r="B10" s="110" t="s">
        <v>115</v>
      </c>
      <c r="C10" s="149">
        <v>0.5</v>
      </c>
      <c r="D10" s="156">
        <v>125</v>
      </c>
      <c r="E10" s="279">
        <v>52.5</v>
      </c>
      <c r="F10" s="266" t="str">
        <f t="shared" si="0"/>
        <v/>
      </c>
      <c r="G10" s="173" t="str">
        <f t="shared" si="0"/>
        <v/>
      </c>
      <c r="H10" s="173">
        <f t="shared" si="1"/>
        <v>52.5</v>
      </c>
      <c r="I10" s="259" t="str">
        <f t="shared" si="2"/>
        <v/>
      </c>
      <c r="J10" s="267"/>
      <c r="K10" s="245"/>
    </row>
    <row r="11" spans="1:11" ht="13.5" thickBot="1">
      <c r="A11" s="110" t="s">
        <v>87</v>
      </c>
      <c r="B11" s="110" t="s">
        <v>101</v>
      </c>
      <c r="C11" s="149">
        <v>1</v>
      </c>
      <c r="D11" s="156">
        <v>239</v>
      </c>
      <c r="E11" s="279">
        <v>239</v>
      </c>
      <c r="F11" s="266">
        <f t="shared" si="0"/>
        <v>239</v>
      </c>
      <c r="G11" s="173" t="str">
        <f t="shared" si="0"/>
        <v/>
      </c>
      <c r="H11" s="173" t="str">
        <f t="shared" si="1"/>
        <v/>
      </c>
      <c r="I11" s="259" t="str">
        <f t="shared" si="2"/>
        <v/>
      </c>
      <c r="J11" s="267"/>
      <c r="K11" s="245">
        <f>D11</f>
        <v>239</v>
      </c>
    </row>
    <row r="12" spans="1:11" ht="13.5" thickBot="1">
      <c r="A12" s="110"/>
      <c r="B12" s="110" t="s">
        <v>102</v>
      </c>
      <c r="C12" s="149">
        <v>0.03</v>
      </c>
      <c r="D12" s="156">
        <v>5977.8</v>
      </c>
      <c r="E12" s="279">
        <v>179.3</v>
      </c>
      <c r="F12" s="266" t="str">
        <f t="shared" si="0"/>
        <v/>
      </c>
      <c r="G12" s="173">
        <f t="shared" si="0"/>
        <v>179.3</v>
      </c>
      <c r="H12" s="173" t="str">
        <f t="shared" si="1"/>
        <v/>
      </c>
      <c r="I12" s="259">
        <f t="shared" si="2"/>
        <v>5977.8</v>
      </c>
      <c r="J12" s="267"/>
      <c r="K12" s="245"/>
    </row>
    <row r="13" spans="1:11" ht="13.5" thickBot="1">
      <c r="A13" s="110"/>
      <c r="B13" s="110" t="s">
        <v>115</v>
      </c>
      <c r="C13" s="149">
        <v>0.5</v>
      </c>
      <c r="D13" s="156">
        <v>239</v>
      </c>
      <c r="E13" s="279">
        <v>119.5</v>
      </c>
      <c r="F13" s="266" t="str">
        <f t="shared" si="0"/>
        <v/>
      </c>
      <c r="G13" s="173" t="str">
        <f t="shared" si="0"/>
        <v/>
      </c>
      <c r="H13" s="173">
        <f t="shared" si="1"/>
        <v>119.5</v>
      </c>
      <c r="I13" s="259" t="str">
        <f t="shared" si="2"/>
        <v/>
      </c>
      <c r="J13" s="267"/>
      <c r="K13" s="245"/>
    </row>
    <row r="14" spans="1:11" ht="13.5" thickBot="1">
      <c r="A14" s="110" t="s">
        <v>14</v>
      </c>
      <c r="B14" s="110" t="s">
        <v>101</v>
      </c>
      <c r="C14" s="149">
        <v>0.25</v>
      </c>
      <c r="D14" s="156">
        <v>723</v>
      </c>
      <c r="E14" s="279">
        <v>180.8</v>
      </c>
      <c r="F14" s="266">
        <f t="shared" si="0"/>
        <v>180.8</v>
      </c>
      <c r="G14" s="173" t="str">
        <f t="shared" si="0"/>
        <v/>
      </c>
      <c r="H14" s="173" t="str">
        <f t="shared" si="1"/>
        <v/>
      </c>
      <c r="I14" s="259" t="str">
        <f t="shared" si="2"/>
        <v/>
      </c>
      <c r="J14" s="267">
        <f>D14</f>
        <v>723</v>
      </c>
      <c r="K14" s="245">
        <f>D14</f>
        <v>723</v>
      </c>
    </row>
    <row r="15" spans="1:11" ht="13.5" thickBot="1">
      <c r="A15" s="110"/>
      <c r="B15" s="110" t="s">
        <v>102</v>
      </c>
      <c r="C15" s="149">
        <v>0.17</v>
      </c>
      <c r="D15" s="156">
        <v>7231</v>
      </c>
      <c r="E15" s="279">
        <v>1229.3</v>
      </c>
      <c r="F15" s="266" t="str">
        <f t="shared" si="0"/>
        <v/>
      </c>
      <c r="G15" s="173">
        <f t="shared" si="0"/>
        <v>1229.3</v>
      </c>
      <c r="H15" s="173" t="str">
        <f t="shared" si="1"/>
        <v/>
      </c>
      <c r="I15" s="259">
        <f t="shared" si="2"/>
        <v>7231</v>
      </c>
      <c r="J15" s="267"/>
      <c r="K15" s="245"/>
    </row>
    <row r="16" spans="1:11" ht="13.5" thickBot="1">
      <c r="A16" s="110" t="s">
        <v>89</v>
      </c>
      <c r="B16" s="110" t="s">
        <v>101</v>
      </c>
      <c r="C16" s="149">
        <v>1</v>
      </c>
      <c r="D16" s="156">
        <v>123</v>
      </c>
      <c r="E16" s="279">
        <v>123</v>
      </c>
      <c r="F16" s="266">
        <f t="shared" si="0"/>
        <v>123</v>
      </c>
      <c r="G16" s="173" t="str">
        <f t="shared" si="0"/>
        <v/>
      </c>
      <c r="H16" s="173" t="str">
        <f t="shared" si="1"/>
        <v/>
      </c>
      <c r="I16" s="259" t="str">
        <f t="shared" si="2"/>
        <v/>
      </c>
      <c r="J16" s="267"/>
      <c r="K16" s="245">
        <f>D16</f>
        <v>123</v>
      </c>
    </row>
    <row r="17" spans="1:11" ht="13.5" thickBot="1">
      <c r="A17" s="110"/>
      <c r="B17" s="110" t="s">
        <v>102</v>
      </c>
      <c r="C17" s="149">
        <v>0.03</v>
      </c>
      <c r="D17" s="156">
        <v>308.5</v>
      </c>
      <c r="E17" s="279">
        <v>9.3000000000000007</v>
      </c>
      <c r="F17" s="266" t="str">
        <f t="shared" si="0"/>
        <v/>
      </c>
      <c r="G17" s="173">
        <f t="shared" si="0"/>
        <v>9.3000000000000007</v>
      </c>
      <c r="H17" s="173" t="str">
        <f t="shared" si="1"/>
        <v/>
      </c>
      <c r="I17" s="259">
        <f t="shared" si="2"/>
        <v>308.5</v>
      </c>
      <c r="J17" s="267"/>
      <c r="K17" s="245"/>
    </row>
    <row r="18" spans="1:11" ht="13.5" thickBot="1">
      <c r="A18" s="110"/>
      <c r="B18" s="110" t="s">
        <v>115</v>
      </c>
      <c r="C18" s="149">
        <v>0.5</v>
      </c>
      <c r="D18" s="156">
        <v>123</v>
      </c>
      <c r="E18" s="279">
        <v>61.5</v>
      </c>
      <c r="F18" s="266" t="str">
        <f t="shared" si="0"/>
        <v/>
      </c>
      <c r="G18" s="173" t="str">
        <f t="shared" si="0"/>
        <v/>
      </c>
      <c r="H18" s="173">
        <f t="shared" si="1"/>
        <v>61.5</v>
      </c>
      <c r="I18" s="259" t="str">
        <f t="shared" si="2"/>
        <v/>
      </c>
      <c r="J18" s="267"/>
      <c r="K18" s="245"/>
    </row>
    <row r="19" spans="1:11" ht="13.5" thickBot="1">
      <c r="A19" s="320" t="s">
        <v>90</v>
      </c>
      <c r="B19" s="320"/>
      <c r="C19" s="320"/>
      <c r="D19" s="320"/>
      <c r="E19" s="316"/>
      <c r="F19" s="266" t="str">
        <f t="shared" si="0"/>
        <v/>
      </c>
      <c r="G19" s="173" t="str">
        <f t="shared" si="0"/>
        <v/>
      </c>
      <c r="H19" s="173" t="str">
        <f t="shared" si="1"/>
        <v/>
      </c>
      <c r="I19" s="259" t="str">
        <f t="shared" si="2"/>
        <v/>
      </c>
      <c r="J19" s="267"/>
      <c r="K19" s="245"/>
    </row>
    <row r="20" spans="1:11" ht="13.5" thickBot="1">
      <c r="A20" s="110" t="s">
        <v>121</v>
      </c>
      <c r="B20" s="110" t="s">
        <v>101</v>
      </c>
      <c r="C20" s="149">
        <v>0.25</v>
      </c>
      <c r="D20" s="156">
        <v>392</v>
      </c>
      <c r="E20" s="279">
        <v>1671</v>
      </c>
      <c r="F20" s="266">
        <f t="shared" si="0"/>
        <v>1671</v>
      </c>
      <c r="G20" s="173" t="str">
        <f t="shared" si="0"/>
        <v/>
      </c>
      <c r="H20" s="173" t="str">
        <f t="shared" si="1"/>
        <v/>
      </c>
      <c r="I20" s="259" t="str">
        <f t="shared" si="2"/>
        <v/>
      </c>
      <c r="J20" s="267">
        <f>D20</f>
        <v>392</v>
      </c>
      <c r="K20" s="245"/>
    </row>
    <row r="21" spans="1:11" ht="13.5" thickBot="1">
      <c r="A21" s="110"/>
      <c r="B21" s="110" t="s">
        <v>102</v>
      </c>
      <c r="C21" s="149">
        <v>0.17</v>
      </c>
      <c r="D21" s="156">
        <v>66836</v>
      </c>
      <c r="E21" s="279">
        <v>11362.1</v>
      </c>
      <c r="F21" s="266" t="str">
        <f t="shared" si="0"/>
        <v/>
      </c>
      <c r="G21" s="173">
        <f t="shared" si="0"/>
        <v>11362.1</v>
      </c>
      <c r="H21" s="173" t="str">
        <f t="shared" si="1"/>
        <v/>
      </c>
      <c r="I21" s="259">
        <f t="shared" si="2"/>
        <v>66836</v>
      </c>
      <c r="J21" s="267"/>
      <c r="K21" s="245"/>
    </row>
    <row r="22" spans="1:11" ht="13.5" thickBot="1">
      <c r="A22" s="110" t="s">
        <v>122</v>
      </c>
      <c r="B22" s="110" t="s">
        <v>101</v>
      </c>
      <c r="C22" s="149">
        <v>1</v>
      </c>
      <c r="D22" s="156">
        <v>392</v>
      </c>
      <c r="E22" s="279">
        <v>392</v>
      </c>
      <c r="F22" s="266">
        <f t="shared" si="0"/>
        <v>392</v>
      </c>
      <c r="G22" s="173" t="str">
        <f t="shared" si="0"/>
        <v/>
      </c>
      <c r="H22" s="173" t="str">
        <f t="shared" si="1"/>
        <v/>
      </c>
      <c r="I22" s="259" t="str">
        <f t="shared" si="2"/>
        <v/>
      </c>
      <c r="J22" s="267"/>
      <c r="K22" s="245">
        <f>D22</f>
        <v>392</v>
      </c>
    </row>
    <row r="23" spans="1:11" ht="13.5" thickBot="1">
      <c r="A23" s="110"/>
      <c r="B23" s="110" t="s">
        <v>102</v>
      </c>
      <c r="C23" s="149">
        <v>0.03</v>
      </c>
      <c r="D23" s="156">
        <v>1958.5</v>
      </c>
      <c r="E23" s="279">
        <v>58.8</v>
      </c>
      <c r="F23" s="266" t="str">
        <f t="shared" si="0"/>
        <v/>
      </c>
      <c r="G23" s="173">
        <f t="shared" si="0"/>
        <v>58.8</v>
      </c>
      <c r="H23" s="173" t="str">
        <f t="shared" si="1"/>
        <v/>
      </c>
      <c r="I23" s="259">
        <f t="shared" si="2"/>
        <v>1958.5</v>
      </c>
      <c r="J23" s="267"/>
      <c r="K23" s="245"/>
    </row>
    <row r="24" spans="1:11" ht="13.5" thickBot="1">
      <c r="A24" s="110"/>
      <c r="B24" s="110" t="s">
        <v>115</v>
      </c>
      <c r="C24" s="149">
        <v>0.17</v>
      </c>
      <c r="D24" s="156">
        <v>392</v>
      </c>
      <c r="E24" s="279">
        <v>66.599999999999994</v>
      </c>
      <c r="F24" s="266" t="str">
        <f t="shared" ref="F24:G41" si="3">IF($B24=F$2,$E24,"")</f>
        <v/>
      </c>
      <c r="G24" s="173" t="str">
        <f t="shared" si="3"/>
        <v/>
      </c>
      <c r="H24" s="173">
        <f t="shared" si="1"/>
        <v>66.599999999999994</v>
      </c>
      <c r="I24" s="259" t="str">
        <f t="shared" si="2"/>
        <v/>
      </c>
      <c r="J24" s="267"/>
      <c r="K24" s="245"/>
    </row>
    <row r="25" spans="1:11" ht="13.5" thickBot="1">
      <c r="A25" s="110" t="s">
        <v>123</v>
      </c>
      <c r="B25" s="110" t="s">
        <v>101</v>
      </c>
      <c r="C25" s="149">
        <v>0.25</v>
      </c>
      <c r="D25" s="156">
        <v>2522</v>
      </c>
      <c r="E25" s="279">
        <v>630.5</v>
      </c>
      <c r="F25" s="266">
        <f t="shared" si="3"/>
        <v>630.5</v>
      </c>
      <c r="G25" s="173" t="str">
        <f t="shared" si="3"/>
        <v/>
      </c>
      <c r="H25" s="173" t="str">
        <f t="shared" si="1"/>
        <v/>
      </c>
      <c r="I25" s="259" t="str">
        <f t="shared" si="2"/>
        <v/>
      </c>
      <c r="J25" s="267">
        <f>D25</f>
        <v>2522</v>
      </c>
      <c r="K25" s="245"/>
    </row>
    <row r="26" spans="1:11" ht="13.5" thickBot="1">
      <c r="A26" s="110"/>
      <c r="B26" s="110" t="s">
        <v>102</v>
      </c>
      <c r="C26" s="149">
        <v>0.17</v>
      </c>
      <c r="D26" s="156">
        <v>25222</v>
      </c>
      <c r="E26" s="279">
        <v>4287.7</v>
      </c>
      <c r="F26" s="266" t="str">
        <f t="shared" si="3"/>
        <v/>
      </c>
      <c r="G26" s="173">
        <f t="shared" si="3"/>
        <v>4287.7</v>
      </c>
      <c r="H26" s="173" t="str">
        <f t="shared" si="1"/>
        <v/>
      </c>
      <c r="I26" s="259">
        <f t="shared" si="2"/>
        <v>25222</v>
      </c>
      <c r="J26" s="267"/>
      <c r="K26" s="245"/>
    </row>
    <row r="27" spans="1:11" ht="13.5" thickBot="1">
      <c r="A27" s="110" t="s">
        <v>124</v>
      </c>
      <c r="B27" s="110" t="s">
        <v>101</v>
      </c>
      <c r="C27" s="149">
        <v>1</v>
      </c>
      <c r="D27" s="156">
        <v>336</v>
      </c>
      <c r="E27" s="279">
        <v>336</v>
      </c>
      <c r="F27" s="266">
        <f t="shared" si="3"/>
        <v>336</v>
      </c>
      <c r="G27" s="173" t="str">
        <f t="shared" si="3"/>
        <v/>
      </c>
      <c r="H27" s="173" t="str">
        <f t="shared" si="1"/>
        <v/>
      </c>
      <c r="I27" s="259" t="str">
        <f t="shared" si="2"/>
        <v/>
      </c>
      <c r="J27" s="267"/>
      <c r="K27" s="245">
        <f>D27</f>
        <v>336</v>
      </c>
    </row>
    <row r="28" spans="1:11" ht="13.5" thickBot="1">
      <c r="A28" s="110"/>
      <c r="B28" s="110" t="s">
        <v>102</v>
      </c>
      <c r="C28" s="149">
        <v>0.03</v>
      </c>
      <c r="D28" s="156">
        <v>1682</v>
      </c>
      <c r="E28" s="279">
        <v>50.5</v>
      </c>
      <c r="F28" s="266" t="str">
        <f t="shared" si="3"/>
        <v/>
      </c>
      <c r="G28" s="173">
        <f t="shared" si="3"/>
        <v>50.5</v>
      </c>
      <c r="H28" s="173" t="str">
        <f t="shared" si="1"/>
        <v/>
      </c>
      <c r="I28" s="259">
        <f t="shared" si="2"/>
        <v>1682</v>
      </c>
      <c r="J28" s="267"/>
      <c r="K28" s="245"/>
    </row>
    <row r="29" spans="1:11" ht="13.5" thickBot="1">
      <c r="A29" s="110"/>
      <c r="B29" s="110" t="s">
        <v>115</v>
      </c>
      <c r="C29" s="149">
        <v>0.17</v>
      </c>
      <c r="D29" s="156">
        <v>336</v>
      </c>
      <c r="E29" s="279">
        <v>57.1</v>
      </c>
      <c r="F29" s="266" t="str">
        <f t="shared" si="3"/>
        <v/>
      </c>
      <c r="G29" s="173" t="str">
        <f t="shared" si="3"/>
        <v/>
      </c>
      <c r="H29" s="173">
        <f t="shared" si="1"/>
        <v>57.1</v>
      </c>
      <c r="I29" s="259" t="str">
        <f t="shared" si="2"/>
        <v/>
      </c>
      <c r="J29" s="267"/>
      <c r="K29" s="245"/>
    </row>
    <row r="30" spans="1:11" ht="13.5" thickBot="1">
      <c r="A30" s="110" t="s">
        <v>96</v>
      </c>
      <c r="B30" s="110" t="s">
        <v>101</v>
      </c>
      <c r="C30" s="149">
        <v>0.25</v>
      </c>
      <c r="D30" s="156">
        <v>325</v>
      </c>
      <c r="E30" s="279">
        <v>81.3</v>
      </c>
      <c r="F30" s="266">
        <f t="shared" si="3"/>
        <v>81.3</v>
      </c>
      <c r="G30" s="173" t="str">
        <f t="shared" si="3"/>
        <v/>
      </c>
      <c r="H30" s="173" t="str">
        <f t="shared" si="1"/>
        <v/>
      </c>
      <c r="I30" s="259" t="str">
        <f t="shared" si="2"/>
        <v/>
      </c>
      <c r="J30" s="267">
        <f>D30</f>
        <v>325</v>
      </c>
      <c r="K30" s="245"/>
    </row>
    <row r="31" spans="1:11" ht="13.5" thickBot="1">
      <c r="A31" s="110"/>
      <c r="B31" s="110" t="s">
        <v>102</v>
      </c>
      <c r="C31" s="149">
        <v>0.17</v>
      </c>
      <c r="D31" s="156">
        <v>3247</v>
      </c>
      <c r="E31" s="279">
        <v>552</v>
      </c>
      <c r="F31" s="266" t="str">
        <f t="shared" si="3"/>
        <v/>
      </c>
      <c r="G31" s="173">
        <f t="shared" si="3"/>
        <v>552</v>
      </c>
      <c r="H31" s="173" t="str">
        <f t="shared" si="1"/>
        <v/>
      </c>
      <c r="I31" s="259">
        <f t="shared" si="2"/>
        <v>3247</v>
      </c>
      <c r="J31" s="267"/>
      <c r="K31" s="245"/>
    </row>
    <row r="32" spans="1:11" ht="13.5" thickBot="1">
      <c r="A32" s="110" t="s">
        <v>97</v>
      </c>
      <c r="B32" s="110" t="s">
        <v>101</v>
      </c>
      <c r="C32" s="149">
        <v>1</v>
      </c>
      <c r="D32" s="156">
        <v>191</v>
      </c>
      <c r="E32" s="279">
        <v>191</v>
      </c>
      <c r="F32" s="266">
        <f t="shared" si="3"/>
        <v>191</v>
      </c>
      <c r="G32" s="173" t="str">
        <f t="shared" si="3"/>
        <v/>
      </c>
      <c r="H32" s="173" t="str">
        <f t="shared" si="1"/>
        <v/>
      </c>
      <c r="I32" s="259" t="str">
        <f t="shared" si="2"/>
        <v/>
      </c>
      <c r="J32" s="267"/>
      <c r="K32" s="245">
        <f>D32</f>
        <v>191</v>
      </c>
    </row>
    <row r="33" spans="1:11" ht="13.5" thickBot="1">
      <c r="A33" s="110"/>
      <c r="B33" s="110" t="s">
        <v>102</v>
      </c>
      <c r="C33" s="149">
        <v>0.03</v>
      </c>
      <c r="D33" s="156">
        <v>954.3</v>
      </c>
      <c r="E33" s="279">
        <v>28.6</v>
      </c>
      <c r="F33" s="266" t="str">
        <f t="shared" si="3"/>
        <v/>
      </c>
      <c r="G33" s="173">
        <f t="shared" si="3"/>
        <v>28.6</v>
      </c>
      <c r="H33" s="173" t="str">
        <f t="shared" si="1"/>
        <v/>
      </c>
      <c r="I33" s="259">
        <f t="shared" si="2"/>
        <v>954.3</v>
      </c>
      <c r="J33" s="267"/>
      <c r="K33" s="245"/>
    </row>
    <row r="34" spans="1:11" ht="13.5" thickBot="1">
      <c r="A34" s="110"/>
      <c r="B34" s="110" t="s">
        <v>115</v>
      </c>
      <c r="C34" s="149">
        <v>0.17</v>
      </c>
      <c r="D34" s="156">
        <v>191</v>
      </c>
      <c r="E34" s="279">
        <v>32.5</v>
      </c>
      <c r="F34" s="266" t="str">
        <f t="shared" si="3"/>
        <v/>
      </c>
      <c r="G34" s="173" t="str">
        <f t="shared" si="3"/>
        <v/>
      </c>
      <c r="H34" s="173">
        <f t="shared" si="1"/>
        <v>32.5</v>
      </c>
      <c r="I34" s="259" t="str">
        <f t="shared" si="2"/>
        <v/>
      </c>
      <c r="J34" s="267"/>
      <c r="K34" s="245"/>
    </row>
    <row r="35" spans="1:11" ht="13.5" customHeight="1" thickBot="1">
      <c r="A35" s="318" t="s">
        <v>189</v>
      </c>
      <c r="B35" s="319"/>
      <c r="C35" s="319"/>
      <c r="D35" s="319"/>
      <c r="E35" s="319"/>
      <c r="F35" s="266" t="str">
        <f t="shared" si="3"/>
        <v/>
      </c>
      <c r="G35" s="173" t="str">
        <f t="shared" si="3"/>
        <v/>
      </c>
      <c r="H35" s="173" t="str">
        <f t="shared" si="1"/>
        <v/>
      </c>
      <c r="I35" s="259" t="str">
        <f t="shared" si="2"/>
        <v/>
      </c>
      <c r="J35" s="267"/>
      <c r="K35" s="245"/>
    </row>
    <row r="36" spans="1:11" ht="13.5" thickBot="1">
      <c r="A36" s="110" t="s">
        <v>14</v>
      </c>
      <c r="B36" s="110" t="s">
        <v>101</v>
      </c>
      <c r="C36" s="149">
        <v>0.25</v>
      </c>
      <c r="D36" s="156">
        <v>36</v>
      </c>
      <c r="E36" s="279">
        <v>9</v>
      </c>
      <c r="F36" s="266">
        <f t="shared" si="3"/>
        <v>9</v>
      </c>
      <c r="G36" s="173" t="str">
        <f t="shared" si="3"/>
        <v/>
      </c>
      <c r="H36" s="173" t="str">
        <f t="shared" si="1"/>
        <v/>
      </c>
      <c r="I36" s="259" t="str">
        <f t="shared" si="2"/>
        <v/>
      </c>
      <c r="J36" s="267">
        <f>D36</f>
        <v>36</v>
      </c>
      <c r="K36" s="245"/>
    </row>
    <row r="37" spans="1:11" ht="13.5" thickBot="1">
      <c r="A37" s="110"/>
      <c r="B37" s="110" t="s">
        <v>102</v>
      </c>
      <c r="C37" s="149">
        <v>0.17</v>
      </c>
      <c r="D37" s="156">
        <v>355</v>
      </c>
      <c r="E37" s="279">
        <v>60.4</v>
      </c>
      <c r="F37" s="266" t="str">
        <f t="shared" si="3"/>
        <v/>
      </c>
      <c r="G37" s="173">
        <f t="shared" si="3"/>
        <v>60.4</v>
      </c>
      <c r="H37" s="173" t="str">
        <f t="shared" si="1"/>
        <v/>
      </c>
      <c r="I37" s="259">
        <f t="shared" si="2"/>
        <v>355</v>
      </c>
      <c r="J37" s="267"/>
      <c r="K37" s="245"/>
    </row>
    <row r="38" spans="1:11" ht="13.5" thickBot="1">
      <c r="A38" s="110" t="s">
        <v>53</v>
      </c>
      <c r="B38" s="110" t="s">
        <v>101</v>
      </c>
      <c r="C38" s="149">
        <v>1</v>
      </c>
      <c r="D38" s="156">
        <v>24</v>
      </c>
      <c r="E38" s="279">
        <v>24</v>
      </c>
      <c r="F38" s="266">
        <f t="shared" si="3"/>
        <v>24</v>
      </c>
      <c r="G38" s="173" t="str">
        <f t="shared" si="3"/>
        <v/>
      </c>
      <c r="H38" s="173" t="str">
        <f t="shared" si="1"/>
        <v/>
      </c>
      <c r="I38" s="259" t="str">
        <f t="shared" si="2"/>
        <v/>
      </c>
      <c r="J38" s="267"/>
      <c r="K38" s="245">
        <f>D38</f>
        <v>24</v>
      </c>
    </row>
    <row r="39" spans="1:11" ht="13.5" thickBot="1">
      <c r="A39" s="110"/>
      <c r="B39" s="110" t="s">
        <v>102</v>
      </c>
      <c r="C39" s="149">
        <v>0.03</v>
      </c>
      <c r="D39" s="156">
        <v>122.3</v>
      </c>
      <c r="E39" s="279">
        <v>3.7</v>
      </c>
      <c r="F39" s="266" t="str">
        <f t="shared" si="3"/>
        <v/>
      </c>
      <c r="G39" s="173">
        <f t="shared" si="3"/>
        <v>3.7</v>
      </c>
      <c r="H39" s="173" t="str">
        <f t="shared" si="1"/>
        <v/>
      </c>
      <c r="I39" s="259">
        <f t="shared" si="2"/>
        <v>122.3</v>
      </c>
      <c r="J39" s="267"/>
      <c r="K39" s="245"/>
    </row>
    <row r="40" spans="1:11" ht="13.5" thickBot="1">
      <c r="A40" s="110"/>
      <c r="B40" s="110" t="s">
        <v>115</v>
      </c>
      <c r="C40" s="149">
        <v>0.17</v>
      </c>
      <c r="D40" s="156">
        <v>24</v>
      </c>
      <c r="E40" s="279">
        <v>4.0999999999999996</v>
      </c>
      <c r="F40" s="266" t="str">
        <f t="shared" si="3"/>
        <v/>
      </c>
      <c r="G40" s="173" t="str">
        <f t="shared" si="3"/>
        <v/>
      </c>
      <c r="H40" s="173">
        <f t="shared" si="1"/>
        <v>4.0999999999999996</v>
      </c>
      <c r="I40" s="259" t="str">
        <f t="shared" si="2"/>
        <v/>
      </c>
      <c r="J40" s="267"/>
      <c r="K40" s="245"/>
    </row>
    <row r="41" spans="1:11" ht="13.5" thickBot="1">
      <c r="A41" s="114" t="s">
        <v>98</v>
      </c>
      <c r="B41" s="94"/>
      <c r="C41" s="155"/>
      <c r="D41" s="115"/>
      <c r="E41" s="278"/>
      <c r="F41" s="266" t="str">
        <f t="shared" si="3"/>
        <v/>
      </c>
      <c r="G41" s="173" t="str">
        <f t="shared" si="3"/>
        <v/>
      </c>
      <c r="H41" s="173" t="str">
        <f t="shared" si="1"/>
        <v/>
      </c>
      <c r="I41" s="259" t="str">
        <f t="shared" si="2"/>
        <v/>
      </c>
      <c r="J41" s="267"/>
      <c r="K41" s="245"/>
    </row>
    <row r="42" spans="1:11" ht="13.5" thickBot="1">
      <c r="A42" s="94" t="s">
        <v>14</v>
      </c>
      <c r="B42" s="94" t="s">
        <v>101</v>
      </c>
      <c r="C42" s="155">
        <v>0.25</v>
      </c>
      <c r="D42" s="115">
        <v>2307</v>
      </c>
      <c r="E42" s="278">
        <v>576.79999999999995</v>
      </c>
      <c r="F42" s="266">
        <f t="shared" ref="F42:G46" si="4">IF($B42=F$2,$E42,"")</f>
        <v>576.79999999999995</v>
      </c>
      <c r="G42" s="173" t="str">
        <f t="shared" si="4"/>
        <v/>
      </c>
      <c r="H42" s="173" t="str">
        <f t="shared" si="1"/>
        <v/>
      </c>
      <c r="I42" s="259" t="str">
        <f t="shared" si="2"/>
        <v/>
      </c>
      <c r="J42" s="267">
        <f>D42</f>
        <v>2307</v>
      </c>
      <c r="K42" s="245"/>
    </row>
    <row r="43" spans="1:11" ht="13.5" thickBot="1">
      <c r="A43" s="110"/>
      <c r="B43" s="95" t="s">
        <v>102</v>
      </c>
      <c r="C43" s="149">
        <v>0.17</v>
      </c>
      <c r="D43" s="52">
        <v>23074</v>
      </c>
      <c r="E43" s="265">
        <v>3922.6</v>
      </c>
      <c r="F43" s="266" t="str">
        <f t="shared" si="4"/>
        <v/>
      </c>
      <c r="G43" s="173">
        <f t="shared" si="4"/>
        <v>3922.6</v>
      </c>
      <c r="H43" s="173" t="str">
        <f t="shared" si="1"/>
        <v/>
      </c>
      <c r="I43" s="259">
        <f t="shared" si="2"/>
        <v>23074</v>
      </c>
      <c r="J43" s="267"/>
      <c r="K43" s="245"/>
    </row>
    <row r="44" spans="1:11" ht="13.5" thickBot="1">
      <c r="A44" s="110" t="s">
        <v>53</v>
      </c>
      <c r="B44" s="95" t="s">
        <v>101</v>
      </c>
      <c r="C44" s="149">
        <v>1</v>
      </c>
      <c r="D44" s="52">
        <v>923</v>
      </c>
      <c r="E44" s="265">
        <v>923</v>
      </c>
      <c r="F44" s="266">
        <f t="shared" si="4"/>
        <v>923</v>
      </c>
      <c r="G44" s="173" t="str">
        <f t="shared" si="4"/>
        <v/>
      </c>
      <c r="H44" s="173" t="str">
        <f t="shared" si="1"/>
        <v/>
      </c>
      <c r="I44" s="259" t="str">
        <f t="shared" si="2"/>
        <v/>
      </c>
      <c r="J44" s="267"/>
      <c r="K44" s="245">
        <f>D44</f>
        <v>923</v>
      </c>
    </row>
    <row r="45" spans="1:11" ht="13.5" thickBot="1">
      <c r="A45" s="110"/>
      <c r="B45" s="95" t="s">
        <v>102</v>
      </c>
      <c r="C45" s="149">
        <v>0.03</v>
      </c>
      <c r="D45" s="52">
        <v>23071.3</v>
      </c>
      <c r="E45" s="265">
        <v>692.1</v>
      </c>
      <c r="F45" s="266" t="str">
        <f t="shared" si="4"/>
        <v/>
      </c>
      <c r="G45" s="173">
        <f t="shared" si="4"/>
        <v>692.1</v>
      </c>
      <c r="H45" s="173" t="str">
        <f t="shared" si="1"/>
        <v/>
      </c>
      <c r="I45" s="259">
        <f t="shared" si="2"/>
        <v>23071.3</v>
      </c>
      <c r="J45" s="267"/>
      <c r="K45" s="245"/>
    </row>
    <row r="46" spans="1:11" ht="13.5" thickBot="1">
      <c r="A46" s="110"/>
      <c r="B46" s="95" t="s">
        <v>115</v>
      </c>
      <c r="C46" s="149">
        <v>0.5</v>
      </c>
      <c r="D46" s="52">
        <v>923</v>
      </c>
      <c r="E46" s="265">
        <v>461.5</v>
      </c>
      <c r="F46" s="266" t="str">
        <f t="shared" si="4"/>
        <v/>
      </c>
      <c r="G46" s="173" t="str">
        <f t="shared" si="4"/>
        <v/>
      </c>
      <c r="H46" s="173">
        <f t="shared" si="1"/>
        <v>461.5</v>
      </c>
      <c r="I46" s="259" t="str">
        <f t="shared" si="2"/>
        <v/>
      </c>
      <c r="J46" s="267"/>
      <c r="K46" s="245"/>
    </row>
    <row r="47" spans="1:11" ht="13.5" thickBot="1">
      <c r="A47" s="114" t="s">
        <v>103</v>
      </c>
      <c r="B47" s="94"/>
      <c r="C47" s="155"/>
      <c r="D47" s="115"/>
      <c r="E47" s="278"/>
      <c r="F47" s="266"/>
      <c r="G47" s="173"/>
      <c r="H47" s="173" t="str">
        <f t="shared" si="1"/>
        <v/>
      </c>
      <c r="I47" s="259" t="str">
        <f t="shared" si="2"/>
        <v/>
      </c>
      <c r="J47" s="173"/>
      <c r="K47" s="268"/>
    </row>
    <row r="48" spans="1:11" ht="13.5" thickBot="1">
      <c r="A48" s="148" t="s">
        <v>125</v>
      </c>
      <c r="B48" s="94" t="s">
        <v>101</v>
      </c>
      <c r="C48" s="149">
        <v>0.25</v>
      </c>
      <c r="D48" s="52">
        <v>929</v>
      </c>
      <c r="E48" s="265">
        <v>232.3</v>
      </c>
      <c r="F48" s="266">
        <f t="shared" ref="F48:G52" si="5">IF($B48=F$2,$E48,"")</f>
        <v>232.3</v>
      </c>
      <c r="G48" s="173" t="str">
        <f t="shared" si="5"/>
        <v/>
      </c>
      <c r="H48" s="173" t="str">
        <f t="shared" si="1"/>
        <v/>
      </c>
      <c r="I48" s="259" t="str">
        <f t="shared" si="2"/>
        <v/>
      </c>
      <c r="J48" s="267">
        <f>D48</f>
        <v>929</v>
      </c>
      <c r="K48" s="245"/>
    </row>
    <row r="49" spans="1:11" ht="13.5" thickBot="1">
      <c r="A49" s="94"/>
      <c r="B49" s="94" t="s">
        <v>102</v>
      </c>
      <c r="C49" s="155">
        <v>0.17</v>
      </c>
      <c r="D49" s="52">
        <v>9290</v>
      </c>
      <c r="E49" s="265">
        <v>1579.3</v>
      </c>
      <c r="F49" s="266" t="str">
        <f t="shared" si="5"/>
        <v/>
      </c>
      <c r="G49" s="173">
        <f t="shared" si="5"/>
        <v>1579.3</v>
      </c>
      <c r="H49" s="173" t="str">
        <f t="shared" si="1"/>
        <v/>
      </c>
      <c r="I49" s="259">
        <f t="shared" si="2"/>
        <v>9290</v>
      </c>
      <c r="J49" s="267"/>
      <c r="K49" s="245"/>
    </row>
    <row r="50" spans="1:11" ht="13.5" thickBot="1">
      <c r="A50" s="94" t="s">
        <v>53</v>
      </c>
      <c r="B50" s="95" t="s">
        <v>101</v>
      </c>
      <c r="C50" s="149">
        <v>1</v>
      </c>
      <c r="D50" s="115">
        <v>715</v>
      </c>
      <c r="E50" s="278">
        <v>715</v>
      </c>
      <c r="F50" s="266">
        <f t="shared" si="5"/>
        <v>715</v>
      </c>
      <c r="G50" s="173" t="str">
        <f t="shared" si="5"/>
        <v/>
      </c>
      <c r="H50" s="173" t="str">
        <f t="shared" si="1"/>
        <v/>
      </c>
      <c r="I50" s="259" t="str">
        <f t="shared" si="2"/>
        <v/>
      </c>
      <c r="J50" s="267"/>
      <c r="K50" s="245">
        <f>D50</f>
        <v>715</v>
      </c>
    </row>
    <row r="51" spans="1:11" ht="13.5" thickBot="1">
      <c r="A51" s="94"/>
      <c r="B51" s="95" t="s">
        <v>102</v>
      </c>
      <c r="C51" s="149">
        <v>0.03</v>
      </c>
      <c r="D51" s="115">
        <v>3575.3</v>
      </c>
      <c r="E51" s="278">
        <v>107.3</v>
      </c>
      <c r="F51" s="266" t="str">
        <f t="shared" si="5"/>
        <v/>
      </c>
      <c r="G51" s="173">
        <f t="shared" si="5"/>
        <v>107.3</v>
      </c>
      <c r="H51" s="173" t="str">
        <f t="shared" si="1"/>
        <v/>
      </c>
      <c r="I51" s="259">
        <f t="shared" si="2"/>
        <v>3575.3</v>
      </c>
      <c r="J51" s="267"/>
      <c r="K51" s="245"/>
    </row>
    <row r="52" spans="1:11" ht="13.5" thickBot="1">
      <c r="A52" s="94"/>
      <c r="B52" s="95" t="s">
        <v>115</v>
      </c>
      <c r="C52" s="155">
        <v>0.17</v>
      </c>
      <c r="D52" s="115">
        <v>715</v>
      </c>
      <c r="E52" s="278">
        <v>121.6</v>
      </c>
      <c r="F52" s="266" t="str">
        <f t="shared" si="5"/>
        <v/>
      </c>
      <c r="G52" s="173" t="str">
        <f t="shared" si="5"/>
        <v/>
      </c>
      <c r="H52" s="173">
        <f t="shared" si="1"/>
        <v>121.6</v>
      </c>
      <c r="I52" s="259" t="str">
        <f t="shared" si="2"/>
        <v/>
      </c>
      <c r="J52" s="267"/>
      <c r="K52" s="245"/>
    </row>
    <row r="53" spans="1:11" ht="12.75">
      <c r="B53" s="158"/>
      <c r="F53" s="206"/>
      <c r="G53" s="210"/>
      <c r="H53" s="210"/>
      <c r="I53" s="260"/>
      <c r="J53" s="211"/>
      <c r="K53" s="244"/>
    </row>
    <row r="54" spans="1:11" ht="12.75">
      <c r="A54" s="43" t="s">
        <v>104</v>
      </c>
      <c r="F54" s="266"/>
      <c r="G54" s="173"/>
      <c r="H54" s="173"/>
      <c r="I54" s="261">
        <f>SUM(I4:I52)</f>
        <v>242543.29999999996</v>
      </c>
      <c r="J54" s="173"/>
      <c r="K54" s="268"/>
    </row>
    <row r="55" spans="1:11" ht="12.75">
      <c r="B55" s="158" t="s">
        <v>101</v>
      </c>
      <c r="E55" s="44">
        <f>F55</f>
        <v>4606.4000000000005</v>
      </c>
      <c r="F55" s="269">
        <f>SUM(F4:F42)</f>
        <v>4606.4000000000005</v>
      </c>
      <c r="G55" s="270"/>
      <c r="H55" s="270" t="str">
        <f>IF($B43=H$2,$E43,"")</f>
        <v/>
      </c>
      <c r="I55" s="261"/>
      <c r="J55" s="271">
        <f>SUM(J4:J52)</f>
        <v>7234</v>
      </c>
      <c r="K55" s="272"/>
    </row>
    <row r="56" spans="1:11" ht="12.75">
      <c r="B56" s="158" t="s">
        <v>102</v>
      </c>
      <c r="E56" s="44">
        <f>G56</f>
        <v>24236.899999999994</v>
      </c>
      <c r="F56" s="269"/>
      <c r="G56" s="270">
        <f>SUM(G4:G52)</f>
        <v>24236.899999999994</v>
      </c>
      <c r="H56" s="270" t="str">
        <f>IF($B44=H$2,$E44,"")</f>
        <v/>
      </c>
      <c r="I56" s="261"/>
      <c r="J56" s="271"/>
      <c r="K56" s="272">
        <f>SUM(K4:K52)</f>
        <v>3818</v>
      </c>
    </row>
    <row r="57" spans="1:11" ht="12.75">
      <c r="B57" s="158" t="s">
        <v>115</v>
      </c>
      <c r="E57" s="44">
        <f>H57</f>
        <v>990.40000000000009</v>
      </c>
      <c r="F57" s="273"/>
      <c r="G57" s="274"/>
      <c r="H57" s="274">
        <f>SUM(H4:H52)</f>
        <v>990.40000000000009</v>
      </c>
      <c r="I57" s="262"/>
      <c r="J57" s="275"/>
      <c r="K57" s="276"/>
    </row>
    <row r="58" spans="1:11">
      <c r="A58" s="162" t="s">
        <v>105</v>
      </c>
      <c r="B58" s="162"/>
      <c r="C58" s="176"/>
      <c r="D58" s="177"/>
      <c r="E58" s="177">
        <v>27416.3</v>
      </c>
    </row>
    <row r="59" spans="1:11">
      <c r="A59" s="178" t="s">
        <v>199</v>
      </c>
      <c r="B59" s="162"/>
      <c r="C59" s="176"/>
      <c r="D59" s="168">
        <f>J55+K56</f>
        <v>11052</v>
      </c>
      <c r="E59" s="177"/>
    </row>
    <row r="60" spans="1:11">
      <c r="A60" s="178" t="s">
        <v>200</v>
      </c>
      <c r="B60" s="162"/>
      <c r="C60" s="176"/>
      <c r="D60" s="168">
        <f>I54</f>
        <v>242543.29999999996</v>
      </c>
      <c r="E60" s="177"/>
    </row>
    <row r="62" spans="1:11" ht="25.5" customHeight="1">
      <c r="A62" s="326" t="s">
        <v>126</v>
      </c>
      <c r="B62" s="327"/>
      <c r="C62" s="327"/>
      <c r="D62" s="327"/>
      <c r="E62" s="327"/>
    </row>
    <row r="63" spans="1:11">
      <c r="A63" s="80" t="s">
        <v>110</v>
      </c>
      <c r="B63" s="78" t="s">
        <v>99</v>
      </c>
      <c r="C63" s="215" t="s">
        <v>106</v>
      </c>
      <c r="D63" s="216" t="s">
        <v>2</v>
      </c>
      <c r="E63" s="216" t="s">
        <v>107</v>
      </c>
    </row>
    <row r="64" spans="1:11">
      <c r="A64" s="78" t="s">
        <v>108</v>
      </c>
      <c r="B64" s="217" t="s">
        <v>101</v>
      </c>
      <c r="C64" s="218">
        <f>'Exhibit 1'!B63</f>
        <v>16</v>
      </c>
      <c r="D64" s="216">
        <f>E55</f>
        <v>4606.4000000000005</v>
      </c>
      <c r="E64" s="221">
        <f>C64*D64</f>
        <v>73702.400000000009</v>
      </c>
    </row>
    <row r="65" spans="1:5">
      <c r="A65" s="219"/>
      <c r="B65" s="217" t="s">
        <v>102</v>
      </c>
      <c r="C65" s="218">
        <f>'Exhibit 1'!B64</f>
        <v>11</v>
      </c>
      <c r="D65" s="216">
        <f t="shared" ref="D65:D66" si="6">E56</f>
        <v>24236.899999999994</v>
      </c>
      <c r="E65" s="221">
        <f t="shared" ref="E65:E66" si="7">C65*D65</f>
        <v>266605.89999999991</v>
      </c>
    </row>
    <row r="66" spans="1:5">
      <c r="A66" s="193"/>
      <c r="B66" s="217" t="s">
        <v>115</v>
      </c>
      <c r="C66" s="218">
        <f>'Exhibit 1'!B65</f>
        <v>10</v>
      </c>
      <c r="D66" s="216">
        <f t="shared" si="6"/>
        <v>990.40000000000009</v>
      </c>
      <c r="E66" s="221">
        <f t="shared" si="7"/>
        <v>9904</v>
      </c>
    </row>
    <row r="67" spans="1:5">
      <c r="A67" s="78" t="s">
        <v>208</v>
      </c>
      <c r="B67" s="78"/>
      <c r="C67" s="218"/>
      <c r="D67" s="216"/>
      <c r="E67" s="221">
        <f>SUM(E64:E66)</f>
        <v>350212.29999999993</v>
      </c>
    </row>
    <row r="68" spans="1:5">
      <c r="A68" s="91" t="s">
        <v>129</v>
      </c>
      <c r="B68" s="78"/>
      <c r="C68" s="218" t="s">
        <v>128</v>
      </c>
      <c r="D68" s="216" t="s">
        <v>129</v>
      </c>
      <c r="E68" s="221" t="s">
        <v>107</v>
      </c>
    </row>
    <row r="69" spans="1:5">
      <c r="A69" s="78" t="s">
        <v>112</v>
      </c>
      <c r="B69" s="78"/>
      <c r="C69" s="218">
        <f>'Exhibit 1'!B68</f>
        <v>0.2</v>
      </c>
      <c r="D69" s="98">
        <f>D60</f>
        <v>242543.29999999996</v>
      </c>
      <c r="E69" s="221">
        <f>C69*D69</f>
        <v>48508.659999999996</v>
      </c>
    </row>
    <row r="70" spans="1:5">
      <c r="A70" s="184" t="s">
        <v>127</v>
      </c>
      <c r="B70" s="78"/>
      <c r="C70" s="218"/>
      <c r="D70" s="216"/>
      <c r="E70" s="222">
        <f>E67+E69</f>
        <v>398720.9599999999</v>
      </c>
    </row>
  </sheetData>
  <mergeCells count="5">
    <mergeCell ref="A35:E35"/>
    <mergeCell ref="A19:E19"/>
    <mergeCell ref="A7:E7"/>
    <mergeCell ref="A1:E1"/>
    <mergeCell ref="A62:E6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4"/>
  <sheetViews>
    <sheetView view="pageLayout" zoomScaleNormal="100" workbookViewId="0">
      <selection activeCell="G1" sqref="G1"/>
    </sheetView>
  </sheetViews>
  <sheetFormatPr defaultRowHeight="12"/>
  <cols>
    <col min="1" max="1" width="43.7109375" style="2" customWidth="1"/>
    <col min="2" max="2" width="11.85546875" style="2" customWidth="1"/>
    <col min="3" max="3" width="12.7109375" style="2" customWidth="1"/>
    <col min="4" max="4" width="12.42578125" style="2" customWidth="1"/>
    <col min="5" max="16384" width="9.140625" style="2"/>
  </cols>
  <sheetData>
    <row r="1" spans="1:5">
      <c r="A1" s="1" t="s">
        <v>137</v>
      </c>
    </row>
    <row r="2" spans="1:5">
      <c r="A2" s="1" t="s">
        <v>138</v>
      </c>
    </row>
    <row r="3" spans="1:5" ht="36">
      <c r="A3" s="159" t="s">
        <v>130</v>
      </c>
      <c r="B3" s="160" t="s">
        <v>132</v>
      </c>
      <c r="C3" s="160" t="s">
        <v>133</v>
      </c>
      <c r="D3" s="161" t="s">
        <v>2</v>
      </c>
    </row>
    <row r="4" spans="1:5">
      <c r="A4" s="162" t="s">
        <v>134</v>
      </c>
      <c r="B4" s="162"/>
      <c r="C4" s="162"/>
      <c r="D4" s="162"/>
    </row>
    <row r="5" spans="1:5">
      <c r="A5" s="163" t="s">
        <v>135</v>
      </c>
      <c r="B5" s="101">
        <f>'Exhibit 1'!B58</f>
        <v>3.3000000000000002E-2</v>
      </c>
      <c r="C5" s="164">
        <f>'Exhibit 4'!D60</f>
        <v>365527.1</v>
      </c>
      <c r="D5" s="175">
        <f>B5*C5</f>
        <v>12062.3943</v>
      </c>
      <c r="E5" s="34"/>
    </row>
    <row r="6" spans="1:5">
      <c r="A6" s="163" t="s">
        <v>209</v>
      </c>
      <c r="B6" s="101"/>
      <c r="C6" s="164"/>
      <c r="D6" s="177"/>
    </row>
    <row r="7" spans="1:5">
      <c r="A7" s="163" t="s">
        <v>135</v>
      </c>
      <c r="B7" s="101">
        <f>'Exhibit 1'!B58</f>
        <v>3.3000000000000002E-2</v>
      </c>
      <c r="C7" s="164">
        <f>'Exhibit 5'!D60</f>
        <v>242543.29999999996</v>
      </c>
      <c r="D7" s="175">
        <f>B7*C7</f>
        <v>8003.928899999999</v>
      </c>
    </row>
    <row r="8" spans="1:5">
      <c r="A8" s="165"/>
      <c r="B8" s="162"/>
      <c r="C8" s="164"/>
      <c r="D8" s="177"/>
    </row>
    <row r="9" spans="1:5">
      <c r="A9" s="166" t="s">
        <v>131</v>
      </c>
      <c r="B9" s="101">
        <f>'Exhibit 1'!B58</f>
        <v>3.3000000000000002E-2</v>
      </c>
      <c r="C9" s="164">
        <f>SUM(C5:C7)</f>
        <v>608070.39999999991</v>
      </c>
      <c r="D9" s="175">
        <f>B9*C9</f>
        <v>20066.323199999999</v>
      </c>
    </row>
    <row r="10" spans="1:5">
      <c r="C10" s="34"/>
    </row>
    <row r="11" spans="1:5">
      <c r="C11" s="34"/>
    </row>
    <row r="12" spans="1:5">
      <c r="A12" s="1" t="s">
        <v>136</v>
      </c>
      <c r="C12" s="34"/>
    </row>
    <row r="13" spans="1:5">
      <c r="A13" s="1" t="s">
        <v>195</v>
      </c>
      <c r="C13" s="34"/>
    </row>
    <row r="14" spans="1:5" ht="36">
      <c r="A14" s="159" t="s">
        <v>130</v>
      </c>
      <c r="B14" s="160" t="s">
        <v>219</v>
      </c>
      <c r="C14" s="167" t="s">
        <v>133</v>
      </c>
      <c r="D14" s="161" t="s">
        <v>107</v>
      </c>
    </row>
    <row r="15" spans="1:5">
      <c r="A15" s="162" t="s">
        <v>134</v>
      </c>
      <c r="B15" s="162"/>
      <c r="C15" s="168"/>
      <c r="D15" s="162"/>
    </row>
    <row r="16" spans="1:5">
      <c r="A16" s="162" t="s">
        <v>143</v>
      </c>
      <c r="B16" s="169">
        <f>'Exhibit 1'!B71</f>
        <v>0.33</v>
      </c>
      <c r="C16" s="164">
        <f>'Exhibit 4'!D60</f>
        <v>365527.1</v>
      </c>
      <c r="D16" s="238">
        <f t="shared" ref="D16:D17" si="0">B16*C16</f>
        <v>120623.943</v>
      </c>
    </row>
    <row r="17" spans="1:4">
      <c r="A17" s="162" t="s">
        <v>139</v>
      </c>
      <c r="B17" s="169">
        <f>'Exhibit 1'!B72</f>
        <v>7.0000000000000007E-2</v>
      </c>
      <c r="C17" s="164">
        <f>C16</f>
        <v>365527.1</v>
      </c>
      <c r="D17" s="238">
        <f t="shared" si="0"/>
        <v>25586.897000000001</v>
      </c>
    </row>
    <row r="18" spans="1:4">
      <c r="A18" s="162" t="s">
        <v>214</v>
      </c>
      <c r="B18" s="170"/>
      <c r="C18" s="168"/>
      <c r="D18" s="239"/>
    </row>
    <row r="19" spans="1:4">
      <c r="A19" s="162" t="s">
        <v>140</v>
      </c>
      <c r="B19" s="169">
        <f>'Exhibit 1'!B71</f>
        <v>0.33</v>
      </c>
      <c r="C19" s="164">
        <f>'Exhibit 5'!D60</f>
        <v>242543.29999999996</v>
      </c>
      <c r="D19" s="238">
        <f>B19*C19</f>
        <v>80039.28899999999</v>
      </c>
    </row>
    <row r="20" spans="1:4" ht="24">
      <c r="A20" s="159" t="s">
        <v>141</v>
      </c>
      <c r="B20" s="240">
        <f>'Exhibit 1'!B73</f>
        <v>1.0900000000000001</v>
      </c>
      <c r="C20" s="164">
        <f>C19</f>
        <v>242543.29999999996</v>
      </c>
      <c r="D20" s="238">
        <f t="shared" ref="D20" si="1">B20*C20</f>
        <v>264372.19699999999</v>
      </c>
    </row>
    <row r="21" spans="1:4">
      <c r="A21" s="162" t="s">
        <v>142</v>
      </c>
      <c r="B21" s="169"/>
      <c r="C21" s="164">
        <f>C17+C20</f>
        <v>608070.39999999991</v>
      </c>
      <c r="D21" s="238">
        <f>SUM(D16:D20)</f>
        <v>490622.326</v>
      </c>
    </row>
    <row r="22" spans="1:4">
      <c r="B22" s="33"/>
      <c r="C22" s="34"/>
    </row>
    <row r="23" spans="1:4">
      <c r="C23" s="34"/>
    </row>
    <row r="24" spans="1:4">
      <c r="C24" s="34"/>
    </row>
    <row r="25" spans="1:4">
      <c r="A25" s="1" t="s">
        <v>215</v>
      </c>
      <c r="C25" s="34"/>
    </row>
    <row r="26" spans="1:4">
      <c r="A26" s="1" t="s">
        <v>211</v>
      </c>
      <c r="C26" s="34"/>
    </row>
    <row r="27" spans="1:4" ht="36">
      <c r="A27" s="159" t="s">
        <v>130</v>
      </c>
      <c r="B27" s="161" t="s">
        <v>196</v>
      </c>
      <c r="C27" s="167" t="s">
        <v>221</v>
      </c>
      <c r="D27" s="161" t="s">
        <v>2</v>
      </c>
    </row>
    <row r="28" spans="1:4">
      <c r="A28" s="162" t="s">
        <v>179</v>
      </c>
      <c r="B28" s="162"/>
      <c r="C28" s="168"/>
      <c r="D28" s="162"/>
    </row>
    <row r="29" spans="1:4">
      <c r="A29" s="162" t="s">
        <v>231</v>
      </c>
      <c r="B29" s="237">
        <f>'Exhibit 1'!B60</f>
        <v>0.1</v>
      </c>
      <c r="C29" s="164">
        <f>'Exhibit 2'!F87</f>
        <v>63637</v>
      </c>
      <c r="D29" s="175">
        <f t="shared" ref="D29:D31" si="2">B29*C29</f>
        <v>6363.7000000000007</v>
      </c>
    </row>
    <row r="30" spans="1:4">
      <c r="A30" s="162" t="s">
        <v>233</v>
      </c>
      <c r="B30" s="237">
        <f>'Exhibit 1'!B60</f>
        <v>0.1</v>
      </c>
      <c r="C30" s="164">
        <f>4*C$29</f>
        <v>254548</v>
      </c>
      <c r="D30" s="175">
        <f t="shared" si="2"/>
        <v>25454.800000000003</v>
      </c>
    </row>
    <row r="31" spans="1:4">
      <c r="A31" s="163" t="s">
        <v>217</v>
      </c>
      <c r="B31" s="242">
        <f>'Exhibit 1'!B58</f>
        <v>3.3000000000000002E-2</v>
      </c>
      <c r="C31" s="164">
        <f t="shared" ref="C31" si="3">C$29</f>
        <v>63637</v>
      </c>
      <c r="D31" s="175">
        <f t="shared" si="2"/>
        <v>2100.0210000000002</v>
      </c>
    </row>
    <row r="32" spans="1:4">
      <c r="A32" s="162" t="s">
        <v>232</v>
      </c>
      <c r="B32" s="169"/>
      <c r="C32" s="164"/>
      <c r="D32" s="175">
        <f>SUM(D30:D31)</f>
        <v>27554.821000000004</v>
      </c>
    </row>
    <row r="36" spans="1:4">
      <c r="A36" s="1" t="s">
        <v>222</v>
      </c>
      <c r="C36" s="34"/>
    </row>
    <row r="37" spans="1:4">
      <c r="A37" s="1" t="s">
        <v>211</v>
      </c>
      <c r="C37" s="34"/>
    </row>
    <row r="38" spans="1:4" ht="24">
      <c r="A38" s="159" t="s">
        <v>130</v>
      </c>
      <c r="B38" s="160" t="s">
        <v>220</v>
      </c>
      <c r="C38" s="167" t="s">
        <v>221</v>
      </c>
      <c r="D38" s="161" t="s">
        <v>107</v>
      </c>
    </row>
    <row r="39" spans="1:4">
      <c r="A39" s="162" t="s">
        <v>179</v>
      </c>
      <c r="B39" s="162"/>
      <c r="C39" s="168"/>
      <c r="D39" s="162"/>
    </row>
    <row r="40" spans="1:4">
      <c r="A40" s="162" t="s">
        <v>218</v>
      </c>
      <c r="B40" s="169">
        <f>'Exhibit 1'!B64*'Exhibit 1'!B60</f>
        <v>1.1000000000000001</v>
      </c>
      <c r="C40" s="164">
        <f>'Exhibit 2'!F87</f>
        <v>63637</v>
      </c>
      <c r="D40" s="243">
        <f t="shared" ref="D40:D43" si="4">B40*C40</f>
        <v>70000.700000000012</v>
      </c>
    </row>
    <row r="41" spans="1:4">
      <c r="A41" s="162" t="s">
        <v>234</v>
      </c>
      <c r="B41" s="169">
        <f>'Exhibit 1'!B64*'Exhibit 1'!B60</f>
        <v>1.1000000000000001</v>
      </c>
      <c r="C41" s="164">
        <f>C30</f>
        <v>254548</v>
      </c>
      <c r="D41" s="243">
        <f t="shared" si="4"/>
        <v>280002.80000000005</v>
      </c>
    </row>
    <row r="42" spans="1:4">
      <c r="A42" s="162" t="s">
        <v>224</v>
      </c>
      <c r="B42" s="169">
        <f>'Exhibit 1'!B71</f>
        <v>0.33</v>
      </c>
      <c r="C42" s="164">
        <f t="shared" ref="C42:C43" si="5">C$29</f>
        <v>63637</v>
      </c>
      <c r="D42" s="243">
        <f t="shared" si="4"/>
        <v>21000.210000000003</v>
      </c>
    </row>
    <row r="43" spans="1:4">
      <c r="A43" s="162" t="s">
        <v>223</v>
      </c>
      <c r="B43" s="169">
        <f>'Exhibit 1'!B72</f>
        <v>7.0000000000000007E-2</v>
      </c>
      <c r="C43" s="164">
        <f t="shared" si="5"/>
        <v>63637</v>
      </c>
      <c r="D43" s="243">
        <f t="shared" si="4"/>
        <v>4454.59</v>
      </c>
    </row>
    <row r="44" spans="1:4">
      <c r="A44" s="162" t="s">
        <v>142</v>
      </c>
      <c r="B44" s="237"/>
      <c r="C44" s="164"/>
      <c r="D44" s="243">
        <f>SUM(D41:D43)</f>
        <v>305457.60000000009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6"/>
  <sheetViews>
    <sheetView view="pageLayout" topLeftCell="A48" zoomScaleNormal="100" workbookViewId="0">
      <selection activeCell="G62" sqref="G62"/>
    </sheetView>
  </sheetViews>
  <sheetFormatPr defaultRowHeight="12.75"/>
  <cols>
    <col min="1" max="1" width="26" customWidth="1"/>
    <col min="2" max="2" width="12.28515625" customWidth="1"/>
    <col min="3" max="3" width="14.85546875" bestFit="1" customWidth="1"/>
    <col min="4" max="4" width="9.28515625" bestFit="1" customWidth="1"/>
    <col min="5" max="5" width="11.85546875" bestFit="1" customWidth="1"/>
    <col min="6" max="6" width="9.85546875" bestFit="1" customWidth="1"/>
  </cols>
  <sheetData>
    <row r="1" spans="1:6" s="57" customFormat="1">
      <c r="A1" s="1" t="s">
        <v>149</v>
      </c>
    </row>
    <row r="2" spans="1:6" s="57" customFormat="1">
      <c r="A2" s="1" t="s">
        <v>150</v>
      </c>
    </row>
    <row r="3" spans="1:6" s="57" customFormat="1">
      <c r="A3" s="1"/>
    </row>
    <row r="4" spans="1:6">
      <c r="A4" s="57" t="s">
        <v>144</v>
      </c>
    </row>
    <row r="5" spans="1:6">
      <c r="A5" s="58" t="s">
        <v>151</v>
      </c>
      <c r="B5" s="2" t="s">
        <v>207</v>
      </c>
    </row>
    <row r="6" spans="1:6" s="57" customFormat="1">
      <c r="A6" s="58"/>
      <c r="B6" s="2" t="s">
        <v>152</v>
      </c>
    </row>
    <row r="7" spans="1:6" s="57" customFormat="1">
      <c r="A7" s="58"/>
      <c r="B7" s="59" t="s">
        <v>153</v>
      </c>
    </row>
    <row r="8" spans="1:6" ht="60">
      <c r="A8" s="78" t="s">
        <v>74</v>
      </c>
      <c r="B8" s="188" t="s">
        <v>145</v>
      </c>
      <c r="C8" s="188" t="s">
        <v>148</v>
      </c>
      <c r="D8" s="188" t="s">
        <v>202</v>
      </c>
      <c r="E8" s="188" t="s">
        <v>146</v>
      </c>
      <c r="F8" s="188" t="s">
        <v>147</v>
      </c>
    </row>
    <row r="9" spans="1:6" ht="13.5" customHeight="1">
      <c r="A9" s="185" t="s">
        <v>85</v>
      </c>
      <c r="B9" s="183"/>
      <c r="C9" s="183"/>
      <c r="D9" s="183"/>
      <c r="E9" s="183"/>
      <c r="F9" s="183"/>
    </row>
    <row r="10" spans="1:6">
      <c r="A10" s="10" t="s">
        <v>86</v>
      </c>
      <c r="B10" s="61">
        <f>'Exhibit 2'!C15</f>
        <v>38350</v>
      </c>
      <c r="C10" s="17">
        <v>0.25</v>
      </c>
      <c r="D10" s="179">
        <v>1.21E-2</v>
      </c>
      <c r="E10" s="17">
        <v>0.5</v>
      </c>
      <c r="F10" s="189">
        <f>INT(B10*C10*D10*E10+0.5)</f>
        <v>58</v>
      </c>
    </row>
    <row r="11" spans="1:6">
      <c r="A11" s="54" t="s">
        <v>87</v>
      </c>
      <c r="B11" s="60">
        <f>'Exhibit 2'!C20</f>
        <v>409290</v>
      </c>
      <c r="C11" s="55">
        <v>0.25</v>
      </c>
      <c r="D11" s="179">
        <v>1.21E-2</v>
      </c>
      <c r="E11" s="17">
        <v>0.5</v>
      </c>
      <c r="F11" s="189">
        <f t="shared" ref="F11:F13" si="0">INT(B11*C11*D11*E11+0.5)</f>
        <v>619</v>
      </c>
    </row>
    <row r="12" spans="1:6">
      <c r="A12" s="78" t="s">
        <v>14</v>
      </c>
      <c r="B12" s="61">
        <f>'Exhibit 2'!C25</f>
        <v>134280</v>
      </c>
      <c r="C12" s="64">
        <v>0.25</v>
      </c>
      <c r="D12" s="179">
        <v>1.21E-2</v>
      </c>
      <c r="E12" s="17">
        <v>0.5</v>
      </c>
      <c r="F12" s="189">
        <f t="shared" si="0"/>
        <v>203</v>
      </c>
    </row>
    <row r="13" spans="1:6">
      <c r="A13" s="184" t="s">
        <v>89</v>
      </c>
      <c r="B13" s="62">
        <f>'Exhibit 2'!C30</f>
        <v>3750</v>
      </c>
      <c r="C13" s="55">
        <v>0.18</v>
      </c>
      <c r="D13" s="179">
        <v>1.21E-2</v>
      </c>
      <c r="E13" s="17">
        <v>0.5</v>
      </c>
      <c r="F13" s="189">
        <f t="shared" si="0"/>
        <v>4</v>
      </c>
    </row>
    <row r="14" spans="1:6">
      <c r="A14" s="185" t="s">
        <v>98</v>
      </c>
      <c r="B14" s="144"/>
      <c r="C14" s="171"/>
      <c r="D14" s="186"/>
      <c r="E14" s="171"/>
      <c r="F14" s="187"/>
    </row>
    <row r="15" spans="1:6">
      <c r="A15" s="10" t="s">
        <v>14</v>
      </c>
      <c r="B15" s="63">
        <f>'Exhibit 2'!C68</f>
        <v>5016</v>
      </c>
      <c r="C15" s="64">
        <v>0.35</v>
      </c>
      <c r="D15" s="179">
        <v>1.21E-2</v>
      </c>
      <c r="E15" s="17">
        <v>0.5</v>
      </c>
      <c r="F15" s="189">
        <f t="shared" ref="F15:F16" si="1">INT(B15*C15*D15*E15+0.5)</f>
        <v>11</v>
      </c>
    </row>
    <row r="16" spans="1:6">
      <c r="A16" s="54" t="s">
        <v>53</v>
      </c>
      <c r="B16" s="60">
        <f>'Exhibit 2'!C73</f>
        <v>20062</v>
      </c>
      <c r="C16" s="55">
        <v>0.35</v>
      </c>
      <c r="D16" s="179">
        <v>1.21E-2</v>
      </c>
      <c r="E16" s="17">
        <v>0.5</v>
      </c>
      <c r="F16" s="189">
        <f t="shared" si="1"/>
        <v>42</v>
      </c>
    </row>
    <row r="17" spans="1:10">
      <c r="A17" s="185" t="s">
        <v>203</v>
      </c>
      <c r="B17" s="144"/>
      <c r="C17" s="171"/>
      <c r="D17" s="186"/>
      <c r="E17" s="171"/>
      <c r="F17" s="187"/>
    </row>
    <row r="18" spans="1:10">
      <c r="A18" s="10" t="s">
        <v>14</v>
      </c>
      <c r="B18" s="63">
        <f>'Exhibit 2'!C79</f>
        <v>6725</v>
      </c>
      <c r="C18" s="64">
        <v>1</v>
      </c>
      <c r="D18" s="179">
        <v>1.21E-2</v>
      </c>
      <c r="E18" s="17">
        <v>0.5</v>
      </c>
      <c r="F18" s="189">
        <f t="shared" ref="F18:F19" si="2">INT(B18*C18*D18*E18+0.5)</f>
        <v>41</v>
      </c>
    </row>
    <row r="19" spans="1:10">
      <c r="A19" s="54" t="s">
        <v>53</v>
      </c>
      <c r="B19" s="60">
        <f>'Exhibit 2'!C84</f>
        <v>207050</v>
      </c>
      <c r="C19" s="55">
        <v>1</v>
      </c>
      <c r="D19" s="179">
        <v>1.21E-2</v>
      </c>
      <c r="E19" s="17">
        <v>0.5</v>
      </c>
      <c r="F19" s="192">
        <f t="shared" si="2"/>
        <v>1253</v>
      </c>
    </row>
    <row r="20" spans="1:10">
      <c r="A20" s="190" t="s">
        <v>154</v>
      </c>
      <c r="F20" s="191">
        <f>SUM(F10:F19)</f>
        <v>2231</v>
      </c>
    </row>
    <row r="21" spans="1:10">
      <c r="A21" s="68"/>
      <c r="F21" s="67"/>
    </row>
    <row r="22" spans="1:10">
      <c r="A22" s="181" t="s">
        <v>204</v>
      </c>
    </row>
    <row r="23" spans="1:10">
      <c r="A23" s="181" t="s">
        <v>226</v>
      </c>
      <c r="B23" s="180"/>
    </row>
    <row r="24" spans="1:10">
      <c r="A24" s="182" t="s">
        <v>201</v>
      </c>
      <c r="B24" s="180"/>
    </row>
    <row r="25" spans="1:10">
      <c r="B25" s="180"/>
    </row>
    <row r="26" spans="1:10">
      <c r="A26" s="130" t="s">
        <v>206</v>
      </c>
      <c r="B26" s="180"/>
    </row>
    <row r="27" spans="1:10">
      <c r="A27" s="130" t="s">
        <v>205</v>
      </c>
      <c r="B27" s="180"/>
    </row>
    <row r="28" spans="1:10">
      <c r="A28" s="130"/>
      <c r="B28" s="180"/>
    </row>
    <row r="29" spans="1:10">
      <c r="A29" s="190" t="s">
        <v>155</v>
      </c>
    </row>
    <row r="30" spans="1:10">
      <c r="A30" s="58" t="s">
        <v>151</v>
      </c>
      <c r="B30" s="2" t="s">
        <v>156</v>
      </c>
    </row>
    <row r="31" spans="1:10">
      <c r="B31" s="2" t="s">
        <v>157</v>
      </c>
    </row>
    <row r="32" spans="1:10" ht="25.5">
      <c r="A32" s="2" t="s">
        <v>74</v>
      </c>
      <c r="B32" t="s">
        <v>99</v>
      </c>
      <c r="C32" t="s">
        <v>109</v>
      </c>
      <c r="D32" s="69" t="s">
        <v>161</v>
      </c>
      <c r="E32" t="s">
        <v>158</v>
      </c>
      <c r="G32" s="132" t="s">
        <v>165</v>
      </c>
      <c r="H32" s="136"/>
      <c r="I32" s="132" t="s">
        <v>2</v>
      </c>
      <c r="J32" s="136"/>
    </row>
    <row r="33" spans="1:10">
      <c r="A33" s="185" t="s">
        <v>85</v>
      </c>
      <c r="D33" s="69"/>
      <c r="G33" s="133" t="str">
        <f>$B34</f>
        <v>Learning</v>
      </c>
      <c r="H33" s="205" t="str">
        <f>$B35</f>
        <v>Preparing</v>
      </c>
      <c r="I33" s="133" t="str">
        <f>$B34</f>
        <v>Learning</v>
      </c>
      <c r="J33" s="205" t="str">
        <f>$B35</f>
        <v>Preparing</v>
      </c>
    </row>
    <row r="34" spans="1:10">
      <c r="A34" s="26" t="s">
        <v>86</v>
      </c>
      <c r="B34" s="117" t="s">
        <v>159</v>
      </c>
      <c r="C34" s="203">
        <f>'Exhibit 2'!D15</f>
        <v>384</v>
      </c>
      <c r="D34" s="64">
        <v>0.25</v>
      </c>
      <c r="E34" s="66">
        <v>96</v>
      </c>
      <c r="F34" s="45"/>
      <c r="G34" s="28">
        <f t="shared" ref="G34:H41" si="3">IF($B34=G$33,$C34,"")</f>
        <v>384</v>
      </c>
      <c r="H34" s="28" t="str">
        <f t="shared" si="3"/>
        <v/>
      </c>
      <c r="I34" s="37">
        <f>IF($B34=I$33,$E34,"")</f>
        <v>96</v>
      </c>
      <c r="J34" s="37" t="str">
        <f t="shared" ref="J34:J51" si="4">IF($B34=J$33,$E34,"")</f>
        <v/>
      </c>
    </row>
    <row r="35" spans="1:10">
      <c r="A35" s="54"/>
      <c r="B35" s="117" t="s">
        <v>160</v>
      </c>
      <c r="C35" s="61">
        <f>F10</f>
        <v>58</v>
      </c>
      <c r="D35" s="55">
        <v>1</v>
      </c>
      <c r="E35" s="65">
        <v>57.5</v>
      </c>
      <c r="F35" s="45"/>
      <c r="G35" s="28" t="str">
        <f t="shared" si="3"/>
        <v/>
      </c>
      <c r="H35" s="28">
        <f t="shared" si="3"/>
        <v>58</v>
      </c>
      <c r="I35" s="37" t="str">
        <f t="shared" ref="I35:I51" si="5">IF($B35=I$33,$E35,"")</f>
        <v/>
      </c>
      <c r="J35" s="37">
        <f t="shared" si="4"/>
        <v>57.5</v>
      </c>
    </row>
    <row r="36" spans="1:10">
      <c r="A36" s="26" t="s">
        <v>87</v>
      </c>
      <c r="B36" s="117" t="s">
        <v>159</v>
      </c>
      <c r="C36" s="203">
        <f>'Exhibit 2'!D20</f>
        <v>4093</v>
      </c>
      <c r="D36" s="55">
        <v>0.25</v>
      </c>
      <c r="E36" s="65">
        <v>1023.3</v>
      </c>
      <c r="F36" s="45"/>
      <c r="G36" s="28">
        <f t="shared" si="3"/>
        <v>4093</v>
      </c>
      <c r="H36" s="28" t="str">
        <f t="shared" si="3"/>
        <v/>
      </c>
      <c r="I36" s="37">
        <f t="shared" si="5"/>
        <v>1023.3</v>
      </c>
      <c r="J36" s="37" t="str">
        <f t="shared" si="4"/>
        <v/>
      </c>
    </row>
    <row r="37" spans="1:10">
      <c r="A37" s="54"/>
      <c r="B37" s="117" t="s">
        <v>160</v>
      </c>
      <c r="C37" s="61">
        <f>F11</f>
        <v>619</v>
      </c>
      <c r="D37" s="55">
        <v>1</v>
      </c>
      <c r="E37" s="65">
        <v>613.9</v>
      </c>
      <c r="F37" s="45"/>
      <c r="G37" s="28" t="str">
        <f t="shared" si="3"/>
        <v/>
      </c>
      <c r="H37" s="28">
        <f t="shared" si="3"/>
        <v>619</v>
      </c>
      <c r="I37" s="37" t="str">
        <f t="shared" si="5"/>
        <v/>
      </c>
      <c r="J37" s="37">
        <f t="shared" si="4"/>
        <v>613.9</v>
      </c>
    </row>
    <row r="38" spans="1:10">
      <c r="A38" s="80" t="s">
        <v>14</v>
      </c>
      <c r="B38" s="117" t="s">
        <v>159</v>
      </c>
      <c r="C38" s="203">
        <f>'Exhibit 2'!D25</f>
        <v>13428</v>
      </c>
      <c r="D38" s="55">
        <v>0.25</v>
      </c>
      <c r="E38" s="65">
        <v>3357</v>
      </c>
      <c r="F38" s="45"/>
      <c r="G38" s="28">
        <f t="shared" si="3"/>
        <v>13428</v>
      </c>
      <c r="H38" s="28" t="str">
        <f t="shared" si="3"/>
        <v/>
      </c>
      <c r="I38" s="37">
        <f t="shared" si="5"/>
        <v>3357</v>
      </c>
      <c r="J38" s="37" t="str">
        <f t="shared" si="4"/>
        <v/>
      </c>
    </row>
    <row r="39" spans="1:10">
      <c r="A39" s="193"/>
      <c r="B39" s="117" t="s">
        <v>160</v>
      </c>
      <c r="C39" s="61">
        <v>201.4</v>
      </c>
      <c r="D39" s="55">
        <v>1</v>
      </c>
      <c r="E39" s="65">
        <v>201.4</v>
      </c>
      <c r="F39" s="45"/>
      <c r="G39" s="28" t="str">
        <f t="shared" si="3"/>
        <v/>
      </c>
      <c r="H39" s="28">
        <f t="shared" si="3"/>
        <v>201.4</v>
      </c>
      <c r="I39" s="37" t="str">
        <f t="shared" si="5"/>
        <v/>
      </c>
      <c r="J39" s="37">
        <f t="shared" si="4"/>
        <v>201.4</v>
      </c>
    </row>
    <row r="40" spans="1:10">
      <c r="A40" s="194" t="s">
        <v>89</v>
      </c>
      <c r="B40" s="117" t="s">
        <v>159</v>
      </c>
      <c r="C40" s="203">
        <f>'Exhibit 2'!D30</f>
        <v>375</v>
      </c>
      <c r="D40" s="55">
        <v>0.25</v>
      </c>
      <c r="E40" s="65">
        <v>9.4</v>
      </c>
      <c r="F40" s="45"/>
      <c r="G40" s="28">
        <f t="shared" si="3"/>
        <v>375</v>
      </c>
      <c r="H40" s="28" t="str">
        <f t="shared" si="3"/>
        <v/>
      </c>
      <c r="I40" s="37">
        <f t="shared" si="5"/>
        <v>9.4</v>
      </c>
      <c r="J40" s="37" t="str">
        <f t="shared" si="4"/>
        <v/>
      </c>
    </row>
    <row r="41" spans="1:10">
      <c r="A41" s="195"/>
      <c r="B41" s="117" t="s">
        <v>160</v>
      </c>
      <c r="C41" s="61">
        <f>F13</f>
        <v>4</v>
      </c>
      <c r="D41" s="55">
        <v>1</v>
      </c>
      <c r="E41" s="65">
        <v>4.0999999999999996</v>
      </c>
      <c r="F41" s="45"/>
      <c r="G41" s="28" t="str">
        <f t="shared" si="3"/>
        <v/>
      </c>
      <c r="H41" s="28">
        <f t="shared" si="3"/>
        <v>4</v>
      </c>
      <c r="I41" s="37" t="str">
        <f t="shared" si="5"/>
        <v/>
      </c>
      <c r="J41" s="37">
        <f t="shared" si="4"/>
        <v>4.0999999999999996</v>
      </c>
    </row>
    <row r="42" spans="1:10">
      <c r="A42" s="29" t="s">
        <v>98</v>
      </c>
      <c r="C42" s="204"/>
      <c r="D42" s="36"/>
      <c r="G42" s="28"/>
      <c r="H42" s="28"/>
      <c r="I42" s="37" t="str">
        <f t="shared" si="5"/>
        <v/>
      </c>
      <c r="J42" s="37" t="str">
        <f t="shared" si="4"/>
        <v/>
      </c>
    </row>
    <row r="43" spans="1:10">
      <c r="A43" s="26" t="s">
        <v>14</v>
      </c>
      <c r="B43" s="117" t="s">
        <v>159</v>
      </c>
      <c r="C43" s="61">
        <v>5016</v>
      </c>
      <c r="D43" s="64">
        <v>0.25</v>
      </c>
      <c r="E43" s="66">
        <v>1254</v>
      </c>
      <c r="F43" s="45"/>
      <c r="G43" s="28">
        <f t="shared" ref="G43:H46" si="6">IF($B43=G$33,$C43,"")</f>
        <v>5016</v>
      </c>
      <c r="H43" s="28" t="str">
        <f t="shared" si="6"/>
        <v/>
      </c>
      <c r="I43" s="37">
        <f t="shared" si="5"/>
        <v>1254</v>
      </c>
      <c r="J43" s="37" t="str">
        <f t="shared" si="4"/>
        <v/>
      </c>
    </row>
    <row r="44" spans="1:10">
      <c r="A44" s="54"/>
      <c r="B44" s="117" t="s">
        <v>160</v>
      </c>
      <c r="C44" s="62">
        <f>F15</f>
        <v>11</v>
      </c>
      <c r="D44" s="55">
        <v>1</v>
      </c>
      <c r="E44" s="65">
        <v>105.3</v>
      </c>
      <c r="F44" s="45"/>
      <c r="G44" s="28" t="str">
        <f t="shared" si="6"/>
        <v/>
      </c>
      <c r="H44" s="28">
        <f t="shared" si="6"/>
        <v>11</v>
      </c>
      <c r="I44" s="37" t="str">
        <f t="shared" si="5"/>
        <v/>
      </c>
      <c r="J44" s="37">
        <f t="shared" si="4"/>
        <v>105.3</v>
      </c>
    </row>
    <row r="45" spans="1:10">
      <c r="A45" s="26" t="s">
        <v>53</v>
      </c>
      <c r="B45" s="117" t="s">
        <v>159</v>
      </c>
      <c r="C45" s="61">
        <v>2006</v>
      </c>
      <c r="D45" s="64">
        <v>0.25</v>
      </c>
      <c r="E45" s="66">
        <v>501.5</v>
      </c>
      <c r="F45" s="45"/>
      <c r="G45" s="28">
        <f t="shared" si="6"/>
        <v>2006</v>
      </c>
      <c r="H45" s="28" t="str">
        <f t="shared" si="6"/>
        <v/>
      </c>
      <c r="I45" s="37">
        <f t="shared" si="5"/>
        <v>501.5</v>
      </c>
      <c r="J45" s="37" t="str">
        <f t="shared" si="4"/>
        <v/>
      </c>
    </row>
    <row r="46" spans="1:10">
      <c r="A46" s="54"/>
      <c r="B46" s="117" t="s">
        <v>160</v>
      </c>
      <c r="C46" s="62">
        <f>F16</f>
        <v>42</v>
      </c>
      <c r="D46" s="55">
        <v>1</v>
      </c>
      <c r="E46" s="65">
        <v>421.3</v>
      </c>
      <c r="F46" s="45"/>
      <c r="G46" s="28" t="str">
        <f t="shared" si="6"/>
        <v/>
      </c>
      <c r="H46" s="28">
        <f t="shared" si="6"/>
        <v>42</v>
      </c>
      <c r="I46" s="37" t="str">
        <f t="shared" si="5"/>
        <v/>
      </c>
      <c r="J46" s="37">
        <f t="shared" si="4"/>
        <v>421.3</v>
      </c>
    </row>
    <row r="47" spans="1:10">
      <c r="A47" s="29" t="s">
        <v>103</v>
      </c>
      <c r="C47" s="204"/>
      <c r="D47" s="36"/>
      <c r="G47" s="28"/>
      <c r="H47" s="28"/>
      <c r="I47" s="37" t="str">
        <f t="shared" si="5"/>
        <v/>
      </c>
      <c r="J47" s="37" t="str">
        <f t="shared" si="4"/>
        <v/>
      </c>
    </row>
    <row r="48" spans="1:10">
      <c r="A48" s="196" t="s">
        <v>14</v>
      </c>
      <c r="B48" s="117" t="s">
        <v>159</v>
      </c>
      <c r="C48" s="63">
        <v>13450</v>
      </c>
      <c r="D48" s="64">
        <v>0.25</v>
      </c>
      <c r="E48" s="66">
        <v>3362.5</v>
      </c>
      <c r="F48" s="45"/>
      <c r="G48" s="28">
        <f t="shared" ref="G48:H51" si="7">IF($B48=G$33,$C48,"")</f>
        <v>13450</v>
      </c>
      <c r="H48" s="28" t="str">
        <f t="shared" si="7"/>
        <v/>
      </c>
      <c r="I48" s="37">
        <f t="shared" si="5"/>
        <v>3362.5</v>
      </c>
      <c r="J48" s="37" t="str">
        <f t="shared" si="4"/>
        <v/>
      </c>
    </row>
    <row r="49" spans="1:10">
      <c r="A49" s="197"/>
      <c r="B49" s="117" t="s">
        <v>160</v>
      </c>
      <c r="C49" s="60">
        <v>807</v>
      </c>
      <c r="D49" s="55">
        <v>1</v>
      </c>
      <c r="E49" s="65">
        <v>807</v>
      </c>
      <c r="F49" s="45"/>
      <c r="G49" s="28" t="str">
        <f t="shared" si="7"/>
        <v/>
      </c>
      <c r="H49" s="28">
        <f t="shared" si="7"/>
        <v>807</v>
      </c>
      <c r="I49" s="37" t="str">
        <f t="shared" si="5"/>
        <v/>
      </c>
      <c r="J49" s="37">
        <f t="shared" si="4"/>
        <v>807</v>
      </c>
    </row>
    <row r="50" spans="1:10">
      <c r="A50" s="196" t="s">
        <v>53</v>
      </c>
      <c r="B50" s="117" t="s">
        <v>159</v>
      </c>
      <c r="C50" s="61">
        <v>10353</v>
      </c>
      <c r="D50" s="201">
        <v>0.25</v>
      </c>
      <c r="E50" s="66">
        <v>2588.3000000000002</v>
      </c>
      <c r="F50" s="45"/>
      <c r="G50" s="28">
        <f t="shared" si="7"/>
        <v>10353</v>
      </c>
      <c r="H50" s="28" t="str">
        <f t="shared" si="7"/>
        <v/>
      </c>
      <c r="I50" s="37">
        <f t="shared" si="5"/>
        <v>2588.3000000000002</v>
      </c>
      <c r="J50" s="37" t="str">
        <f t="shared" si="4"/>
        <v/>
      </c>
    </row>
    <row r="51" spans="1:10">
      <c r="A51" s="198"/>
      <c r="B51" s="117" t="s">
        <v>160</v>
      </c>
      <c r="C51" s="61">
        <v>1242.3</v>
      </c>
      <c r="D51" s="201">
        <v>1</v>
      </c>
      <c r="E51" s="65">
        <v>1242.3</v>
      </c>
      <c r="F51" s="45"/>
      <c r="G51" s="28" t="str">
        <f t="shared" si="7"/>
        <v/>
      </c>
      <c r="H51" s="28">
        <f t="shared" si="7"/>
        <v>1242.3</v>
      </c>
      <c r="I51" s="37" t="str">
        <f t="shared" si="5"/>
        <v/>
      </c>
      <c r="J51" s="37">
        <f t="shared" si="4"/>
        <v>1242.3</v>
      </c>
    </row>
    <row r="52" spans="1:10">
      <c r="A52" s="202" t="s">
        <v>154</v>
      </c>
      <c r="B52" s="133" t="s">
        <v>159</v>
      </c>
      <c r="C52" s="63">
        <f>G52</f>
        <v>49105</v>
      </c>
      <c r="D52" s="206"/>
      <c r="E52" s="207"/>
      <c r="F52" s="210"/>
      <c r="G52" s="212">
        <f>SUM(G34:G51)</f>
        <v>49105</v>
      </c>
      <c r="H52" s="213"/>
      <c r="I52" s="214">
        <f>SUM(I34:I51)</f>
        <v>12192</v>
      </c>
      <c r="J52" s="214"/>
    </row>
    <row r="53" spans="1:10">
      <c r="A53" s="199"/>
      <c r="B53" s="133" t="s">
        <v>160</v>
      </c>
      <c r="C53" s="192">
        <f>H53</f>
        <v>2984.7</v>
      </c>
      <c r="D53" s="208"/>
      <c r="E53" s="209"/>
      <c r="F53" s="173"/>
      <c r="H53" s="28">
        <f>SUM(H34:H51)</f>
        <v>2984.7</v>
      </c>
      <c r="I53" s="37"/>
      <c r="J53" s="37">
        <f>SUM(J34:J51)</f>
        <v>3452.8</v>
      </c>
    </row>
    <row r="54" spans="1:10">
      <c r="A54" s="57" t="s">
        <v>105</v>
      </c>
      <c r="E54" s="200">
        <f>SUM(E34:E51)</f>
        <v>15644.8</v>
      </c>
      <c r="H54" s="37"/>
    </row>
    <row r="58" spans="1:10">
      <c r="A58" s="1" t="s">
        <v>163</v>
      </c>
    </row>
    <row r="59" spans="1:10">
      <c r="A59" s="1" t="s">
        <v>162</v>
      </c>
    </row>
    <row r="60" spans="1:10">
      <c r="A60" s="117" t="s">
        <v>110</v>
      </c>
      <c r="B60" s="117" t="s">
        <v>99</v>
      </c>
      <c r="C60" s="117" t="s">
        <v>106</v>
      </c>
      <c r="D60" s="117" t="s">
        <v>2</v>
      </c>
      <c r="E60" s="117" t="s">
        <v>107</v>
      </c>
    </row>
    <row r="61" spans="1:10">
      <c r="A61" s="225" t="s">
        <v>108</v>
      </c>
      <c r="B61" s="117" t="s">
        <v>159</v>
      </c>
      <c r="C61" s="118">
        <f>'Exhibit 1'!B63</f>
        <v>16</v>
      </c>
      <c r="D61" s="90">
        <f>I52</f>
        <v>12192</v>
      </c>
      <c r="E61" s="118">
        <f>C61*D61</f>
        <v>195072</v>
      </c>
      <c r="G61" s="73"/>
    </row>
    <row r="62" spans="1:10">
      <c r="A62" s="226"/>
      <c r="B62" s="117" t="s">
        <v>160</v>
      </c>
      <c r="C62" s="118">
        <f>'Exhibit 1'!B64</f>
        <v>11</v>
      </c>
      <c r="D62" s="90">
        <f>J53</f>
        <v>3452.8</v>
      </c>
      <c r="E62" s="118">
        <f>C62*D62</f>
        <v>37980.800000000003</v>
      </c>
      <c r="G62" s="73"/>
    </row>
    <row r="63" spans="1:10">
      <c r="A63" s="227" t="s">
        <v>208</v>
      </c>
      <c r="C63" s="118"/>
      <c r="D63" s="90">
        <f>SUM(D61:D62)</f>
        <v>15644.8</v>
      </c>
      <c r="E63" s="118">
        <f>SUM(E61:E62)</f>
        <v>233052.79999999999</v>
      </c>
      <c r="G63" s="72"/>
    </row>
    <row r="64" spans="1:10">
      <c r="A64" s="117"/>
      <c r="B64" s="117"/>
      <c r="C64" s="117" t="s">
        <v>164</v>
      </c>
      <c r="D64" s="117" t="s">
        <v>165</v>
      </c>
      <c r="E64" s="117" t="s">
        <v>107</v>
      </c>
      <c r="G64" s="73"/>
    </row>
    <row r="65" spans="1:7">
      <c r="A65" s="117" t="s">
        <v>112</v>
      </c>
      <c r="B65" s="117"/>
      <c r="C65" s="118">
        <f>'Exhibit 1'!B67</f>
        <v>0.6</v>
      </c>
      <c r="D65" s="90">
        <f>C53</f>
        <v>2984.7</v>
      </c>
      <c r="E65" s="118">
        <v>1864.51</v>
      </c>
      <c r="G65" s="73"/>
    </row>
    <row r="66" spans="1:7">
      <c r="A66" s="224" t="s">
        <v>111</v>
      </c>
      <c r="B66" s="117"/>
      <c r="C66" s="117"/>
      <c r="D66" s="117"/>
      <c r="E66" s="223">
        <f>E63+E65</f>
        <v>234917.31</v>
      </c>
      <c r="G66" s="72"/>
    </row>
  </sheetData>
  <phoneticPr fontId="0" type="noConversion"/>
  <hyperlinks>
    <hyperlink ref="A24" r:id="rId1"/>
  </hyperlinks>
  <pageMargins left="0.75" right="0.75" top="1" bottom="1" header="0.5" footer="0.5"/>
  <pageSetup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Normal="100" workbookViewId="0"/>
  </sheetViews>
  <sheetFormatPr defaultRowHeight="12.75"/>
  <cols>
    <col min="1" max="1" width="16.85546875" customWidth="1"/>
    <col min="2" max="2" width="9.140625" bestFit="1" customWidth="1"/>
    <col min="3" max="3" width="8.7109375" bestFit="1" customWidth="1"/>
    <col min="4" max="4" width="10.42578125" customWidth="1"/>
    <col min="5" max="5" width="10.140625" customWidth="1"/>
    <col min="6" max="6" width="11.140625" customWidth="1"/>
    <col min="7" max="7" width="9.140625" bestFit="1" customWidth="1"/>
  </cols>
  <sheetData>
    <row r="1" spans="1:7">
      <c r="A1" s="1" t="s">
        <v>166</v>
      </c>
    </row>
    <row r="2" spans="1:7">
      <c r="A2" s="282" t="s">
        <v>167</v>
      </c>
      <c r="B2" s="283" t="s">
        <v>168</v>
      </c>
      <c r="C2" s="283" t="s">
        <v>2</v>
      </c>
      <c r="D2" s="284" t="s">
        <v>127</v>
      </c>
      <c r="E2" s="282" t="s">
        <v>108</v>
      </c>
      <c r="F2" s="282" t="s">
        <v>170</v>
      </c>
      <c r="G2" s="282" t="s">
        <v>171</v>
      </c>
    </row>
    <row r="3" spans="1:7">
      <c r="A3" s="103" t="s">
        <v>36</v>
      </c>
      <c r="B3" s="61">
        <f>'Exhibit 4'!D60</f>
        <v>365527.1</v>
      </c>
      <c r="C3" s="61">
        <f>'Exhibit 4'!E58</f>
        <v>79022.899999999994</v>
      </c>
      <c r="D3" s="71">
        <f>SUM(E3:G3)</f>
        <v>1042371.897</v>
      </c>
      <c r="E3" s="70">
        <f>SUM('Exhibit 4'!E66:E67)</f>
        <v>535761</v>
      </c>
      <c r="F3" s="70">
        <f>'Exhibit 4'!E65</f>
        <v>481024</v>
      </c>
      <c r="G3" s="70">
        <f>'Exhibit 4'!E70</f>
        <v>25586.897000000001</v>
      </c>
    </row>
    <row r="4" spans="1:7">
      <c r="A4" s="103" t="s">
        <v>172</v>
      </c>
      <c r="B4" s="61">
        <f>'Exhibit 5'!D60</f>
        <v>242543.29999999996</v>
      </c>
      <c r="C4" s="61">
        <f>'Exhibit 6'!D30</f>
        <v>25454.800000000003</v>
      </c>
      <c r="D4" s="71">
        <f>SUM(E4:G4)</f>
        <v>398720.9599999999</v>
      </c>
      <c r="E4" s="70">
        <f>SUM('Exhibit 5'!E65:E66)</f>
        <v>276509.89999999991</v>
      </c>
      <c r="F4" s="70">
        <f>'Exhibit 5'!E64</f>
        <v>73702.400000000009</v>
      </c>
      <c r="G4" s="70">
        <f>SUM('Exhibit 5'!E69)</f>
        <v>48508.659999999996</v>
      </c>
    </row>
    <row r="5" spans="1:7">
      <c r="A5" s="103" t="s">
        <v>210</v>
      </c>
      <c r="B5" s="61">
        <f>'Exhibit 6'!C30</f>
        <v>254548</v>
      </c>
      <c r="C5" s="61">
        <f>'Exhibit 6'!D32</f>
        <v>27554.821000000004</v>
      </c>
      <c r="D5" s="71">
        <f>SUM(E5:G5)</f>
        <v>305457.60000000003</v>
      </c>
      <c r="E5" s="70">
        <f>'Exhibit 6'!D41</f>
        <v>280002.80000000005</v>
      </c>
      <c r="F5" s="70">
        <v>0</v>
      </c>
      <c r="G5" s="70">
        <f>SUM('Exhibit 6'!D42:D43)</f>
        <v>25454.800000000003</v>
      </c>
    </row>
    <row r="6" spans="1:7">
      <c r="A6" s="103" t="s">
        <v>173</v>
      </c>
      <c r="B6" s="61">
        <f>'Exhibit 6'!C21</f>
        <v>608070.39999999991</v>
      </c>
      <c r="C6" s="61">
        <f>'Exhibit 6'!D9</f>
        <v>20066.323199999999</v>
      </c>
      <c r="D6" s="71">
        <f>'Exhibit 6'!D21</f>
        <v>490622.326</v>
      </c>
      <c r="E6" s="70">
        <f>SUM('Exhibit 6'!D16:D19)</f>
        <v>226250.12899999999</v>
      </c>
      <c r="F6" s="70">
        <v>0</v>
      </c>
      <c r="G6" s="70">
        <f>'Exhibit 6'!D20</f>
        <v>264372.19699999999</v>
      </c>
    </row>
    <row r="7" spans="1:7">
      <c r="A7" s="103" t="s">
        <v>174</v>
      </c>
      <c r="B7" s="61">
        <v>3453</v>
      </c>
      <c r="C7" s="61">
        <v>15645</v>
      </c>
      <c r="D7" s="71">
        <f>SUM(E7:G7)</f>
        <v>206334</v>
      </c>
      <c r="E7" s="70">
        <v>204469</v>
      </c>
      <c r="F7" s="70">
        <v>0</v>
      </c>
      <c r="G7" s="70">
        <v>1865</v>
      </c>
    </row>
    <row r="8" spans="1:7">
      <c r="A8" s="285" t="s">
        <v>169</v>
      </c>
      <c r="B8" s="280">
        <f t="shared" ref="B8:G8" si="0">SUM(B3:B7)</f>
        <v>1474141.7999999998</v>
      </c>
      <c r="C8" s="280">
        <f t="shared" si="0"/>
        <v>167743.84419999999</v>
      </c>
      <c r="D8" s="281">
        <f t="shared" si="0"/>
        <v>2443506.7829999998</v>
      </c>
      <c r="E8" s="281">
        <f t="shared" si="0"/>
        <v>1522992.8289999999</v>
      </c>
      <c r="F8" s="281">
        <f t="shared" si="0"/>
        <v>554726.40000000002</v>
      </c>
      <c r="G8" s="281">
        <f t="shared" si="0"/>
        <v>365787.554</v>
      </c>
    </row>
    <row r="11" spans="1:7">
      <c r="A11" s="286"/>
      <c r="B11" s="286"/>
      <c r="C11" s="286"/>
      <c r="D11" s="286"/>
      <c r="E11" s="286"/>
      <c r="F11" s="286"/>
    </row>
    <row r="12" spans="1:7">
      <c r="A12" s="41" t="s">
        <v>227</v>
      </c>
      <c r="B12" s="288"/>
      <c r="C12" s="2"/>
      <c r="D12" s="289">
        <f>D8</f>
        <v>2443506.7829999998</v>
      </c>
      <c r="E12" s="286"/>
      <c r="F12" s="286"/>
    </row>
    <row r="13" spans="1:7">
      <c r="A13" s="41" t="s">
        <v>105</v>
      </c>
      <c r="B13" s="290"/>
      <c r="C13" s="2"/>
      <c r="D13" s="34">
        <f>C8</f>
        <v>167743.84419999999</v>
      </c>
      <c r="E13" s="286"/>
      <c r="F13" s="286"/>
    </row>
    <row r="14" spans="1:7">
      <c r="A14" s="41" t="s">
        <v>228</v>
      </c>
      <c r="B14" s="290"/>
      <c r="C14" s="2"/>
      <c r="D14" s="34">
        <f>'Exhibit 2'!D87</f>
        <v>63637</v>
      </c>
      <c r="E14" s="286"/>
      <c r="F14" s="286"/>
    </row>
    <row r="15" spans="1:7">
      <c r="A15" s="41" t="s">
        <v>229</v>
      </c>
      <c r="B15" s="33"/>
      <c r="C15" s="2"/>
      <c r="D15" s="56">
        <f>D13/D14</f>
        <v>2.6359483350880777</v>
      </c>
      <c r="E15" s="286"/>
      <c r="F15" s="286"/>
    </row>
    <row r="18" spans="1:7">
      <c r="A18" s="210"/>
      <c r="B18" s="210"/>
      <c r="C18" s="210"/>
      <c r="D18" s="210"/>
      <c r="E18" s="210"/>
      <c r="F18" s="210"/>
      <c r="G18" s="210"/>
    </row>
    <row r="19" spans="1:7">
      <c r="A19" s="130" t="s">
        <v>237</v>
      </c>
      <c r="C19" s="28">
        <v>195000</v>
      </c>
      <c r="G19" s="329">
        <v>450000</v>
      </c>
    </row>
    <row r="20" spans="1:7">
      <c r="A20" s="130" t="s">
        <v>238</v>
      </c>
      <c r="C20" s="328">
        <f>C8-C19</f>
        <v>-27256.155800000008</v>
      </c>
      <c r="G20" s="329">
        <f>G8-G19</f>
        <v>-84212.445999999996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Exhibit 1</vt:lpstr>
      <vt:lpstr>Exhibit 2</vt:lpstr>
      <vt:lpstr>Exhibit 3</vt:lpstr>
      <vt:lpstr>Exhibit 4</vt:lpstr>
      <vt:lpstr>Exhibit 5</vt:lpstr>
      <vt:lpstr>Exhibit 6</vt:lpstr>
      <vt:lpstr>Exhibit 7</vt:lpstr>
      <vt:lpstr>Exhibit 8</vt:lpstr>
      <vt:lpstr>'Exhibit 1'!Print_Area</vt:lpstr>
      <vt:lpstr>'Exhibit 2'!Print_Area</vt:lpstr>
      <vt:lpstr>'Exhibit 3'!Print_Area</vt:lpstr>
      <vt:lpstr>'Exhibit 4'!Print_Area</vt:lpstr>
      <vt:lpstr>'Exhibit 5'!Print_Area</vt:lpstr>
      <vt:lpstr>'Exhibit 6'!Print_Area</vt:lpstr>
      <vt:lpstr>'Exhibit 7'!Print_Area</vt:lpstr>
      <vt:lpstr>'Exhibit 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Warren Friedman</cp:lastModifiedBy>
  <cp:lastPrinted>2009-03-16T08:29:56Z</cp:lastPrinted>
  <dcterms:created xsi:type="dcterms:W3CDTF">2006-01-06T04:42:53Z</dcterms:created>
  <dcterms:modified xsi:type="dcterms:W3CDTF">2009-03-16T18:05:34Z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1617624196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Lillian.L.Deitzer@hud.gov</vt:lpwstr>
  </property>
  <property fmtid="{D5CDD505-2E9C-101B-9397-08002B2CF9AE}" pid="6" name="_AuthorEmailDisplayName">
    <vt:lpwstr>Deitzer, Lillian L</vt:lpwstr>
  </property>
  <property fmtid="{D5CDD505-2E9C-101B-9397-08002B2CF9AE}" pid="7" name="_PreviousAdHocReviewCycleID">
    <vt:i4>721065484</vt:i4>
  </property>
</Properties>
</file>