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<sst xmlns="http://schemas.openxmlformats.org/spreadsheetml/2006/main" count="151" uniqueCount="67">
  <si>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</si>
  <si>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</si>
  <si>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</si>
  <si>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</si>
  <si>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</si>
  <si>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</si>
  <si>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</si>
  <si>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</si>
  <si>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</si>
  <si>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</si>
  <si>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</si>
  <si>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</si>
  <si>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</si>
  <si>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Description</t>
  </si>
  <si>
    <t>CURRENT INVENTORY</t>
  </si>
  <si>
    <t>Sub-total</t>
  </si>
  <si>
    <t>Current Inventory of Hours</t>
  </si>
  <si>
    <t>Difference</t>
  </si>
  <si>
    <t xml:space="preserve"> </t>
  </si>
  <si>
    <t>Total</t>
  </si>
  <si>
    <t xml:space="preserve">Section A: Burden by Affected Entity
</t>
  </si>
  <si>
    <t>Section B: Burden Impact Totals</t>
  </si>
  <si>
    <t>Section C: Burden by Regulation Group</t>
  </si>
  <si>
    <t>Individuals</t>
  </si>
  <si>
    <t>GRAND TOTAL</t>
  </si>
  <si>
    <t>Current # of Responses</t>
  </si>
  <si>
    <t>Current # of Respondents</t>
  </si>
  <si>
    <t>REVISED # OF RESPONDENTS</t>
  </si>
  <si>
    <t>REVISED # OF RESPONSES</t>
  </si>
  <si>
    <t>REVISED # OF BURDEN HOURS</t>
  </si>
  <si>
    <t>TOTAL # RESPONDENTS</t>
  </si>
  <si>
    <t>TOTAL # RESPONSES</t>
  </si>
  <si>
    <t>TOTAL # HOURS</t>
  </si>
  <si>
    <t>Business or other for-profits</t>
  </si>
  <si>
    <t>Borrowers</t>
  </si>
  <si>
    <t>Sub-total for Institutions</t>
  </si>
  <si>
    <t>34 CFR 674.53</t>
  </si>
  <si>
    <t>34 CFR 674.56</t>
  </si>
  <si>
    <t>34 CFR 674.57</t>
  </si>
  <si>
    <t>34 CFR 674.58</t>
  </si>
  <si>
    <t>34 CFR 674.59</t>
  </si>
  <si>
    <t>1. 34 CFR 674.53 (TEAM 2 PRA Issue 12)</t>
  </si>
  <si>
    <t>Institutions - Proprietary-Teacher Cancel</t>
  </si>
  <si>
    <t>Institutions - Proprietary-Employment Cancel</t>
  </si>
  <si>
    <t>Institutions - Proprietary-Law Enforcement</t>
  </si>
  <si>
    <t>Institutions - Proprietary-Head Start</t>
  </si>
  <si>
    <t>Institutions - Proprietary-Military Service</t>
  </si>
  <si>
    <t>Institutions - Private-Teacher Cancel</t>
  </si>
  <si>
    <t>Institutions - Private-Employment Cancel</t>
  </si>
  <si>
    <t>Institutions - Private-Law Enforcement</t>
  </si>
  <si>
    <t>Institutions - Private-Head Start</t>
  </si>
  <si>
    <t>Institutions - Private-Military Service</t>
  </si>
  <si>
    <t>Institutions - Public-Teacher Cancel</t>
  </si>
  <si>
    <t>Institutions - Public-Employment Cancel</t>
  </si>
  <si>
    <t>Institutions - Public-Law Enforcement</t>
  </si>
  <si>
    <t>Institutions - Public-Head Start</t>
  </si>
  <si>
    <t>Institutions - Public-Military Service</t>
  </si>
  <si>
    <t>2. 34 CFR 674.56 (TEAM 2 PRA Issue 12)</t>
  </si>
  <si>
    <t>3. 34 CFR 674.57 (TEAM 2 PRA Issue 12)</t>
  </si>
  <si>
    <t>4. 34 CFR 674.58 (TEAM 2 PRA Issue 12)</t>
  </si>
  <si>
    <t>5. 34 CFR 674.59 (TEAM 2 PRA Issue 14)</t>
  </si>
  <si>
    <t>TOTAL for 674.53</t>
  </si>
  <si>
    <t>TOTAL for 674.56</t>
  </si>
  <si>
    <t>TOTAL for 674.57</t>
  </si>
  <si>
    <t>TOTAL for 674.58</t>
  </si>
  <si>
    <t>TOTAL for 674.59</t>
  </si>
  <si>
    <t>OMB.1845.XXXC.v.1         Table.11.12.09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</si>
</sst>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14.8515625" style="0" customWidth="1"/>
    <col min="3" max="3" width="16.57421875" style="7" customWidth="1"/>
    <col min="4" max="4" width="15.7109375" style="7" customWidth="1"/>
    <col min="5" max="5" width="15.57421875" style="0" customWidth="1"/>
    <col min="6" max="6" width="11.8515625" style="7" customWidth="1"/>
    <col min="7" max="7" width="28.421875" style="0" customWidth="1"/>
  </cols>
  <sheetData>
    <row r="1" spans="1:2" ht="13.5" thickBot="1">
      <c r="A1" t="s">
        <v>66</v>
      </c>
      <c r="B1" s="3"/>
    </row>
    <row r="2" spans="1:7" ht="13.5" thickBot="1">
      <c r="A2" s="2" t="s">
        <v>0</v>
      </c>
      <c r="B2" s="2" t="s">
        <v>1</v>
      </c>
      <c r="C2" s="8" t="s">
        <v>2</v>
      </c>
      <c r="D2" s="8" t="s">
        <v>3</v>
      </c>
      <c r="E2" s="2" t="s">
        <v>4</v>
      </c>
      <c r="F2" s="8" t="s">
        <v>5</v>
      </c>
      <c r="G2" s="2" t="s">
        <v>13</v>
      </c>
    </row>
    <row r="3" ht="25.5">
      <c r="A3" s="5" t="s">
        <v>20</v>
      </c>
    </row>
    <row r="4" ht="12.75">
      <c r="A4" t="s">
        <v>6</v>
      </c>
    </row>
    <row r="6" ht="12.75">
      <c r="A6" t="s">
        <v>7</v>
      </c>
    </row>
    <row r="7" spans="1:7" ht="12.75">
      <c r="A7" t="s">
        <v>34</v>
      </c>
      <c r="B7" s="11" t="s">
        <v>36</v>
      </c>
      <c r="C7" s="7">
        <v>4579</v>
      </c>
      <c r="D7" s="7">
        <v>4579</v>
      </c>
      <c r="E7">
        <v>0.5</v>
      </c>
      <c r="F7" s="7">
        <f>D7*E7</f>
        <v>2289.5</v>
      </c>
      <c r="G7" s="4"/>
    </row>
    <row r="8" spans="1:7" ht="12.75">
      <c r="A8" t="s">
        <v>34</v>
      </c>
      <c r="B8" s="11" t="s">
        <v>37</v>
      </c>
      <c r="C8" s="7">
        <v>6872</v>
      </c>
      <c r="D8" s="7">
        <v>6872</v>
      </c>
      <c r="E8">
        <v>0.5</v>
      </c>
      <c r="F8" s="7">
        <f>D8*E8</f>
        <v>3436</v>
      </c>
      <c r="G8" s="4"/>
    </row>
    <row r="9" spans="1:7" ht="12.75">
      <c r="A9" t="s">
        <v>34</v>
      </c>
      <c r="B9" s="11" t="s">
        <v>38</v>
      </c>
      <c r="C9" s="7">
        <v>770</v>
      </c>
      <c r="D9" s="7">
        <v>770</v>
      </c>
      <c r="E9">
        <v>0.5</v>
      </c>
      <c r="F9" s="7">
        <f>D9*E9</f>
        <v>385</v>
      </c>
      <c r="G9" s="4"/>
    </row>
    <row r="10" spans="1:7" ht="12.75">
      <c r="A10" t="s">
        <v>34</v>
      </c>
      <c r="B10" s="11" t="s">
        <v>39</v>
      </c>
      <c r="C10" s="7">
        <v>5296</v>
      </c>
      <c r="D10" s="7">
        <v>5296</v>
      </c>
      <c r="E10">
        <v>0.5</v>
      </c>
      <c r="F10" s="7">
        <f>D10*E10</f>
        <v>2648</v>
      </c>
      <c r="G10" s="4"/>
    </row>
    <row r="11" spans="1:7" ht="12.75">
      <c r="A11" t="s">
        <v>34</v>
      </c>
      <c r="B11" s="11" t="s">
        <v>40</v>
      </c>
      <c r="C11" s="7">
        <v>41064</v>
      </c>
      <c r="D11" s="7">
        <v>41064</v>
      </c>
      <c r="E11">
        <v>0.5</v>
      </c>
      <c r="F11" s="7">
        <f>D11*E11</f>
        <v>20532</v>
      </c>
      <c r="G11" s="4"/>
    </row>
    <row r="12" spans="2:7" ht="12.75">
      <c r="B12" s="11"/>
      <c r="G12" s="4"/>
    </row>
    <row r="13" spans="1:7" ht="12.75">
      <c r="A13" t="s">
        <v>15</v>
      </c>
      <c r="B13" s="4"/>
      <c r="C13" s="7">
        <f>SUM(C7:C12)</f>
        <v>58581</v>
      </c>
      <c r="D13" s="7">
        <f>SUM(D7:D12)</f>
        <v>58581</v>
      </c>
      <c r="F13" s="7">
        <f>SUM(F7:F12)</f>
        <v>29290.5</v>
      </c>
      <c r="G13" s="4"/>
    </row>
    <row r="15" ht="12.75">
      <c r="A15" t="s">
        <v>8</v>
      </c>
    </row>
    <row r="16" ht="12.75">
      <c r="A16" t="s">
        <v>9</v>
      </c>
    </row>
    <row r="17" spans="1:6" ht="12.75">
      <c r="A17" t="s">
        <v>42</v>
      </c>
      <c r="B17" s="11" t="s">
        <v>36</v>
      </c>
      <c r="C17" s="10">
        <f>4579*0.02</f>
        <v>91.58</v>
      </c>
      <c r="D17" s="7">
        <v>92</v>
      </c>
      <c r="E17">
        <v>0.25</v>
      </c>
      <c r="F17" s="7">
        <v>23</v>
      </c>
    </row>
    <row r="18" spans="1:6" ht="12.75">
      <c r="A18" t="s">
        <v>43</v>
      </c>
      <c r="B18" s="11" t="s">
        <v>37</v>
      </c>
      <c r="C18" s="10">
        <f>6872*0.02</f>
        <v>137.44</v>
      </c>
      <c r="D18" s="7">
        <v>137</v>
      </c>
      <c r="E18">
        <v>0.25</v>
      </c>
      <c r="F18" s="7">
        <v>34</v>
      </c>
    </row>
    <row r="19" spans="1:6" ht="12.75">
      <c r="A19" t="s">
        <v>44</v>
      </c>
      <c r="B19" s="11" t="s">
        <v>38</v>
      </c>
      <c r="C19" s="10">
        <f>770*0.02</f>
        <v>15.4</v>
      </c>
      <c r="D19" s="7">
        <v>15</v>
      </c>
      <c r="E19">
        <v>0.25</v>
      </c>
      <c r="F19" s="7">
        <v>4</v>
      </c>
    </row>
    <row r="20" spans="1:6" ht="12.75">
      <c r="A20" t="s">
        <v>45</v>
      </c>
      <c r="B20" s="11" t="s">
        <v>39</v>
      </c>
      <c r="C20" s="10">
        <f>5296*0.02</f>
        <v>105.92</v>
      </c>
      <c r="D20" s="7">
        <v>106</v>
      </c>
      <c r="E20">
        <v>0.25</v>
      </c>
      <c r="F20" s="7">
        <v>27</v>
      </c>
    </row>
    <row r="21" spans="1:6" ht="12.75">
      <c r="A21" t="s">
        <v>46</v>
      </c>
      <c r="B21" s="11" t="s">
        <v>40</v>
      </c>
      <c r="C21" s="10">
        <f>41064*0.02</f>
        <v>821.28</v>
      </c>
      <c r="D21" s="7">
        <v>821</v>
      </c>
      <c r="E21">
        <v>0.25</v>
      </c>
      <c r="F21" s="7">
        <v>205</v>
      </c>
    </row>
    <row r="22" spans="2:3" ht="12.75">
      <c r="B22" s="11"/>
      <c r="C22" s="10"/>
    </row>
    <row r="23" spans="2:7" ht="12.75">
      <c r="B23" s="11"/>
      <c r="G23" s="4"/>
    </row>
    <row r="24" spans="1:7" ht="12.75">
      <c r="A24" t="s">
        <v>15</v>
      </c>
      <c r="C24" s="7">
        <f>SUM(C17:C23)</f>
        <v>1171.62</v>
      </c>
      <c r="D24" s="7">
        <f>SUM(D17:D23)</f>
        <v>1171</v>
      </c>
      <c r="F24" s="7">
        <f>SUM(F17:F23)</f>
        <v>293</v>
      </c>
      <c r="G24" s="4"/>
    </row>
    <row r="26" ht="12.75">
      <c r="A26" t="s">
        <v>10</v>
      </c>
    </row>
    <row r="27" spans="1:6" ht="12.75">
      <c r="A27" t="s">
        <v>47</v>
      </c>
      <c r="B27" s="11" t="s">
        <v>36</v>
      </c>
      <c r="C27" s="7">
        <f>4579*0.53</f>
        <v>2426.8700000000003</v>
      </c>
      <c r="D27" s="7">
        <v>2427</v>
      </c>
      <c r="E27">
        <v>0.25</v>
      </c>
      <c r="F27" s="7">
        <v>607</v>
      </c>
    </row>
    <row r="28" spans="1:6" ht="12.75">
      <c r="A28" t="s">
        <v>48</v>
      </c>
      <c r="B28" s="11" t="s">
        <v>37</v>
      </c>
      <c r="C28" s="7">
        <f>6872*0.53</f>
        <v>3642.1600000000003</v>
      </c>
      <c r="D28" s="7">
        <v>3642</v>
      </c>
      <c r="E28">
        <v>0.25</v>
      </c>
      <c r="F28" s="7">
        <v>911</v>
      </c>
    </row>
    <row r="29" spans="1:6" ht="12.75">
      <c r="A29" t="s">
        <v>49</v>
      </c>
      <c r="B29" s="11" t="s">
        <v>38</v>
      </c>
      <c r="C29" s="7">
        <f>770*0.53</f>
        <v>408.1</v>
      </c>
      <c r="D29" s="7">
        <v>408</v>
      </c>
      <c r="E29">
        <v>0.25</v>
      </c>
      <c r="F29" s="7">
        <v>102</v>
      </c>
    </row>
    <row r="30" spans="1:6" ht="12.75">
      <c r="A30" t="s">
        <v>50</v>
      </c>
      <c r="B30" s="11" t="s">
        <v>39</v>
      </c>
      <c r="C30" s="7">
        <f>5296*0.53</f>
        <v>2806.88</v>
      </c>
      <c r="D30" s="7">
        <v>2807</v>
      </c>
      <c r="E30">
        <v>0.25</v>
      </c>
      <c r="F30" s="7">
        <v>702</v>
      </c>
    </row>
    <row r="31" spans="1:6" ht="12.75">
      <c r="A31" t="s">
        <v>51</v>
      </c>
      <c r="B31" s="11" t="s">
        <v>40</v>
      </c>
      <c r="C31" s="7">
        <f>41064*0.53</f>
        <v>21763.920000000002</v>
      </c>
      <c r="D31" s="7">
        <v>21764</v>
      </c>
      <c r="E31">
        <v>0.25</v>
      </c>
      <c r="F31" s="7">
        <v>5441</v>
      </c>
    </row>
    <row r="32" ht="12.75">
      <c r="B32" s="11"/>
    </row>
    <row r="33" spans="2:7" ht="12.75">
      <c r="B33" s="11"/>
      <c r="G33" s="4"/>
    </row>
    <row r="34" spans="1:7" ht="12.75">
      <c r="A34" t="s">
        <v>15</v>
      </c>
      <c r="B34" s="4"/>
      <c r="C34" s="7">
        <f>SUM(C27:C33)</f>
        <v>31047.930000000004</v>
      </c>
      <c r="D34" s="7">
        <f>SUM(D27:D33)</f>
        <v>31048</v>
      </c>
      <c r="F34" s="7">
        <f>SUM(F27:F33)</f>
        <v>7763</v>
      </c>
      <c r="G34" s="4"/>
    </row>
    <row r="36" ht="12.75">
      <c r="A36" t="s">
        <v>11</v>
      </c>
    </row>
    <row r="38" ht="12.75">
      <c r="A38" t="s">
        <v>12</v>
      </c>
    </row>
    <row r="39" spans="1:6" ht="12.75">
      <c r="A39" t="s">
        <v>52</v>
      </c>
      <c r="B39" s="11" t="s">
        <v>36</v>
      </c>
      <c r="C39" s="7">
        <f>4579*0.45</f>
        <v>2060.55</v>
      </c>
      <c r="D39" s="7">
        <v>2061</v>
      </c>
      <c r="E39">
        <v>0.25</v>
      </c>
      <c r="F39" s="7">
        <v>515</v>
      </c>
    </row>
    <row r="40" spans="1:6" ht="12.75">
      <c r="A40" t="s">
        <v>53</v>
      </c>
      <c r="B40" s="11" t="s">
        <v>37</v>
      </c>
      <c r="C40" s="7">
        <f>6872*0.45</f>
        <v>3092.4</v>
      </c>
      <c r="D40" s="7">
        <v>3092</v>
      </c>
      <c r="E40">
        <v>0.25</v>
      </c>
      <c r="F40" s="7">
        <v>773</v>
      </c>
    </row>
    <row r="41" spans="1:6" ht="12.75">
      <c r="A41" t="s">
        <v>54</v>
      </c>
      <c r="B41" s="11" t="s">
        <v>38</v>
      </c>
      <c r="C41" s="7">
        <f>770*0.45</f>
        <v>346.5</v>
      </c>
      <c r="D41" s="7">
        <v>347</v>
      </c>
      <c r="E41">
        <v>0.25</v>
      </c>
      <c r="F41" s="7">
        <v>87</v>
      </c>
    </row>
    <row r="42" spans="1:6" ht="12.75">
      <c r="A42" t="s">
        <v>55</v>
      </c>
      <c r="B42" s="11" t="s">
        <v>39</v>
      </c>
      <c r="C42" s="7">
        <f>5296*0.45</f>
        <v>2383.2000000000003</v>
      </c>
      <c r="D42" s="7">
        <v>2383</v>
      </c>
      <c r="E42">
        <v>0.25</v>
      </c>
      <c r="F42" s="7">
        <v>596</v>
      </c>
    </row>
    <row r="43" spans="1:6" ht="12.75">
      <c r="A43" t="s">
        <v>56</v>
      </c>
      <c r="B43" s="11" t="s">
        <v>40</v>
      </c>
      <c r="C43" s="7">
        <f>41064*0.45</f>
        <v>18478.8</v>
      </c>
      <c r="D43" s="7">
        <v>18479</v>
      </c>
      <c r="E43">
        <v>0.25</v>
      </c>
      <c r="F43" s="7">
        <v>4620</v>
      </c>
    </row>
    <row r="44" ht="12.75">
      <c r="B44" s="11"/>
    </row>
    <row r="45" ht="12.75">
      <c r="B45" s="11"/>
    </row>
    <row r="46" spans="2:7" ht="12.75">
      <c r="B46" s="4"/>
      <c r="G46" s="4"/>
    </row>
    <row r="47" spans="1:7" ht="12.75">
      <c r="A47" t="s">
        <v>15</v>
      </c>
      <c r="C47" s="7">
        <f>SUM(C39:C46)</f>
        <v>26361.45</v>
      </c>
      <c r="D47" s="7">
        <f>SUM(D39:D46)</f>
        <v>26362</v>
      </c>
      <c r="F47" s="7">
        <f>SUM(F39:F46)</f>
        <v>6591</v>
      </c>
      <c r="G47" s="4"/>
    </row>
    <row r="49" ht="12.75">
      <c r="A49" s="1" t="s">
        <v>21</v>
      </c>
    </row>
    <row r="50" spans="1:6" ht="12.75">
      <c r="A50" s="1" t="s">
        <v>19</v>
      </c>
      <c r="B50" s="1"/>
      <c r="C50" s="9">
        <f>C13+C24+C34+C47</f>
        <v>117162</v>
      </c>
      <c r="D50" s="9">
        <f>D13+D24+D34+D47</f>
        <v>117162</v>
      </c>
      <c r="E50" s="1" t="s">
        <v>18</v>
      </c>
      <c r="F50" s="9">
        <f>F13+F24+F34+F47</f>
        <v>43937.5</v>
      </c>
    </row>
    <row r="52" ht="12.75">
      <c r="A52" s="1" t="s">
        <v>14</v>
      </c>
    </row>
    <row r="53" spans="1:3" ht="12.75">
      <c r="A53" t="s">
        <v>26</v>
      </c>
      <c r="C53" s="7">
        <v>0</v>
      </c>
    </row>
    <row r="54" spans="1:4" ht="12.75">
      <c r="A54" s="6" t="s">
        <v>25</v>
      </c>
      <c r="D54" s="7">
        <v>0</v>
      </c>
    </row>
    <row r="55" spans="1:6" ht="12.75">
      <c r="A55" t="s">
        <v>16</v>
      </c>
      <c r="F55" s="7">
        <v>0</v>
      </c>
    </row>
    <row r="57" spans="1:3" ht="12.75">
      <c r="A57" s="1" t="s">
        <v>27</v>
      </c>
      <c r="C57" s="7">
        <f>C50</f>
        <v>117162</v>
      </c>
    </row>
    <row r="58" spans="1:4" ht="12.75">
      <c r="A58" t="s">
        <v>28</v>
      </c>
      <c r="D58" s="7">
        <f>D50</f>
        <v>117162</v>
      </c>
    </row>
    <row r="59" spans="1:6" ht="12.75">
      <c r="A59" s="1" t="s">
        <v>29</v>
      </c>
      <c r="F59" s="7">
        <f>F50+F55</f>
        <v>43937.5</v>
      </c>
    </row>
    <row r="60" ht="12.75">
      <c r="A60" s="1"/>
    </row>
    <row r="61" spans="1:3" ht="12.75">
      <c r="A61" s="1" t="s">
        <v>30</v>
      </c>
      <c r="C61" s="7">
        <f>SUM(C53:C60)</f>
        <v>117162</v>
      </c>
    </row>
    <row r="62" spans="1:4" ht="12.75">
      <c r="A62" s="1" t="s">
        <v>31</v>
      </c>
      <c r="D62" s="7">
        <f>SUM(D54:D61)</f>
        <v>117162</v>
      </c>
    </row>
    <row r="63" spans="1:6" ht="12.75">
      <c r="A63" s="1" t="s">
        <v>32</v>
      </c>
      <c r="F63" s="7">
        <f>F50+F55</f>
        <v>43937.5</v>
      </c>
    </row>
    <row r="65" spans="1:6" ht="12.75">
      <c r="A65" t="s">
        <v>17</v>
      </c>
      <c r="F65" s="7">
        <f>+F50</f>
        <v>43937.5</v>
      </c>
    </row>
    <row r="67" ht="12.75">
      <c r="A67" s="1" t="s">
        <v>22</v>
      </c>
    </row>
    <row r="68" ht="12.75">
      <c r="A68" s="11" t="s">
        <v>41</v>
      </c>
    </row>
    <row r="69" ht="12.75">
      <c r="A69" t="s">
        <v>23</v>
      </c>
    </row>
    <row r="70" spans="1:6" ht="12.75">
      <c r="A70" t="s">
        <v>34</v>
      </c>
      <c r="B70" s="11" t="s">
        <v>36</v>
      </c>
      <c r="C70" s="7">
        <v>4579</v>
      </c>
      <c r="D70" s="7">
        <v>4579</v>
      </c>
      <c r="E70">
        <v>0.5</v>
      </c>
      <c r="F70" s="7">
        <f>D70*E70</f>
        <v>2289.5</v>
      </c>
    </row>
    <row r="71" spans="1:2" ht="12.75">
      <c r="A71" t="s">
        <v>33</v>
      </c>
      <c r="B71" s="11"/>
    </row>
    <row r="72" spans="1:6" ht="12.75">
      <c r="A72" t="s">
        <v>42</v>
      </c>
      <c r="B72" s="11" t="s">
        <v>36</v>
      </c>
      <c r="C72" s="10">
        <f>4579*0.02</f>
        <v>91.58</v>
      </c>
      <c r="D72" s="7">
        <v>92</v>
      </c>
      <c r="E72">
        <v>0.25</v>
      </c>
      <c r="F72" s="7">
        <v>23</v>
      </c>
    </row>
    <row r="73" spans="1:2" ht="12.75">
      <c r="A73" t="s">
        <v>10</v>
      </c>
      <c r="B73" s="4"/>
    </row>
    <row r="74" spans="1:6" ht="12.75">
      <c r="A74" t="s">
        <v>47</v>
      </c>
      <c r="B74" s="11" t="s">
        <v>36</v>
      </c>
      <c r="C74" s="7">
        <f>4579*0.53</f>
        <v>2426.8700000000003</v>
      </c>
      <c r="D74" s="7">
        <v>2427</v>
      </c>
      <c r="E74">
        <v>0.25</v>
      </c>
      <c r="F74" s="7">
        <v>607</v>
      </c>
    </row>
    <row r="75" spans="1:2" ht="12.75">
      <c r="A75" t="s">
        <v>12</v>
      </c>
      <c r="B75" s="4"/>
    </row>
    <row r="76" spans="1:6" ht="12.75">
      <c r="A76" t="s">
        <v>52</v>
      </c>
      <c r="B76" s="11" t="s">
        <v>36</v>
      </c>
      <c r="C76" s="7">
        <f>4579*0.45</f>
        <v>2060.55</v>
      </c>
      <c r="D76" s="7">
        <v>2061</v>
      </c>
      <c r="E76">
        <v>0.25</v>
      </c>
      <c r="F76" s="7">
        <v>515</v>
      </c>
    </row>
    <row r="77" ht="12.75">
      <c r="B77" s="11"/>
    </row>
    <row r="78" spans="1:6" ht="12.75">
      <c r="A78" t="s">
        <v>35</v>
      </c>
      <c r="B78" s="11"/>
      <c r="C78" s="7">
        <v>4580</v>
      </c>
      <c r="D78" s="7">
        <f>SUM(D72:D76)</f>
        <v>4580</v>
      </c>
      <c r="E78">
        <v>0.25</v>
      </c>
      <c r="F78" s="7">
        <f>SUM(F72:F76)</f>
        <v>1145</v>
      </c>
    </row>
    <row r="79" ht="12.75">
      <c r="B79" s="11"/>
    </row>
    <row r="80" spans="1:6" ht="12.75">
      <c r="A80" t="s">
        <v>61</v>
      </c>
      <c r="B80" s="11"/>
      <c r="C80" s="7">
        <f>C70+C78</f>
        <v>9159</v>
      </c>
      <c r="D80" s="7">
        <f>D70+D78</f>
        <v>9159</v>
      </c>
      <c r="F80" s="7">
        <f>F70+F78</f>
        <v>3434.5</v>
      </c>
    </row>
    <row r="81" ht="12.75">
      <c r="B81" s="11"/>
    </row>
    <row r="82" ht="12.75">
      <c r="A82" s="11" t="s">
        <v>57</v>
      </c>
    </row>
    <row r="83" ht="12.75">
      <c r="A83" t="s">
        <v>23</v>
      </c>
    </row>
    <row r="84" spans="1:6" ht="12.75">
      <c r="A84" t="s">
        <v>34</v>
      </c>
      <c r="B84" s="11" t="s">
        <v>37</v>
      </c>
      <c r="C84" s="7">
        <v>6872</v>
      </c>
      <c r="D84" s="7">
        <v>6872</v>
      </c>
      <c r="E84">
        <v>0.5</v>
      </c>
      <c r="F84" s="7">
        <f>D84*E84</f>
        <v>3436</v>
      </c>
    </row>
    <row r="85" spans="1:2" ht="12.75">
      <c r="A85" t="s">
        <v>33</v>
      </c>
      <c r="B85" s="11"/>
    </row>
    <row r="86" spans="1:6" ht="12.75">
      <c r="A86" t="s">
        <v>43</v>
      </c>
      <c r="B86" s="11" t="s">
        <v>37</v>
      </c>
      <c r="C86" s="10">
        <f>6872*0.02</f>
        <v>137.44</v>
      </c>
      <c r="D86" s="7">
        <v>137</v>
      </c>
      <c r="E86">
        <v>0.25</v>
      </c>
      <c r="F86" s="7">
        <v>34</v>
      </c>
    </row>
    <row r="87" spans="1:2" ht="12.75">
      <c r="A87" t="s">
        <v>10</v>
      </c>
      <c r="B87" s="4"/>
    </row>
    <row r="88" spans="1:6" ht="12.75">
      <c r="A88" t="s">
        <v>48</v>
      </c>
      <c r="B88" s="11" t="s">
        <v>37</v>
      </c>
      <c r="C88" s="7">
        <f>6872*0.53</f>
        <v>3642.1600000000003</v>
      </c>
      <c r="D88" s="7">
        <v>3642</v>
      </c>
      <c r="E88">
        <v>0.25</v>
      </c>
      <c r="F88" s="7">
        <v>911</v>
      </c>
    </row>
    <row r="89" spans="1:2" ht="12.75">
      <c r="A89" t="s">
        <v>12</v>
      </c>
      <c r="B89" s="4"/>
    </row>
    <row r="90" spans="1:6" ht="12.75">
      <c r="A90" t="s">
        <v>53</v>
      </c>
      <c r="B90" s="11" t="s">
        <v>37</v>
      </c>
      <c r="C90" s="7">
        <f>6872*0.45</f>
        <v>3092.4</v>
      </c>
      <c r="D90" s="7">
        <v>3092</v>
      </c>
      <c r="E90">
        <v>0.25</v>
      </c>
      <c r="F90" s="7">
        <v>773</v>
      </c>
    </row>
    <row r="91" ht="12.75">
      <c r="B91" s="11"/>
    </row>
    <row r="92" spans="1:6" ht="12.75">
      <c r="A92" t="s">
        <v>35</v>
      </c>
      <c r="B92" s="11"/>
      <c r="C92" s="7">
        <v>6871</v>
      </c>
      <c r="D92" s="7">
        <f>SUM(D86:D90)</f>
        <v>6871</v>
      </c>
      <c r="E92">
        <v>0.25</v>
      </c>
      <c r="F92" s="7">
        <f>SUM(F86:F90)</f>
        <v>1718</v>
      </c>
    </row>
    <row r="93" ht="12.75">
      <c r="B93" s="11"/>
    </row>
    <row r="94" spans="1:6" ht="12.75">
      <c r="A94" t="s">
        <v>62</v>
      </c>
      <c r="B94" s="11"/>
      <c r="C94" s="7">
        <f>C84+C92</f>
        <v>13743</v>
      </c>
      <c r="D94" s="7">
        <f>D84+D92</f>
        <v>13743</v>
      </c>
      <c r="F94" s="7">
        <f>F84+F92</f>
        <v>5154</v>
      </c>
    </row>
    <row r="95" ht="12.75">
      <c r="B95" s="11"/>
    </row>
    <row r="96" ht="12.75">
      <c r="A96" s="11" t="s">
        <v>58</v>
      </c>
    </row>
    <row r="97" ht="12.75">
      <c r="A97" t="s">
        <v>23</v>
      </c>
    </row>
    <row r="98" spans="1:6" ht="12.75">
      <c r="A98" t="s">
        <v>34</v>
      </c>
      <c r="B98" s="11" t="s">
        <v>38</v>
      </c>
      <c r="C98" s="7">
        <v>770</v>
      </c>
      <c r="D98" s="7">
        <v>770</v>
      </c>
      <c r="E98">
        <v>0.5</v>
      </c>
      <c r="F98" s="7">
        <f>D98*E98</f>
        <v>385</v>
      </c>
    </row>
    <row r="99" spans="1:2" ht="12.75">
      <c r="A99" t="s">
        <v>33</v>
      </c>
      <c r="B99" s="11"/>
    </row>
    <row r="100" spans="1:6" ht="12.75">
      <c r="A100" t="s">
        <v>44</v>
      </c>
      <c r="B100" s="11" t="s">
        <v>38</v>
      </c>
      <c r="C100" s="10">
        <f>770*0.02</f>
        <v>15.4</v>
      </c>
      <c r="D100" s="7">
        <v>15</v>
      </c>
      <c r="E100">
        <v>0.25</v>
      </c>
      <c r="F100" s="7">
        <v>4</v>
      </c>
    </row>
    <row r="101" spans="1:2" ht="12.75">
      <c r="A101" t="s">
        <v>10</v>
      </c>
      <c r="B101" s="4"/>
    </row>
    <row r="102" spans="1:6" ht="12.75">
      <c r="A102" t="s">
        <v>49</v>
      </c>
      <c r="B102" s="11" t="s">
        <v>38</v>
      </c>
      <c r="C102" s="7">
        <f>770*0.53</f>
        <v>408.1</v>
      </c>
      <c r="D102" s="7">
        <v>408</v>
      </c>
      <c r="E102">
        <v>0.25</v>
      </c>
      <c r="F102" s="7">
        <v>102</v>
      </c>
    </row>
    <row r="103" spans="1:2" ht="12.75">
      <c r="A103" t="s">
        <v>12</v>
      </c>
      <c r="B103" s="4"/>
    </row>
    <row r="104" spans="1:6" ht="12.75">
      <c r="A104" t="s">
        <v>54</v>
      </c>
      <c r="B104" s="11" t="s">
        <v>38</v>
      </c>
      <c r="C104" s="7">
        <f>770*0.45</f>
        <v>346.5</v>
      </c>
      <c r="D104" s="7">
        <v>347</v>
      </c>
      <c r="E104">
        <v>0.25</v>
      </c>
      <c r="F104" s="7">
        <v>87</v>
      </c>
    </row>
    <row r="105" ht="12.75">
      <c r="B105" s="11"/>
    </row>
    <row r="106" spans="1:6" ht="12.75">
      <c r="A106" t="s">
        <v>35</v>
      </c>
      <c r="B106" s="11"/>
      <c r="C106" s="7">
        <f>SUM(C100:C104)</f>
        <v>770</v>
      </c>
      <c r="D106" s="7">
        <f>SUM(D100:D104)</f>
        <v>770</v>
      </c>
      <c r="E106">
        <v>0.25</v>
      </c>
      <c r="F106" s="7">
        <f>SUM(F100:F104)</f>
        <v>193</v>
      </c>
    </row>
    <row r="107" ht="12.75">
      <c r="B107" s="11"/>
    </row>
    <row r="108" spans="1:6" ht="12.75">
      <c r="A108" t="s">
        <v>63</v>
      </c>
      <c r="B108" s="11"/>
      <c r="C108" s="7">
        <f>C98+C106</f>
        <v>1540</v>
      </c>
      <c r="D108" s="7">
        <f>D98+D106</f>
        <v>1540</v>
      </c>
      <c r="F108" s="7">
        <f>F98+F106</f>
        <v>578</v>
      </c>
    </row>
    <row r="109" ht="12.75">
      <c r="B109" s="11"/>
    </row>
    <row r="110" ht="12.75">
      <c r="B110" s="11"/>
    </row>
    <row r="111" ht="12.75">
      <c r="A111" s="11" t="s">
        <v>59</v>
      </c>
    </row>
    <row r="112" ht="12.75">
      <c r="A112" t="s">
        <v>23</v>
      </c>
    </row>
    <row r="113" spans="1:6" ht="12.75">
      <c r="A113" t="s">
        <v>34</v>
      </c>
      <c r="B113" s="11" t="s">
        <v>39</v>
      </c>
      <c r="C113" s="7">
        <v>5296</v>
      </c>
      <c r="D113" s="7">
        <v>5296</v>
      </c>
      <c r="E113">
        <v>0.5</v>
      </c>
      <c r="F113" s="7">
        <f>D113*E113</f>
        <v>2648</v>
      </c>
    </row>
    <row r="114" spans="1:2" ht="12.75">
      <c r="A114" t="s">
        <v>33</v>
      </c>
      <c r="B114" s="11"/>
    </row>
    <row r="115" spans="1:6" ht="12.75">
      <c r="A115" t="s">
        <v>45</v>
      </c>
      <c r="B115" s="11" t="s">
        <v>39</v>
      </c>
      <c r="C115" s="10">
        <f>5296*0.02</f>
        <v>105.92</v>
      </c>
      <c r="D115" s="7">
        <v>106</v>
      </c>
      <c r="E115">
        <v>0.25</v>
      </c>
      <c r="F115" s="7">
        <v>27</v>
      </c>
    </row>
    <row r="116" spans="1:2" ht="12.75">
      <c r="A116" t="s">
        <v>10</v>
      </c>
      <c r="B116" s="4"/>
    </row>
    <row r="117" spans="1:6" ht="12.75">
      <c r="A117" t="s">
        <v>50</v>
      </c>
      <c r="B117" s="11" t="s">
        <v>39</v>
      </c>
      <c r="C117" s="7">
        <f>5296*0.53</f>
        <v>2806.88</v>
      </c>
      <c r="D117" s="7">
        <v>2807</v>
      </c>
      <c r="E117">
        <v>0.25</v>
      </c>
      <c r="F117" s="7">
        <v>702</v>
      </c>
    </row>
    <row r="118" spans="1:2" ht="12.75">
      <c r="A118" t="s">
        <v>12</v>
      </c>
      <c r="B118" s="4"/>
    </row>
    <row r="119" spans="1:6" ht="12.75">
      <c r="A119" t="s">
        <v>55</v>
      </c>
      <c r="B119" s="11" t="s">
        <v>39</v>
      </c>
      <c r="C119" s="7">
        <f>5296*0.45</f>
        <v>2383.2000000000003</v>
      </c>
      <c r="D119" s="7">
        <v>2383</v>
      </c>
      <c r="E119">
        <v>0.25</v>
      </c>
      <c r="F119" s="7">
        <v>596</v>
      </c>
    </row>
    <row r="120" ht="12.75">
      <c r="B120" s="11"/>
    </row>
    <row r="121" spans="1:6" ht="12.75">
      <c r="A121" t="s">
        <v>35</v>
      </c>
      <c r="B121" s="11"/>
      <c r="C121" s="7">
        <f>SUM(C115:C119)</f>
        <v>5296</v>
      </c>
      <c r="D121" s="7">
        <f>SUM(D115:D119)</f>
        <v>5296</v>
      </c>
      <c r="E121">
        <v>0.25</v>
      </c>
      <c r="F121" s="7">
        <v>1325</v>
      </c>
    </row>
    <row r="122" ht="12.75">
      <c r="B122" s="11"/>
    </row>
    <row r="123" spans="1:6" ht="12.75">
      <c r="A123" t="s">
        <v>64</v>
      </c>
      <c r="B123" s="11"/>
      <c r="C123" s="7">
        <f>C113+C121</f>
        <v>10592</v>
      </c>
      <c r="D123" s="7">
        <f>D113+D121</f>
        <v>10592</v>
      </c>
      <c r="F123" s="7">
        <f>F113+F121</f>
        <v>3973</v>
      </c>
    </row>
    <row r="124" ht="12.75">
      <c r="B124" s="11"/>
    </row>
    <row r="125" ht="12.75">
      <c r="A125" s="11" t="s">
        <v>60</v>
      </c>
    </row>
    <row r="126" ht="12.75">
      <c r="A126" t="s">
        <v>23</v>
      </c>
    </row>
    <row r="127" spans="1:6" ht="12.75">
      <c r="A127" t="s">
        <v>34</v>
      </c>
      <c r="B127" s="11" t="s">
        <v>40</v>
      </c>
      <c r="C127" s="7">
        <v>41064</v>
      </c>
      <c r="D127" s="7">
        <v>41064</v>
      </c>
      <c r="E127">
        <v>0.5</v>
      </c>
      <c r="F127" s="7">
        <f>D127*E127</f>
        <v>20532</v>
      </c>
    </row>
    <row r="128" spans="1:2" ht="12.75">
      <c r="A128" t="s">
        <v>33</v>
      </c>
      <c r="B128" s="11"/>
    </row>
    <row r="129" spans="1:6" ht="12.75">
      <c r="A129" t="s">
        <v>46</v>
      </c>
      <c r="B129" s="11" t="s">
        <v>40</v>
      </c>
      <c r="C129" s="10">
        <f>41064*0.02</f>
        <v>821.28</v>
      </c>
      <c r="D129" s="7">
        <v>821</v>
      </c>
      <c r="E129">
        <v>0.25</v>
      </c>
      <c r="F129" s="7">
        <v>205</v>
      </c>
    </row>
    <row r="130" spans="1:2" ht="12.75">
      <c r="A130" t="s">
        <v>10</v>
      </c>
      <c r="B130" s="4"/>
    </row>
    <row r="131" spans="1:6" ht="12.75">
      <c r="A131" t="s">
        <v>51</v>
      </c>
      <c r="B131" s="11" t="s">
        <v>40</v>
      </c>
      <c r="C131" s="7">
        <f>41064*0.53</f>
        <v>21763.920000000002</v>
      </c>
      <c r="D131" s="7">
        <v>21764</v>
      </c>
      <c r="E131">
        <v>0.25</v>
      </c>
      <c r="F131" s="7">
        <v>5441</v>
      </c>
    </row>
    <row r="132" spans="1:2" ht="12.75">
      <c r="A132" t="s">
        <v>12</v>
      </c>
      <c r="B132" s="4"/>
    </row>
    <row r="133" spans="1:6" ht="12.75">
      <c r="A133" t="s">
        <v>56</v>
      </c>
      <c r="B133" s="11" t="s">
        <v>40</v>
      </c>
      <c r="C133" s="7">
        <f>41064*0.45</f>
        <v>18478.8</v>
      </c>
      <c r="D133" s="7">
        <v>18479</v>
      </c>
      <c r="E133">
        <v>0.25</v>
      </c>
      <c r="F133" s="7">
        <v>4620</v>
      </c>
    </row>
    <row r="134" ht="12.75">
      <c r="B134" s="11"/>
    </row>
    <row r="135" spans="1:6" ht="12.75">
      <c r="A135" t="s">
        <v>35</v>
      </c>
      <c r="B135" s="11"/>
      <c r="C135" s="7">
        <f>SUM(C129:C133)</f>
        <v>41064</v>
      </c>
      <c r="D135" s="7">
        <f>SUM(D129:D133)</f>
        <v>41064</v>
      </c>
      <c r="E135">
        <v>0.25</v>
      </c>
      <c r="F135" s="7">
        <f>SUM(F129:F133)</f>
        <v>10266</v>
      </c>
    </row>
    <row r="136" ht="12.75">
      <c r="B136" s="11"/>
    </row>
    <row r="137" spans="1:6" ht="12.75">
      <c r="A137" t="s">
        <v>65</v>
      </c>
      <c r="B137" s="11"/>
      <c r="C137" s="7">
        <f>C127+C135</f>
        <v>82128</v>
      </c>
      <c r="D137" s="7">
        <f>D127+D135</f>
        <v>82128</v>
      </c>
      <c r="F137" s="7">
        <f>F127+F135</f>
        <v>30798</v>
      </c>
    </row>
    <row r="138" ht="12.75">
      <c r="B138" s="11"/>
    </row>
    <row r="139" spans="1:6" ht="12.75">
      <c r="A139" t="s">
        <v>24</v>
      </c>
      <c r="C139" s="7">
        <f>C70+C78+C84+C92+C98+C106+C113+C121+C127+C135</f>
        <v>117162</v>
      </c>
      <c r="D139" s="7">
        <f>D70+D78+D84+D92+D98+D106+D113+D121+D127+D135</f>
        <v>117162</v>
      </c>
      <c r="F139" s="7">
        <f>F70+F78+F84+F92+F98+F106+F113+F121+F127+F135</f>
        <v>43937.5</v>
      </c>
    </row>
    <row r="140" ht="12.75">
      <c r="B140" s="4"/>
    </row>
  </sheetData>
  <sheetProtection/>
  <printOptions gridLines="1"/>
  <pageMargins left="0.75" right="0.75" top="1" bottom="1" header="0.5" footer="0.5"/>
  <pageSetup blackAndWhite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2009-11-12T18:20:20Z</cp:lastPrinted>
  <dcterms:created xsi:type="dcterms:W3CDTF">2007-05-03T16:01:36Z</dcterms:created>
  <dcterms:modified xsi:type="dcterms:W3CDTF">2009-11-12T18:31:57Z</dcterms:modified>
  <cp:category/>
  <cp:version/>
  <cp:contentType/>
  <cp:contentStatus/>
</cp:coreProperties>
</file>