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7400" windowHeight="11760"/>
  </bookViews>
  <sheets>
    <sheet name="Totals" sheetId="4" r:id="rId1"/>
    <sheet name="508(h) wo CP" sheetId="1" r:id="rId2"/>
    <sheet name="508(h) w CP" sheetId="2" r:id="rId3"/>
    <sheet name="CP" sheetId="3" r:id="rId4"/>
  </sheets>
  <calcPr calcId="125725"/>
</workbook>
</file>

<file path=xl/calcChain.xml><?xml version="1.0" encoding="utf-8"?>
<calcChain xmlns="http://schemas.openxmlformats.org/spreadsheetml/2006/main">
  <c r="C21" i="4"/>
  <c r="C20"/>
  <c r="B7" i="3"/>
  <c r="M35" i="1"/>
  <c r="K40"/>
  <c r="G40"/>
  <c r="E32"/>
  <c r="F32" s="1"/>
  <c r="C40"/>
  <c r="L14"/>
  <c r="J20"/>
  <c r="H26"/>
  <c r="F18"/>
  <c r="O28"/>
  <c r="M28"/>
  <c r="K28"/>
  <c r="I28"/>
  <c r="G28"/>
  <c r="E28"/>
  <c r="C28"/>
  <c r="B32"/>
  <c r="K40" i="2"/>
  <c r="B9"/>
  <c r="E49"/>
  <c r="C9" s="1"/>
  <c r="B9" i="1"/>
  <c r="E49"/>
  <c r="C9" s="1"/>
  <c r="C30" i="3"/>
  <c r="C29"/>
  <c r="E31"/>
  <c r="E30"/>
  <c r="E29"/>
  <c r="B21"/>
  <c r="B39" i="2"/>
  <c r="B38"/>
  <c r="B37"/>
  <c r="B36"/>
  <c r="B35"/>
  <c r="B34"/>
  <c r="B33"/>
  <c r="B32"/>
  <c r="B37" i="1"/>
  <c r="B36"/>
  <c r="B35"/>
  <c r="B34"/>
  <c r="B33"/>
  <c r="B9" i="3"/>
  <c r="C9"/>
  <c r="C22"/>
  <c r="B30" s="1"/>
  <c r="E21"/>
  <c r="E17"/>
  <c r="C17"/>
  <c r="F16"/>
  <c r="D16"/>
  <c r="F15"/>
  <c r="D15"/>
  <c r="F14"/>
  <c r="F17" s="1"/>
  <c r="D14"/>
  <c r="D17" s="1"/>
  <c r="D29" l="1"/>
  <c r="B29"/>
  <c r="F21"/>
  <c r="E22"/>
  <c r="G40" i="2"/>
  <c r="C40"/>
  <c r="M39"/>
  <c r="N39" s="1"/>
  <c r="I39"/>
  <c r="E39"/>
  <c r="F39" s="1"/>
  <c r="M38"/>
  <c r="N38" s="1"/>
  <c r="I38"/>
  <c r="E38"/>
  <c r="M37"/>
  <c r="N37" s="1"/>
  <c r="I37"/>
  <c r="E37"/>
  <c r="F37" s="1"/>
  <c r="M36"/>
  <c r="N36" s="1"/>
  <c r="I36"/>
  <c r="E36"/>
  <c r="M35"/>
  <c r="N35" s="1"/>
  <c r="I35"/>
  <c r="E35"/>
  <c r="F35" s="1"/>
  <c r="M34"/>
  <c r="N34" s="1"/>
  <c r="I34"/>
  <c r="E34"/>
  <c r="M33"/>
  <c r="N33" s="1"/>
  <c r="I33"/>
  <c r="E33"/>
  <c r="F33" s="1"/>
  <c r="M32"/>
  <c r="M40" s="1"/>
  <c r="I32"/>
  <c r="E32"/>
  <c r="E40" s="1"/>
  <c r="Q28"/>
  <c r="O28"/>
  <c r="M28"/>
  <c r="K28"/>
  <c r="I28"/>
  <c r="G28"/>
  <c r="E28"/>
  <c r="C28"/>
  <c r="R27"/>
  <c r="P27"/>
  <c r="N27"/>
  <c r="L27"/>
  <c r="J27"/>
  <c r="H27"/>
  <c r="F27"/>
  <c r="D27"/>
  <c r="R26"/>
  <c r="P26"/>
  <c r="N26"/>
  <c r="L26"/>
  <c r="J26"/>
  <c r="H26"/>
  <c r="F26"/>
  <c r="D26"/>
  <c r="R25"/>
  <c r="P25"/>
  <c r="N25"/>
  <c r="L25"/>
  <c r="J25"/>
  <c r="H25"/>
  <c r="F25"/>
  <c r="D25"/>
  <c r="R24"/>
  <c r="P24"/>
  <c r="N24"/>
  <c r="L24"/>
  <c r="J24"/>
  <c r="H24"/>
  <c r="F24"/>
  <c r="D24"/>
  <c r="R23"/>
  <c r="P23"/>
  <c r="N23"/>
  <c r="L23"/>
  <c r="J23"/>
  <c r="H23"/>
  <c r="F23"/>
  <c r="D23"/>
  <c r="R22"/>
  <c r="P22"/>
  <c r="N22"/>
  <c r="L22"/>
  <c r="J22"/>
  <c r="H22"/>
  <c r="F22"/>
  <c r="D22"/>
  <c r="R21"/>
  <c r="P21"/>
  <c r="N21"/>
  <c r="L21"/>
  <c r="J21"/>
  <c r="H21"/>
  <c r="F21"/>
  <c r="D21"/>
  <c r="R20"/>
  <c r="P20"/>
  <c r="N20"/>
  <c r="L20"/>
  <c r="J20"/>
  <c r="H20"/>
  <c r="F20"/>
  <c r="D20"/>
  <c r="R19"/>
  <c r="P19"/>
  <c r="N19"/>
  <c r="L19"/>
  <c r="J19"/>
  <c r="H19"/>
  <c r="F19"/>
  <c r="D19"/>
  <c r="R18"/>
  <c r="P18"/>
  <c r="N18"/>
  <c r="L18"/>
  <c r="J18"/>
  <c r="H18"/>
  <c r="F18"/>
  <c r="D18"/>
  <c r="R17"/>
  <c r="P17"/>
  <c r="N17"/>
  <c r="L17"/>
  <c r="J17"/>
  <c r="H17"/>
  <c r="F17"/>
  <c r="D17"/>
  <c r="R16"/>
  <c r="P16"/>
  <c r="N16"/>
  <c r="L16"/>
  <c r="J16"/>
  <c r="H16"/>
  <c r="F16"/>
  <c r="D16"/>
  <c r="R15"/>
  <c r="P15"/>
  <c r="N15"/>
  <c r="L15"/>
  <c r="J15"/>
  <c r="H15"/>
  <c r="F15"/>
  <c r="D15"/>
  <c r="R14"/>
  <c r="R28" s="1"/>
  <c r="P14"/>
  <c r="P28" s="1"/>
  <c r="N14"/>
  <c r="N28" s="1"/>
  <c r="L14"/>
  <c r="L28" s="1"/>
  <c r="J14"/>
  <c r="J28" s="1"/>
  <c r="H14"/>
  <c r="H28" s="1"/>
  <c r="F14"/>
  <c r="F28" s="1"/>
  <c r="D14"/>
  <c r="D28" s="1"/>
  <c r="B39" i="1"/>
  <c r="B38"/>
  <c r="I40" i="2" l="1"/>
  <c r="D47"/>
  <c r="B47"/>
  <c r="C47" s="1"/>
  <c r="N32"/>
  <c r="N40" s="1"/>
  <c r="C7" i="3"/>
  <c r="F22"/>
  <c r="D30" s="1"/>
  <c r="J33" i="2"/>
  <c r="J35"/>
  <c r="J37"/>
  <c r="J39"/>
  <c r="F32"/>
  <c r="J32"/>
  <c r="F34"/>
  <c r="J34"/>
  <c r="F36"/>
  <c r="J36"/>
  <c r="F38"/>
  <c r="J38"/>
  <c r="M39" i="1"/>
  <c r="N39" s="1"/>
  <c r="I39"/>
  <c r="E39"/>
  <c r="M38"/>
  <c r="N38" s="1"/>
  <c r="I38"/>
  <c r="E38"/>
  <c r="M37"/>
  <c r="N37" s="1"/>
  <c r="I37"/>
  <c r="E37"/>
  <c r="M36"/>
  <c r="N36" s="1"/>
  <c r="I36"/>
  <c r="E36"/>
  <c r="N35"/>
  <c r="I35"/>
  <c r="E35"/>
  <c r="M34"/>
  <c r="N34" s="1"/>
  <c r="I34"/>
  <c r="E34"/>
  <c r="M33"/>
  <c r="N33" s="1"/>
  <c r="I33"/>
  <c r="E33"/>
  <c r="E40" s="1"/>
  <c r="M32"/>
  <c r="I32"/>
  <c r="Q28"/>
  <c r="R27"/>
  <c r="P27"/>
  <c r="N27"/>
  <c r="L27"/>
  <c r="J27"/>
  <c r="H27"/>
  <c r="F27"/>
  <c r="D27"/>
  <c r="R26"/>
  <c r="P26"/>
  <c r="N26"/>
  <c r="L26"/>
  <c r="J26"/>
  <c r="F26"/>
  <c r="D26"/>
  <c r="R25"/>
  <c r="P25"/>
  <c r="N25"/>
  <c r="L25"/>
  <c r="J25"/>
  <c r="H25"/>
  <c r="F25"/>
  <c r="D25"/>
  <c r="R24"/>
  <c r="P24"/>
  <c r="N24"/>
  <c r="L24"/>
  <c r="J24"/>
  <c r="H24"/>
  <c r="F24"/>
  <c r="D24"/>
  <c r="R23"/>
  <c r="P23"/>
  <c r="N23"/>
  <c r="L23"/>
  <c r="J23"/>
  <c r="H23"/>
  <c r="F23"/>
  <c r="D23"/>
  <c r="R22"/>
  <c r="P22"/>
  <c r="N22"/>
  <c r="L22"/>
  <c r="J22"/>
  <c r="H22"/>
  <c r="F22"/>
  <c r="D22"/>
  <c r="R21"/>
  <c r="P21"/>
  <c r="N21"/>
  <c r="L21"/>
  <c r="J21"/>
  <c r="H21"/>
  <c r="F21"/>
  <c r="D21"/>
  <c r="R20"/>
  <c r="P20"/>
  <c r="N20"/>
  <c r="L20"/>
  <c r="H20"/>
  <c r="F20"/>
  <c r="D20"/>
  <c r="R19"/>
  <c r="P19"/>
  <c r="N19"/>
  <c r="L19"/>
  <c r="J19"/>
  <c r="H19"/>
  <c r="F19"/>
  <c r="D19"/>
  <c r="R18"/>
  <c r="P18"/>
  <c r="N18"/>
  <c r="L18"/>
  <c r="J18"/>
  <c r="H18"/>
  <c r="D18"/>
  <c r="R17"/>
  <c r="P17"/>
  <c r="N17"/>
  <c r="L17"/>
  <c r="J17"/>
  <c r="H17"/>
  <c r="F17"/>
  <c r="D17"/>
  <c r="R16"/>
  <c r="P16"/>
  <c r="N16"/>
  <c r="L16"/>
  <c r="J16"/>
  <c r="H16"/>
  <c r="F16"/>
  <c r="D16"/>
  <c r="R15"/>
  <c r="P15"/>
  <c r="N15"/>
  <c r="L15"/>
  <c r="L28" s="1"/>
  <c r="J15"/>
  <c r="H15"/>
  <c r="F15"/>
  <c r="D15"/>
  <c r="R14"/>
  <c r="P14"/>
  <c r="P28" s="1"/>
  <c r="N14"/>
  <c r="J14"/>
  <c r="J28" s="1"/>
  <c r="H14"/>
  <c r="F14"/>
  <c r="F28" s="1"/>
  <c r="D14"/>
  <c r="D28" l="1"/>
  <c r="H28"/>
  <c r="N28"/>
  <c r="R28"/>
  <c r="M40"/>
  <c r="I40"/>
  <c r="J32"/>
  <c r="E47" i="2"/>
  <c r="B7"/>
  <c r="B48"/>
  <c r="C48" s="1"/>
  <c r="D47" i="1"/>
  <c r="B47"/>
  <c r="C47" s="1"/>
  <c r="N32"/>
  <c r="N40" s="1"/>
  <c r="B8" i="3"/>
  <c r="F40" i="2"/>
  <c r="J40"/>
  <c r="F34" i="1"/>
  <c r="F36"/>
  <c r="F38"/>
  <c r="F33"/>
  <c r="J33"/>
  <c r="F35"/>
  <c r="J35"/>
  <c r="F37"/>
  <c r="J37"/>
  <c r="F39"/>
  <c r="J39"/>
  <c r="J34"/>
  <c r="J36"/>
  <c r="J38"/>
  <c r="E47" l="1"/>
  <c r="C7" s="1"/>
  <c r="B7"/>
  <c r="J40"/>
  <c r="F40"/>
  <c r="C7" i="2"/>
  <c r="D48"/>
  <c r="B48" i="1"/>
  <c r="C48" s="1"/>
  <c r="C8" i="3"/>
  <c r="C10" s="1"/>
  <c r="E32"/>
  <c r="E48" i="2" l="1"/>
  <c r="E50" s="1"/>
  <c r="B8"/>
  <c r="D48" i="1"/>
  <c r="B8" s="1"/>
  <c r="C8" i="2" l="1"/>
  <c r="C10" s="1"/>
  <c r="E48" i="1"/>
  <c r="E50" l="1"/>
  <c r="C8"/>
  <c r="C10" s="1"/>
</calcChain>
</file>

<file path=xl/sharedStrings.xml><?xml version="1.0" encoding="utf-8"?>
<sst xmlns="http://schemas.openxmlformats.org/spreadsheetml/2006/main" count="221" uniqueCount="75">
  <si>
    <t>Costs</t>
  </si>
  <si>
    <t>One Product</t>
  </si>
  <si>
    <t xml:space="preserve">Total Private </t>
  </si>
  <si>
    <t>Total RMA</t>
  </si>
  <si>
    <t>Total External Review</t>
  </si>
  <si>
    <t>Private occupations</t>
  </si>
  <si>
    <t>mean hr wage</t>
  </si>
  <si>
    <t>hours</t>
  </si>
  <si>
    <t>wage*hrs</t>
  </si>
  <si>
    <t>Mkt mger</t>
  </si>
  <si>
    <t>Technical writer</t>
  </si>
  <si>
    <t>Actuary</t>
  </si>
  <si>
    <t>economist</t>
  </si>
  <si>
    <t>office</t>
  </si>
  <si>
    <t>Total hrs/yr</t>
  </si>
  <si>
    <t>Total $/product</t>
  </si>
  <si>
    <t>Totals</t>
  </si>
  <si>
    <t>Federal occupations</t>
  </si>
  <si>
    <t>rate @ step 4</t>
  </si>
  <si>
    <t>Total Hrs</t>
  </si>
  <si>
    <t>cost</t>
  </si>
  <si>
    <t xml:space="preserve"> </t>
  </si>
  <si>
    <t>External Reviewers</t>
  </si>
  <si>
    <t>$150,000/review</t>
  </si>
  <si>
    <t>10 Products</t>
  </si>
  <si>
    <t>22 Products</t>
  </si>
  <si>
    <t>Total for 3 Years</t>
  </si>
  <si>
    <t>Costs for Concept Proposal</t>
  </si>
  <si>
    <t>36 Products</t>
  </si>
  <si>
    <t>$16,000/review</t>
  </si>
  <si>
    <t>$ x 36 products</t>
  </si>
  <si>
    <t>hrs x 36 products</t>
  </si>
  <si>
    <t>Total Private</t>
  </si>
  <si>
    <t>Total for 3 years</t>
  </si>
  <si>
    <t>read hours</t>
  </si>
  <si>
    <t>prep hours</t>
  </si>
  <si>
    <t>Total</t>
  </si>
  <si>
    <t>Review for completeness - # emp</t>
  </si>
  <si>
    <t xml:space="preserve">Total Concept Proposals/Paperwork Package = </t>
  </si>
  <si>
    <t>Total Submissions WITHOUT Concept Proposal/Paperwork Package =</t>
  </si>
  <si>
    <t>Costs for Submission of 508(h) Products WITHOUT Concept Proposal</t>
  </si>
  <si>
    <t>hrs x 10 products</t>
  </si>
  <si>
    <t>$ x 10 products</t>
  </si>
  <si>
    <t>modification hours</t>
  </si>
  <si>
    <t>respond hours</t>
  </si>
  <si>
    <t>negotiate hours</t>
  </si>
  <si>
    <t>maintenance hours</t>
  </si>
  <si>
    <t>modification # emp</t>
  </si>
  <si>
    <t>first time # emp</t>
  </si>
  <si>
    <t>hrs x 22 products</t>
  </si>
  <si>
    <t>$ x 22 products</t>
  </si>
  <si>
    <t>first time hours</t>
  </si>
  <si>
    <t>Computer mger</t>
  </si>
  <si>
    <t>Financial mger</t>
  </si>
  <si>
    <t>Accountant</t>
  </si>
  <si>
    <t>Lawyer</t>
  </si>
  <si>
    <t>Economist</t>
  </si>
  <si>
    <t>Computer programmer</t>
  </si>
  <si>
    <t>Underwriter</t>
  </si>
  <si>
    <t>Paralegal</t>
  </si>
  <si>
    <t>Market research</t>
  </si>
  <si>
    <t>Statistician</t>
  </si>
  <si>
    <t>Office</t>
  </si>
  <si>
    <t>Directors</t>
  </si>
  <si>
    <t>Branch chief</t>
  </si>
  <si>
    <t>Insurance specialist</t>
  </si>
  <si>
    <t>correspond hours</t>
  </si>
  <si>
    <t>procedure # emp</t>
  </si>
  <si>
    <t>Overall Total Private</t>
  </si>
  <si>
    <t>Overall Total RMA &amp; External Review</t>
  </si>
  <si>
    <t>Costs for Submission of 508(h) Products WITH Concept Proposal</t>
  </si>
  <si>
    <t>Total Submissions WITH Concept Proposal/Paperwork Package =</t>
  </si>
  <si>
    <t xml:space="preserve">Totals for Submissions WITH Concept Proposal/Paperwork Package </t>
  </si>
  <si>
    <t xml:space="preserve">Totals for Submissions WITHOUT Concept Proposal/Paperwork Package </t>
  </si>
  <si>
    <t>Totals for Concept Proposals/Paperwork Package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</si>
</sst>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/>
    <xf numFmtId="0" fontId="0" fillId="0" borderId="0" xfId="0" applyFill="1"/>
    <xf numFmtId="164" fontId="0" fillId="0" borderId="0" xfId="0" applyNumberFormat="1" applyFill="1"/>
    <xf numFmtId="1" fontId="0" fillId="0" borderId="0" xfId="0" applyNumberFormat="1" applyFill="1"/>
    <xf numFmtId="6" fontId="0" fillId="0" borderId="0" xfId="0" applyNumberFormat="1" applyFill="1"/>
    <xf numFmtId="165" fontId="0" fillId="0" borderId="0" xfId="0" applyNumberFormat="1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/>
    <xf numFmtId="0" fontId="1" fillId="2" borderId="0" xfId="0" applyFont="1" applyFill="1"/>
    <xf numFmtId="164" fontId="0" fillId="2" borderId="0" xfId="0" applyNumberFormat="1" applyFill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2" borderId="0" xfId="0" applyFill="1" applyAlignment="1">
      <alignment horizontal="right"/>
    </xf>
    <xf numFmtId="164" fontId="0" fillId="2" borderId="0" xfId="0" applyNumberFormat="1" applyFill="1" applyAlignment="1">
      <alignment horizontal="right"/>
    </xf>
    <xf numFmtId="1" fontId="0" fillId="2" borderId="0" xfId="0" applyNumberFormat="1" applyFill="1"/>
    <xf numFmtId="0" fontId="0" fillId="0" borderId="0" xfId="0" applyFont="1" applyBorder="1"/>
    <xf numFmtId="164" fontId="0" fillId="0" borderId="0" xfId="0" applyNumberFormat="1" applyFont="1" applyBorder="1"/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3" xfId="0" applyFont="1" applyBorder="1"/>
    <xf numFmtId="6" fontId="0" fillId="0" borderId="3" xfId="0" applyNumberFormat="1" applyBorder="1"/>
    <xf numFmtId="0" fontId="4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Fill="1"/>
    <xf numFmtId="164" fontId="1" fillId="0" borderId="0" xfId="0" applyNumberFormat="1" applyFont="1" applyFill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1" fillId="0" borderId="3" xfId="0" applyFont="1" applyBorder="1"/>
    <xf numFmtId="0" fontId="1" fillId="3" borderId="2" xfId="0" applyFont="1" applyFill="1" applyBorder="1"/>
    <xf numFmtId="0" fontId="0" fillId="3" borderId="2" xfId="0" applyFill="1" applyBorder="1"/>
    <xf numFmtId="164" fontId="1" fillId="3" borderId="2" xfId="0" applyNumberFormat="1" applyFont="1" applyFill="1" applyBorder="1"/>
    <xf numFmtId="0" fontId="1" fillId="3" borderId="2" xfId="0" applyFont="1" applyFill="1" applyBorder="1" applyAlignment="1">
      <alignment horizontal="center"/>
    </xf>
    <xf numFmtId="8" fontId="0" fillId="2" borderId="0" xfId="0" applyNumberFormat="1" applyFill="1" applyAlignment="1">
      <alignment horizontal="right"/>
    </xf>
    <xf numFmtId="8" fontId="0" fillId="2" borderId="0" xfId="0" applyNumberFormat="1" applyFill="1"/>
    <xf numFmtId="0" fontId="0" fillId="0" borderId="3" xfId="0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3" fillId="0" borderId="0" xfId="0" applyFont="1" applyFill="1" applyAlignment="1">
      <alignment horizontal="left"/>
    </xf>
    <xf numFmtId="0" fontId="1" fillId="0" borderId="1" xfId="0" applyFont="1" applyFill="1" applyBorder="1"/>
    <xf numFmtId="8" fontId="0" fillId="0" borderId="0" xfId="0" applyNumberFormat="1" applyFill="1" applyAlignment="1">
      <alignment horizontal="right"/>
    </xf>
    <xf numFmtId="8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21"/>
  <sheetViews>
    <sheetView tabSelected="1" workbookViewId="0">
      <selection activeCell="C21" sqref="C21"/>
    </sheetView>
  </sheetViews>
  <sheetFormatPr defaultRowHeight="15"/>
  <cols>
    <col min="1" max="1" width="21" customWidth="1"/>
    <col min="2" max="3" width="25" customWidth="1"/>
    <col min="4" max="4" width="14.42578125" customWidth="1"/>
    <col min="5" max="5" width="14.28515625" customWidth="1"/>
    <col min="6" max="6" width="11.5703125" customWidth="1"/>
    <col min="7" max="7" width="12.28515625" customWidth="1"/>
    <col min="8" max="8" width="12.85546875" customWidth="1"/>
    <col min="9" max="9" width="10.7109375" customWidth="1"/>
    <col min="10" max="10" width="10.85546875" customWidth="1"/>
    <col min="11" max="11" width="11.5703125" customWidth="1"/>
    <col min="12" max="12" width="12.140625" customWidth="1"/>
    <col min="14" max="14" width="11.28515625" customWidth="1"/>
    <col min="15" max="15" width="9.5703125" customWidth="1"/>
    <col min="16" max="16" width="11.5703125" customWidth="1"/>
    <col min="17" max="17" width="13.140625" customWidth="1"/>
    <col min="18" max="18" width="10.5703125" customWidth="1"/>
    <col min="19" max="19" width="11.42578125" customWidth="1"/>
    <col min="20" max="20" width="15.5703125" customWidth="1"/>
    <col min="22" max="22" width="14.42578125" customWidth="1"/>
  </cols>
  <sheetData>
    <row r="2" spans="1:3" ht="16.5" thickBot="1">
      <c r="A2" s="17" t="s">
        <v>73</v>
      </c>
    </row>
    <row r="3" spans="1:3">
      <c r="A3" s="29" t="s">
        <v>0</v>
      </c>
      <c r="B3" s="31" t="s">
        <v>1</v>
      </c>
      <c r="C3" s="51" t="s">
        <v>24</v>
      </c>
    </row>
    <row r="4" spans="1:3">
      <c r="A4" s="13" t="s">
        <v>2</v>
      </c>
      <c r="B4" s="14">
        <v>141420.03</v>
      </c>
      <c r="C4" s="14">
        <v>1414200.3</v>
      </c>
    </row>
    <row r="5" spans="1:3">
      <c r="A5" s="39" t="s">
        <v>3</v>
      </c>
      <c r="B5" s="6">
        <v>101764.64423076923</v>
      </c>
      <c r="C5" s="6">
        <v>1017646.4423076924</v>
      </c>
    </row>
    <row r="6" spans="1:3">
      <c r="A6" s="13" t="s">
        <v>4</v>
      </c>
      <c r="B6" s="48">
        <v>150000</v>
      </c>
      <c r="C6" s="49">
        <v>1500000</v>
      </c>
    </row>
    <row r="8" spans="1:3" ht="16.5" thickBot="1">
      <c r="A8" s="17" t="s">
        <v>72</v>
      </c>
    </row>
    <row r="9" spans="1:3">
      <c r="A9" s="29" t="s">
        <v>0</v>
      </c>
      <c r="B9" s="31" t="s">
        <v>1</v>
      </c>
      <c r="C9" s="51" t="s">
        <v>25</v>
      </c>
    </row>
    <row r="10" spans="1:3">
      <c r="A10" s="13" t="s">
        <v>2</v>
      </c>
      <c r="B10" s="14">
        <v>141233.71</v>
      </c>
      <c r="C10" s="14">
        <v>3107141.6199999996</v>
      </c>
    </row>
    <row r="11" spans="1:3">
      <c r="A11" s="39" t="s">
        <v>3</v>
      </c>
      <c r="B11" s="6">
        <v>101764.64423076923</v>
      </c>
      <c r="C11" s="6">
        <v>2238822.173076923</v>
      </c>
    </row>
    <row r="12" spans="1:3">
      <c r="A12" s="13" t="s">
        <v>4</v>
      </c>
      <c r="B12" s="48">
        <v>150000</v>
      </c>
      <c r="C12" s="49">
        <v>3300000</v>
      </c>
    </row>
    <row r="13" spans="1:3">
      <c r="A13" s="39"/>
      <c r="B13" s="55"/>
      <c r="C13" s="56"/>
    </row>
    <row r="14" spans="1:3" ht="16.5" thickBot="1">
      <c r="A14" s="16" t="s">
        <v>74</v>
      </c>
    </row>
    <row r="15" spans="1:3">
      <c r="A15" s="29" t="s">
        <v>0</v>
      </c>
      <c r="B15" s="31" t="s">
        <v>1</v>
      </c>
      <c r="C15" s="31" t="s">
        <v>28</v>
      </c>
    </row>
    <row r="16" spans="1:3">
      <c r="A16" s="13" t="s">
        <v>32</v>
      </c>
      <c r="B16" s="14">
        <v>1364.82</v>
      </c>
      <c r="C16" s="14">
        <v>49133.52</v>
      </c>
    </row>
    <row r="17" spans="1:3">
      <c r="A17" s="12" t="s">
        <v>3</v>
      </c>
      <c r="B17" s="2">
        <v>43.271634615384613</v>
      </c>
      <c r="C17" s="2">
        <v>1557.7788461538462</v>
      </c>
    </row>
    <row r="18" spans="1:3">
      <c r="A18" s="13" t="s">
        <v>4</v>
      </c>
      <c r="B18" s="14">
        <v>16000</v>
      </c>
      <c r="C18" s="14">
        <v>576000</v>
      </c>
    </row>
    <row r="20" spans="1:3">
      <c r="A20" s="12" t="s">
        <v>68</v>
      </c>
      <c r="C20" s="2">
        <f>SUM(C4,C10,C16)</f>
        <v>4570475.4399999995</v>
      </c>
    </row>
    <row r="21" spans="1:3">
      <c r="A21" s="12" t="s">
        <v>69</v>
      </c>
      <c r="C21" s="2">
        <f>SUM(C5:C6,C11:C12,C17:C18)</f>
        <v>8634026.3942307699</v>
      </c>
    </row>
  </sheetData>
  <pageMargins left="0.7" right="0.7" top="0.75" bottom="0.75" header="0.3" footer="0.3"/>
  <pageSetup orientation="portrait" r:id="rId1"/>
  <ignoredErrors>
    <ignoredError sqref="C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R50"/>
  <sheetViews>
    <sheetView zoomScale="78" zoomScaleNormal="78" workbookViewId="0">
      <selection activeCell="A3" sqref="A3"/>
    </sheetView>
  </sheetViews>
  <sheetFormatPr defaultRowHeight="15"/>
  <cols>
    <col min="1" max="1" width="21" customWidth="1"/>
    <col min="2" max="2" width="16.85546875" customWidth="1"/>
    <col min="3" max="3" width="14.140625" customWidth="1"/>
    <col min="4" max="4" width="14.42578125" customWidth="1"/>
    <col min="5" max="5" width="14.28515625" customWidth="1"/>
    <col min="6" max="6" width="11.5703125" customWidth="1"/>
    <col min="7" max="7" width="12.28515625" customWidth="1"/>
    <col min="8" max="8" width="12" customWidth="1"/>
    <col min="9" max="10" width="10.85546875" customWidth="1"/>
    <col min="11" max="11" width="11.5703125" customWidth="1"/>
    <col min="12" max="12" width="12.140625" customWidth="1"/>
    <col min="14" max="14" width="11.28515625" customWidth="1"/>
    <col min="15" max="15" width="9.5703125" customWidth="1"/>
    <col min="16" max="16" width="11.5703125" customWidth="1"/>
    <col min="17" max="17" width="13.140625" customWidth="1"/>
    <col min="18" max="18" width="10.5703125" customWidth="1"/>
    <col min="19" max="19" width="11.42578125" customWidth="1"/>
    <col min="20" max="20" width="15.5703125" customWidth="1"/>
    <col min="22" max="22" width="14.42578125" customWidth="1"/>
  </cols>
  <sheetData>
    <row r="1" spans="1:18" ht="21">
      <c r="A1" s="37" t="s">
        <v>40</v>
      </c>
      <c r="B1" s="15"/>
      <c r="C1" s="15"/>
      <c r="D1" s="15"/>
    </row>
    <row r="3" spans="1:18" ht="15.75">
      <c r="A3" s="17" t="s">
        <v>39</v>
      </c>
      <c r="B3" s="17"/>
      <c r="C3" s="17"/>
      <c r="D3" s="17"/>
      <c r="E3" s="16"/>
      <c r="F3" s="39">
        <v>10</v>
      </c>
    </row>
    <row r="4" spans="1:18" ht="15.75">
      <c r="A4" s="17"/>
      <c r="B4" s="17"/>
      <c r="C4" s="17"/>
      <c r="D4" s="17"/>
      <c r="E4" s="16"/>
      <c r="F4" s="12"/>
    </row>
    <row r="5" spans="1:18" ht="15.75" thickBot="1"/>
    <row r="6" spans="1:18">
      <c r="A6" s="29" t="s">
        <v>0</v>
      </c>
      <c r="B6" s="31" t="s">
        <v>1</v>
      </c>
      <c r="C6" s="51" t="s">
        <v>24</v>
      </c>
    </row>
    <row r="7" spans="1:18">
      <c r="A7" s="13" t="s">
        <v>2</v>
      </c>
      <c r="B7" s="14">
        <f>D47</f>
        <v>141420.03</v>
      </c>
      <c r="C7" s="14">
        <f t="shared" ref="B7:C9" si="0">E47</f>
        <v>1414200.3</v>
      </c>
    </row>
    <row r="8" spans="1:18">
      <c r="A8" s="39" t="s">
        <v>3</v>
      </c>
      <c r="B8" s="6">
        <f>D48</f>
        <v>101764.64423076923</v>
      </c>
      <c r="C8" s="6">
        <f t="shared" si="0"/>
        <v>1017646.4423076924</v>
      </c>
    </row>
    <row r="9" spans="1:18">
      <c r="A9" s="13" t="s">
        <v>4</v>
      </c>
      <c r="B9" s="48">
        <f t="shared" si="0"/>
        <v>150000</v>
      </c>
      <c r="C9" s="49">
        <f t="shared" si="0"/>
        <v>1500000</v>
      </c>
    </row>
    <row r="10" spans="1:18" ht="15.75" thickBot="1">
      <c r="A10" s="44" t="s">
        <v>26</v>
      </c>
      <c r="B10" s="44"/>
      <c r="C10" s="46">
        <f>SUM(C7:C9)</f>
        <v>3931846.7423076923</v>
      </c>
    </row>
    <row r="11" spans="1:18">
      <c r="A11" s="39"/>
      <c r="B11" s="39"/>
      <c r="C11" s="39"/>
      <c r="D11" s="40"/>
    </row>
    <row r="12" spans="1:18" ht="15.75" thickBot="1">
      <c r="D12" s="2"/>
    </row>
    <row r="13" spans="1:18" s="10" customFormat="1" ht="30" customHeight="1">
      <c r="A13" s="34" t="s">
        <v>5</v>
      </c>
      <c r="B13" s="34" t="s">
        <v>6</v>
      </c>
      <c r="C13" s="41" t="s">
        <v>34</v>
      </c>
      <c r="D13" s="42" t="s">
        <v>8</v>
      </c>
      <c r="E13" s="42" t="s">
        <v>51</v>
      </c>
      <c r="F13" s="42" t="s">
        <v>8</v>
      </c>
      <c r="G13" s="42" t="s">
        <v>43</v>
      </c>
      <c r="H13" s="42" t="s">
        <v>8</v>
      </c>
      <c r="I13" s="34" t="s">
        <v>66</v>
      </c>
      <c r="J13" s="34" t="s">
        <v>8</v>
      </c>
      <c r="K13" s="42" t="s">
        <v>35</v>
      </c>
      <c r="L13" s="42" t="s">
        <v>8</v>
      </c>
      <c r="M13" s="42" t="s">
        <v>44</v>
      </c>
      <c r="N13" s="34" t="s">
        <v>8</v>
      </c>
      <c r="O13" s="42" t="s">
        <v>45</v>
      </c>
      <c r="P13" s="42" t="s">
        <v>8</v>
      </c>
      <c r="Q13" s="42" t="s">
        <v>46</v>
      </c>
      <c r="R13" s="42" t="s">
        <v>8</v>
      </c>
    </row>
    <row r="14" spans="1:18">
      <c r="A14" s="13" t="s">
        <v>9</v>
      </c>
      <c r="B14" s="14">
        <v>57.73</v>
      </c>
      <c r="C14" s="18">
        <v>2</v>
      </c>
      <c r="D14" s="14">
        <f>B14*C14</f>
        <v>115.46</v>
      </c>
      <c r="E14" s="19">
        <v>40</v>
      </c>
      <c r="F14" s="14">
        <f t="shared" ref="F14:F27" si="1">B14*E14</f>
        <v>2309.1999999999998</v>
      </c>
      <c r="G14" s="19"/>
      <c r="H14" s="14">
        <f t="shared" ref="H14:H27" si="2">B14*G14</f>
        <v>0</v>
      </c>
      <c r="I14" s="19"/>
      <c r="J14" s="14">
        <f>B14*I14</f>
        <v>0</v>
      </c>
      <c r="K14" s="19">
        <v>5</v>
      </c>
      <c r="L14" s="14">
        <f>B14*K14</f>
        <v>288.64999999999998</v>
      </c>
      <c r="M14" s="19"/>
      <c r="N14" s="14">
        <f>B14*M14</f>
        <v>0</v>
      </c>
      <c r="O14" s="19"/>
      <c r="P14" s="14">
        <f>B14*O14</f>
        <v>0</v>
      </c>
      <c r="Q14" s="19"/>
      <c r="R14" s="14">
        <f>B14*Q14</f>
        <v>0</v>
      </c>
    </row>
    <row r="15" spans="1:18">
      <c r="A15" s="12" t="s">
        <v>52</v>
      </c>
      <c r="B15" s="2">
        <v>58</v>
      </c>
      <c r="D15" s="2">
        <f t="shared" ref="D15:D27" si="3">B15*C15</f>
        <v>0</v>
      </c>
      <c r="E15">
        <v>40</v>
      </c>
      <c r="F15" s="2">
        <f t="shared" si="1"/>
        <v>2320</v>
      </c>
      <c r="H15" s="2">
        <f t="shared" si="2"/>
        <v>0</v>
      </c>
      <c r="J15" s="2">
        <f t="shared" ref="J15:J27" si="4">B15*I15</f>
        <v>0</v>
      </c>
      <c r="K15">
        <v>5</v>
      </c>
      <c r="L15" s="2">
        <f t="shared" ref="L15:L27" si="5">B15*K15</f>
        <v>290</v>
      </c>
      <c r="M15">
        <v>40</v>
      </c>
      <c r="N15" s="2">
        <f t="shared" ref="N15:N27" si="6">B15*M15</f>
        <v>2320</v>
      </c>
      <c r="P15" s="2">
        <f t="shared" ref="P15:P27" si="7">B15*O15</f>
        <v>0</v>
      </c>
      <c r="Q15">
        <v>10</v>
      </c>
      <c r="R15" s="2">
        <f t="shared" ref="R15:R27" si="8">B15*Q15</f>
        <v>580</v>
      </c>
    </row>
    <row r="16" spans="1:18">
      <c r="A16" s="13" t="s">
        <v>53</v>
      </c>
      <c r="B16" s="14">
        <v>54.68</v>
      </c>
      <c r="C16" s="19"/>
      <c r="D16" s="14">
        <f t="shared" si="3"/>
        <v>0</v>
      </c>
      <c r="E16" s="19">
        <v>10</v>
      </c>
      <c r="F16" s="14">
        <f t="shared" si="1"/>
        <v>546.79999999999995</v>
      </c>
      <c r="G16" s="19"/>
      <c r="H16" s="14">
        <f t="shared" si="2"/>
        <v>0</v>
      </c>
      <c r="I16" s="19"/>
      <c r="J16" s="14">
        <f t="shared" si="4"/>
        <v>0</v>
      </c>
      <c r="K16" s="19"/>
      <c r="L16" s="14">
        <f t="shared" si="5"/>
        <v>0</v>
      </c>
      <c r="M16" s="19">
        <v>10</v>
      </c>
      <c r="N16" s="14">
        <f t="shared" si="6"/>
        <v>546.79999999999995</v>
      </c>
      <c r="O16" s="19"/>
      <c r="P16" s="14">
        <f t="shared" si="7"/>
        <v>0</v>
      </c>
      <c r="Q16" s="19"/>
      <c r="R16" s="14">
        <f t="shared" si="8"/>
        <v>0</v>
      </c>
    </row>
    <row r="17" spans="1:18">
      <c r="A17" s="12" t="s">
        <v>10</v>
      </c>
      <c r="B17" s="2">
        <v>31.55</v>
      </c>
      <c r="D17" s="2">
        <f t="shared" si="3"/>
        <v>0</v>
      </c>
      <c r="E17">
        <v>250</v>
      </c>
      <c r="F17" s="2">
        <f t="shared" si="1"/>
        <v>7887.5</v>
      </c>
      <c r="G17">
        <v>150</v>
      </c>
      <c r="H17" s="2">
        <f t="shared" si="2"/>
        <v>4732.5</v>
      </c>
      <c r="J17" s="2">
        <f t="shared" si="4"/>
        <v>0</v>
      </c>
      <c r="L17" s="2">
        <f t="shared" si="5"/>
        <v>0</v>
      </c>
      <c r="M17">
        <v>200</v>
      </c>
      <c r="N17" s="2">
        <f t="shared" si="6"/>
        <v>6310</v>
      </c>
      <c r="P17" s="2">
        <f t="shared" si="7"/>
        <v>0</v>
      </c>
      <c r="R17" s="2">
        <f t="shared" si="8"/>
        <v>0</v>
      </c>
    </row>
    <row r="18" spans="1:18">
      <c r="A18" s="13" t="s">
        <v>11</v>
      </c>
      <c r="B18" s="14">
        <v>46.85</v>
      </c>
      <c r="C18" s="18">
        <v>2</v>
      </c>
      <c r="D18" s="14">
        <f t="shared" si="3"/>
        <v>93.7</v>
      </c>
      <c r="E18" s="19">
        <v>80</v>
      </c>
      <c r="F18" s="14">
        <f>B18*E18</f>
        <v>3748</v>
      </c>
      <c r="G18" s="19">
        <v>50</v>
      </c>
      <c r="H18" s="14">
        <f t="shared" si="2"/>
        <v>2342.5</v>
      </c>
      <c r="I18" s="19"/>
      <c r="J18" s="14">
        <f t="shared" si="4"/>
        <v>0</v>
      </c>
      <c r="K18" s="19"/>
      <c r="L18" s="14">
        <f t="shared" si="5"/>
        <v>0</v>
      </c>
      <c r="M18" s="19">
        <v>50</v>
      </c>
      <c r="N18" s="14">
        <f t="shared" si="6"/>
        <v>2342.5</v>
      </c>
      <c r="O18" s="19"/>
      <c r="P18" s="14">
        <f t="shared" si="7"/>
        <v>0</v>
      </c>
      <c r="Q18" s="19">
        <v>10</v>
      </c>
      <c r="R18" s="14">
        <f t="shared" si="8"/>
        <v>468.5</v>
      </c>
    </row>
    <row r="19" spans="1:18">
      <c r="A19" s="12" t="s">
        <v>54</v>
      </c>
      <c r="B19" s="2">
        <v>32.42</v>
      </c>
      <c r="D19" s="2">
        <f t="shared" si="3"/>
        <v>0</v>
      </c>
      <c r="E19">
        <v>40</v>
      </c>
      <c r="F19" s="2">
        <f t="shared" si="1"/>
        <v>1296.8000000000002</v>
      </c>
      <c r="G19">
        <v>10</v>
      </c>
      <c r="H19" s="2">
        <f t="shared" si="2"/>
        <v>324.20000000000005</v>
      </c>
      <c r="J19" s="2">
        <f t="shared" si="4"/>
        <v>0</v>
      </c>
      <c r="L19" s="2">
        <f t="shared" si="5"/>
        <v>0</v>
      </c>
      <c r="M19">
        <v>20</v>
      </c>
      <c r="N19" s="2">
        <f t="shared" si="6"/>
        <v>648.40000000000009</v>
      </c>
      <c r="P19" s="2">
        <f t="shared" si="7"/>
        <v>0</v>
      </c>
      <c r="R19" s="2">
        <f t="shared" si="8"/>
        <v>0</v>
      </c>
    </row>
    <row r="20" spans="1:18">
      <c r="A20" s="13" t="s">
        <v>55</v>
      </c>
      <c r="B20" s="14">
        <v>62.03</v>
      </c>
      <c r="C20" s="18">
        <v>2</v>
      </c>
      <c r="D20" s="14">
        <f t="shared" si="3"/>
        <v>124.06</v>
      </c>
      <c r="E20" s="19">
        <v>40</v>
      </c>
      <c r="F20" s="14">
        <f t="shared" si="1"/>
        <v>2481.1999999999998</v>
      </c>
      <c r="G20" s="19">
        <v>10</v>
      </c>
      <c r="H20" s="14">
        <f t="shared" si="2"/>
        <v>620.29999999999995</v>
      </c>
      <c r="I20" s="19">
        <v>2</v>
      </c>
      <c r="J20" s="14">
        <f>B20*I20</f>
        <v>124.06</v>
      </c>
      <c r="K20" s="19">
        <v>5</v>
      </c>
      <c r="L20" s="14">
        <f t="shared" si="5"/>
        <v>310.14999999999998</v>
      </c>
      <c r="M20" s="19">
        <v>100</v>
      </c>
      <c r="N20" s="14">
        <f t="shared" si="6"/>
        <v>6203</v>
      </c>
      <c r="O20" s="19">
        <v>30</v>
      </c>
      <c r="P20" s="14">
        <f t="shared" si="7"/>
        <v>1860.9</v>
      </c>
      <c r="Q20" s="19"/>
      <c r="R20" s="14">
        <f t="shared" si="8"/>
        <v>0</v>
      </c>
    </row>
    <row r="21" spans="1:18">
      <c r="A21" s="12" t="s">
        <v>56</v>
      </c>
      <c r="B21" s="2">
        <v>46.31</v>
      </c>
      <c r="C21" s="1">
        <v>2</v>
      </c>
      <c r="D21" s="2">
        <f t="shared" si="3"/>
        <v>92.62</v>
      </c>
      <c r="E21">
        <v>200</v>
      </c>
      <c r="F21" s="2">
        <f t="shared" si="1"/>
        <v>9262</v>
      </c>
      <c r="G21">
        <v>150</v>
      </c>
      <c r="H21" s="2">
        <f t="shared" si="2"/>
        <v>6946.5</v>
      </c>
      <c r="J21" s="2">
        <f t="shared" si="4"/>
        <v>0</v>
      </c>
      <c r="K21">
        <v>10</v>
      </c>
      <c r="L21" s="2">
        <f t="shared" si="5"/>
        <v>463.1</v>
      </c>
      <c r="M21">
        <v>160</v>
      </c>
      <c r="N21" s="2">
        <f t="shared" si="6"/>
        <v>7409.6</v>
      </c>
      <c r="P21" s="2">
        <f t="shared" si="7"/>
        <v>0</v>
      </c>
      <c r="Q21">
        <v>45</v>
      </c>
      <c r="R21" s="2">
        <f t="shared" si="8"/>
        <v>2083.9500000000003</v>
      </c>
    </row>
    <row r="22" spans="1:18">
      <c r="A22" s="13" t="s">
        <v>57</v>
      </c>
      <c r="B22" s="14">
        <v>35.909999999999997</v>
      </c>
      <c r="C22" s="19"/>
      <c r="D22" s="14">
        <f t="shared" si="3"/>
        <v>0</v>
      </c>
      <c r="E22" s="19">
        <v>200</v>
      </c>
      <c r="F22" s="14">
        <f t="shared" si="1"/>
        <v>7181.9999999999991</v>
      </c>
      <c r="G22" s="19">
        <v>200</v>
      </c>
      <c r="H22" s="14">
        <f t="shared" si="2"/>
        <v>7181.9999999999991</v>
      </c>
      <c r="I22" s="19"/>
      <c r="J22" s="14">
        <f t="shared" si="4"/>
        <v>0</v>
      </c>
      <c r="K22" s="19"/>
      <c r="L22" s="14">
        <f t="shared" si="5"/>
        <v>0</v>
      </c>
      <c r="M22" s="19">
        <v>100</v>
      </c>
      <c r="N22" s="14">
        <f t="shared" si="6"/>
        <v>3590.9999999999995</v>
      </c>
      <c r="O22" s="19"/>
      <c r="P22" s="14">
        <f t="shared" si="7"/>
        <v>0</v>
      </c>
      <c r="Q22" s="19">
        <v>50</v>
      </c>
      <c r="R22" s="14">
        <f t="shared" si="8"/>
        <v>1795.4999999999998</v>
      </c>
    </row>
    <row r="23" spans="1:18">
      <c r="A23" s="12" t="s">
        <v>58</v>
      </c>
      <c r="B23" s="2">
        <v>30.45</v>
      </c>
      <c r="C23" s="1">
        <v>2</v>
      </c>
      <c r="D23" s="2">
        <f t="shared" si="3"/>
        <v>60.9</v>
      </c>
      <c r="E23">
        <v>150</v>
      </c>
      <c r="F23" s="2">
        <f t="shared" si="1"/>
        <v>4567.5</v>
      </c>
      <c r="G23">
        <v>150</v>
      </c>
      <c r="H23" s="2">
        <f t="shared" si="2"/>
        <v>4567.5</v>
      </c>
      <c r="J23" s="2">
        <f t="shared" si="4"/>
        <v>0</v>
      </c>
      <c r="L23" s="2">
        <f t="shared" si="5"/>
        <v>0</v>
      </c>
      <c r="M23">
        <v>100</v>
      </c>
      <c r="N23" s="2">
        <f t="shared" si="6"/>
        <v>3045</v>
      </c>
      <c r="P23" s="2">
        <f t="shared" si="7"/>
        <v>0</v>
      </c>
      <c r="Q23">
        <v>30</v>
      </c>
      <c r="R23" s="2">
        <f t="shared" si="8"/>
        <v>913.5</v>
      </c>
    </row>
    <row r="24" spans="1:18">
      <c r="A24" s="13" t="s">
        <v>59</v>
      </c>
      <c r="B24" s="14">
        <v>24.08</v>
      </c>
      <c r="C24" s="19"/>
      <c r="D24" s="14">
        <f t="shared" si="3"/>
        <v>0</v>
      </c>
      <c r="E24" s="19">
        <v>40</v>
      </c>
      <c r="F24" s="14">
        <f t="shared" si="1"/>
        <v>963.19999999999993</v>
      </c>
      <c r="G24" s="19"/>
      <c r="H24" s="14">
        <f t="shared" si="2"/>
        <v>0</v>
      </c>
      <c r="I24" s="19">
        <v>5</v>
      </c>
      <c r="J24" s="14">
        <f t="shared" si="4"/>
        <v>120.39999999999999</v>
      </c>
      <c r="K24" s="19"/>
      <c r="L24" s="14">
        <f t="shared" si="5"/>
        <v>0</v>
      </c>
      <c r="M24" s="19">
        <v>50</v>
      </c>
      <c r="N24" s="14">
        <f t="shared" si="6"/>
        <v>1204</v>
      </c>
      <c r="O24" s="19">
        <v>5</v>
      </c>
      <c r="P24" s="14">
        <f t="shared" si="7"/>
        <v>120.39999999999999</v>
      </c>
      <c r="Q24" s="19"/>
      <c r="R24" s="14">
        <f t="shared" si="8"/>
        <v>0</v>
      </c>
    </row>
    <row r="25" spans="1:18">
      <c r="A25" s="12" t="s">
        <v>60</v>
      </c>
      <c r="B25" s="2">
        <v>32.450000000000003</v>
      </c>
      <c r="D25" s="2">
        <f t="shared" si="3"/>
        <v>0</v>
      </c>
      <c r="E25">
        <v>100</v>
      </c>
      <c r="F25" s="2">
        <f t="shared" si="1"/>
        <v>3245.0000000000005</v>
      </c>
      <c r="H25" s="2">
        <f t="shared" si="2"/>
        <v>0</v>
      </c>
      <c r="J25" s="2">
        <f t="shared" si="4"/>
        <v>0</v>
      </c>
      <c r="L25" s="2">
        <f t="shared" si="5"/>
        <v>0</v>
      </c>
      <c r="N25" s="2">
        <f t="shared" si="6"/>
        <v>0</v>
      </c>
      <c r="P25" s="2">
        <f t="shared" si="7"/>
        <v>0</v>
      </c>
      <c r="R25" s="2">
        <f t="shared" si="8"/>
        <v>0</v>
      </c>
    </row>
    <row r="26" spans="1:18">
      <c r="A26" s="13" t="s">
        <v>61</v>
      </c>
      <c r="B26" s="14">
        <v>36.159999999999997</v>
      </c>
      <c r="C26" s="19"/>
      <c r="D26" s="14">
        <f t="shared" si="3"/>
        <v>0</v>
      </c>
      <c r="E26" s="19">
        <v>200</v>
      </c>
      <c r="F26" s="14">
        <f t="shared" si="1"/>
        <v>7231.9999999999991</v>
      </c>
      <c r="G26" s="19">
        <v>200</v>
      </c>
      <c r="H26" s="14">
        <f>B26*G26</f>
        <v>7231.9999999999991</v>
      </c>
      <c r="I26" s="19"/>
      <c r="J26" s="14">
        <f t="shared" si="4"/>
        <v>0</v>
      </c>
      <c r="K26" s="19"/>
      <c r="L26" s="14">
        <f t="shared" si="5"/>
        <v>0</v>
      </c>
      <c r="M26" s="19">
        <v>150</v>
      </c>
      <c r="N26" s="14">
        <f t="shared" si="6"/>
        <v>5423.9999999999991</v>
      </c>
      <c r="O26" s="19"/>
      <c r="P26" s="14">
        <f t="shared" si="7"/>
        <v>0</v>
      </c>
      <c r="Q26" s="19">
        <v>45</v>
      </c>
      <c r="R26" s="14">
        <f t="shared" si="8"/>
        <v>1627.1999999999998</v>
      </c>
    </row>
    <row r="27" spans="1:18">
      <c r="A27" s="12" t="s">
        <v>62</v>
      </c>
      <c r="B27" s="2">
        <v>15.86</v>
      </c>
      <c r="D27" s="2">
        <f t="shared" si="3"/>
        <v>0</v>
      </c>
      <c r="E27">
        <v>110</v>
      </c>
      <c r="F27" s="2">
        <f t="shared" si="1"/>
        <v>1744.6</v>
      </c>
      <c r="G27">
        <v>80</v>
      </c>
      <c r="H27" s="2">
        <f t="shared" si="2"/>
        <v>1268.8</v>
      </c>
      <c r="I27">
        <v>3</v>
      </c>
      <c r="J27" s="2">
        <f t="shared" si="4"/>
        <v>47.58</v>
      </c>
      <c r="K27">
        <v>15</v>
      </c>
      <c r="L27" s="2">
        <f t="shared" si="5"/>
        <v>237.89999999999998</v>
      </c>
      <c r="M27">
        <v>20</v>
      </c>
      <c r="N27" s="2">
        <f t="shared" si="6"/>
        <v>317.2</v>
      </c>
      <c r="O27">
        <v>5</v>
      </c>
      <c r="P27" s="2">
        <f t="shared" si="7"/>
        <v>79.3</v>
      </c>
      <c r="Q27">
        <v>10</v>
      </c>
      <c r="R27" s="2">
        <f t="shared" si="8"/>
        <v>158.6</v>
      </c>
    </row>
    <row r="28" spans="1:18" ht="15.75" thickBot="1">
      <c r="A28" s="44" t="s">
        <v>16</v>
      </c>
      <c r="B28" s="44"/>
      <c r="C28" s="47">
        <f t="shared" ref="C28:P28" si="9">SUM(C14:C27)</f>
        <v>10</v>
      </c>
      <c r="D28" s="46">
        <f t="shared" si="9"/>
        <v>486.74</v>
      </c>
      <c r="E28" s="44">
        <f t="shared" si="9"/>
        <v>1500</v>
      </c>
      <c r="F28" s="46">
        <f t="shared" si="9"/>
        <v>54785.799999999996</v>
      </c>
      <c r="G28" s="44">
        <f t="shared" si="9"/>
        <v>1000</v>
      </c>
      <c r="H28" s="46">
        <f t="shared" si="9"/>
        <v>35216.300000000003</v>
      </c>
      <c r="I28" s="44">
        <f t="shared" si="9"/>
        <v>10</v>
      </c>
      <c r="J28" s="46">
        <f t="shared" si="9"/>
        <v>292.03999999999996</v>
      </c>
      <c r="K28" s="44">
        <f t="shared" si="9"/>
        <v>40</v>
      </c>
      <c r="L28" s="46">
        <f t="shared" si="9"/>
        <v>1589.8000000000002</v>
      </c>
      <c r="M28" s="44">
        <f t="shared" si="9"/>
        <v>1000</v>
      </c>
      <c r="N28" s="46">
        <f t="shared" si="9"/>
        <v>39361.499999999993</v>
      </c>
      <c r="O28" s="44">
        <f t="shared" si="9"/>
        <v>40</v>
      </c>
      <c r="P28" s="46">
        <f t="shared" si="9"/>
        <v>2060.6000000000004</v>
      </c>
      <c r="Q28" s="44">
        <f t="shared" ref="Q28:R28" si="10">SUM(Q14:Q27)</f>
        <v>200</v>
      </c>
      <c r="R28" s="46">
        <f t="shared" si="10"/>
        <v>7627.25</v>
      </c>
    </row>
    <row r="29" spans="1:18">
      <c r="C29" s="1"/>
      <c r="D29" s="2"/>
      <c r="F29" s="2"/>
      <c r="H29" s="2"/>
      <c r="J29" s="2"/>
      <c r="L29" s="2"/>
      <c r="N29" s="2"/>
      <c r="P29" s="2"/>
      <c r="R29" s="2"/>
    </row>
    <row r="30" spans="1:18" ht="15.75" thickBot="1">
      <c r="C30" s="1"/>
      <c r="D30" s="2"/>
      <c r="F30" s="2"/>
      <c r="H30" s="2"/>
      <c r="J30" s="2"/>
      <c r="L30" s="2"/>
      <c r="N30" s="2"/>
      <c r="P30" s="2"/>
      <c r="R30" s="2"/>
    </row>
    <row r="31" spans="1:18" s="10" customFormat="1" ht="30">
      <c r="A31" s="34" t="s">
        <v>17</v>
      </c>
      <c r="B31" s="34" t="s">
        <v>18</v>
      </c>
      <c r="C31" s="34" t="s">
        <v>48</v>
      </c>
      <c r="D31" s="34" t="s">
        <v>7</v>
      </c>
      <c r="E31" s="34" t="s">
        <v>19</v>
      </c>
      <c r="F31" s="34" t="s">
        <v>20</v>
      </c>
      <c r="G31" s="34" t="s">
        <v>47</v>
      </c>
      <c r="H31" s="34" t="s">
        <v>7</v>
      </c>
      <c r="I31" s="34" t="s">
        <v>19</v>
      </c>
      <c r="J31" s="34" t="s">
        <v>20</v>
      </c>
      <c r="K31" s="34" t="s">
        <v>67</v>
      </c>
      <c r="L31" s="34" t="s">
        <v>7</v>
      </c>
      <c r="M31" s="34" t="s">
        <v>19</v>
      </c>
      <c r="N31" s="34" t="s">
        <v>20</v>
      </c>
    </row>
    <row r="32" spans="1:18">
      <c r="A32" s="13" t="s">
        <v>63</v>
      </c>
      <c r="B32" s="14">
        <f>125109/2080</f>
        <v>60.148557692307691</v>
      </c>
      <c r="C32" s="19">
        <v>3</v>
      </c>
      <c r="D32" s="19">
        <v>25</v>
      </c>
      <c r="E32" s="19">
        <f>C32*D32</f>
        <v>75</v>
      </c>
      <c r="F32" s="14">
        <f>E32*B32</f>
        <v>4511.1418269230771</v>
      </c>
      <c r="G32" s="19">
        <v>3</v>
      </c>
      <c r="H32" s="19">
        <v>25</v>
      </c>
      <c r="I32" s="19">
        <f t="shared" ref="I32:I39" si="11">G32*H32</f>
        <v>75</v>
      </c>
      <c r="J32" s="14">
        <f>B32*I32</f>
        <v>4511.1418269230771</v>
      </c>
      <c r="K32" s="19">
        <v>3</v>
      </c>
      <c r="L32" s="19">
        <v>25</v>
      </c>
      <c r="M32" s="19">
        <f t="shared" ref="M32:M39" si="12">K32*L32</f>
        <v>75</v>
      </c>
      <c r="N32" s="14">
        <f t="shared" ref="N32:N39" si="13">B32*M32</f>
        <v>4511.1418269230771</v>
      </c>
    </row>
    <row r="33" spans="1:14">
      <c r="A33" s="12" t="s">
        <v>56</v>
      </c>
      <c r="B33" s="2">
        <f>90005/2080</f>
        <v>43.271634615384613</v>
      </c>
      <c r="C33">
        <v>2</v>
      </c>
      <c r="D33">
        <v>40</v>
      </c>
      <c r="E33">
        <f t="shared" ref="E33:E39" si="14">C33*D33</f>
        <v>80</v>
      </c>
      <c r="F33" s="2">
        <f t="shared" ref="F33:F39" si="15">E33*B33</f>
        <v>3461.7307692307691</v>
      </c>
      <c r="G33">
        <v>2</v>
      </c>
      <c r="H33">
        <v>40</v>
      </c>
      <c r="I33">
        <f t="shared" si="11"/>
        <v>80</v>
      </c>
      <c r="J33" s="2">
        <f t="shared" ref="J33:J39" si="16">B33*I33</f>
        <v>3461.7307692307691</v>
      </c>
      <c r="K33">
        <v>2</v>
      </c>
      <c r="L33">
        <v>40</v>
      </c>
      <c r="M33">
        <f t="shared" si="12"/>
        <v>80</v>
      </c>
      <c r="N33" s="2">
        <f t="shared" si="13"/>
        <v>3461.7307692307691</v>
      </c>
    </row>
    <row r="34" spans="1:14">
      <c r="A34" s="13" t="s">
        <v>65</v>
      </c>
      <c r="B34" s="14">
        <f>90005/2080</f>
        <v>43.271634615384613</v>
      </c>
      <c r="C34" s="19">
        <v>8</v>
      </c>
      <c r="D34" s="19">
        <v>40</v>
      </c>
      <c r="E34" s="19">
        <f t="shared" si="14"/>
        <v>320</v>
      </c>
      <c r="F34" s="14">
        <f t="shared" si="15"/>
        <v>13846.923076923076</v>
      </c>
      <c r="G34" s="19">
        <v>8</v>
      </c>
      <c r="H34" s="19">
        <v>40</v>
      </c>
      <c r="I34" s="19">
        <f t="shared" si="11"/>
        <v>320</v>
      </c>
      <c r="J34" s="14">
        <f t="shared" si="16"/>
        <v>13846.923076923076</v>
      </c>
      <c r="K34" s="19">
        <v>8</v>
      </c>
      <c r="L34" s="19">
        <v>40</v>
      </c>
      <c r="M34" s="19">
        <f t="shared" si="12"/>
        <v>320</v>
      </c>
      <c r="N34" s="14">
        <f t="shared" si="13"/>
        <v>13846.923076923076</v>
      </c>
    </row>
    <row r="35" spans="1:14">
      <c r="A35" s="12" t="s">
        <v>64</v>
      </c>
      <c r="B35" s="2">
        <f>106358/2080</f>
        <v>51.133653846153848</v>
      </c>
      <c r="C35">
        <v>1</v>
      </c>
      <c r="D35">
        <v>20</v>
      </c>
      <c r="E35">
        <f t="shared" si="14"/>
        <v>20</v>
      </c>
      <c r="F35" s="2">
        <f t="shared" si="15"/>
        <v>1022.6730769230769</v>
      </c>
      <c r="G35">
        <v>1</v>
      </c>
      <c r="H35">
        <v>20</v>
      </c>
      <c r="I35">
        <f t="shared" si="11"/>
        <v>20</v>
      </c>
      <c r="J35" s="2">
        <f t="shared" si="16"/>
        <v>1022.6730769230769</v>
      </c>
      <c r="K35">
        <v>1</v>
      </c>
      <c r="L35">
        <v>20</v>
      </c>
      <c r="M35">
        <f>K35*L35</f>
        <v>20</v>
      </c>
      <c r="N35" s="2">
        <f t="shared" si="13"/>
        <v>1022.6730769230769</v>
      </c>
    </row>
    <row r="36" spans="1:14">
      <c r="A36" s="13" t="s">
        <v>58</v>
      </c>
      <c r="B36" s="14">
        <f>125109/2080</f>
        <v>60.148557692307691</v>
      </c>
      <c r="C36" s="19">
        <v>1</v>
      </c>
      <c r="D36" s="19">
        <v>25</v>
      </c>
      <c r="E36" s="19">
        <f t="shared" si="14"/>
        <v>25</v>
      </c>
      <c r="F36" s="14">
        <f t="shared" si="15"/>
        <v>1503.7139423076924</v>
      </c>
      <c r="G36" s="19">
        <v>1</v>
      </c>
      <c r="H36" s="19">
        <v>25</v>
      </c>
      <c r="I36" s="19">
        <f t="shared" si="11"/>
        <v>25</v>
      </c>
      <c r="J36" s="14">
        <f t="shared" si="16"/>
        <v>1503.7139423076924</v>
      </c>
      <c r="K36" s="19">
        <v>1</v>
      </c>
      <c r="L36" s="19">
        <v>25</v>
      </c>
      <c r="M36" s="19">
        <f t="shared" si="12"/>
        <v>25</v>
      </c>
      <c r="N36" s="14">
        <f t="shared" si="13"/>
        <v>1503.7139423076924</v>
      </c>
    </row>
    <row r="37" spans="1:14">
      <c r="A37" s="12" t="s">
        <v>11</v>
      </c>
      <c r="B37" s="2">
        <f>142088/2080</f>
        <v>68.311538461538461</v>
      </c>
      <c r="C37">
        <v>1</v>
      </c>
      <c r="D37">
        <v>25</v>
      </c>
      <c r="E37">
        <f t="shared" si="14"/>
        <v>25</v>
      </c>
      <c r="F37" s="2">
        <f t="shared" si="15"/>
        <v>1707.7884615384614</v>
      </c>
      <c r="G37">
        <v>1</v>
      </c>
      <c r="H37">
        <v>25</v>
      </c>
      <c r="I37">
        <f t="shared" si="11"/>
        <v>25</v>
      </c>
      <c r="J37" s="2">
        <f t="shared" si="16"/>
        <v>1707.7884615384614</v>
      </c>
      <c r="K37">
        <v>1</v>
      </c>
      <c r="L37">
        <v>25</v>
      </c>
      <c r="M37">
        <f t="shared" si="12"/>
        <v>25</v>
      </c>
      <c r="N37" s="2">
        <f t="shared" si="13"/>
        <v>1707.7884615384614</v>
      </c>
    </row>
    <row r="38" spans="1:14">
      <c r="A38" s="13" t="s">
        <v>55</v>
      </c>
      <c r="B38" s="14">
        <f>106358/2080</f>
        <v>51.133653846153848</v>
      </c>
      <c r="C38" s="19">
        <v>1</v>
      </c>
      <c r="D38" s="19">
        <v>40</v>
      </c>
      <c r="E38" s="19">
        <f t="shared" si="14"/>
        <v>40</v>
      </c>
      <c r="F38" s="14">
        <f t="shared" si="15"/>
        <v>2045.3461538461538</v>
      </c>
      <c r="G38" s="19">
        <v>1</v>
      </c>
      <c r="H38" s="19">
        <v>40</v>
      </c>
      <c r="I38" s="19">
        <f t="shared" si="11"/>
        <v>40</v>
      </c>
      <c r="J38" s="14">
        <f t="shared" si="16"/>
        <v>2045.3461538461538</v>
      </c>
      <c r="K38" s="19">
        <v>1</v>
      </c>
      <c r="L38" s="19">
        <v>40</v>
      </c>
      <c r="M38" s="19">
        <f t="shared" si="12"/>
        <v>40</v>
      </c>
      <c r="N38" s="14">
        <f>B38*M38</f>
        <v>2045.3461538461538</v>
      </c>
    </row>
    <row r="39" spans="1:14">
      <c r="A39" s="12" t="s">
        <v>57</v>
      </c>
      <c r="B39" s="2">
        <f>75689/2080</f>
        <v>36.388942307692311</v>
      </c>
      <c r="C39">
        <v>2</v>
      </c>
      <c r="D39">
        <v>80</v>
      </c>
      <c r="E39">
        <f t="shared" si="14"/>
        <v>160</v>
      </c>
      <c r="F39" s="2">
        <f t="shared" si="15"/>
        <v>5822.2307692307695</v>
      </c>
      <c r="G39">
        <v>2</v>
      </c>
      <c r="H39">
        <v>80</v>
      </c>
      <c r="I39">
        <f t="shared" si="11"/>
        <v>160</v>
      </c>
      <c r="J39" s="2">
        <f t="shared" si="16"/>
        <v>5822.2307692307695</v>
      </c>
      <c r="K39">
        <v>2</v>
      </c>
      <c r="L39">
        <v>80</v>
      </c>
      <c r="M39">
        <f t="shared" si="12"/>
        <v>160</v>
      </c>
      <c r="N39" s="2">
        <f t="shared" si="13"/>
        <v>5822.2307692307695</v>
      </c>
    </row>
    <row r="40" spans="1:14" ht="15.75" thickBot="1">
      <c r="A40" s="44" t="s">
        <v>16</v>
      </c>
      <c r="B40" s="44"/>
      <c r="C40" s="44">
        <f>SUM(C32:C39)</f>
        <v>19</v>
      </c>
      <c r="D40" s="44"/>
      <c r="E40" s="44">
        <f>SUM(E32:E39)</f>
        <v>745</v>
      </c>
      <c r="F40" s="46">
        <f>SUM(F32:F39)</f>
        <v>33921.548076923078</v>
      </c>
      <c r="G40" s="44">
        <f>SUM(G32:G39)</f>
        <v>19</v>
      </c>
      <c r="H40" s="44"/>
      <c r="I40" s="44">
        <f>SUM(I32:I39)</f>
        <v>745</v>
      </c>
      <c r="J40" s="46">
        <f>SUM(J32:J39)</f>
        <v>33921.548076923078</v>
      </c>
      <c r="K40" s="44">
        <f>SUM(K32:K39)</f>
        <v>19</v>
      </c>
      <c r="L40" s="44"/>
      <c r="M40" s="44">
        <f>SUM(M32:M39)</f>
        <v>745</v>
      </c>
      <c r="N40" s="46">
        <f>SUM(N32:N39)</f>
        <v>33921.548076923078</v>
      </c>
    </row>
    <row r="41" spans="1:14">
      <c r="F41" s="2"/>
      <c r="J41" s="2"/>
      <c r="N41" s="2"/>
    </row>
    <row r="42" spans="1:14" ht="15.75" thickBot="1">
      <c r="C42" t="s">
        <v>21</v>
      </c>
    </row>
    <row r="43" spans="1:14" ht="15.75" thickBot="1">
      <c r="A43" s="43" t="s">
        <v>22</v>
      </c>
      <c r="B43" s="36" t="s">
        <v>23</v>
      </c>
      <c r="C43" t="s">
        <v>21</v>
      </c>
      <c r="D43" t="s">
        <v>21</v>
      </c>
      <c r="F43" s="4" t="s">
        <v>21</v>
      </c>
      <c r="G43" t="s">
        <v>21</v>
      </c>
      <c r="H43" t="s">
        <v>21</v>
      </c>
    </row>
    <row r="45" spans="1:14" ht="15.75" thickBot="1"/>
    <row r="46" spans="1:14" s="10" customFormat="1" ht="30">
      <c r="A46" s="34"/>
      <c r="B46" s="34" t="s">
        <v>14</v>
      </c>
      <c r="C46" s="52" t="s">
        <v>41</v>
      </c>
      <c r="D46" s="34" t="s">
        <v>15</v>
      </c>
      <c r="E46" s="52" t="s">
        <v>42</v>
      </c>
    </row>
    <row r="47" spans="1:14">
      <c r="A47" s="13" t="s">
        <v>5</v>
      </c>
      <c r="B47" s="19">
        <f>C28+E28+G28+I28+K28+M28+O28+Q28</f>
        <v>3800</v>
      </c>
      <c r="C47" s="24">
        <f>B47*F3</f>
        <v>38000</v>
      </c>
      <c r="D47" s="25">
        <f>D28+F28+H28+J28+L28+N28+P28+R28</f>
        <v>141420.03</v>
      </c>
      <c r="E47" s="14">
        <f>D47*F3</f>
        <v>1414200.3</v>
      </c>
    </row>
    <row r="48" spans="1:14">
      <c r="A48" s="12" t="s">
        <v>17</v>
      </c>
      <c r="B48">
        <f>E40+I40+M40</f>
        <v>2235</v>
      </c>
      <c r="C48" s="7">
        <f>B48*F3</f>
        <v>22350</v>
      </c>
      <c r="D48" s="2">
        <f>F40+J40+N40</f>
        <v>101764.64423076923</v>
      </c>
      <c r="E48" s="2">
        <f>D48*F3</f>
        <v>1017646.4423076924</v>
      </c>
    </row>
    <row r="49" spans="1:5">
      <c r="A49" s="13" t="s">
        <v>22</v>
      </c>
      <c r="B49" s="19"/>
      <c r="C49" s="26"/>
      <c r="D49" s="14">
        <v>150000</v>
      </c>
      <c r="E49" s="14">
        <f>D49*F3</f>
        <v>1500000</v>
      </c>
    </row>
    <row r="50" spans="1:5" ht="15.75" thickBot="1">
      <c r="A50" s="44" t="s">
        <v>36</v>
      </c>
      <c r="B50" s="44"/>
      <c r="C50" s="46"/>
      <c r="D50" s="44"/>
      <c r="E50" s="46">
        <f>SUM(E47:E49)</f>
        <v>3931846.7423076923</v>
      </c>
    </row>
  </sheetData>
  <pageMargins left="0.25" right="0.25" top="0.75" bottom="0.75" header="0.3" footer="0.3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50"/>
  <sheetViews>
    <sheetView zoomScale="78" zoomScaleNormal="78" workbookViewId="0">
      <selection activeCell="A3" sqref="A3"/>
    </sheetView>
  </sheetViews>
  <sheetFormatPr defaultRowHeight="15"/>
  <cols>
    <col min="1" max="1" width="21" customWidth="1"/>
    <col min="2" max="2" width="16.85546875" customWidth="1"/>
    <col min="3" max="3" width="15.140625" customWidth="1"/>
    <col min="4" max="4" width="14.42578125" customWidth="1"/>
    <col min="5" max="5" width="14.28515625" customWidth="1"/>
    <col min="6" max="6" width="11.5703125" customWidth="1"/>
    <col min="7" max="7" width="12.28515625" customWidth="1"/>
    <col min="8" max="8" width="12.85546875" customWidth="1"/>
    <col min="9" max="9" width="10.7109375" customWidth="1"/>
    <col min="10" max="10" width="10.85546875" customWidth="1"/>
    <col min="11" max="11" width="11.5703125" customWidth="1"/>
    <col min="12" max="12" width="12.140625" customWidth="1"/>
    <col min="14" max="14" width="11.28515625" customWidth="1"/>
    <col min="15" max="15" width="9.5703125" customWidth="1"/>
    <col min="16" max="16" width="11.5703125" customWidth="1"/>
    <col min="17" max="17" width="13.140625" customWidth="1"/>
    <col min="18" max="18" width="10.5703125" customWidth="1"/>
    <col min="19" max="19" width="11.42578125" customWidth="1"/>
    <col min="20" max="20" width="15.5703125" customWidth="1"/>
    <col min="22" max="22" width="14.42578125" customWidth="1"/>
  </cols>
  <sheetData>
    <row r="1" spans="1:18" ht="21">
      <c r="A1" s="37" t="s">
        <v>70</v>
      </c>
      <c r="B1" s="15"/>
      <c r="C1" s="15"/>
      <c r="D1" s="15"/>
    </row>
    <row r="3" spans="1:18" ht="15.75">
      <c r="A3" s="17" t="s">
        <v>71</v>
      </c>
      <c r="B3" s="17"/>
      <c r="C3" s="17"/>
      <c r="D3" s="17"/>
      <c r="E3" s="16"/>
      <c r="F3" s="39">
        <v>22</v>
      </c>
    </row>
    <row r="4" spans="1:18" ht="15.75">
      <c r="A4" s="17"/>
      <c r="B4" s="17"/>
      <c r="C4" s="17"/>
      <c r="D4" s="17"/>
      <c r="E4" s="16"/>
      <c r="F4" s="39"/>
    </row>
    <row r="5" spans="1:18" ht="15.75" thickBot="1"/>
    <row r="6" spans="1:18">
      <c r="A6" s="29" t="s">
        <v>0</v>
      </c>
      <c r="B6" s="31" t="s">
        <v>1</v>
      </c>
      <c r="C6" s="51" t="s">
        <v>25</v>
      </c>
    </row>
    <row r="7" spans="1:18">
      <c r="A7" s="13" t="s">
        <v>2</v>
      </c>
      <c r="B7" s="14">
        <f t="shared" ref="B7:C9" si="0">D47</f>
        <v>141233.71</v>
      </c>
      <c r="C7" s="14">
        <f t="shared" si="0"/>
        <v>3107141.6199999996</v>
      </c>
    </row>
    <row r="8" spans="1:18">
      <c r="A8" s="39" t="s">
        <v>3</v>
      </c>
      <c r="B8" s="6">
        <f t="shared" si="0"/>
        <v>101764.64423076923</v>
      </c>
      <c r="C8" s="6">
        <f t="shared" si="0"/>
        <v>2238822.173076923</v>
      </c>
    </row>
    <row r="9" spans="1:18">
      <c r="A9" s="13" t="s">
        <v>4</v>
      </c>
      <c r="B9" s="48">
        <f t="shared" si="0"/>
        <v>150000</v>
      </c>
      <c r="C9" s="49">
        <f t="shared" si="0"/>
        <v>3300000</v>
      </c>
    </row>
    <row r="10" spans="1:18" ht="15.75" thickBot="1">
      <c r="A10" s="44" t="s">
        <v>26</v>
      </c>
      <c r="B10" s="44"/>
      <c r="C10" s="46">
        <f>SUM(C7:C9)</f>
        <v>8645963.7930769231</v>
      </c>
    </row>
    <row r="11" spans="1:18">
      <c r="D11" s="2"/>
    </row>
    <row r="12" spans="1:18" ht="15.75" thickBot="1">
      <c r="C12" s="1"/>
      <c r="E12" s="3"/>
      <c r="G12" s="3"/>
      <c r="K12" s="3"/>
      <c r="M12" s="3"/>
      <c r="O12" s="3"/>
      <c r="Q12" s="3"/>
    </row>
    <row r="13" spans="1:18" s="10" customFormat="1" ht="30" customHeight="1">
      <c r="A13" s="34" t="s">
        <v>5</v>
      </c>
      <c r="B13" s="34" t="s">
        <v>6</v>
      </c>
      <c r="C13" s="41" t="s">
        <v>34</v>
      </c>
      <c r="D13" s="42" t="s">
        <v>8</v>
      </c>
      <c r="E13" s="42" t="s">
        <v>51</v>
      </c>
      <c r="F13" s="42" t="s">
        <v>8</v>
      </c>
      <c r="G13" s="42" t="s">
        <v>43</v>
      </c>
      <c r="H13" s="42" t="s">
        <v>8</v>
      </c>
      <c r="I13" s="34" t="s">
        <v>66</v>
      </c>
      <c r="J13" s="34" t="s">
        <v>8</v>
      </c>
      <c r="K13" s="42" t="s">
        <v>35</v>
      </c>
      <c r="L13" s="42" t="s">
        <v>8</v>
      </c>
      <c r="M13" s="42" t="s">
        <v>44</v>
      </c>
      <c r="N13" s="34" t="s">
        <v>8</v>
      </c>
      <c r="O13" s="42" t="s">
        <v>45</v>
      </c>
      <c r="P13" s="42" t="s">
        <v>8</v>
      </c>
      <c r="Q13" s="42" t="s">
        <v>46</v>
      </c>
      <c r="R13" s="42" t="s">
        <v>8</v>
      </c>
    </row>
    <row r="14" spans="1:18">
      <c r="A14" s="13" t="s">
        <v>9</v>
      </c>
      <c r="B14" s="14">
        <v>57.73</v>
      </c>
      <c r="C14" s="18">
        <v>2</v>
      </c>
      <c r="D14" s="14">
        <f>B14*C14</f>
        <v>115.46</v>
      </c>
      <c r="E14" s="19">
        <v>40</v>
      </c>
      <c r="F14" s="14">
        <f t="shared" ref="F14:F27" si="1">B14*E14</f>
        <v>2309.1999999999998</v>
      </c>
      <c r="G14" s="19"/>
      <c r="H14" s="14">
        <f t="shared" ref="H14:H27" si="2">B14*G14</f>
        <v>0</v>
      </c>
      <c r="I14" s="19"/>
      <c r="J14" s="14">
        <f>B14*I14</f>
        <v>0</v>
      </c>
      <c r="K14" s="19">
        <v>5</v>
      </c>
      <c r="L14" s="14">
        <f>B14*K14</f>
        <v>288.64999999999998</v>
      </c>
      <c r="M14" s="19"/>
      <c r="N14" s="14">
        <f>B14*M14</f>
        <v>0</v>
      </c>
      <c r="O14" s="19"/>
      <c r="P14" s="14">
        <f>B14*O14</f>
        <v>0</v>
      </c>
      <c r="Q14" s="19"/>
      <c r="R14" s="14">
        <f>B14*Q14</f>
        <v>0</v>
      </c>
    </row>
    <row r="15" spans="1:18">
      <c r="A15" s="12" t="s">
        <v>52</v>
      </c>
      <c r="B15" s="2">
        <v>58</v>
      </c>
      <c r="D15" s="2">
        <f t="shared" ref="D15:D27" si="3">B15*C15</f>
        <v>0</v>
      </c>
      <c r="E15">
        <v>40</v>
      </c>
      <c r="F15" s="2">
        <f t="shared" si="1"/>
        <v>2320</v>
      </c>
      <c r="H15" s="2">
        <f t="shared" si="2"/>
        <v>0</v>
      </c>
      <c r="J15" s="2">
        <f t="shared" ref="J15:J27" si="4">B15*I15</f>
        <v>0</v>
      </c>
      <c r="K15">
        <v>5</v>
      </c>
      <c r="L15" s="2">
        <f t="shared" ref="L15:L27" si="5">B15*K15</f>
        <v>290</v>
      </c>
      <c r="M15">
        <v>40</v>
      </c>
      <c r="N15" s="2">
        <f t="shared" ref="N15:N27" si="6">B15*M15</f>
        <v>2320</v>
      </c>
      <c r="P15" s="2">
        <f t="shared" ref="P15:P27" si="7">B15*O15</f>
        <v>0</v>
      </c>
      <c r="Q15">
        <v>10</v>
      </c>
      <c r="R15" s="2">
        <f t="shared" ref="R15:R27" si="8">B15*Q15</f>
        <v>580</v>
      </c>
    </row>
    <row r="16" spans="1:18">
      <c r="A16" s="13" t="s">
        <v>53</v>
      </c>
      <c r="B16" s="14">
        <v>54.68</v>
      </c>
      <c r="C16" s="19"/>
      <c r="D16" s="14">
        <f t="shared" si="3"/>
        <v>0</v>
      </c>
      <c r="E16" s="19">
        <v>10</v>
      </c>
      <c r="F16" s="14">
        <f t="shared" si="1"/>
        <v>546.79999999999995</v>
      </c>
      <c r="G16" s="19"/>
      <c r="H16" s="14">
        <f t="shared" si="2"/>
        <v>0</v>
      </c>
      <c r="I16" s="19"/>
      <c r="J16" s="14">
        <f t="shared" si="4"/>
        <v>0</v>
      </c>
      <c r="K16" s="19"/>
      <c r="L16" s="14">
        <f t="shared" si="5"/>
        <v>0</v>
      </c>
      <c r="M16" s="19">
        <v>10</v>
      </c>
      <c r="N16" s="14">
        <f t="shared" si="6"/>
        <v>546.79999999999995</v>
      </c>
      <c r="O16" s="19"/>
      <c r="P16" s="14">
        <f t="shared" si="7"/>
        <v>0</v>
      </c>
      <c r="Q16" s="19"/>
      <c r="R16" s="14">
        <f t="shared" si="8"/>
        <v>0</v>
      </c>
    </row>
    <row r="17" spans="1:18">
      <c r="A17" s="12" t="s">
        <v>10</v>
      </c>
      <c r="B17" s="2">
        <v>31.55</v>
      </c>
      <c r="D17" s="2">
        <f t="shared" si="3"/>
        <v>0</v>
      </c>
      <c r="E17">
        <v>250</v>
      </c>
      <c r="F17" s="2">
        <f t="shared" si="1"/>
        <v>7887.5</v>
      </c>
      <c r="G17">
        <v>150</v>
      </c>
      <c r="H17" s="2">
        <f t="shared" si="2"/>
        <v>4732.5</v>
      </c>
      <c r="J17" s="2">
        <f t="shared" si="4"/>
        <v>0</v>
      </c>
      <c r="L17" s="2">
        <f t="shared" si="5"/>
        <v>0</v>
      </c>
      <c r="M17">
        <v>200</v>
      </c>
      <c r="N17" s="2">
        <f t="shared" si="6"/>
        <v>6310</v>
      </c>
      <c r="P17" s="2">
        <f t="shared" si="7"/>
        <v>0</v>
      </c>
      <c r="R17" s="2">
        <f t="shared" si="8"/>
        <v>0</v>
      </c>
    </row>
    <row r="18" spans="1:18">
      <c r="A18" s="13" t="s">
        <v>11</v>
      </c>
      <c r="B18" s="14">
        <v>46.85</v>
      </c>
      <c r="C18" s="18"/>
      <c r="D18" s="14">
        <f t="shared" si="3"/>
        <v>0</v>
      </c>
      <c r="E18" s="19">
        <v>80</v>
      </c>
      <c r="F18" s="14">
        <f t="shared" si="1"/>
        <v>3748</v>
      </c>
      <c r="G18" s="19">
        <v>50</v>
      </c>
      <c r="H18" s="14">
        <f t="shared" si="2"/>
        <v>2342.5</v>
      </c>
      <c r="I18" s="19"/>
      <c r="J18" s="14">
        <f t="shared" si="4"/>
        <v>0</v>
      </c>
      <c r="K18" s="19"/>
      <c r="L18" s="14">
        <f t="shared" si="5"/>
        <v>0</v>
      </c>
      <c r="M18" s="19">
        <v>50</v>
      </c>
      <c r="N18" s="14">
        <f t="shared" si="6"/>
        <v>2342.5</v>
      </c>
      <c r="O18" s="19"/>
      <c r="P18" s="14">
        <f t="shared" si="7"/>
        <v>0</v>
      </c>
      <c r="Q18" s="19">
        <v>10</v>
      </c>
      <c r="R18" s="14">
        <f t="shared" si="8"/>
        <v>468.5</v>
      </c>
    </row>
    <row r="19" spans="1:18">
      <c r="A19" s="12" t="s">
        <v>54</v>
      </c>
      <c r="B19" s="2">
        <v>32.42</v>
      </c>
      <c r="D19" s="2">
        <f t="shared" si="3"/>
        <v>0</v>
      </c>
      <c r="E19">
        <v>40</v>
      </c>
      <c r="F19" s="2">
        <f t="shared" si="1"/>
        <v>1296.8000000000002</v>
      </c>
      <c r="G19">
        <v>10</v>
      </c>
      <c r="H19" s="2">
        <f t="shared" si="2"/>
        <v>324.20000000000005</v>
      </c>
      <c r="J19" s="2">
        <f t="shared" si="4"/>
        <v>0</v>
      </c>
      <c r="L19" s="2">
        <f t="shared" si="5"/>
        <v>0</v>
      </c>
      <c r="M19">
        <v>20</v>
      </c>
      <c r="N19" s="2">
        <f t="shared" si="6"/>
        <v>648.40000000000009</v>
      </c>
      <c r="P19" s="2">
        <f t="shared" si="7"/>
        <v>0</v>
      </c>
      <c r="R19" s="2">
        <f t="shared" si="8"/>
        <v>0</v>
      </c>
    </row>
    <row r="20" spans="1:18">
      <c r="A20" s="13" t="s">
        <v>55</v>
      </c>
      <c r="B20" s="14">
        <v>62.03</v>
      </c>
      <c r="C20" s="18">
        <v>2</v>
      </c>
      <c r="D20" s="14">
        <f t="shared" si="3"/>
        <v>124.06</v>
      </c>
      <c r="E20" s="19">
        <v>40</v>
      </c>
      <c r="F20" s="14">
        <f t="shared" si="1"/>
        <v>2481.1999999999998</v>
      </c>
      <c r="G20" s="19">
        <v>10</v>
      </c>
      <c r="H20" s="14">
        <f t="shared" si="2"/>
        <v>620.29999999999995</v>
      </c>
      <c r="I20" s="19">
        <v>2</v>
      </c>
      <c r="J20" s="14">
        <f t="shared" si="4"/>
        <v>124.06</v>
      </c>
      <c r="K20" s="19">
        <v>5</v>
      </c>
      <c r="L20" s="14">
        <f t="shared" si="5"/>
        <v>310.14999999999998</v>
      </c>
      <c r="M20" s="19">
        <v>100</v>
      </c>
      <c r="N20" s="14">
        <f t="shared" si="6"/>
        <v>6203</v>
      </c>
      <c r="O20" s="19">
        <v>30</v>
      </c>
      <c r="P20" s="14">
        <f t="shared" si="7"/>
        <v>1860.9</v>
      </c>
      <c r="Q20" s="19"/>
      <c r="R20" s="14">
        <f t="shared" si="8"/>
        <v>0</v>
      </c>
    </row>
    <row r="21" spans="1:18">
      <c r="A21" s="12" t="s">
        <v>56</v>
      </c>
      <c r="B21" s="2">
        <v>46.31</v>
      </c>
      <c r="C21" s="1"/>
      <c r="D21" s="2">
        <f t="shared" si="3"/>
        <v>0</v>
      </c>
      <c r="E21">
        <v>200</v>
      </c>
      <c r="F21" s="2">
        <f t="shared" si="1"/>
        <v>9262</v>
      </c>
      <c r="G21">
        <v>150</v>
      </c>
      <c r="H21" s="2">
        <f t="shared" si="2"/>
        <v>6946.5</v>
      </c>
      <c r="J21" s="2">
        <f t="shared" si="4"/>
        <v>0</v>
      </c>
      <c r="K21">
        <v>10</v>
      </c>
      <c r="L21" s="2">
        <f t="shared" si="5"/>
        <v>463.1</v>
      </c>
      <c r="M21">
        <v>160</v>
      </c>
      <c r="N21" s="2">
        <f t="shared" si="6"/>
        <v>7409.6</v>
      </c>
      <c r="P21" s="2">
        <f t="shared" si="7"/>
        <v>0</v>
      </c>
      <c r="Q21">
        <v>45</v>
      </c>
      <c r="R21" s="2">
        <f t="shared" si="8"/>
        <v>2083.9500000000003</v>
      </c>
    </row>
    <row r="22" spans="1:18">
      <c r="A22" s="13" t="s">
        <v>57</v>
      </c>
      <c r="B22" s="14">
        <v>35.909999999999997</v>
      </c>
      <c r="C22" s="19"/>
      <c r="D22" s="14">
        <f t="shared" si="3"/>
        <v>0</v>
      </c>
      <c r="E22" s="19">
        <v>200</v>
      </c>
      <c r="F22" s="14">
        <f t="shared" si="1"/>
        <v>7181.9999999999991</v>
      </c>
      <c r="G22" s="19">
        <v>200</v>
      </c>
      <c r="H22" s="14">
        <f t="shared" si="2"/>
        <v>7181.9999999999991</v>
      </c>
      <c r="I22" s="19"/>
      <c r="J22" s="14">
        <f t="shared" si="4"/>
        <v>0</v>
      </c>
      <c r="K22" s="19"/>
      <c r="L22" s="14">
        <f t="shared" si="5"/>
        <v>0</v>
      </c>
      <c r="M22" s="19">
        <v>100</v>
      </c>
      <c r="N22" s="14">
        <f t="shared" si="6"/>
        <v>3590.9999999999995</v>
      </c>
      <c r="O22" s="19"/>
      <c r="P22" s="14">
        <f t="shared" si="7"/>
        <v>0</v>
      </c>
      <c r="Q22" s="19">
        <v>50</v>
      </c>
      <c r="R22" s="14">
        <f t="shared" si="8"/>
        <v>1795.4999999999998</v>
      </c>
    </row>
    <row r="23" spans="1:18">
      <c r="A23" s="12" t="s">
        <v>58</v>
      </c>
      <c r="B23" s="2">
        <v>30.45</v>
      </c>
      <c r="C23" s="1">
        <v>2</v>
      </c>
      <c r="D23" s="2">
        <f t="shared" si="3"/>
        <v>60.9</v>
      </c>
      <c r="E23">
        <v>150</v>
      </c>
      <c r="F23" s="2">
        <f t="shared" si="1"/>
        <v>4567.5</v>
      </c>
      <c r="G23">
        <v>150</v>
      </c>
      <c r="H23" s="2">
        <f t="shared" si="2"/>
        <v>4567.5</v>
      </c>
      <c r="J23" s="2">
        <f t="shared" si="4"/>
        <v>0</v>
      </c>
      <c r="L23" s="2">
        <f t="shared" si="5"/>
        <v>0</v>
      </c>
      <c r="M23">
        <v>100</v>
      </c>
      <c r="N23" s="2">
        <f t="shared" si="6"/>
        <v>3045</v>
      </c>
      <c r="P23" s="2">
        <f t="shared" si="7"/>
        <v>0</v>
      </c>
      <c r="Q23">
        <v>30</v>
      </c>
      <c r="R23" s="2">
        <f t="shared" si="8"/>
        <v>913.5</v>
      </c>
    </row>
    <row r="24" spans="1:18">
      <c r="A24" s="13" t="s">
        <v>59</v>
      </c>
      <c r="B24" s="14">
        <v>24.08</v>
      </c>
      <c r="C24" s="19"/>
      <c r="D24" s="14">
        <f t="shared" si="3"/>
        <v>0</v>
      </c>
      <c r="E24" s="19">
        <v>40</v>
      </c>
      <c r="F24" s="14">
        <f t="shared" si="1"/>
        <v>963.19999999999993</v>
      </c>
      <c r="G24" s="19"/>
      <c r="H24" s="14">
        <f t="shared" si="2"/>
        <v>0</v>
      </c>
      <c r="I24" s="19">
        <v>5</v>
      </c>
      <c r="J24" s="14">
        <f t="shared" si="4"/>
        <v>120.39999999999999</v>
      </c>
      <c r="K24" s="19"/>
      <c r="L24" s="14">
        <f t="shared" si="5"/>
        <v>0</v>
      </c>
      <c r="M24" s="19">
        <v>50</v>
      </c>
      <c r="N24" s="14">
        <f t="shared" si="6"/>
        <v>1204</v>
      </c>
      <c r="O24" s="19">
        <v>5</v>
      </c>
      <c r="P24" s="14">
        <f t="shared" si="7"/>
        <v>120.39999999999999</v>
      </c>
      <c r="Q24" s="19"/>
      <c r="R24" s="14">
        <f t="shared" si="8"/>
        <v>0</v>
      </c>
    </row>
    <row r="25" spans="1:18">
      <c r="A25" s="12" t="s">
        <v>60</v>
      </c>
      <c r="B25" s="2">
        <v>32.450000000000003</v>
      </c>
      <c r="D25" s="2">
        <f t="shared" si="3"/>
        <v>0</v>
      </c>
      <c r="E25">
        <v>100</v>
      </c>
      <c r="F25" s="2">
        <f t="shared" si="1"/>
        <v>3245.0000000000005</v>
      </c>
      <c r="H25" s="2">
        <f t="shared" si="2"/>
        <v>0</v>
      </c>
      <c r="J25" s="2">
        <f t="shared" si="4"/>
        <v>0</v>
      </c>
      <c r="L25" s="2">
        <f t="shared" si="5"/>
        <v>0</v>
      </c>
      <c r="N25" s="2">
        <f t="shared" si="6"/>
        <v>0</v>
      </c>
      <c r="P25" s="2">
        <f t="shared" si="7"/>
        <v>0</v>
      </c>
      <c r="R25" s="2">
        <f t="shared" si="8"/>
        <v>0</v>
      </c>
    </row>
    <row r="26" spans="1:18">
      <c r="A26" s="13" t="s">
        <v>61</v>
      </c>
      <c r="B26" s="14">
        <v>36.159999999999997</v>
      </c>
      <c r="C26" s="19"/>
      <c r="D26" s="14">
        <f t="shared" si="3"/>
        <v>0</v>
      </c>
      <c r="E26" s="19">
        <v>200</v>
      </c>
      <c r="F26" s="14">
        <f t="shared" si="1"/>
        <v>7231.9999999999991</v>
      </c>
      <c r="G26" s="19">
        <v>200</v>
      </c>
      <c r="H26" s="14">
        <f t="shared" si="2"/>
        <v>7231.9999999999991</v>
      </c>
      <c r="I26" s="19"/>
      <c r="J26" s="14">
        <f t="shared" si="4"/>
        <v>0</v>
      </c>
      <c r="K26" s="19"/>
      <c r="L26" s="14">
        <f t="shared" si="5"/>
        <v>0</v>
      </c>
      <c r="M26" s="19">
        <v>150</v>
      </c>
      <c r="N26" s="14">
        <f t="shared" si="6"/>
        <v>5423.9999999999991</v>
      </c>
      <c r="O26" s="19"/>
      <c r="P26" s="14">
        <f t="shared" si="7"/>
        <v>0</v>
      </c>
      <c r="Q26" s="19">
        <v>45</v>
      </c>
      <c r="R26" s="14">
        <f t="shared" si="8"/>
        <v>1627.1999999999998</v>
      </c>
    </row>
    <row r="27" spans="1:18">
      <c r="A27" s="12" t="s">
        <v>62</v>
      </c>
      <c r="B27" s="2">
        <v>15.86</v>
      </c>
      <c r="D27" s="2">
        <f t="shared" si="3"/>
        <v>0</v>
      </c>
      <c r="E27">
        <v>110</v>
      </c>
      <c r="F27" s="2">
        <f t="shared" si="1"/>
        <v>1744.6</v>
      </c>
      <c r="G27">
        <v>80</v>
      </c>
      <c r="H27" s="2">
        <f t="shared" si="2"/>
        <v>1268.8</v>
      </c>
      <c r="I27">
        <v>3</v>
      </c>
      <c r="J27" s="2">
        <f t="shared" si="4"/>
        <v>47.58</v>
      </c>
      <c r="K27">
        <v>15</v>
      </c>
      <c r="L27" s="2">
        <f t="shared" si="5"/>
        <v>237.89999999999998</v>
      </c>
      <c r="M27">
        <v>20</v>
      </c>
      <c r="N27" s="2">
        <f t="shared" si="6"/>
        <v>317.2</v>
      </c>
      <c r="O27">
        <v>5</v>
      </c>
      <c r="P27" s="2">
        <f t="shared" si="7"/>
        <v>79.3</v>
      </c>
      <c r="Q27">
        <v>10</v>
      </c>
      <c r="R27" s="2">
        <f t="shared" si="8"/>
        <v>158.6</v>
      </c>
    </row>
    <row r="28" spans="1:18" ht="15.75" thickBot="1">
      <c r="A28" s="44" t="s">
        <v>16</v>
      </c>
      <c r="B28" s="44"/>
      <c r="C28" s="47">
        <f t="shared" ref="C28:R28" si="9">SUM(C14:C27)</f>
        <v>6</v>
      </c>
      <c r="D28" s="46">
        <f t="shared" si="9"/>
        <v>300.41999999999996</v>
      </c>
      <c r="E28" s="44">
        <f t="shared" si="9"/>
        <v>1500</v>
      </c>
      <c r="F28" s="46">
        <f t="shared" si="9"/>
        <v>54785.799999999996</v>
      </c>
      <c r="G28" s="44">
        <f t="shared" si="9"/>
        <v>1000</v>
      </c>
      <c r="H28" s="46">
        <f t="shared" si="9"/>
        <v>35216.300000000003</v>
      </c>
      <c r="I28" s="44">
        <f t="shared" si="9"/>
        <v>10</v>
      </c>
      <c r="J28" s="46">
        <f t="shared" si="9"/>
        <v>292.03999999999996</v>
      </c>
      <c r="K28" s="44">
        <f t="shared" si="9"/>
        <v>40</v>
      </c>
      <c r="L28" s="46">
        <f t="shared" si="9"/>
        <v>1589.8000000000002</v>
      </c>
      <c r="M28" s="44">
        <f t="shared" si="9"/>
        <v>1000</v>
      </c>
      <c r="N28" s="46">
        <f t="shared" si="9"/>
        <v>39361.499999999993</v>
      </c>
      <c r="O28" s="44">
        <f t="shared" si="9"/>
        <v>40</v>
      </c>
      <c r="P28" s="46">
        <f t="shared" si="9"/>
        <v>2060.6000000000004</v>
      </c>
      <c r="Q28" s="44">
        <f t="shared" si="9"/>
        <v>200</v>
      </c>
      <c r="R28" s="46">
        <f t="shared" si="9"/>
        <v>7627.25</v>
      </c>
    </row>
    <row r="29" spans="1:18">
      <c r="C29" s="1"/>
      <c r="D29" s="2"/>
      <c r="F29" s="2"/>
      <c r="H29" s="2"/>
      <c r="J29" s="2"/>
      <c r="L29" s="2"/>
      <c r="N29" s="2"/>
      <c r="P29" s="2"/>
      <c r="R29" s="2"/>
    </row>
    <row r="30" spans="1:18" ht="15.75" thickBot="1">
      <c r="C30" s="1"/>
      <c r="D30" s="2"/>
      <c r="F30" s="2"/>
      <c r="H30" s="2"/>
      <c r="J30" s="2"/>
      <c r="L30" s="2"/>
      <c r="N30" s="2"/>
      <c r="P30" s="2"/>
      <c r="R30" s="2"/>
    </row>
    <row r="31" spans="1:18" s="10" customFormat="1" ht="30">
      <c r="A31" s="34" t="s">
        <v>17</v>
      </c>
      <c r="B31" s="34" t="s">
        <v>18</v>
      </c>
      <c r="C31" s="34" t="s">
        <v>48</v>
      </c>
      <c r="D31" s="34" t="s">
        <v>7</v>
      </c>
      <c r="E31" s="34" t="s">
        <v>19</v>
      </c>
      <c r="F31" s="34" t="s">
        <v>20</v>
      </c>
      <c r="G31" s="34" t="s">
        <v>47</v>
      </c>
      <c r="H31" s="34" t="s">
        <v>7</v>
      </c>
      <c r="I31" s="34" t="s">
        <v>19</v>
      </c>
      <c r="J31" s="34" t="s">
        <v>20</v>
      </c>
      <c r="K31" s="34" t="s">
        <v>67</v>
      </c>
      <c r="L31" s="34" t="s">
        <v>7</v>
      </c>
      <c r="M31" s="34" t="s">
        <v>19</v>
      </c>
      <c r="N31" s="34" t="s">
        <v>20</v>
      </c>
    </row>
    <row r="32" spans="1:18">
      <c r="A32" s="13" t="s">
        <v>63</v>
      </c>
      <c r="B32" s="14">
        <f>125109/2080</f>
        <v>60.148557692307691</v>
      </c>
      <c r="C32" s="19">
        <v>3</v>
      </c>
      <c r="D32" s="19">
        <v>25</v>
      </c>
      <c r="E32" s="19">
        <f t="shared" ref="E32:E39" si="10">C32*D32</f>
        <v>75</v>
      </c>
      <c r="F32" s="14">
        <f t="shared" ref="F32:F39" si="11">E32*B32</f>
        <v>4511.1418269230771</v>
      </c>
      <c r="G32" s="19">
        <v>3</v>
      </c>
      <c r="H32" s="19">
        <v>25</v>
      </c>
      <c r="I32" s="19">
        <f t="shared" ref="I32:I39" si="12">G32*H32</f>
        <v>75</v>
      </c>
      <c r="J32" s="14">
        <f t="shared" ref="J32:J39" si="13">B32*I32</f>
        <v>4511.1418269230771</v>
      </c>
      <c r="K32" s="19">
        <v>3</v>
      </c>
      <c r="L32" s="19">
        <v>25</v>
      </c>
      <c r="M32" s="19">
        <f t="shared" ref="M32:M39" si="14">K32*L32</f>
        <v>75</v>
      </c>
      <c r="N32" s="14">
        <f t="shared" ref="N32:N39" si="15">B32*M32</f>
        <v>4511.1418269230771</v>
      </c>
    </row>
    <row r="33" spans="1:14">
      <c r="A33" s="12" t="s">
        <v>56</v>
      </c>
      <c r="B33" s="2">
        <f>90005/2080</f>
        <v>43.271634615384613</v>
      </c>
      <c r="C33">
        <v>2</v>
      </c>
      <c r="D33">
        <v>40</v>
      </c>
      <c r="E33">
        <f t="shared" si="10"/>
        <v>80</v>
      </c>
      <c r="F33" s="2">
        <f t="shared" si="11"/>
        <v>3461.7307692307691</v>
      </c>
      <c r="G33">
        <v>2</v>
      </c>
      <c r="H33">
        <v>40</v>
      </c>
      <c r="I33">
        <f t="shared" si="12"/>
        <v>80</v>
      </c>
      <c r="J33" s="2">
        <f t="shared" si="13"/>
        <v>3461.7307692307691</v>
      </c>
      <c r="K33">
        <v>2</v>
      </c>
      <c r="L33">
        <v>40</v>
      </c>
      <c r="M33">
        <f t="shared" si="14"/>
        <v>80</v>
      </c>
      <c r="N33" s="2">
        <f t="shared" si="15"/>
        <v>3461.7307692307691</v>
      </c>
    </row>
    <row r="34" spans="1:14">
      <c r="A34" s="13" t="s">
        <v>65</v>
      </c>
      <c r="B34" s="14">
        <f>90005/2080</f>
        <v>43.271634615384613</v>
      </c>
      <c r="C34" s="19">
        <v>8</v>
      </c>
      <c r="D34" s="19">
        <v>40</v>
      </c>
      <c r="E34" s="19">
        <f t="shared" si="10"/>
        <v>320</v>
      </c>
      <c r="F34" s="14">
        <f t="shared" si="11"/>
        <v>13846.923076923076</v>
      </c>
      <c r="G34" s="19">
        <v>8</v>
      </c>
      <c r="H34" s="19">
        <v>40</v>
      </c>
      <c r="I34" s="19">
        <f t="shared" si="12"/>
        <v>320</v>
      </c>
      <c r="J34" s="14">
        <f t="shared" si="13"/>
        <v>13846.923076923076</v>
      </c>
      <c r="K34" s="19">
        <v>8</v>
      </c>
      <c r="L34" s="19">
        <v>40</v>
      </c>
      <c r="M34" s="19">
        <f t="shared" si="14"/>
        <v>320</v>
      </c>
      <c r="N34" s="14">
        <f t="shared" si="15"/>
        <v>13846.923076923076</v>
      </c>
    </row>
    <row r="35" spans="1:14">
      <c r="A35" s="12" t="s">
        <v>64</v>
      </c>
      <c r="B35" s="2">
        <f>106358/2080</f>
        <v>51.133653846153848</v>
      </c>
      <c r="C35">
        <v>1</v>
      </c>
      <c r="D35">
        <v>20</v>
      </c>
      <c r="E35">
        <f t="shared" si="10"/>
        <v>20</v>
      </c>
      <c r="F35" s="2">
        <f t="shared" si="11"/>
        <v>1022.6730769230769</v>
      </c>
      <c r="G35">
        <v>1</v>
      </c>
      <c r="H35">
        <v>20</v>
      </c>
      <c r="I35">
        <f t="shared" si="12"/>
        <v>20</v>
      </c>
      <c r="J35" s="2">
        <f t="shared" si="13"/>
        <v>1022.6730769230769</v>
      </c>
      <c r="K35">
        <v>1</v>
      </c>
      <c r="L35">
        <v>20</v>
      </c>
      <c r="M35">
        <f t="shared" si="14"/>
        <v>20</v>
      </c>
      <c r="N35" s="2">
        <f t="shared" si="15"/>
        <v>1022.6730769230769</v>
      </c>
    </row>
    <row r="36" spans="1:14">
      <c r="A36" s="13" t="s">
        <v>58</v>
      </c>
      <c r="B36" s="14">
        <f>125109/2080</f>
        <v>60.148557692307691</v>
      </c>
      <c r="C36" s="19">
        <v>1</v>
      </c>
      <c r="D36" s="19">
        <v>25</v>
      </c>
      <c r="E36" s="19">
        <f t="shared" si="10"/>
        <v>25</v>
      </c>
      <c r="F36" s="14">
        <f t="shared" si="11"/>
        <v>1503.7139423076924</v>
      </c>
      <c r="G36" s="19">
        <v>1</v>
      </c>
      <c r="H36" s="19">
        <v>25</v>
      </c>
      <c r="I36" s="19">
        <f t="shared" si="12"/>
        <v>25</v>
      </c>
      <c r="J36" s="14">
        <f t="shared" si="13"/>
        <v>1503.7139423076924</v>
      </c>
      <c r="K36" s="19">
        <v>1</v>
      </c>
      <c r="L36" s="19">
        <v>25</v>
      </c>
      <c r="M36" s="19">
        <f t="shared" si="14"/>
        <v>25</v>
      </c>
      <c r="N36" s="14">
        <f t="shared" si="15"/>
        <v>1503.7139423076924</v>
      </c>
    </row>
    <row r="37" spans="1:14">
      <c r="A37" s="12" t="s">
        <v>11</v>
      </c>
      <c r="B37" s="2">
        <f>142088/2080</f>
        <v>68.311538461538461</v>
      </c>
      <c r="C37">
        <v>1</v>
      </c>
      <c r="D37">
        <v>25</v>
      </c>
      <c r="E37">
        <f t="shared" si="10"/>
        <v>25</v>
      </c>
      <c r="F37" s="2">
        <f t="shared" si="11"/>
        <v>1707.7884615384614</v>
      </c>
      <c r="G37">
        <v>1</v>
      </c>
      <c r="H37">
        <v>25</v>
      </c>
      <c r="I37">
        <f t="shared" si="12"/>
        <v>25</v>
      </c>
      <c r="J37" s="2">
        <f t="shared" si="13"/>
        <v>1707.7884615384614</v>
      </c>
      <c r="K37">
        <v>1</v>
      </c>
      <c r="L37">
        <v>25</v>
      </c>
      <c r="M37">
        <f t="shared" si="14"/>
        <v>25</v>
      </c>
      <c r="N37" s="2">
        <f t="shared" si="15"/>
        <v>1707.7884615384614</v>
      </c>
    </row>
    <row r="38" spans="1:14">
      <c r="A38" s="13" t="s">
        <v>55</v>
      </c>
      <c r="B38" s="14">
        <f>106358/2080</f>
        <v>51.133653846153848</v>
      </c>
      <c r="C38" s="19">
        <v>1</v>
      </c>
      <c r="D38" s="19">
        <v>40</v>
      </c>
      <c r="E38" s="19">
        <f t="shared" si="10"/>
        <v>40</v>
      </c>
      <c r="F38" s="14">
        <f t="shared" si="11"/>
        <v>2045.3461538461538</v>
      </c>
      <c r="G38" s="19">
        <v>1</v>
      </c>
      <c r="H38" s="19">
        <v>40</v>
      </c>
      <c r="I38" s="19">
        <f t="shared" si="12"/>
        <v>40</v>
      </c>
      <c r="J38" s="14">
        <f t="shared" si="13"/>
        <v>2045.3461538461538</v>
      </c>
      <c r="K38" s="19">
        <v>1</v>
      </c>
      <c r="L38" s="19">
        <v>40</v>
      </c>
      <c r="M38" s="19">
        <f t="shared" si="14"/>
        <v>40</v>
      </c>
      <c r="N38" s="14">
        <f t="shared" si="15"/>
        <v>2045.3461538461538</v>
      </c>
    </row>
    <row r="39" spans="1:14">
      <c r="A39" s="12" t="s">
        <v>57</v>
      </c>
      <c r="B39" s="2">
        <f>75689/2080</f>
        <v>36.388942307692311</v>
      </c>
      <c r="C39">
        <v>2</v>
      </c>
      <c r="D39">
        <v>80</v>
      </c>
      <c r="E39">
        <f t="shared" si="10"/>
        <v>160</v>
      </c>
      <c r="F39" s="2">
        <f t="shared" si="11"/>
        <v>5822.2307692307695</v>
      </c>
      <c r="G39">
        <v>2</v>
      </c>
      <c r="H39">
        <v>80</v>
      </c>
      <c r="I39">
        <f t="shared" si="12"/>
        <v>160</v>
      </c>
      <c r="J39" s="2">
        <f t="shared" si="13"/>
        <v>5822.2307692307695</v>
      </c>
      <c r="K39">
        <v>2</v>
      </c>
      <c r="L39">
        <v>80</v>
      </c>
      <c r="M39">
        <f t="shared" si="14"/>
        <v>160</v>
      </c>
      <c r="N39" s="2">
        <f t="shared" si="15"/>
        <v>5822.2307692307695</v>
      </c>
    </row>
    <row r="40" spans="1:14" ht="15.75" thickBot="1">
      <c r="A40" s="44" t="s">
        <v>16</v>
      </c>
      <c r="B40" s="44"/>
      <c r="C40" s="44">
        <f>SUM(C32:C39)</f>
        <v>19</v>
      </c>
      <c r="D40" s="44"/>
      <c r="E40" s="44">
        <f>SUM(E32:E39)</f>
        <v>745</v>
      </c>
      <c r="F40" s="46">
        <f>SUM(F32:F39)</f>
        <v>33921.548076923078</v>
      </c>
      <c r="G40" s="44">
        <f>SUM(G32:G39)</f>
        <v>19</v>
      </c>
      <c r="H40" s="44"/>
      <c r="I40" s="44">
        <f>SUM(I32:I39)</f>
        <v>745</v>
      </c>
      <c r="J40" s="46">
        <f>SUM(J32:J39)</f>
        <v>33921.548076923078</v>
      </c>
      <c r="K40" s="44">
        <f>SUM(K32:K39)</f>
        <v>19</v>
      </c>
      <c r="L40" s="44"/>
      <c r="M40" s="44">
        <f>SUM(M32:M39)</f>
        <v>745</v>
      </c>
      <c r="N40" s="46">
        <f>SUM(N32:N39)</f>
        <v>33921.548076923078</v>
      </c>
    </row>
    <row r="42" spans="1:14" ht="15.75" thickBot="1"/>
    <row r="43" spans="1:14" ht="15.75" thickBot="1">
      <c r="A43" s="50" t="s">
        <v>22</v>
      </c>
      <c r="B43" s="36" t="s">
        <v>23</v>
      </c>
      <c r="D43" t="s">
        <v>21</v>
      </c>
      <c r="F43" s="4" t="s">
        <v>21</v>
      </c>
      <c r="H43" t="s">
        <v>21</v>
      </c>
      <c r="I43" t="s">
        <v>21</v>
      </c>
    </row>
    <row r="45" spans="1:14" ht="15.75" thickBot="1"/>
    <row r="46" spans="1:14" ht="30">
      <c r="A46" s="34"/>
      <c r="B46" s="34" t="s">
        <v>14</v>
      </c>
      <c r="C46" s="52" t="s">
        <v>49</v>
      </c>
      <c r="D46" s="52" t="s">
        <v>15</v>
      </c>
      <c r="E46" s="52" t="s">
        <v>50</v>
      </c>
    </row>
    <row r="47" spans="1:14">
      <c r="A47" s="13" t="s">
        <v>5</v>
      </c>
      <c r="B47" s="19">
        <f>C28+E28+G28+I28+K28+M28+O28+Q28</f>
        <v>3796</v>
      </c>
      <c r="C47" s="24">
        <f>B47*F3</f>
        <v>83512</v>
      </c>
      <c r="D47" s="25">
        <f>D28+F28+H28+J28+L28+N28+P28+R28</f>
        <v>141233.71</v>
      </c>
      <c r="E47" s="14">
        <f>D47*F3</f>
        <v>3107141.6199999996</v>
      </c>
    </row>
    <row r="48" spans="1:14">
      <c r="A48" s="12" t="s">
        <v>17</v>
      </c>
      <c r="B48">
        <f>E40+I40+M40</f>
        <v>2235</v>
      </c>
      <c r="C48" s="7">
        <f>B48*F3</f>
        <v>49170</v>
      </c>
      <c r="D48" s="2">
        <f>F40+J40+N40</f>
        <v>101764.64423076923</v>
      </c>
      <c r="E48" s="2">
        <f>D48*F3</f>
        <v>2238822.173076923</v>
      </c>
    </row>
    <row r="49" spans="1:5">
      <c r="A49" s="13" t="s">
        <v>22</v>
      </c>
      <c r="B49" s="19"/>
      <c r="C49" s="26"/>
      <c r="D49" s="14">
        <v>150000</v>
      </c>
      <c r="E49" s="14">
        <f>D49*F3</f>
        <v>3300000</v>
      </c>
    </row>
    <row r="50" spans="1:5" ht="15.75" thickBot="1">
      <c r="A50" s="44" t="s">
        <v>36</v>
      </c>
      <c r="B50" s="44"/>
      <c r="C50" s="46"/>
      <c r="D50" s="44"/>
      <c r="E50" s="46">
        <f>SUM(E47:E49)</f>
        <v>8645963.7930769231</v>
      </c>
    </row>
  </sheetData>
  <pageMargins left="0.25" right="0.25" top="0.75" bottom="0.75" header="0.3" footer="0.3"/>
  <pageSetup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32"/>
  <sheetViews>
    <sheetView workbookViewId="0">
      <selection activeCell="D16" sqref="D16"/>
    </sheetView>
  </sheetViews>
  <sheetFormatPr defaultRowHeight="15"/>
  <cols>
    <col min="1" max="1" width="21" customWidth="1"/>
    <col min="2" max="2" width="16.85546875" customWidth="1"/>
    <col min="3" max="3" width="20.140625" customWidth="1"/>
    <col min="4" max="4" width="15.85546875" customWidth="1"/>
    <col min="5" max="5" width="16" customWidth="1"/>
    <col min="6" max="6" width="11.5703125" customWidth="1"/>
    <col min="7" max="7" width="12.28515625" customWidth="1"/>
    <col min="8" max="8" width="14.85546875" customWidth="1"/>
    <col min="9" max="9" width="9.28515625" bestFit="1" customWidth="1"/>
    <col min="10" max="10" width="11" customWidth="1"/>
    <col min="11" max="11" width="11.5703125" customWidth="1"/>
    <col min="12" max="12" width="12.140625" customWidth="1"/>
    <col min="14" max="14" width="11.28515625" customWidth="1"/>
    <col min="16" max="16" width="11.5703125" customWidth="1"/>
    <col min="17" max="17" width="13.140625" customWidth="1"/>
    <col min="18" max="18" width="10.5703125" customWidth="1"/>
    <col min="19" max="19" width="11.42578125" customWidth="1"/>
    <col min="20" max="20" width="15.5703125" customWidth="1"/>
    <col min="22" max="22" width="14.42578125" customWidth="1"/>
  </cols>
  <sheetData>
    <row r="1" spans="1:10" ht="21">
      <c r="A1" s="37" t="s">
        <v>27</v>
      </c>
    </row>
    <row r="2" spans="1:10" ht="21">
      <c r="A2" s="37"/>
    </row>
    <row r="3" spans="1:10" ht="15.75">
      <c r="A3" s="16" t="s">
        <v>38</v>
      </c>
      <c r="B3" s="17"/>
      <c r="C3" s="16"/>
      <c r="D3" s="53">
        <v>36</v>
      </c>
    </row>
    <row r="4" spans="1:10" ht="18.75">
      <c r="A4" s="38"/>
      <c r="B4" s="17"/>
      <c r="C4" s="16"/>
      <c r="D4" s="38"/>
    </row>
    <row r="5" spans="1:10" ht="15.75" thickBot="1"/>
    <row r="6" spans="1:10">
      <c r="A6" s="29" t="s">
        <v>0</v>
      </c>
      <c r="B6" s="29" t="s">
        <v>1</v>
      </c>
      <c r="C6" s="29" t="s">
        <v>28</v>
      </c>
    </row>
    <row r="7" spans="1:10">
      <c r="A7" s="13" t="s">
        <v>32</v>
      </c>
      <c r="B7" s="14">
        <f>D29</f>
        <v>1364.82</v>
      </c>
      <c r="C7" s="14">
        <f t="shared" ref="B7:C9" si="0">E29</f>
        <v>49133.52</v>
      </c>
    </row>
    <row r="8" spans="1:10">
      <c r="A8" s="12" t="s">
        <v>3</v>
      </c>
      <c r="B8" s="2">
        <f t="shared" si="0"/>
        <v>43.271634615384613</v>
      </c>
      <c r="C8" s="2">
        <f t="shared" si="0"/>
        <v>1557.7788461538462</v>
      </c>
    </row>
    <row r="9" spans="1:10">
      <c r="A9" s="13" t="s">
        <v>4</v>
      </c>
      <c r="B9" s="14">
        <f t="shared" si="0"/>
        <v>16000</v>
      </c>
      <c r="C9" s="14">
        <f t="shared" si="0"/>
        <v>576000</v>
      </c>
    </row>
    <row r="10" spans="1:10" ht="15.75" thickBot="1">
      <c r="A10" s="44" t="s">
        <v>33</v>
      </c>
      <c r="B10" s="45"/>
      <c r="C10" s="46">
        <f>SUM(C7:C9)</f>
        <v>626691.29884615389</v>
      </c>
    </row>
    <row r="11" spans="1:10">
      <c r="D11" s="2"/>
    </row>
    <row r="12" spans="1:10" ht="15.75" thickBot="1">
      <c r="C12" s="1"/>
      <c r="E12" s="3"/>
    </row>
    <row r="13" spans="1:10" ht="15.75">
      <c r="A13" s="30" t="s">
        <v>5</v>
      </c>
      <c r="B13" s="29" t="s">
        <v>6</v>
      </c>
      <c r="C13" s="31" t="s">
        <v>34</v>
      </c>
      <c r="D13" s="32" t="s">
        <v>8</v>
      </c>
      <c r="E13" s="32" t="s">
        <v>35</v>
      </c>
      <c r="F13" s="32" t="s">
        <v>8</v>
      </c>
    </row>
    <row r="14" spans="1:10">
      <c r="A14" s="13" t="s">
        <v>11</v>
      </c>
      <c r="B14" s="14">
        <v>46.85</v>
      </c>
      <c r="C14" s="18">
        <v>2</v>
      </c>
      <c r="D14" s="14">
        <f t="shared" ref="D14:D16" si="1">B14*C14</f>
        <v>93.7</v>
      </c>
      <c r="E14" s="19">
        <v>2</v>
      </c>
      <c r="F14" s="14">
        <f>B14*E14</f>
        <v>93.7</v>
      </c>
    </row>
    <row r="15" spans="1:10">
      <c r="A15" s="12" t="s">
        <v>12</v>
      </c>
      <c r="B15" s="2">
        <v>46.31</v>
      </c>
      <c r="C15" s="1">
        <v>2</v>
      </c>
      <c r="D15" s="2">
        <f t="shared" si="1"/>
        <v>92.62</v>
      </c>
      <c r="E15">
        <v>20</v>
      </c>
      <c r="F15" s="2">
        <f>B15*E15</f>
        <v>926.2</v>
      </c>
    </row>
    <row r="16" spans="1:10">
      <c r="A16" s="13" t="s">
        <v>13</v>
      </c>
      <c r="B16" s="14">
        <v>15.86</v>
      </c>
      <c r="C16" s="19"/>
      <c r="D16" s="14">
        <f t="shared" si="1"/>
        <v>0</v>
      </c>
      <c r="E16" s="19">
        <v>10</v>
      </c>
      <c r="F16" s="14">
        <f>B16*E16</f>
        <v>158.6</v>
      </c>
      <c r="G16" s="5"/>
      <c r="H16" s="5"/>
      <c r="I16" s="5"/>
      <c r="J16" s="5"/>
    </row>
    <row r="17" spans="1:22" ht="15.75" thickBot="1">
      <c r="A17" s="44" t="s">
        <v>16</v>
      </c>
      <c r="B17" s="44"/>
      <c r="C17" s="47">
        <f>SUM(C14:C16)</f>
        <v>4</v>
      </c>
      <c r="D17" s="46">
        <f>SUM(D14:D16)</f>
        <v>186.32</v>
      </c>
      <c r="E17" s="44">
        <f>SUM(E14:E16)</f>
        <v>32</v>
      </c>
      <c r="F17" s="46">
        <f>SUM(F14:F16)</f>
        <v>1178.5</v>
      </c>
      <c r="G17" s="5"/>
      <c r="H17" s="6"/>
      <c r="I17" s="5"/>
      <c r="J17" s="6"/>
    </row>
    <row r="18" spans="1:22">
      <c r="A18" s="20"/>
      <c r="B18" s="21"/>
      <c r="C18" s="22"/>
      <c r="D18" s="23"/>
      <c r="E18" s="21"/>
      <c r="F18" s="23"/>
      <c r="G18" s="5"/>
      <c r="H18" s="6"/>
      <c r="I18" s="5"/>
      <c r="J18" s="6"/>
    </row>
    <row r="19" spans="1:22" ht="30" customHeight="1" thickBot="1">
      <c r="C19" s="1"/>
      <c r="D19" s="2"/>
      <c r="F19" s="2"/>
      <c r="G19" s="5"/>
      <c r="H19" s="6"/>
      <c r="I19" s="5"/>
      <c r="J19" s="6"/>
    </row>
    <row r="20" spans="1:22" s="10" customFormat="1" ht="30.75" customHeight="1">
      <c r="A20" s="33" t="s">
        <v>17</v>
      </c>
      <c r="B20" s="34" t="s">
        <v>18</v>
      </c>
      <c r="C20" s="34" t="s">
        <v>37</v>
      </c>
      <c r="D20" s="34" t="s">
        <v>7</v>
      </c>
      <c r="E20" s="34" t="s">
        <v>19</v>
      </c>
      <c r="F20" s="34" t="s">
        <v>20</v>
      </c>
      <c r="G20" s="11"/>
      <c r="H20" s="11"/>
      <c r="I20" s="11"/>
      <c r="J20" s="11"/>
    </row>
    <row r="21" spans="1:22">
      <c r="A21" s="13" t="s">
        <v>12</v>
      </c>
      <c r="B21" s="14">
        <f>90005/2080</f>
        <v>43.271634615384613</v>
      </c>
      <c r="C21" s="19">
        <v>1</v>
      </c>
      <c r="D21" s="19">
        <v>1</v>
      </c>
      <c r="E21" s="19">
        <f>C21*D21</f>
        <v>1</v>
      </c>
      <c r="F21" s="14">
        <f>E21*B21</f>
        <v>43.271634615384613</v>
      </c>
      <c r="G21" s="5"/>
      <c r="H21" s="5"/>
      <c r="I21" s="5"/>
      <c r="J21" s="5"/>
    </row>
    <row r="22" spans="1:22" ht="15.75" thickBot="1">
      <c r="A22" s="44" t="s">
        <v>16</v>
      </c>
      <c r="B22" s="44"/>
      <c r="C22" s="44">
        <f>SUM(C21:C21)</f>
        <v>1</v>
      </c>
      <c r="D22" s="44"/>
      <c r="E22" s="44">
        <f>SUM(E21:E21)</f>
        <v>1</v>
      </c>
      <c r="F22" s="46">
        <f>SUM(F21:F21)</f>
        <v>43.271634615384613</v>
      </c>
      <c r="G22" s="5"/>
      <c r="H22" s="6"/>
      <c r="I22" s="5"/>
      <c r="J22" s="6"/>
    </row>
    <row r="23" spans="1:22">
      <c r="A23" s="27"/>
      <c r="B23" s="27"/>
      <c r="C23" s="27"/>
      <c r="D23" s="27"/>
      <c r="E23" s="27"/>
      <c r="F23" s="28"/>
      <c r="G23" s="5"/>
      <c r="H23" s="6"/>
      <c r="I23" s="5"/>
      <c r="J23" s="6"/>
    </row>
    <row r="24" spans="1:22" ht="15.75" thickBot="1">
      <c r="C24" t="s">
        <v>21</v>
      </c>
      <c r="G24" s="5"/>
      <c r="H24" s="5"/>
      <c r="I24" s="5"/>
      <c r="J24" s="5"/>
    </row>
    <row r="25" spans="1:22" ht="16.5" thickBot="1">
      <c r="A25" s="35" t="s">
        <v>22</v>
      </c>
      <c r="B25" s="36" t="s">
        <v>29</v>
      </c>
      <c r="G25" s="5"/>
      <c r="H25" s="8"/>
      <c r="I25" s="5"/>
      <c r="J25" s="9"/>
    </row>
    <row r="27" spans="1:22" ht="15.75" thickBot="1">
      <c r="V27" s="2"/>
    </row>
    <row r="28" spans="1:22">
      <c r="A28" s="29"/>
      <c r="B28" s="29" t="s">
        <v>14</v>
      </c>
      <c r="C28" s="54" t="s">
        <v>31</v>
      </c>
      <c r="D28" s="29" t="s">
        <v>15</v>
      </c>
      <c r="E28" s="54" t="s">
        <v>30</v>
      </c>
    </row>
    <row r="29" spans="1:22">
      <c r="A29" s="13" t="s">
        <v>5</v>
      </c>
      <c r="B29" s="19">
        <f>C17+E17</f>
        <v>36</v>
      </c>
      <c r="C29" s="24">
        <f>B29*D3</f>
        <v>1296</v>
      </c>
      <c r="D29" s="25">
        <f>D17+F17</f>
        <v>1364.82</v>
      </c>
      <c r="E29" s="14">
        <f>D29*D3</f>
        <v>49133.52</v>
      </c>
    </row>
    <row r="30" spans="1:22">
      <c r="A30" s="12" t="s">
        <v>17</v>
      </c>
      <c r="B30">
        <f>C22</f>
        <v>1</v>
      </c>
      <c r="C30" s="7">
        <f>B30*D3</f>
        <v>36</v>
      </c>
      <c r="D30" s="2">
        <f>F22</f>
        <v>43.271634615384613</v>
      </c>
      <c r="E30" s="2">
        <f>D30*D3</f>
        <v>1557.7788461538462</v>
      </c>
    </row>
    <row r="31" spans="1:22">
      <c r="A31" s="13" t="s">
        <v>22</v>
      </c>
      <c r="B31" s="19"/>
      <c r="C31" s="26"/>
      <c r="D31" s="14">
        <v>16000</v>
      </c>
      <c r="E31" s="14">
        <f>D31*D3</f>
        <v>576000</v>
      </c>
    </row>
    <row r="32" spans="1:22" ht="15.75" thickBot="1">
      <c r="A32" s="44" t="s">
        <v>36</v>
      </c>
      <c r="B32" s="44"/>
      <c r="C32" s="46"/>
      <c r="D32" s="44"/>
      <c r="E32" s="46">
        <f>SUM(E29:E31)</f>
        <v>626691.29884615389</v>
      </c>
    </row>
  </sheetData>
  <pageMargins left="0.25" right="0.25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Totals</vt:lpstr>
      <vt:lpstr>508(h) wo CP</vt:lpstr>
      <vt:lpstr>508(h) w CP</vt:lpstr>
      <vt:lpstr>CP</vt:lpstr>
    </vt:vector>
  </TitlesOfParts>
  <Company>Risk Management Agency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erin.albright</dc:creator>
  <cp:lastModifiedBy>erin.albright</cp:lastModifiedBy>
  <cp:lastPrinted>2010-07-08T15:55:03Z</cp:lastPrinted>
  <dcterms:created xsi:type="dcterms:W3CDTF">2010-06-24T16:16:35Z</dcterms:created>
  <dcterms:modified xsi:type="dcterms:W3CDTF">2010-07-08T16:39:13Z</dcterms:modified>
</cp:coreProperties>
</file>