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5480" windowHeight="11640" activeTab="1"/>
  </bookViews>
  <sheets>
    <sheet name="TABLE 1" sheetId="1" r:id="rId1"/>
    <sheet name="TABLE 2" sheetId="2" r:id="rId2"/>
  </sheets>
  <definedNames/>
  <calcPr calcMode="autoNoTable" fullCalcOnLoad="1" iterate="1" iterateCount="1" iterateDelta="0"/>
</workbook>
</file>

<file path=xl/sharedStrings.xml><?xml version="1.0" encoding="utf-8"?>
<sst xmlns="http://schemas.openxmlformats.org/spreadsheetml/2006/main" count="142" uniqueCount="86">
  <si>
    <t>Hours</t>
  </si>
  <si>
    <t>1.  APPLICATIONS</t>
  </si>
  <si>
    <t>2.  SURVEY AND STUDIES</t>
  </si>
  <si>
    <t xml:space="preserve">Initial performance test  </t>
  </si>
  <si>
    <t xml:space="preserve">Report of performance test </t>
  </si>
  <si>
    <t>N/A</t>
  </si>
  <si>
    <t>TOTAL ANNUAL BURDEN</t>
  </si>
  <si>
    <t>Assumptions:</t>
  </si>
  <si>
    <t>3. REPORTING REQUIREMENTS</t>
  </si>
  <si>
    <t>Notification of initial performance test</t>
  </si>
  <si>
    <t>4.  RECORDKEEPING REQUIREMENTS</t>
  </si>
  <si>
    <t>REPORTING/RECORDKEEPING REQUIREMENT</t>
  </si>
  <si>
    <t>TOTAL REPORTING BURDEN</t>
  </si>
  <si>
    <t>Total Reporting Hours by Labor Category</t>
  </si>
  <si>
    <t>TOTAL RECORDKEEPING BURDEN</t>
  </si>
  <si>
    <t>Total Recordkeeping Hours by Labor Category</t>
  </si>
  <si>
    <t>A.  Read Instructions</t>
  </si>
  <si>
    <t>B.  Required Activities</t>
  </si>
  <si>
    <t>C.  Create Information</t>
  </si>
  <si>
    <t>D.  Gather Existing Information</t>
  </si>
  <si>
    <t>E.  Write Report</t>
  </si>
  <si>
    <t>B.  Plan Activities</t>
  </si>
  <si>
    <t>C.  Implement Activities</t>
  </si>
  <si>
    <t xml:space="preserve">D.  Develop Record System </t>
  </si>
  <si>
    <t>F.   Train Personnel</t>
  </si>
  <si>
    <t>G.  Audits</t>
  </si>
  <si>
    <t xml:space="preserve">E.  Time to Enter Information  </t>
  </si>
  <si>
    <t>Table 1:</t>
  </si>
  <si>
    <t xml:space="preserve">(A)            EPA Hours per Occurence  (Technical hours)        </t>
  </si>
  <si>
    <t xml:space="preserve">(B)        Number of Occurences per Plant per Year </t>
  </si>
  <si>
    <t xml:space="preserve">(C)               EPA Hours per Year        (C=A x B)          </t>
  </si>
  <si>
    <t xml:space="preserve">(D)          Plants per Year                  </t>
  </si>
  <si>
    <t xml:space="preserve">                       Costs per Year                                 </t>
  </si>
  <si>
    <t xml:space="preserve">Table 2: </t>
  </si>
  <si>
    <t>TOTAL ANNUAL HOURS</t>
  </si>
  <si>
    <r>
      <t xml:space="preserve">Reference Method 9 </t>
    </r>
    <r>
      <rPr>
        <vertAlign val="superscript"/>
        <sz val="10"/>
        <rFont val="Arial"/>
        <family val="2"/>
      </rPr>
      <t>c</t>
    </r>
  </si>
  <si>
    <r>
      <t>Reference Method 12</t>
    </r>
    <r>
      <rPr>
        <vertAlign val="superscript"/>
        <sz val="10"/>
        <rFont val="Arial"/>
        <family val="2"/>
      </rPr>
      <t xml:space="preserve"> d</t>
    </r>
  </si>
  <si>
    <t>New Sources</t>
  </si>
  <si>
    <t>New and Existing Sources</t>
  </si>
  <si>
    <t>------------------------Included in 3B----------------------------</t>
  </si>
  <si>
    <t>------------------------Included in 3E----------------------------</t>
  </si>
  <si>
    <t>------------------------Included in 4E----------------------------</t>
  </si>
  <si>
    <t>Notification of construction/reconstruction/modification</t>
  </si>
  <si>
    <t>Notification of initial startup</t>
  </si>
  <si>
    <t>Notification of CMS demonstration</t>
  </si>
  <si>
    <t>Process Change</t>
  </si>
  <si>
    <t>------------------------Included in 3A----------------------------</t>
  </si>
  <si>
    <t>Records of startups, shutdowns, malfunctions, etc.</t>
  </si>
  <si>
    <t xml:space="preserve">(A)
Respondent Hours per Occurence  (Technical hours)        </t>
  </si>
  <si>
    <t xml:space="preserve">(B)
Number of Occurences per Respondent per Year                        </t>
  </si>
  <si>
    <t xml:space="preserve">(D)
Number of Respondents per Year                  </t>
  </si>
  <si>
    <t xml:space="preserve">(C)
Hours per Respondent per Year
(C=A x B)          </t>
  </si>
  <si>
    <t xml:space="preserve"> Total Labor Costs per Year                                 </t>
  </si>
  <si>
    <t>Annual Respondent Burden and Cost - NSPS for Lead Acid Battery Manufacturing (40 CFR part 60, subpart KK)</t>
  </si>
  <si>
    <t>Average Annual Agency Burden - NSPS for Lead Acid Battery Manufacturing (40 CFR part 60, subpart KK)</t>
  </si>
  <si>
    <t xml:space="preserve">(E)            Technical Hours per Year                @ $46.21   (E=C x D)        </t>
  </si>
  <si>
    <t xml:space="preserve">(G)            Clerical Hours per Year                   @ $25.01                 (G= E x 0.1)        </t>
  </si>
  <si>
    <t>NEW AND EXISTING SOURCES</t>
  </si>
  <si>
    <t>NEW SOURCES</t>
  </si>
  <si>
    <t>Initial Performance Test</t>
  </si>
  <si>
    <t>Notification of Initial Performance Test</t>
  </si>
  <si>
    <t>a.  We have assumed that there are approximately 52 sources currently subject to NSPS, subpart KK. We have assumed that there will be no new sources over the period of this ICR. Therefore, the average number of respondents per year is estimated to be 52.</t>
  </si>
  <si>
    <t>b.  The labor rates are from the United States Department of Labor, Bureau of Labor Statistics, September 2009, “Table 2. Civilian Workers, by occupational and industry group.”  The rates are from column 1, “Total compensation.”  The rate has been increased by 110% to account for the benefit packages available to those employed by private industry.</t>
  </si>
  <si>
    <t xml:space="preserve">c.  All sources are required to use Method 9 for opacity observations, except for lead oxide manufacturing facilities. </t>
  </si>
  <si>
    <t xml:space="preserve">d.  All respondents would have to perform Method 12 to calculate the lead concentration and the volumetric flow rate of the effluent gases. It requires at least three runs of 60 minutes and 0.85 dscm. </t>
  </si>
  <si>
    <t>h.  Semi-annual reports are required by this rule for those sources that have to install continuous monitoring systems (e.g., pressure drop monitors across the scrubbing systems).</t>
  </si>
  <si>
    <r>
      <t>Review of Semi-annual Reports</t>
    </r>
    <r>
      <rPr>
        <vertAlign val="superscript"/>
        <sz val="10"/>
        <rFont val="Arial"/>
        <family val="2"/>
      </rPr>
      <t>b</t>
    </r>
  </si>
  <si>
    <t xml:space="preserve">(F)            Management Hours per Year                   @ $62.27      (F= E x 0.05)        </t>
  </si>
  <si>
    <t>b  We have assumed that 25 percent of the 52 existing sources (i.e., 13 sources) have scrubber systems and are therefore, required to install and maintain a monitor to measure and record pressure drop across the scrubbing system, and submit semi-annual reports.</t>
  </si>
  <si>
    <t>c  We have assumed that there will be no new sources over the three-year period of this ICR. Therefore, the Agency will have no burden associated with initial notifications and travel expenses to attend performance tests that can be attributed to 40 CFR part 60, subpart KK.</t>
  </si>
  <si>
    <r>
      <t>TRAVEL EXPENSES</t>
    </r>
    <r>
      <rPr>
        <vertAlign val="superscript"/>
        <sz val="10"/>
        <rFont val="Arial"/>
        <family val="2"/>
      </rPr>
      <t>c</t>
    </r>
  </si>
  <si>
    <r>
      <t>Review Performance Test results</t>
    </r>
    <r>
      <rPr>
        <vertAlign val="superscript"/>
        <sz val="10"/>
        <rFont val="Arial"/>
        <family val="2"/>
      </rPr>
      <t>a</t>
    </r>
  </si>
  <si>
    <r>
      <t>Repeat of Performance Test</t>
    </r>
    <r>
      <rPr>
        <vertAlign val="superscript"/>
        <sz val="10"/>
        <rFont val="Arial"/>
        <family val="2"/>
      </rPr>
      <t>a</t>
    </r>
  </si>
  <si>
    <t xml:space="preserve">a  We have assumed that 20 percent of initial performance tests is typically repeated due to failure. </t>
  </si>
  <si>
    <r>
      <t>(E)
Technical Hours per Year
@ $98.20
(E=C x D)</t>
    </r>
    <r>
      <rPr>
        <vertAlign val="superscript"/>
        <sz val="10"/>
        <rFont val="Arial"/>
        <family val="2"/>
      </rPr>
      <t xml:space="preserve">b   </t>
    </r>
    <r>
      <rPr>
        <sz val="10"/>
        <rFont val="Arial"/>
        <family val="2"/>
      </rPr>
      <t xml:space="preserve">     </t>
    </r>
  </si>
  <si>
    <r>
      <t>(F)
Management Hours per Year 
@ $114.49
(F= E x 0.05)</t>
    </r>
    <r>
      <rPr>
        <vertAlign val="superscript"/>
        <sz val="10"/>
        <rFont val="Arial"/>
        <family val="2"/>
      </rPr>
      <t>b</t>
    </r>
    <r>
      <rPr>
        <sz val="10"/>
        <rFont val="Arial"/>
        <family val="2"/>
      </rPr>
      <t xml:space="preserve">       </t>
    </r>
  </si>
  <si>
    <r>
      <t>(G)
Clerical Hours per Year 
@ $48.53
(G= E x 0.1)</t>
    </r>
    <r>
      <rPr>
        <vertAlign val="superscript"/>
        <sz val="10"/>
        <rFont val="Arial"/>
        <family val="2"/>
      </rPr>
      <t xml:space="preserve">b </t>
    </r>
    <r>
      <rPr>
        <sz val="10"/>
        <rFont val="Arial"/>
        <family val="2"/>
      </rPr>
      <t xml:space="preserve">       </t>
    </r>
  </si>
  <si>
    <r>
      <t>New Sources</t>
    </r>
    <r>
      <rPr>
        <vertAlign val="superscript"/>
        <sz val="10"/>
        <rFont val="Arial"/>
        <family val="2"/>
      </rPr>
      <t>a</t>
    </r>
  </si>
  <si>
    <t xml:space="preserve">Other method approved by Administrator </t>
  </si>
  <si>
    <t xml:space="preserve">e.  We have assumed that 20 percent of initial performance tests must be repeated due to failure. </t>
  </si>
  <si>
    <t xml:space="preserve">f.  Monitoring of emissions and operations requirements includes pressure drop measurements across the scrubbing system at least every 15 minutes, if applicable. We have assumed that 25% of the sources (i.e., 13 sources) have scrubbing systems. </t>
  </si>
  <si>
    <r>
      <t>Repeat of performance test</t>
    </r>
    <r>
      <rPr>
        <vertAlign val="superscript"/>
        <sz val="10"/>
        <rFont val="Arial"/>
        <family val="2"/>
      </rPr>
      <t>e</t>
    </r>
  </si>
  <si>
    <r>
      <t>Monitoring of emissions and operations</t>
    </r>
    <r>
      <rPr>
        <vertAlign val="superscript"/>
        <sz val="10"/>
        <rFont val="Arial"/>
        <family val="2"/>
      </rPr>
      <t>f</t>
    </r>
  </si>
  <si>
    <r>
      <t>Semi-annual Reports</t>
    </r>
    <r>
      <rPr>
        <vertAlign val="superscript"/>
        <sz val="10"/>
        <rFont val="Arial"/>
        <family val="2"/>
      </rPr>
      <t xml:space="preserve"> g </t>
    </r>
  </si>
  <si>
    <t>Records of monitoring of emissions and operations</t>
  </si>
  <si>
    <t>(Renewal)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</si>
</sst>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000000_);[Red]\(#,##0.000000\)"/>
  </numFmts>
  <fonts count="10">
    <font>
      <sz val="10"/>
      <name val="Arial"/>
      <family val="0"/>
    </font>
    <font>
      <sz val="8"/>
      <name val="Arial"/>
      <family val="0"/>
    </font>
    <font>
      <b/>
      <sz val="10"/>
      <name val="Arial"/>
      <family val="0"/>
    </font>
    <font>
      <sz val="10"/>
      <color indexed="8"/>
      <name val="Arial"/>
      <family val="2"/>
    </font>
    <font>
      <u val="single"/>
      <sz val="10"/>
      <name val="Arial"/>
      <family val="2"/>
    </font>
    <font>
      <b/>
      <sz val="12"/>
      <name val="Arial"/>
      <family val="2"/>
    </font>
    <font>
      <vertAlign val="superscript"/>
      <sz val="10"/>
      <name val="Arial"/>
      <family val="2"/>
    </font>
    <font>
      <sz val="10"/>
      <name val="Times New Roman"/>
      <family val="1"/>
    </font>
    <font>
      <sz val="12"/>
      <name val="Times New Roman"/>
      <family val="1"/>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style="thin">
        <color indexed="8"/>
      </right>
      <top style="thin"/>
      <bottom style="thin"/>
    </border>
    <border>
      <left>
        <color indexed="63"/>
      </left>
      <right/>
      <top>
        <color indexed="63"/>
      </top>
      <bottom style="thin"/>
    </border>
    <border>
      <left/>
      <right/>
      <top>
        <color indexed="63"/>
      </top>
      <bottom style="thin"/>
    </border>
    <border>
      <left/>
      <right style="thin"/>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168" fontId="2" fillId="0" borderId="1" xfId="0" applyNumberFormat="1" applyFont="1" applyBorder="1" applyAlignment="1">
      <alignment horizontal="right"/>
    </xf>
    <xf numFmtId="0" fontId="4" fillId="0" borderId="0" xfId="0" applyFont="1" applyAlignment="1">
      <alignment horizontal="left" wrapText="1"/>
    </xf>
    <xf numFmtId="0" fontId="4" fillId="0" borderId="0" xfId="0" applyFont="1" applyAlignment="1">
      <alignment wrapText="1"/>
    </xf>
    <xf numFmtId="0" fontId="0" fillId="0" borderId="0" xfId="0" applyFont="1" applyAlignment="1">
      <alignment wrapText="1"/>
    </xf>
    <xf numFmtId="0" fontId="0" fillId="0" borderId="0" xfId="0" applyFont="1" applyAlignment="1" applyProtection="1">
      <alignment horizontal="left"/>
      <protection/>
    </xf>
    <xf numFmtId="169" fontId="0" fillId="0" borderId="0" xfId="0" applyNumberFormat="1" applyFont="1" applyAlignment="1">
      <alignment wrapText="1"/>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4"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righ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2" borderId="4" xfId="0" applyFont="1" applyFill="1" applyBorder="1" applyAlignment="1">
      <alignment horizontal="center"/>
    </xf>
    <xf numFmtId="0" fontId="0" fillId="2" borderId="1" xfId="0" applyFont="1" applyFill="1" applyBorder="1" applyAlignment="1">
      <alignment horizontal="center"/>
    </xf>
    <xf numFmtId="0" fontId="0" fillId="2" borderId="1" xfId="0" applyFont="1" applyFill="1" applyBorder="1" applyAlignment="1">
      <alignment horizontal="right"/>
    </xf>
    <xf numFmtId="40" fontId="0" fillId="0" borderId="1" xfId="0" applyNumberFormat="1" applyFont="1" applyBorder="1" applyAlignment="1">
      <alignment horizontal="center"/>
    </xf>
    <xf numFmtId="169" fontId="0" fillId="0" borderId="1" xfId="0" applyNumberFormat="1" applyFont="1" applyBorder="1" applyAlignment="1">
      <alignment horizontal="right"/>
    </xf>
    <xf numFmtId="0" fontId="4" fillId="2" borderId="4" xfId="0" applyFont="1" applyFill="1" applyBorder="1" applyAlignment="1">
      <alignment horizontal="center"/>
    </xf>
    <xf numFmtId="0" fontId="0" fillId="0" borderId="3" xfId="0" applyFont="1" applyBorder="1" applyAlignment="1">
      <alignment/>
    </xf>
    <xf numFmtId="0" fontId="0" fillId="0" borderId="4" xfId="0" applyFont="1" applyBorder="1" applyAlignment="1">
      <alignment/>
    </xf>
    <xf numFmtId="0" fontId="0" fillId="0" borderId="2" xfId="0" applyFont="1" applyBorder="1" applyAlignment="1">
      <alignment/>
    </xf>
    <xf numFmtId="0" fontId="0" fillId="0" borderId="3" xfId="0" applyFont="1" applyFill="1" applyBorder="1" applyAlignment="1">
      <alignment/>
    </xf>
    <xf numFmtId="0" fontId="0" fillId="0" borderId="4" xfId="0" applyFont="1" applyFill="1" applyBorder="1" applyAlignment="1">
      <alignment/>
    </xf>
    <xf numFmtId="40" fontId="0" fillId="2" borderId="1" xfId="0" applyNumberFormat="1" applyFont="1" applyFill="1" applyBorder="1" applyAlignment="1">
      <alignment horizontal="center"/>
    </xf>
    <xf numFmtId="169" fontId="0" fillId="2" borderId="1" xfId="0" applyNumberFormat="1" applyFont="1" applyFill="1" applyBorder="1" applyAlignment="1">
      <alignment horizontal="right"/>
    </xf>
    <xf numFmtId="0" fontId="2" fillId="0" borderId="3" xfId="0" applyFont="1" applyBorder="1" applyAlignment="1">
      <alignment/>
    </xf>
    <xf numFmtId="3" fontId="0" fillId="0" borderId="1" xfId="0" applyNumberFormat="1" applyFont="1" applyFill="1" applyBorder="1" applyAlignment="1">
      <alignment horizontal="center"/>
    </xf>
    <xf numFmtId="0" fontId="2" fillId="0" borderId="2" xfId="0" applyFont="1" applyBorder="1" applyAlignment="1">
      <alignment/>
    </xf>
    <xf numFmtId="0" fontId="2" fillId="0" borderId="3" xfId="0" applyFont="1" applyBorder="1" applyAlignment="1" applyProtection="1">
      <alignment horizontal="left" vertical="center"/>
      <protection/>
    </xf>
    <xf numFmtId="0" fontId="4" fillId="0" borderId="1" xfId="0" applyFont="1" applyFill="1" applyBorder="1" applyAlignment="1">
      <alignment horizontal="center"/>
    </xf>
    <xf numFmtId="38" fontId="2" fillId="0" borderId="1" xfId="0" applyNumberFormat="1" applyFont="1" applyFill="1" applyBorder="1" applyAlignment="1">
      <alignment horizontal="center"/>
    </xf>
    <xf numFmtId="3" fontId="2" fillId="0" borderId="1" xfId="0" applyNumberFormat="1" applyFont="1" applyFill="1" applyBorder="1" applyAlignment="1">
      <alignment horizontal="left"/>
    </xf>
    <xf numFmtId="0" fontId="0" fillId="0" borderId="3" xfId="0" applyFont="1" applyBorder="1" applyAlignment="1">
      <alignment horizontal="left" indent="1"/>
    </xf>
    <xf numFmtId="0" fontId="0" fillId="0" borderId="4" xfId="0" applyFont="1" applyBorder="1" applyAlignment="1">
      <alignment horizontal="left" indent="1"/>
    </xf>
    <xf numFmtId="0" fontId="0" fillId="0" borderId="2" xfId="0" applyFont="1" applyBorder="1" applyAlignment="1">
      <alignment horizontal="left" indent="2"/>
    </xf>
    <xf numFmtId="0" fontId="0" fillId="0" borderId="3" xfId="0" applyFont="1" applyBorder="1" applyAlignment="1">
      <alignment horizontal="left" indent="2"/>
    </xf>
    <xf numFmtId="0" fontId="0" fillId="0" borderId="4" xfId="0" applyFont="1" applyBorder="1" applyAlignment="1">
      <alignment horizontal="left" indent="2"/>
    </xf>
    <xf numFmtId="0" fontId="0" fillId="0" borderId="0" xfId="0" applyFont="1" applyBorder="1" applyAlignment="1">
      <alignment horizontal="center"/>
    </xf>
    <xf numFmtId="3" fontId="2" fillId="0" borderId="1" xfId="0" applyNumberFormat="1" applyFont="1" applyFill="1" applyBorder="1" applyAlignment="1">
      <alignment horizontal="center"/>
    </xf>
    <xf numFmtId="3" fontId="0" fillId="0" borderId="1" xfId="0" applyNumberFormat="1" applyFont="1" applyBorder="1" applyAlignment="1">
      <alignment horizontal="center"/>
    </xf>
    <xf numFmtId="38" fontId="2" fillId="0" borderId="1" xfId="0" applyNumberFormat="1" applyFont="1" applyBorder="1" applyAlignment="1">
      <alignment horizontal="center"/>
    </xf>
    <xf numFmtId="0" fontId="0"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xf>
    <xf numFmtId="169" fontId="0" fillId="0" borderId="0" xfId="0" applyNumberFormat="1" applyFont="1" applyAlignment="1">
      <alignment/>
    </xf>
    <xf numFmtId="0" fontId="0" fillId="3" borderId="1" xfId="0" applyFont="1" applyFill="1" applyBorder="1" applyAlignment="1" applyProtection="1">
      <alignment horizontal="center" vertical="top" wrapText="1"/>
      <protection/>
    </xf>
    <xf numFmtId="0" fontId="0" fillId="3" borderId="1" xfId="0" applyFont="1" applyFill="1" applyBorder="1" applyAlignment="1" applyProtection="1">
      <alignment horizontal="center" vertical="center" wrapText="1"/>
      <protection/>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pplyProtection="1">
      <alignment horizontal="left" vertical="center"/>
      <protection/>
    </xf>
    <xf numFmtId="0" fontId="0" fillId="0" borderId="5" xfId="0" applyFont="1" applyBorder="1" applyAlignment="1" applyProtection="1">
      <alignment horizontal="left" vertical="center"/>
      <protection/>
    </xf>
    <xf numFmtId="0" fontId="0" fillId="0" borderId="6"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protection/>
    </xf>
    <xf numFmtId="0" fontId="0" fillId="0" borderId="6" xfId="0" applyFont="1" applyBorder="1" applyAlignment="1" applyProtection="1">
      <alignment horizontal="left" vertical="center" wrapText="1"/>
      <protection/>
    </xf>
    <xf numFmtId="2" fontId="0" fillId="0" borderId="4" xfId="0" applyNumberFormat="1" applyFont="1" applyBorder="1" applyAlignment="1">
      <alignment horizontal="center"/>
    </xf>
    <xf numFmtId="2" fontId="0" fillId="0" borderId="1" xfId="0" applyNumberFormat="1" applyFont="1" applyBorder="1" applyAlignment="1">
      <alignment horizontal="center"/>
    </xf>
    <xf numFmtId="1" fontId="0" fillId="0" borderId="1" xfId="0" applyNumberFormat="1" applyFont="1" applyBorder="1" applyAlignment="1">
      <alignment horizontal="center"/>
    </xf>
    <xf numFmtId="1" fontId="2" fillId="0" borderId="1" xfId="0" applyNumberFormat="1" applyFont="1" applyBorder="1" applyAlignment="1">
      <alignment horizontal="center"/>
    </xf>
    <xf numFmtId="0" fontId="2" fillId="0" borderId="1" xfId="0" applyFont="1" applyBorder="1" applyAlignment="1">
      <alignment horizontal="left"/>
    </xf>
    <xf numFmtId="0" fontId="5" fillId="0" borderId="0" xfId="0" applyFont="1" applyAlignment="1">
      <alignment/>
    </xf>
    <xf numFmtId="0" fontId="0" fillId="3" borderId="8" xfId="0" applyFont="1" applyFill="1" applyBorder="1" applyAlignment="1" applyProtection="1">
      <alignment horizontal="center" vertical="top" wrapText="1"/>
      <protection/>
    </xf>
    <xf numFmtId="0" fontId="0" fillId="3" borderId="9" xfId="0" applyFont="1" applyFill="1" applyBorder="1" applyAlignment="1" applyProtection="1">
      <alignment horizontal="center" vertical="top" wrapText="1"/>
      <protection/>
    </xf>
    <xf numFmtId="0" fontId="0" fillId="3" borderId="10" xfId="0" applyFont="1" applyFill="1" applyBorder="1" applyAlignment="1" applyProtection="1">
      <alignment horizontal="center" vertical="top" wrapText="1"/>
      <protection/>
    </xf>
    <xf numFmtId="0" fontId="7" fillId="0" borderId="0" xfId="0" applyFont="1" applyAlignment="1">
      <alignment/>
    </xf>
    <xf numFmtId="2" fontId="0" fillId="0" borderId="0" xfId="0" applyNumberFormat="1" applyFont="1" applyBorder="1" applyAlignment="1">
      <alignment horizontal="center"/>
    </xf>
    <xf numFmtId="40" fontId="0" fillId="0" borderId="0" xfId="0" applyNumberFormat="1" applyFont="1" applyBorder="1" applyAlignment="1">
      <alignment horizontal="center"/>
    </xf>
    <xf numFmtId="170" fontId="0" fillId="0" borderId="0" xfId="0" applyNumberFormat="1" applyFont="1" applyAlignment="1">
      <alignment/>
    </xf>
    <xf numFmtId="0" fontId="0" fillId="3" borderId="8" xfId="0" applyFont="1" applyFill="1" applyBorder="1" applyAlignment="1" applyProtection="1" quotePrefix="1">
      <alignment horizontal="center" vertical="top" wrapText="1"/>
      <protection/>
    </xf>
    <xf numFmtId="0" fontId="5" fillId="0" borderId="0" xfId="0" applyFont="1" applyFill="1" applyAlignment="1">
      <alignment horizontal="left"/>
    </xf>
    <xf numFmtId="0" fontId="4" fillId="0" borderId="0" xfId="0" applyFont="1" applyFill="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right"/>
    </xf>
    <xf numFmtId="0" fontId="8" fillId="0" borderId="0" xfId="0" applyFont="1" applyAlignment="1">
      <alignment/>
    </xf>
    <xf numFmtId="0" fontId="2" fillId="0" borderId="0" xfId="0" applyFont="1" applyAlignment="1">
      <alignment/>
    </xf>
    <xf numFmtId="0" fontId="2" fillId="0" borderId="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0" fillId="3" borderId="2" xfId="0" applyFont="1" applyFill="1" applyBorder="1" applyAlignment="1" applyProtection="1">
      <alignment horizontal="left" vertical="center" wrapText="1"/>
      <protection/>
    </xf>
    <xf numFmtId="0" fontId="0" fillId="0" borderId="3" xfId="0" applyFont="1" applyBorder="1" applyAlignment="1">
      <alignment wrapText="1"/>
    </xf>
    <xf numFmtId="0" fontId="0" fillId="0" borderId="11" xfId="0" applyFont="1" applyBorder="1" applyAlignment="1">
      <alignment wrapText="1"/>
    </xf>
    <xf numFmtId="0" fontId="0" fillId="0" borderId="6" xfId="0" applyFont="1" applyBorder="1" applyAlignment="1" applyProtection="1" quotePrefix="1">
      <alignment horizontal="center"/>
      <protection/>
    </xf>
    <xf numFmtId="0" fontId="0" fillId="0" borderId="6" xfId="0" applyFont="1" applyBorder="1" applyAlignment="1" applyProtection="1">
      <alignment horizontal="center"/>
      <protection/>
    </xf>
    <xf numFmtId="0" fontId="0" fillId="0" borderId="7" xfId="0" applyFont="1" applyBorder="1" applyAlignment="1" applyProtection="1">
      <alignment horizontal="center"/>
      <protection/>
    </xf>
    <xf numFmtId="0" fontId="0" fillId="0" borderId="3" xfId="0" applyFont="1" applyBorder="1" applyAlignment="1">
      <alignment/>
    </xf>
    <xf numFmtId="0" fontId="0" fillId="0" borderId="4" xfId="0" applyFont="1" applyBorder="1" applyAlignment="1">
      <alignment/>
    </xf>
    <xf numFmtId="0" fontId="2" fillId="0" borderId="0" xfId="0" applyFont="1" applyAlignment="1">
      <alignment/>
    </xf>
    <xf numFmtId="0" fontId="0" fillId="0" borderId="0" xfId="0" applyFont="1" applyAlignment="1">
      <alignment/>
    </xf>
    <xf numFmtId="0" fontId="3" fillId="0" borderId="12" xfId="0" applyFont="1" applyBorder="1" applyAlignment="1" applyProtection="1">
      <alignment horizontal="right" wrapText="1"/>
      <protection locked="0"/>
    </xf>
    <xf numFmtId="0" fontId="3" fillId="0" borderId="13" xfId="0" applyFont="1" applyBorder="1" applyAlignment="1" applyProtection="1">
      <alignment horizontal="right" wrapText="1"/>
      <protection locked="0"/>
    </xf>
    <xf numFmtId="0" fontId="3" fillId="0" borderId="14" xfId="0" applyFont="1" applyBorder="1" applyAlignment="1" applyProtection="1">
      <alignment horizontal="right" wrapText="1"/>
      <protection locked="0"/>
    </xf>
    <xf numFmtId="0" fontId="3" fillId="0" borderId="6" xfId="0" applyFont="1" applyBorder="1" applyAlignment="1" applyProtection="1">
      <alignment horizontal="right" wrapText="1"/>
      <protection locked="0"/>
    </xf>
    <xf numFmtId="0" fontId="3" fillId="0" borderId="7" xfId="0" applyFont="1" applyBorder="1" applyAlignment="1" applyProtection="1">
      <alignment horizontal="right" wrapText="1"/>
      <protection locked="0"/>
    </xf>
    <xf numFmtId="0" fontId="3" fillId="0" borderId="15" xfId="0" applyFont="1" applyBorder="1" applyAlignment="1" applyProtection="1">
      <alignment horizontal="right" wrapText="1"/>
      <protection locked="0"/>
    </xf>
    <xf numFmtId="0" fontId="3" fillId="0" borderId="16" xfId="0" applyFont="1" applyBorder="1" applyAlignment="1" applyProtection="1">
      <alignment horizontal="right" wrapText="1"/>
      <protection locked="0"/>
    </xf>
    <xf numFmtId="0" fontId="7" fillId="0" borderId="0" xfId="0" applyFont="1" applyAlignment="1">
      <alignment/>
    </xf>
    <xf numFmtId="0" fontId="7" fillId="0" borderId="0" xfId="0" applyFont="1" applyAlignment="1">
      <alignment wrapText="1"/>
    </xf>
    <xf numFmtId="0" fontId="7" fillId="0" borderId="0" xfId="0" applyFont="1" applyFill="1" applyAlignment="1">
      <alignment wrapText="1"/>
    </xf>
    <xf numFmtId="0" fontId="2" fillId="0" borderId="17" xfId="0"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0" fontId="2" fillId="0" borderId="18" xfId="0" applyFont="1" applyBorder="1" applyAlignment="1" applyProtection="1">
      <alignment horizontal="right" vertical="center"/>
      <protection/>
    </xf>
    <xf numFmtId="0" fontId="0" fillId="3" borderId="1" xfId="0" applyFont="1" applyFill="1" applyBorder="1" applyAlignment="1" applyProtection="1">
      <alignment horizontal="left" vertical="center" wrapText="1"/>
      <protection/>
    </xf>
    <xf numFmtId="0" fontId="0" fillId="0" borderId="1" xfId="0" applyFont="1" applyBorder="1" applyAlignment="1">
      <alignment wrapText="1"/>
    </xf>
    <xf numFmtId="0" fontId="0" fillId="0" borderId="1" xfId="0" applyBorder="1" applyAlignment="1">
      <alignment wrapText="1"/>
    </xf>
    <xf numFmtId="0" fontId="9"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zoomScale="85" zoomScaleNormal="85" workbookViewId="0" topLeftCell="A1">
      <pane ySplit="4" topLeftCell="BM32" activePane="bottomLeft" state="frozen"/>
      <selection pane="topLeft" activeCell="A1" sqref="A1"/>
      <selection pane="bottomLeft" activeCell="M4" sqref="M4"/>
    </sheetView>
  </sheetViews>
  <sheetFormatPr defaultColWidth="9.140625" defaultRowHeight="12.75"/>
  <cols>
    <col min="1" max="3" width="4.140625" style="7" customWidth="1"/>
    <col min="4" max="4" width="42.7109375" style="7" customWidth="1"/>
    <col min="5" max="7" width="12.00390625" style="7" customWidth="1"/>
    <col min="8" max="8" width="12.7109375" style="7" customWidth="1"/>
    <col min="9" max="9" width="11.140625" style="7" customWidth="1"/>
    <col min="10" max="10" width="12.57421875" style="7" customWidth="1"/>
    <col min="11" max="11" width="10.140625" style="7" customWidth="1"/>
    <col min="12" max="12" width="11.8515625" style="7" customWidth="1"/>
    <col min="13" max="13" width="10.140625" style="7" customWidth="1"/>
    <col min="14" max="14" width="11.28125" style="7" bestFit="1" customWidth="1"/>
    <col min="15" max="16384" width="9.140625" style="7" customWidth="1"/>
  </cols>
  <sheetData>
    <row r="1" spans="1:13" s="3" customFormat="1" ht="26.25">
      <c r="A1" s="48" t="s">
        <v>27</v>
      </c>
      <c r="B1" s="48"/>
      <c r="C1" s="48"/>
      <c r="D1" s="76" t="s">
        <v>53</v>
      </c>
      <c r="E1" s="77"/>
      <c r="F1" s="77"/>
      <c r="G1" s="2"/>
      <c r="H1" s="2"/>
      <c r="I1" s="2"/>
      <c r="J1" s="2"/>
      <c r="K1" s="2"/>
      <c r="L1" s="110"/>
      <c r="M1" s="110" t="s">
        <v>85</v>
      </c>
    </row>
    <row r="2" spans="5:11" s="4" customFormat="1" ht="11.25" customHeight="1" hidden="1">
      <c r="E2" s="5">
        <v>0.869565</v>
      </c>
      <c r="I2" s="6">
        <v>98.2</v>
      </c>
      <c r="J2" s="6">
        <v>114.49</v>
      </c>
      <c r="K2" s="6">
        <v>48.53</v>
      </c>
    </row>
    <row r="3" spans="5:11" s="4" customFormat="1" ht="11.25" customHeight="1">
      <c r="E3" s="5"/>
      <c r="I3" s="6"/>
      <c r="J3" s="6"/>
      <c r="K3" s="6"/>
    </row>
    <row r="4" spans="1:12" ht="90.75">
      <c r="A4" s="84" t="s">
        <v>11</v>
      </c>
      <c r="B4" s="85"/>
      <c r="C4" s="85"/>
      <c r="D4" s="86"/>
      <c r="E4" s="68" t="s">
        <v>48</v>
      </c>
      <c r="F4" s="68" t="s">
        <v>49</v>
      </c>
      <c r="G4" s="75" t="s">
        <v>51</v>
      </c>
      <c r="H4" s="68" t="s">
        <v>50</v>
      </c>
      <c r="I4" s="69" t="s">
        <v>74</v>
      </c>
      <c r="J4" s="69" t="s">
        <v>75</v>
      </c>
      <c r="K4" s="69" t="s">
        <v>76</v>
      </c>
      <c r="L4" s="70" t="s">
        <v>52</v>
      </c>
    </row>
    <row r="5" spans="1:12" ht="12.75">
      <c r="A5" s="8" t="s">
        <v>1</v>
      </c>
      <c r="B5" s="9"/>
      <c r="C5" s="9"/>
      <c r="D5" s="10"/>
      <c r="E5" s="11" t="s">
        <v>5</v>
      </c>
      <c r="F5" s="12" t="s">
        <v>5</v>
      </c>
      <c r="G5" s="12" t="s">
        <v>5</v>
      </c>
      <c r="H5" s="12" t="s">
        <v>5</v>
      </c>
      <c r="I5" s="12" t="s">
        <v>5</v>
      </c>
      <c r="J5" s="12" t="s">
        <v>5</v>
      </c>
      <c r="K5" s="12" t="s">
        <v>5</v>
      </c>
      <c r="L5" s="13" t="s">
        <v>5</v>
      </c>
    </row>
    <row r="6" spans="1:12" ht="12.75">
      <c r="A6" s="8" t="s">
        <v>2</v>
      </c>
      <c r="B6" s="9"/>
      <c r="C6" s="9"/>
      <c r="D6" s="10"/>
      <c r="E6" s="11" t="s">
        <v>5</v>
      </c>
      <c r="F6" s="12" t="s">
        <v>5</v>
      </c>
      <c r="G6" s="12" t="s">
        <v>5</v>
      </c>
      <c r="H6" s="12" t="s">
        <v>5</v>
      </c>
      <c r="I6" s="12" t="s">
        <v>5</v>
      </c>
      <c r="J6" s="12" t="s">
        <v>5</v>
      </c>
      <c r="K6" s="12" t="s">
        <v>5</v>
      </c>
      <c r="L6" s="13" t="s">
        <v>5</v>
      </c>
    </row>
    <row r="7" spans="1:12" ht="12.75">
      <c r="A7" s="14" t="s">
        <v>8</v>
      </c>
      <c r="B7" s="15"/>
      <c r="C7" s="15"/>
      <c r="D7" s="16"/>
      <c r="E7" s="17"/>
      <c r="F7" s="18"/>
      <c r="G7" s="18"/>
      <c r="H7" s="18"/>
      <c r="I7" s="18"/>
      <c r="J7" s="18"/>
      <c r="K7" s="18"/>
      <c r="L7" s="19"/>
    </row>
    <row r="8" spans="1:12" ht="12.75">
      <c r="A8" s="8"/>
      <c r="B8" s="9" t="s">
        <v>16</v>
      </c>
      <c r="C8" s="9"/>
      <c r="D8" s="10"/>
      <c r="E8" s="87" t="s">
        <v>39</v>
      </c>
      <c r="F8" s="88"/>
      <c r="G8" s="88"/>
      <c r="H8" s="88"/>
      <c r="I8" s="88"/>
      <c r="J8" s="88"/>
      <c r="K8" s="89"/>
      <c r="L8" s="21"/>
    </row>
    <row r="9" spans="1:12" ht="12.75">
      <c r="A9" s="8"/>
      <c r="B9" s="9" t="s">
        <v>17</v>
      </c>
      <c r="C9" s="9"/>
      <c r="D9" s="10"/>
      <c r="E9" s="22"/>
      <c r="F9" s="18"/>
      <c r="G9" s="18"/>
      <c r="H9" s="18"/>
      <c r="I9" s="18"/>
      <c r="J9" s="18"/>
      <c r="K9" s="18"/>
      <c r="L9" s="19"/>
    </row>
    <row r="10" spans="1:12" ht="14.25">
      <c r="A10" s="8"/>
      <c r="B10" s="40" t="s">
        <v>77</v>
      </c>
      <c r="C10" s="9"/>
      <c r="D10" s="10"/>
      <c r="E10" s="22"/>
      <c r="F10" s="18"/>
      <c r="G10" s="18"/>
      <c r="H10" s="18"/>
      <c r="I10" s="18"/>
      <c r="J10" s="18"/>
      <c r="K10" s="18"/>
      <c r="L10" s="19"/>
    </row>
    <row r="11" spans="1:12" ht="12.75">
      <c r="A11" s="8"/>
      <c r="B11" s="9"/>
      <c r="C11" s="90" t="s">
        <v>3</v>
      </c>
      <c r="D11" s="91"/>
      <c r="E11" s="62">
        <f>24*$E$2</f>
        <v>20.86956</v>
      </c>
      <c r="F11" s="12">
        <v>1</v>
      </c>
      <c r="G11" s="63">
        <f>E11*F11</f>
        <v>20.86956</v>
      </c>
      <c r="H11" s="12">
        <v>0</v>
      </c>
      <c r="I11" s="63">
        <f>G11*H11</f>
        <v>0</v>
      </c>
      <c r="J11" s="20">
        <f>I11*0.05</f>
        <v>0</v>
      </c>
      <c r="K11" s="63">
        <f>I11*0.1</f>
        <v>0</v>
      </c>
      <c r="L11" s="21">
        <f>(I11*$I$2)+(J11*$J$2)+(K11*$K$2)</f>
        <v>0</v>
      </c>
    </row>
    <row r="12" spans="1:12" ht="14.25">
      <c r="A12" s="8"/>
      <c r="B12" s="9"/>
      <c r="C12" s="23"/>
      <c r="D12" s="24" t="s">
        <v>35</v>
      </c>
      <c r="E12" s="62"/>
      <c r="F12" s="12"/>
      <c r="G12" s="63"/>
      <c r="H12" s="12"/>
      <c r="I12" s="63"/>
      <c r="J12" s="20"/>
      <c r="K12" s="63"/>
      <c r="L12" s="21"/>
    </row>
    <row r="13" spans="1:12" ht="14.25">
      <c r="A13" s="8"/>
      <c r="B13" s="9"/>
      <c r="C13" s="23"/>
      <c r="D13" s="24" t="s">
        <v>36</v>
      </c>
      <c r="E13" s="62"/>
      <c r="F13" s="12"/>
      <c r="G13" s="63"/>
      <c r="H13" s="12"/>
      <c r="I13" s="63"/>
      <c r="J13" s="20"/>
      <c r="K13" s="63"/>
      <c r="L13" s="21"/>
    </row>
    <row r="14" spans="1:12" ht="12.75">
      <c r="A14" s="8"/>
      <c r="B14" s="9"/>
      <c r="C14" s="23"/>
      <c r="D14" s="24" t="s">
        <v>78</v>
      </c>
      <c r="E14" s="62"/>
      <c r="F14" s="12"/>
      <c r="G14" s="63"/>
      <c r="H14" s="12"/>
      <c r="I14" s="63"/>
      <c r="J14" s="20"/>
      <c r="K14" s="63"/>
      <c r="L14" s="21"/>
    </row>
    <row r="15" spans="1:12" ht="14.25">
      <c r="A15" s="8"/>
      <c r="B15" s="9"/>
      <c r="C15" s="23" t="s">
        <v>81</v>
      </c>
      <c r="D15" s="24"/>
      <c r="E15" s="62">
        <f>24*$E$2</f>
        <v>20.86956</v>
      </c>
      <c r="F15" s="12">
        <v>1</v>
      </c>
      <c r="G15" s="63">
        <f>E15*F15</f>
        <v>20.86956</v>
      </c>
      <c r="H15" s="12">
        <v>0</v>
      </c>
      <c r="I15" s="63">
        <f>G15*H15</f>
        <v>0</v>
      </c>
      <c r="J15" s="20">
        <f>I15*0.05</f>
        <v>0</v>
      </c>
      <c r="K15" s="63">
        <f>I15*0.1</f>
        <v>0</v>
      </c>
      <c r="L15" s="21">
        <f>(I15*$I$2)+(J15*$J$2)+(K15*$K$2)</f>
        <v>0</v>
      </c>
    </row>
    <row r="16" spans="1:12" ht="12.75">
      <c r="A16" s="8"/>
      <c r="B16" s="9" t="s">
        <v>38</v>
      </c>
      <c r="C16" s="23"/>
      <c r="D16" s="24"/>
      <c r="E16" s="72"/>
      <c r="F16" s="42"/>
      <c r="G16" s="72"/>
      <c r="H16" s="42"/>
      <c r="I16" s="72"/>
      <c r="J16" s="73"/>
      <c r="K16" s="72"/>
      <c r="L16" s="21"/>
    </row>
    <row r="17" spans="1:12" ht="14.25" customHeight="1">
      <c r="A17" s="8"/>
      <c r="B17" s="9"/>
      <c r="C17" s="90" t="s">
        <v>82</v>
      </c>
      <c r="D17" s="91"/>
      <c r="E17" s="87" t="s">
        <v>41</v>
      </c>
      <c r="F17" s="88"/>
      <c r="G17" s="88"/>
      <c r="H17" s="88"/>
      <c r="I17" s="88"/>
      <c r="J17" s="88"/>
      <c r="K17" s="89"/>
      <c r="L17" s="21"/>
    </row>
    <row r="18" spans="1:12" ht="12.75">
      <c r="A18" s="8"/>
      <c r="B18" s="9"/>
      <c r="C18" s="23"/>
      <c r="D18" s="24"/>
      <c r="E18" s="72"/>
      <c r="F18" s="42"/>
      <c r="G18" s="72"/>
      <c r="H18" s="42"/>
      <c r="I18" s="72"/>
      <c r="J18" s="73"/>
      <c r="K18" s="72"/>
      <c r="L18" s="21"/>
    </row>
    <row r="19" spans="1:12" ht="12.75">
      <c r="A19" s="25"/>
      <c r="B19" s="9" t="s">
        <v>18</v>
      </c>
      <c r="C19" s="9"/>
      <c r="D19" s="10"/>
      <c r="E19" s="87" t="s">
        <v>39</v>
      </c>
      <c r="F19" s="88"/>
      <c r="G19" s="88"/>
      <c r="H19" s="88"/>
      <c r="I19" s="88"/>
      <c r="J19" s="88"/>
      <c r="K19" s="89"/>
      <c r="L19" s="13"/>
    </row>
    <row r="20" spans="1:12" ht="12.75">
      <c r="A20" s="25"/>
      <c r="B20" s="9" t="s">
        <v>19</v>
      </c>
      <c r="C20" s="9"/>
      <c r="D20" s="10"/>
      <c r="E20" s="87" t="s">
        <v>40</v>
      </c>
      <c r="F20" s="88"/>
      <c r="G20" s="88"/>
      <c r="H20" s="88"/>
      <c r="I20" s="88"/>
      <c r="J20" s="88"/>
      <c r="K20" s="89"/>
      <c r="L20" s="13"/>
    </row>
    <row r="21" spans="1:12" ht="12.75">
      <c r="A21" s="25"/>
      <c r="B21" s="9" t="s">
        <v>20</v>
      </c>
      <c r="C21" s="9"/>
      <c r="D21" s="10"/>
      <c r="E21" s="17"/>
      <c r="F21" s="18"/>
      <c r="G21" s="18"/>
      <c r="H21" s="18"/>
      <c r="I21" s="18"/>
      <c r="J21" s="18"/>
      <c r="K21" s="18"/>
      <c r="L21" s="19"/>
    </row>
    <row r="22" spans="1:12" ht="12.75">
      <c r="A22" s="25"/>
      <c r="B22" s="40" t="s">
        <v>37</v>
      </c>
      <c r="C22" s="9"/>
      <c r="D22" s="10"/>
      <c r="E22" s="17"/>
      <c r="F22" s="18"/>
      <c r="G22" s="18"/>
      <c r="H22" s="18"/>
      <c r="I22" s="18"/>
      <c r="J22" s="18"/>
      <c r="K22" s="18"/>
      <c r="L22" s="19"/>
    </row>
    <row r="23" spans="1:12" ht="12.75">
      <c r="A23" s="8"/>
      <c r="B23" s="9"/>
      <c r="C23" s="23" t="s">
        <v>42</v>
      </c>
      <c r="D23" s="24"/>
      <c r="E23" s="62">
        <f>2*$E$2</f>
        <v>1.73913</v>
      </c>
      <c r="F23" s="12">
        <v>1</v>
      </c>
      <c r="G23" s="63">
        <f>E23*F23</f>
        <v>1.73913</v>
      </c>
      <c r="H23" s="12">
        <v>0</v>
      </c>
      <c r="I23" s="63">
        <f>G23*H23</f>
        <v>0</v>
      </c>
      <c r="J23" s="20">
        <f>I23*0.05</f>
        <v>0</v>
      </c>
      <c r="K23" s="63">
        <f>I23*0.1</f>
        <v>0</v>
      </c>
      <c r="L23" s="21">
        <f>(I23*$I$2)+(J23*$J$2)+(K23*$K$2)</f>
        <v>0</v>
      </c>
    </row>
    <row r="24" spans="1:12" ht="12.75">
      <c r="A24" s="8"/>
      <c r="B24" s="9"/>
      <c r="C24" s="23" t="s">
        <v>43</v>
      </c>
      <c r="D24" s="24"/>
      <c r="E24" s="62">
        <f>2*$E$2</f>
        <v>1.73913</v>
      </c>
      <c r="F24" s="12">
        <v>1</v>
      </c>
      <c r="G24" s="63">
        <f>E24*F24</f>
        <v>1.73913</v>
      </c>
      <c r="H24" s="12">
        <v>0</v>
      </c>
      <c r="I24" s="63">
        <f>G24*H24</f>
        <v>0</v>
      </c>
      <c r="J24" s="20">
        <f>I24*0.05</f>
        <v>0</v>
      </c>
      <c r="K24" s="63">
        <f>I24*0.1</f>
        <v>0</v>
      </c>
      <c r="L24" s="21">
        <f>(I24*$I$2)+(J24*$J$2)+(K24*$K$2)</f>
        <v>0</v>
      </c>
    </row>
    <row r="25" spans="1:12" ht="12.75">
      <c r="A25" s="8"/>
      <c r="B25" s="9"/>
      <c r="C25" s="23" t="s">
        <v>44</v>
      </c>
      <c r="D25" s="24"/>
      <c r="E25" s="62">
        <f>2*$E$2</f>
        <v>1.73913</v>
      </c>
      <c r="F25" s="12">
        <v>1</v>
      </c>
      <c r="G25" s="63">
        <f>E25*F25</f>
        <v>1.73913</v>
      </c>
      <c r="H25" s="12">
        <v>0</v>
      </c>
      <c r="I25" s="63">
        <f>G25*H25</f>
        <v>0</v>
      </c>
      <c r="J25" s="20">
        <f>I25*0.05</f>
        <v>0</v>
      </c>
      <c r="K25" s="63">
        <f>I25*0.1</f>
        <v>0</v>
      </c>
      <c r="L25" s="21">
        <f>(I25*$I$2)+(J25*$J$2)+(K25*$K$2)</f>
        <v>0</v>
      </c>
    </row>
    <row r="26" spans="1:12" ht="12.75">
      <c r="A26" s="8"/>
      <c r="B26" s="9"/>
      <c r="C26" s="23" t="s">
        <v>9</v>
      </c>
      <c r="D26" s="24"/>
      <c r="E26" s="62">
        <f>2*$E$2</f>
        <v>1.73913</v>
      </c>
      <c r="F26" s="12">
        <v>1</v>
      </c>
      <c r="G26" s="63">
        <f>E26*F26</f>
        <v>1.73913</v>
      </c>
      <c r="H26" s="12">
        <v>0</v>
      </c>
      <c r="I26" s="63">
        <f>G26*H26</f>
        <v>0</v>
      </c>
      <c r="J26" s="20">
        <f>I26*0.05</f>
        <v>0</v>
      </c>
      <c r="K26" s="63">
        <f>I26*0.1</f>
        <v>0</v>
      </c>
      <c r="L26" s="21">
        <f>(I26*$I$2)+(J26*$J$2)+(K26*$K$2)</f>
        <v>0</v>
      </c>
    </row>
    <row r="27" spans="1:12" ht="12.75">
      <c r="A27" s="8"/>
      <c r="B27" s="9"/>
      <c r="C27" s="23" t="s">
        <v>4</v>
      </c>
      <c r="D27" s="24"/>
      <c r="E27" s="87" t="s">
        <v>39</v>
      </c>
      <c r="F27" s="88"/>
      <c r="G27" s="88"/>
      <c r="H27" s="88"/>
      <c r="I27" s="88"/>
      <c r="J27" s="88"/>
      <c r="K27" s="89"/>
      <c r="L27" s="13"/>
    </row>
    <row r="28" spans="1:12" ht="12.75">
      <c r="A28" s="8"/>
      <c r="B28" s="40" t="s">
        <v>38</v>
      </c>
      <c r="C28" s="26"/>
      <c r="D28" s="27"/>
      <c r="E28" s="17"/>
      <c r="F28" s="18"/>
      <c r="G28" s="18"/>
      <c r="H28" s="18"/>
      <c r="I28" s="18"/>
      <c r="J28" s="28"/>
      <c r="K28" s="18"/>
      <c r="L28" s="29"/>
    </row>
    <row r="29" spans="1:14" ht="14.25">
      <c r="A29" s="8"/>
      <c r="B29" s="9"/>
      <c r="C29" s="23" t="s">
        <v>83</v>
      </c>
      <c r="D29" s="24"/>
      <c r="E29" s="62">
        <f>16*$E$2</f>
        <v>13.91304</v>
      </c>
      <c r="F29" s="12">
        <v>2</v>
      </c>
      <c r="G29" s="63">
        <f>E29*F29</f>
        <v>27.82608</v>
      </c>
      <c r="H29" s="12">
        <v>13</v>
      </c>
      <c r="I29" s="63">
        <f>G29*H29</f>
        <v>361.73904</v>
      </c>
      <c r="J29" s="20">
        <f>I29*0.05</f>
        <v>18.086952</v>
      </c>
      <c r="K29" s="63">
        <f>I29*0.1</f>
        <v>36.173904</v>
      </c>
      <c r="L29" s="21">
        <f>(I29*$I$2)+(J29*$J$2)+(K29*$K$2)</f>
        <v>39349.0684236</v>
      </c>
      <c r="N29" s="74"/>
    </row>
    <row r="30" spans="1:12" ht="12.75">
      <c r="A30" s="8"/>
      <c r="B30" s="9"/>
      <c r="C30" s="23" t="s">
        <v>45</v>
      </c>
      <c r="D30" s="24"/>
      <c r="E30" s="62">
        <f>2*$E$2</f>
        <v>1.73913</v>
      </c>
      <c r="F30" s="12">
        <v>2</v>
      </c>
      <c r="G30" s="63">
        <f>E30*F30</f>
        <v>3.47826</v>
      </c>
      <c r="H30" s="12">
        <v>0</v>
      </c>
      <c r="I30" s="63">
        <f>G30*H30</f>
        <v>0</v>
      </c>
      <c r="J30" s="20">
        <f>I30*0.05</f>
        <v>0</v>
      </c>
      <c r="K30" s="63">
        <f>I30*0.1</f>
        <v>0</v>
      </c>
      <c r="L30" s="21">
        <f>(I30*$I$2)+(J30*$J$2)+(K30*$K$2)</f>
        <v>0</v>
      </c>
    </row>
    <row r="31" spans="1:12" ht="12.75">
      <c r="A31" s="8"/>
      <c r="B31" s="30"/>
      <c r="C31" s="9"/>
      <c r="D31" s="10"/>
      <c r="E31" s="94" t="s">
        <v>13</v>
      </c>
      <c r="F31" s="95"/>
      <c r="G31" s="95"/>
      <c r="H31" s="96"/>
      <c r="I31" s="31">
        <f>SUM(I23:I26,I28:I30)</f>
        <v>361.73904</v>
      </c>
      <c r="J31" s="31">
        <f>SUM(J23:J26,J28:J30)</f>
        <v>18.086952</v>
      </c>
      <c r="K31" s="31">
        <f>SUM(K23:K26,K28:K30)</f>
        <v>36.173904</v>
      </c>
      <c r="L31" s="21"/>
    </row>
    <row r="32" spans="1:12" ht="12.75">
      <c r="A32" s="32"/>
      <c r="B32" s="33" t="s">
        <v>12</v>
      </c>
      <c r="C32" s="9"/>
      <c r="D32" s="10"/>
      <c r="E32" s="11"/>
      <c r="F32" s="12"/>
      <c r="G32" s="12"/>
      <c r="H32" s="12"/>
      <c r="I32" s="34"/>
      <c r="J32" s="35">
        <f>I31+J31+K31</f>
        <v>415.999896</v>
      </c>
      <c r="K32" s="36" t="s">
        <v>0</v>
      </c>
      <c r="L32" s="1">
        <f>SUM(L23:L30)</f>
        <v>39349.0684236</v>
      </c>
    </row>
    <row r="33" spans="1:12" ht="12.75">
      <c r="A33" s="14" t="s">
        <v>10</v>
      </c>
      <c r="B33" s="9"/>
      <c r="C33" s="9"/>
      <c r="D33" s="10"/>
      <c r="E33" s="17"/>
      <c r="F33" s="18"/>
      <c r="G33" s="18"/>
      <c r="H33" s="18"/>
      <c r="I33" s="18"/>
      <c r="J33" s="18"/>
      <c r="K33" s="18"/>
      <c r="L33" s="19"/>
    </row>
    <row r="34" spans="1:12" ht="12.75">
      <c r="A34" s="8"/>
      <c r="B34" s="9" t="s">
        <v>16</v>
      </c>
      <c r="C34" s="9"/>
      <c r="D34" s="10"/>
      <c r="E34" s="87" t="s">
        <v>46</v>
      </c>
      <c r="F34" s="88"/>
      <c r="G34" s="88"/>
      <c r="H34" s="88"/>
      <c r="I34" s="88"/>
      <c r="J34" s="88"/>
      <c r="K34" s="89"/>
      <c r="L34" s="13"/>
    </row>
    <row r="35" spans="1:12" ht="12.75">
      <c r="A35" s="8"/>
      <c r="B35" s="23" t="s">
        <v>21</v>
      </c>
      <c r="C35" s="37"/>
      <c r="D35" s="38"/>
      <c r="E35" s="87" t="s">
        <v>41</v>
      </c>
      <c r="F35" s="88"/>
      <c r="G35" s="88"/>
      <c r="H35" s="88"/>
      <c r="I35" s="88"/>
      <c r="J35" s="88"/>
      <c r="K35" s="89"/>
      <c r="L35" s="13"/>
    </row>
    <row r="36" spans="1:12" ht="12.75">
      <c r="A36" s="8"/>
      <c r="B36" s="9" t="s">
        <v>22</v>
      </c>
      <c r="C36" s="9"/>
      <c r="D36" s="10"/>
      <c r="E36" s="87" t="s">
        <v>41</v>
      </c>
      <c r="F36" s="88"/>
      <c r="G36" s="88"/>
      <c r="H36" s="88"/>
      <c r="I36" s="88"/>
      <c r="J36" s="88"/>
      <c r="K36" s="89"/>
      <c r="L36" s="13"/>
    </row>
    <row r="37" spans="1:12" ht="12.75">
      <c r="A37" s="39"/>
      <c r="B37" s="23" t="s">
        <v>23</v>
      </c>
      <c r="C37" s="40"/>
      <c r="D37" s="41"/>
      <c r="E37" s="11" t="s">
        <v>5</v>
      </c>
      <c r="F37" s="12" t="s">
        <v>5</v>
      </c>
      <c r="G37" s="12" t="s">
        <v>5</v>
      </c>
      <c r="H37" s="12" t="s">
        <v>5</v>
      </c>
      <c r="I37" s="12" t="s">
        <v>5</v>
      </c>
      <c r="J37" s="12" t="s">
        <v>5</v>
      </c>
      <c r="K37" s="12" t="s">
        <v>5</v>
      </c>
      <c r="L37" s="13" t="s">
        <v>5</v>
      </c>
    </row>
    <row r="38" spans="1:12" ht="12.75">
      <c r="A38" s="39"/>
      <c r="B38" s="23" t="s">
        <v>26</v>
      </c>
      <c r="C38" s="40"/>
      <c r="D38" s="41"/>
      <c r="E38" s="17"/>
      <c r="F38" s="18"/>
      <c r="G38" s="18"/>
      <c r="H38" s="18"/>
      <c r="I38" s="18"/>
      <c r="J38" s="18"/>
      <c r="K38" s="18"/>
      <c r="L38" s="19"/>
    </row>
    <row r="39" spans="1:12" ht="12.75">
      <c r="A39" s="8"/>
      <c r="B39" s="9"/>
      <c r="C39" s="9" t="s">
        <v>84</v>
      </c>
      <c r="D39" s="10"/>
      <c r="E39" s="62">
        <f>$E$2*0.75</f>
        <v>0.65217375</v>
      </c>
      <c r="F39" s="12">
        <v>365</v>
      </c>
      <c r="G39" s="63">
        <f>E39*F39</f>
        <v>238.04341875</v>
      </c>
      <c r="H39" s="12">
        <v>13</v>
      </c>
      <c r="I39" s="63">
        <f>G39*H39</f>
        <v>3094.56444375</v>
      </c>
      <c r="J39" s="20">
        <f>I39*0.05</f>
        <v>154.72822218750002</v>
      </c>
      <c r="K39" s="63">
        <f>I39*0.1</f>
        <v>309.45644437500005</v>
      </c>
      <c r="L39" s="21">
        <f>(I39*$I$2)+(J39*$J$2)+(K39*$K$2)</f>
        <v>336618.98378001567</v>
      </c>
    </row>
    <row r="40" spans="1:12" ht="12.75">
      <c r="A40" s="8"/>
      <c r="B40" s="9"/>
      <c r="C40" s="9" t="s">
        <v>47</v>
      </c>
      <c r="D40" s="10"/>
      <c r="E40" s="62">
        <f>$E$2*1.5</f>
        <v>1.3043475</v>
      </c>
      <c r="F40" s="12">
        <v>1</v>
      </c>
      <c r="G40" s="63">
        <f>E40*F40</f>
        <v>1.3043475</v>
      </c>
      <c r="H40" s="12">
        <v>52</v>
      </c>
      <c r="I40" s="63">
        <f>G40*H40</f>
        <v>67.82607</v>
      </c>
      <c r="J40" s="20">
        <f>I40*0.05</f>
        <v>3.3913035000000002</v>
      </c>
      <c r="K40" s="63">
        <f>I40*0.1</f>
        <v>6.7826070000000005</v>
      </c>
      <c r="L40" s="21">
        <f>(I40*$I$2)+(J40*$J$2)+(K40*$K$2)</f>
        <v>7377.950329425</v>
      </c>
    </row>
    <row r="41" spans="1:12" ht="12.75">
      <c r="A41" s="8"/>
      <c r="B41" s="23" t="s">
        <v>24</v>
      </c>
      <c r="C41" s="40"/>
      <c r="D41" s="41"/>
      <c r="E41" s="11" t="s">
        <v>5</v>
      </c>
      <c r="F41" s="12" t="s">
        <v>5</v>
      </c>
      <c r="G41" s="12" t="s">
        <v>5</v>
      </c>
      <c r="H41" s="12" t="s">
        <v>5</v>
      </c>
      <c r="I41" s="12" t="s">
        <v>5</v>
      </c>
      <c r="J41" s="12" t="s">
        <v>5</v>
      </c>
      <c r="K41" s="12" t="s">
        <v>5</v>
      </c>
      <c r="L41" s="13" t="s">
        <v>5</v>
      </c>
    </row>
    <row r="42" spans="1:12" ht="12.75">
      <c r="A42" s="8"/>
      <c r="B42" s="23" t="s">
        <v>25</v>
      </c>
      <c r="C42" s="40"/>
      <c r="D42" s="41"/>
      <c r="E42" s="11" t="s">
        <v>5</v>
      </c>
      <c r="F42" s="12" t="s">
        <v>5</v>
      </c>
      <c r="G42" s="12" t="s">
        <v>5</v>
      </c>
      <c r="H42" s="12" t="s">
        <v>5</v>
      </c>
      <c r="I42" s="12" t="s">
        <v>5</v>
      </c>
      <c r="J42" s="12" t="s">
        <v>5</v>
      </c>
      <c r="K42" s="12" t="s">
        <v>5</v>
      </c>
      <c r="L42" s="13" t="s">
        <v>5</v>
      </c>
    </row>
    <row r="43" spans="1:12" ht="12.75">
      <c r="A43" s="32"/>
      <c r="B43" s="33"/>
      <c r="C43" s="40"/>
      <c r="D43" s="41"/>
      <c r="E43" s="99" t="s">
        <v>15</v>
      </c>
      <c r="F43" s="99"/>
      <c r="G43" s="99"/>
      <c r="H43" s="100"/>
      <c r="I43" s="31">
        <f>+I39+I40+I11+I15</f>
        <v>3162.39051375</v>
      </c>
      <c r="J43" s="31">
        <f>+J39+J40+J11+J15</f>
        <v>158.11952568750002</v>
      </c>
      <c r="K43" s="31">
        <f>+K39+K40+K11+K15</f>
        <v>316.23905137500003</v>
      </c>
      <c r="L43" s="13"/>
    </row>
    <row r="44" spans="1:12" ht="12.75">
      <c r="A44" s="32"/>
      <c r="B44" s="82" t="s">
        <v>14</v>
      </c>
      <c r="C44" s="82"/>
      <c r="D44" s="83"/>
      <c r="E44" s="42"/>
      <c r="F44" s="42"/>
      <c r="G44" s="42"/>
      <c r="H44" s="42"/>
      <c r="I44" s="31"/>
      <c r="J44" s="43">
        <f>I43+J43+K43</f>
        <v>3636.7490908125</v>
      </c>
      <c r="K44" s="36" t="s">
        <v>0</v>
      </c>
      <c r="L44" s="1">
        <f>L39+L40+L11+L15</f>
        <v>343996.93410944066</v>
      </c>
    </row>
    <row r="45" spans="1:12" ht="12.75">
      <c r="A45" s="32"/>
      <c r="B45" s="30"/>
      <c r="C45" s="40"/>
      <c r="D45" s="41"/>
      <c r="E45" s="97"/>
      <c r="F45" s="97"/>
      <c r="G45" s="97"/>
      <c r="H45" s="98"/>
      <c r="I45" s="31"/>
      <c r="J45" s="31"/>
      <c r="K45" s="31"/>
      <c r="L45" s="13"/>
    </row>
    <row r="46" spans="1:12" ht="12.75">
      <c r="A46" s="32"/>
      <c r="B46" s="30" t="s">
        <v>6</v>
      </c>
      <c r="C46" s="9"/>
      <c r="D46" s="10"/>
      <c r="E46" s="11"/>
      <c r="F46" s="12"/>
      <c r="G46" s="12"/>
      <c r="H46" s="12"/>
      <c r="I46" s="44"/>
      <c r="J46" s="45">
        <f>+J44+J32</f>
        <v>4052.7489868125</v>
      </c>
      <c r="K46" s="36" t="s">
        <v>0</v>
      </c>
      <c r="L46" s="1">
        <f>L32+L44</f>
        <v>383346.00253304065</v>
      </c>
    </row>
    <row r="47" spans="1:10" ht="12.75">
      <c r="A47" s="92"/>
      <c r="B47" s="93"/>
      <c r="C47" s="93"/>
      <c r="D47" s="93"/>
      <c r="E47" s="93"/>
      <c r="F47" s="93"/>
      <c r="G47" s="93"/>
      <c r="H47" s="93"/>
      <c r="I47" s="93"/>
      <c r="J47" s="93"/>
    </row>
    <row r="48" spans="1:4" ht="12.75">
      <c r="A48" s="47" t="s">
        <v>7</v>
      </c>
      <c r="B48" s="47"/>
      <c r="C48" s="47"/>
      <c r="D48" s="47"/>
    </row>
    <row r="49" spans="1:12" ht="27" customHeight="1">
      <c r="A49" s="102" t="s">
        <v>61</v>
      </c>
      <c r="B49" s="102"/>
      <c r="C49" s="102"/>
      <c r="D49" s="102"/>
      <c r="E49" s="102"/>
      <c r="F49" s="102"/>
      <c r="G49" s="102"/>
      <c r="H49" s="102"/>
      <c r="I49" s="102"/>
      <c r="J49" s="102"/>
      <c r="K49" s="102"/>
      <c r="L49" s="102"/>
    </row>
    <row r="50" spans="1:12" ht="25.5" customHeight="1">
      <c r="A50" s="103" t="s">
        <v>62</v>
      </c>
      <c r="B50" s="103"/>
      <c r="C50" s="103"/>
      <c r="D50" s="103"/>
      <c r="E50" s="103"/>
      <c r="F50" s="103"/>
      <c r="G50" s="103"/>
      <c r="H50" s="103"/>
      <c r="I50" s="103"/>
      <c r="J50" s="103"/>
      <c r="K50" s="103"/>
      <c r="L50" s="103"/>
    </row>
    <row r="51" spans="1:12" ht="12.75">
      <c r="A51" s="101" t="s">
        <v>63</v>
      </c>
      <c r="B51" s="101"/>
      <c r="C51" s="101"/>
      <c r="D51" s="101"/>
      <c r="E51" s="101"/>
      <c r="F51" s="101"/>
      <c r="G51" s="101"/>
      <c r="H51" s="101"/>
      <c r="I51" s="101"/>
      <c r="J51" s="101"/>
      <c r="K51" s="101"/>
      <c r="L51" s="101"/>
    </row>
    <row r="52" spans="1:12" ht="25.5" customHeight="1">
      <c r="A52" s="102" t="s">
        <v>64</v>
      </c>
      <c r="B52" s="102"/>
      <c r="C52" s="102"/>
      <c r="D52" s="102"/>
      <c r="E52" s="102"/>
      <c r="F52" s="102"/>
      <c r="G52" s="102"/>
      <c r="H52" s="102"/>
      <c r="I52" s="102"/>
      <c r="J52" s="102"/>
      <c r="K52" s="102"/>
      <c r="L52" s="102"/>
    </row>
    <row r="53" spans="1:12" ht="12.75">
      <c r="A53" s="101" t="s">
        <v>79</v>
      </c>
      <c r="B53" s="101"/>
      <c r="C53" s="101"/>
      <c r="D53" s="101"/>
      <c r="E53" s="101"/>
      <c r="F53" s="101"/>
      <c r="G53" s="101"/>
      <c r="H53" s="101"/>
      <c r="I53" s="101"/>
      <c r="J53" s="101"/>
      <c r="K53" s="101"/>
      <c r="L53" s="101"/>
    </row>
    <row r="54" spans="1:12" ht="25.5" customHeight="1">
      <c r="A54" s="102" t="s">
        <v>80</v>
      </c>
      <c r="B54" s="102"/>
      <c r="C54" s="102"/>
      <c r="D54" s="102"/>
      <c r="E54" s="102"/>
      <c r="F54" s="102"/>
      <c r="G54" s="102"/>
      <c r="H54" s="102"/>
      <c r="I54" s="102"/>
      <c r="J54" s="102"/>
      <c r="K54" s="102"/>
      <c r="L54" s="102"/>
    </row>
    <row r="55" spans="1:12" ht="12.75">
      <c r="A55" s="102" t="s">
        <v>65</v>
      </c>
      <c r="B55" s="102"/>
      <c r="C55" s="102"/>
      <c r="D55" s="102"/>
      <c r="E55" s="102"/>
      <c r="F55" s="102"/>
      <c r="G55" s="102"/>
      <c r="H55" s="102"/>
      <c r="I55" s="102"/>
      <c r="J55" s="102"/>
      <c r="K55" s="102"/>
      <c r="L55" s="102"/>
    </row>
    <row r="56" spans="1:9" ht="12.75">
      <c r="A56" s="101"/>
      <c r="B56" s="101"/>
      <c r="C56" s="101"/>
      <c r="D56" s="71"/>
      <c r="E56" s="71"/>
      <c r="F56" s="71"/>
      <c r="G56" s="71"/>
      <c r="H56" s="71"/>
      <c r="I56" s="71"/>
    </row>
    <row r="58" ht="15.75">
      <c r="A58" s="80"/>
    </row>
  </sheetData>
  <mergeCells count="24">
    <mergeCell ref="A56:C56"/>
    <mergeCell ref="A49:L49"/>
    <mergeCell ref="A50:L50"/>
    <mergeCell ref="A51:L51"/>
    <mergeCell ref="A52:L52"/>
    <mergeCell ref="A53:L53"/>
    <mergeCell ref="A54:L54"/>
    <mergeCell ref="A55:L55"/>
    <mergeCell ref="A47:J47"/>
    <mergeCell ref="E19:K19"/>
    <mergeCell ref="E20:K20"/>
    <mergeCell ref="E27:K27"/>
    <mergeCell ref="E36:K36"/>
    <mergeCell ref="E35:K35"/>
    <mergeCell ref="E34:K34"/>
    <mergeCell ref="E31:H31"/>
    <mergeCell ref="E45:H45"/>
    <mergeCell ref="E43:H43"/>
    <mergeCell ref="B44:D44"/>
    <mergeCell ref="A4:D4"/>
    <mergeCell ref="E8:K8"/>
    <mergeCell ref="C17:D17"/>
    <mergeCell ref="C11:D11"/>
    <mergeCell ref="E17:K17"/>
  </mergeCells>
  <printOptions/>
  <pageMargins left="1" right="0.21" top="0.35" bottom="0.51" header="0.22"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tabSelected="1" workbookViewId="0" topLeftCell="C1">
      <selection activeCell="K2" sqref="K2"/>
    </sheetView>
  </sheetViews>
  <sheetFormatPr defaultColWidth="9.140625" defaultRowHeight="12.75"/>
  <cols>
    <col min="1" max="1" width="4.28125" style="7" customWidth="1"/>
    <col min="2" max="2" width="6.7109375" style="7" customWidth="1"/>
    <col min="3" max="3" width="50.57421875" style="7" customWidth="1"/>
    <col min="4" max="8" width="11.57421875" style="7" customWidth="1"/>
    <col min="9" max="9" width="13.421875" style="7" customWidth="1"/>
    <col min="10" max="10" width="11.57421875" style="7" customWidth="1"/>
    <col min="11" max="11" width="10.7109375" style="7" customWidth="1"/>
    <col min="12" max="16384" width="9.140625" style="7" customWidth="1"/>
  </cols>
  <sheetData>
    <row r="1" spans="1:10" ht="15.75">
      <c r="A1" s="49" t="s">
        <v>33</v>
      </c>
      <c r="B1" s="49"/>
      <c r="C1" s="49" t="s">
        <v>54</v>
      </c>
      <c r="E1" s="46"/>
      <c r="F1" s="46"/>
      <c r="G1" s="46"/>
      <c r="H1" s="46"/>
      <c r="I1" s="46"/>
      <c r="J1" s="81" t="s">
        <v>85</v>
      </c>
    </row>
    <row r="2" spans="1:3" ht="15.75">
      <c r="A2" s="67"/>
      <c r="B2" s="67"/>
      <c r="C2" s="67"/>
    </row>
    <row r="3" spans="4:10" ht="15.75" customHeight="1" hidden="1">
      <c r="D3" s="5">
        <v>0.869565</v>
      </c>
      <c r="H3" s="50">
        <v>46.21</v>
      </c>
      <c r="I3" s="50">
        <v>62.27</v>
      </c>
      <c r="J3" s="50">
        <v>25.01</v>
      </c>
    </row>
    <row r="4" spans="1:11" ht="76.5">
      <c r="A4" s="107" t="s">
        <v>11</v>
      </c>
      <c r="B4" s="108"/>
      <c r="C4" s="109"/>
      <c r="D4" s="51" t="s">
        <v>28</v>
      </c>
      <c r="E4" s="52" t="s">
        <v>29</v>
      </c>
      <c r="F4" s="51" t="s">
        <v>30</v>
      </c>
      <c r="G4" s="51" t="s">
        <v>31</v>
      </c>
      <c r="H4" s="51" t="s">
        <v>55</v>
      </c>
      <c r="I4" s="51" t="s">
        <v>67</v>
      </c>
      <c r="J4" s="51" t="s">
        <v>56</v>
      </c>
      <c r="K4" s="51" t="s">
        <v>32</v>
      </c>
    </row>
    <row r="5" spans="1:11" ht="12.75">
      <c r="A5" s="53" t="s">
        <v>58</v>
      </c>
      <c r="B5" s="54"/>
      <c r="C5" s="55"/>
      <c r="D5" s="78"/>
      <c r="E5" s="78"/>
      <c r="F5" s="78"/>
      <c r="G5" s="78"/>
      <c r="H5" s="78"/>
      <c r="I5" s="78"/>
      <c r="J5" s="78"/>
      <c r="K5" s="79"/>
    </row>
    <row r="6" spans="1:11" ht="12.75">
      <c r="A6" s="8"/>
      <c r="B6" s="10" t="s">
        <v>42</v>
      </c>
      <c r="D6" s="63">
        <f>2*$D$3</f>
        <v>1.73913</v>
      </c>
      <c r="E6" s="12">
        <v>1</v>
      </c>
      <c r="F6" s="63">
        <f aca="true" t="shared" si="0" ref="F6:F12">D6*E6</f>
        <v>1.73913</v>
      </c>
      <c r="G6" s="12">
        <v>0</v>
      </c>
      <c r="H6" s="63">
        <f aca="true" t="shared" si="1" ref="H6:H12">F6*G6</f>
        <v>0</v>
      </c>
      <c r="I6" s="63">
        <f aca="true" t="shared" si="2" ref="I6:I12">H6*0.05</f>
        <v>0</v>
      </c>
      <c r="J6" s="63">
        <f aca="true" t="shared" si="3" ref="J6:J12">H6*0.1</f>
        <v>0</v>
      </c>
      <c r="K6" s="21">
        <f>(H6*$H$3)+(I6*$I$3)+(J6*$J$3)</f>
        <v>0</v>
      </c>
    </row>
    <row r="7" spans="1:11" ht="12.75">
      <c r="A7" s="8"/>
      <c r="B7" s="9" t="s">
        <v>43</v>
      </c>
      <c r="C7" s="10"/>
      <c r="D7" s="63">
        <f>1*$D$3</f>
        <v>0.869565</v>
      </c>
      <c r="E7" s="12">
        <v>1</v>
      </c>
      <c r="F7" s="63">
        <f t="shared" si="0"/>
        <v>0.869565</v>
      </c>
      <c r="G7" s="12">
        <v>0</v>
      </c>
      <c r="H7" s="63">
        <f t="shared" si="1"/>
        <v>0</v>
      </c>
      <c r="I7" s="63">
        <f t="shared" si="2"/>
        <v>0</v>
      </c>
      <c r="J7" s="63">
        <f t="shared" si="3"/>
        <v>0</v>
      </c>
      <c r="K7" s="21">
        <f aca="true" t="shared" si="4" ref="K7:K12">(H7*$H$3)+(I7*$I$3)+(J7*$J$3)</f>
        <v>0</v>
      </c>
    </row>
    <row r="8" spans="1:11" ht="12.75">
      <c r="A8" s="8"/>
      <c r="B8" s="9" t="s">
        <v>44</v>
      </c>
      <c r="C8" s="10"/>
      <c r="D8" s="63">
        <f>1*$D$3</f>
        <v>0.869565</v>
      </c>
      <c r="E8" s="12">
        <v>1</v>
      </c>
      <c r="F8" s="63">
        <f t="shared" si="0"/>
        <v>0.869565</v>
      </c>
      <c r="G8" s="12">
        <v>0</v>
      </c>
      <c r="H8" s="63">
        <f t="shared" si="1"/>
        <v>0</v>
      </c>
      <c r="I8" s="63">
        <f t="shared" si="2"/>
        <v>0</v>
      </c>
      <c r="J8" s="63">
        <f t="shared" si="3"/>
        <v>0</v>
      </c>
      <c r="K8" s="21">
        <f t="shared" si="4"/>
        <v>0</v>
      </c>
    </row>
    <row r="9" spans="1:11" ht="12.75">
      <c r="A9" s="8"/>
      <c r="B9" s="9" t="s">
        <v>60</v>
      </c>
      <c r="C9" s="10"/>
      <c r="D9" s="63">
        <f>0.5*$D$3</f>
        <v>0.4347825</v>
      </c>
      <c r="E9" s="12">
        <v>1.2</v>
      </c>
      <c r="F9" s="63">
        <f t="shared" si="0"/>
        <v>0.521739</v>
      </c>
      <c r="G9" s="12">
        <v>0</v>
      </c>
      <c r="H9" s="63">
        <f t="shared" si="1"/>
        <v>0</v>
      </c>
      <c r="I9" s="63">
        <f t="shared" si="2"/>
        <v>0</v>
      </c>
      <c r="J9" s="63">
        <f t="shared" si="3"/>
        <v>0</v>
      </c>
      <c r="K9" s="21">
        <f t="shared" si="4"/>
        <v>0</v>
      </c>
    </row>
    <row r="10" spans="1:11" ht="12.75">
      <c r="A10" s="8"/>
      <c r="B10" s="9" t="s">
        <v>59</v>
      </c>
      <c r="C10" s="10"/>
      <c r="D10" s="63">
        <f>24*$D$3</f>
        <v>20.86956</v>
      </c>
      <c r="E10" s="12">
        <v>1</v>
      </c>
      <c r="F10" s="63">
        <f t="shared" si="0"/>
        <v>20.86956</v>
      </c>
      <c r="G10" s="12">
        <v>0</v>
      </c>
      <c r="H10" s="63">
        <f t="shared" si="1"/>
        <v>0</v>
      </c>
      <c r="I10" s="63">
        <f t="shared" si="2"/>
        <v>0</v>
      </c>
      <c r="J10" s="63">
        <f t="shared" si="3"/>
        <v>0</v>
      </c>
      <c r="K10" s="21">
        <f t="shared" si="4"/>
        <v>0</v>
      </c>
    </row>
    <row r="11" spans="1:11" ht="14.25">
      <c r="A11" s="8"/>
      <c r="B11" s="9" t="s">
        <v>72</v>
      </c>
      <c r="C11" s="10"/>
      <c r="D11" s="63">
        <f>24*$D$3</f>
        <v>20.86956</v>
      </c>
      <c r="E11" s="12">
        <v>0.2</v>
      </c>
      <c r="F11" s="63">
        <f t="shared" si="0"/>
        <v>4.1739120000000005</v>
      </c>
      <c r="G11" s="12">
        <v>0</v>
      </c>
      <c r="H11" s="63">
        <f t="shared" si="1"/>
        <v>0</v>
      </c>
      <c r="I11" s="63">
        <f t="shared" si="2"/>
        <v>0</v>
      </c>
      <c r="J11" s="63">
        <f t="shared" si="3"/>
        <v>0</v>
      </c>
      <c r="K11" s="21">
        <f t="shared" si="4"/>
        <v>0</v>
      </c>
    </row>
    <row r="12" spans="1:11" ht="14.25">
      <c r="A12" s="8"/>
      <c r="B12" s="9" t="s">
        <v>71</v>
      </c>
      <c r="C12" s="10"/>
      <c r="D12" s="63">
        <f>8*$D$3</f>
        <v>6.95652</v>
      </c>
      <c r="E12" s="12">
        <v>1.2</v>
      </c>
      <c r="F12" s="63">
        <f t="shared" si="0"/>
        <v>8.347824</v>
      </c>
      <c r="G12" s="12">
        <v>0</v>
      </c>
      <c r="H12" s="63">
        <f t="shared" si="1"/>
        <v>0</v>
      </c>
      <c r="I12" s="63">
        <f t="shared" si="2"/>
        <v>0</v>
      </c>
      <c r="J12" s="63">
        <f t="shared" si="3"/>
        <v>0</v>
      </c>
      <c r="K12" s="21">
        <f t="shared" si="4"/>
        <v>0</v>
      </c>
    </row>
    <row r="13" spans="1:11" ht="12.75">
      <c r="A13" s="8"/>
      <c r="B13" s="9"/>
      <c r="C13" s="10"/>
      <c r="D13" s="63"/>
      <c r="E13" s="12"/>
      <c r="F13" s="63"/>
      <c r="G13" s="12"/>
      <c r="H13" s="63"/>
      <c r="I13" s="63"/>
      <c r="J13" s="63"/>
      <c r="K13" s="21"/>
    </row>
    <row r="14" spans="1:11" ht="12.75">
      <c r="A14" s="53" t="s">
        <v>57</v>
      </c>
      <c r="B14" s="9"/>
      <c r="C14" s="10"/>
      <c r="D14" s="63"/>
      <c r="E14" s="12"/>
      <c r="F14" s="63"/>
      <c r="G14" s="12"/>
      <c r="H14" s="63"/>
      <c r="I14" s="63"/>
      <c r="J14" s="63"/>
      <c r="K14" s="21"/>
    </row>
    <row r="15" spans="1:11" ht="14.25">
      <c r="A15" s="8"/>
      <c r="B15" s="10" t="s">
        <v>66</v>
      </c>
      <c r="C15" s="10"/>
      <c r="D15" s="63">
        <f>4*$D$3</f>
        <v>3.47826</v>
      </c>
      <c r="E15" s="12">
        <v>2</v>
      </c>
      <c r="F15" s="63">
        <f>D15*E15</f>
        <v>6.95652</v>
      </c>
      <c r="G15" s="12">
        <v>13</v>
      </c>
      <c r="H15" s="63">
        <f>F15*G15</f>
        <v>90.43476</v>
      </c>
      <c r="I15" s="63">
        <f>H15*0.05</f>
        <v>4.521738</v>
      </c>
      <c r="J15" s="63">
        <f>H15*0.1</f>
        <v>9.043476</v>
      </c>
      <c r="K15" s="21">
        <f>(H15*$H$3)+(I15*$I$3)+(J15*$J$3)</f>
        <v>4686.73621962</v>
      </c>
    </row>
    <row r="16" spans="1:11" ht="12.75">
      <c r="A16" s="8"/>
      <c r="B16" s="9"/>
      <c r="C16" s="10"/>
      <c r="D16" s="63"/>
      <c r="E16" s="12"/>
      <c r="F16" s="63"/>
      <c r="G16" s="12"/>
      <c r="H16" s="63"/>
      <c r="I16" s="63"/>
      <c r="J16" s="63"/>
      <c r="K16" s="21"/>
    </row>
    <row r="17" spans="1:11" ht="12.75">
      <c r="A17" s="104" t="s">
        <v>34</v>
      </c>
      <c r="B17" s="105"/>
      <c r="C17" s="106"/>
      <c r="D17" s="12"/>
      <c r="E17" s="12"/>
      <c r="F17" s="12"/>
      <c r="G17" s="12"/>
      <c r="H17" s="12"/>
      <c r="I17" s="65">
        <f>+H15+I15+J15</f>
        <v>103.999974</v>
      </c>
      <c r="J17" s="66" t="s">
        <v>0</v>
      </c>
      <c r="K17" s="13"/>
    </row>
    <row r="18" spans="1:11" ht="12.75">
      <c r="A18" s="57"/>
      <c r="B18" s="58"/>
      <c r="C18" s="59"/>
      <c r="D18" s="12"/>
      <c r="E18" s="12"/>
      <c r="F18" s="12"/>
      <c r="G18" s="12"/>
      <c r="H18" s="12"/>
      <c r="I18" s="12"/>
      <c r="J18" s="12"/>
      <c r="K18" s="21"/>
    </row>
    <row r="19" spans="1:11" ht="14.25">
      <c r="A19" s="57" t="s">
        <v>70</v>
      </c>
      <c r="B19" s="58"/>
      <c r="C19" s="59"/>
      <c r="D19" s="78"/>
      <c r="E19" s="78"/>
      <c r="F19" s="78"/>
      <c r="G19" s="78"/>
      <c r="H19" s="78"/>
      <c r="I19" s="78"/>
      <c r="J19" s="78"/>
      <c r="K19" s="21">
        <v>0</v>
      </c>
    </row>
    <row r="20" spans="1:11" ht="12.75">
      <c r="A20" s="60"/>
      <c r="B20" s="58"/>
      <c r="C20" s="61"/>
      <c r="D20" s="12"/>
      <c r="E20" s="12"/>
      <c r="F20" s="12"/>
      <c r="G20" s="12"/>
      <c r="H20" s="12"/>
      <c r="I20" s="12"/>
      <c r="J20" s="12"/>
      <c r="K20" s="21"/>
    </row>
    <row r="21" spans="1:11" ht="12.75">
      <c r="A21" s="56" t="s">
        <v>6</v>
      </c>
      <c r="B21" s="9"/>
      <c r="C21" s="10"/>
      <c r="D21" s="12"/>
      <c r="E21" s="12"/>
      <c r="F21" s="12"/>
      <c r="G21" s="12"/>
      <c r="H21" s="64"/>
      <c r="I21" s="65">
        <f>I17</f>
        <v>103.999974</v>
      </c>
      <c r="J21" s="66" t="s">
        <v>0</v>
      </c>
      <c r="K21" s="1">
        <f>SUM(K5:K20)</f>
        <v>4686.73621962</v>
      </c>
    </row>
    <row r="23" spans="1:3" ht="12.75">
      <c r="A23" s="47" t="s">
        <v>7</v>
      </c>
      <c r="B23" s="47"/>
      <c r="C23" s="47"/>
    </row>
    <row r="25" spans="1:11" ht="12.75">
      <c r="A25" s="102" t="s">
        <v>73</v>
      </c>
      <c r="B25" s="102"/>
      <c r="C25" s="102"/>
      <c r="D25" s="102"/>
      <c r="E25" s="102"/>
      <c r="F25" s="102"/>
      <c r="G25" s="102"/>
      <c r="H25" s="102"/>
      <c r="I25" s="102"/>
      <c r="J25" s="102"/>
      <c r="K25" s="102"/>
    </row>
    <row r="26" spans="1:11" ht="27" customHeight="1">
      <c r="A26" s="102" t="s">
        <v>68</v>
      </c>
      <c r="B26" s="102"/>
      <c r="C26" s="102"/>
      <c r="D26" s="102"/>
      <c r="E26" s="102"/>
      <c r="F26" s="102"/>
      <c r="G26" s="102"/>
      <c r="H26" s="102"/>
      <c r="I26" s="102"/>
      <c r="J26" s="102"/>
      <c r="K26" s="102"/>
    </row>
    <row r="27" spans="1:11" ht="24.75" customHeight="1">
      <c r="A27" s="102" t="s">
        <v>69</v>
      </c>
      <c r="B27" s="102"/>
      <c r="C27" s="102"/>
      <c r="D27" s="102"/>
      <c r="E27" s="102"/>
      <c r="F27" s="102"/>
      <c r="G27" s="102"/>
      <c r="H27" s="102"/>
      <c r="I27" s="102"/>
      <c r="J27" s="102"/>
      <c r="K27" s="102"/>
    </row>
  </sheetData>
  <mergeCells count="5">
    <mergeCell ref="A26:K26"/>
    <mergeCell ref="A17:C17"/>
    <mergeCell ref="A4:C4"/>
    <mergeCell ref="A27:K27"/>
    <mergeCell ref="A25:K25"/>
  </mergeCells>
  <printOptions/>
  <pageMargins left="1" right="1" top="1" bottom="1.01" header="0.31" footer="0.72"/>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GGibson</dc:creator>
  <cp:keywords/>
  <dc:description/>
  <cp:lastModifiedBy>ctsuser</cp:lastModifiedBy>
  <cp:lastPrinted>2010-04-13T02:33:17Z</cp:lastPrinted>
  <dcterms:created xsi:type="dcterms:W3CDTF">2009-11-16T15:53:56Z</dcterms:created>
  <dcterms:modified xsi:type="dcterms:W3CDTF">2010-04-27T13:28:52Z</dcterms:modified>
  <cp:category/>
  <cp:version/>
  <cp:contentType/>
  <cp:contentStatus/>
</cp:coreProperties>
</file>