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1"/>
  </bookViews>
  <sheets>
    <sheet name="Respondent Burden" sheetId="1" r:id="rId1"/>
    <sheet name="Agency Burden" sheetId="2" r:id="rId2"/>
  </sheets>
  <definedNames>
    <definedName name="LABOR">#REF!</definedName>
  </definedNames>
  <calcPr fullCalcOnLoad="1"/>
</workbook>
</file>

<file path=xl/sharedStrings.xml><?xml version="1.0" encoding="utf-8"?>
<sst xmlns="http://schemas.openxmlformats.org/spreadsheetml/2006/main" count="92" uniqueCount="61">
  <si>
    <t>Table 1- Respondent Burden and Cost</t>
  </si>
  <si>
    <t>Hours and Cost per Application</t>
  </si>
  <si>
    <t>Total Hours and Cost for industry</t>
  </si>
  <si>
    <t>Information Collection              Activity</t>
  </si>
  <si>
    <t>Engineer</t>
  </si>
  <si>
    <t>Manager</t>
  </si>
  <si>
    <t>Legal</t>
  </si>
  <si>
    <t>Clerical</t>
  </si>
  <si>
    <t>Respon.     hr/yr</t>
  </si>
  <si>
    <t>Labor            Cost/yr</t>
  </si>
  <si>
    <t>Capital Startup      Cost</t>
  </si>
  <si>
    <t>O&amp;M      Cost(1)</t>
  </si>
  <si>
    <t>Total hr/yr</t>
  </si>
  <si>
    <t>Total               Cost/yr (Without labor)</t>
  </si>
  <si>
    <t>Number of Respondents</t>
  </si>
  <si>
    <t>Total        hr/yr</t>
  </si>
  <si>
    <t>Total               Cost/yr</t>
  </si>
  <si>
    <t>varies</t>
  </si>
  <si>
    <t>N/A</t>
  </si>
  <si>
    <t>Hours and cost per application</t>
  </si>
  <si>
    <t>Total hours and cost</t>
  </si>
  <si>
    <t>Engineer (GS-13/10)</t>
  </si>
  <si>
    <t>Attorney (GS-13.10)</t>
  </si>
  <si>
    <t>Manager (GS 15)</t>
  </si>
  <si>
    <t>SES-1</t>
  </si>
  <si>
    <t>Labor cost/yr</t>
  </si>
  <si>
    <t>Applications/Respondents</t>
  </si>
  <si>
    <t>Total               cost/yr</t>
  </si>
  <si>
    <t>Defect Information Reports (DIRs)</t>
  </si>
  <si>
    <t>Review of instructions and regulations</t>
  </si>
  <si>
    <t>Compile Data</t>
  </si>
  <si>
    <t>Prepare and submit  report</t>
  </si>
  <si>
    <t>Review report</t>
  </si>
  <si>
    <t>Voluntary Emission Recall Reports (VERRs)</t>
  </si>
  <si>
    <t>Review regulations</t>
  </si>
  <si>
    <t>Prepare and submit report</t>
  </si>
  <si>
    <t>Maintain Owner Records</t>
  </si>
  <si>
    <t>Voluntary Recall Quarterly Reports</t>
  </si>
  <si>
    <t>Total per manufacturer</t>
  </si>
  <si>
    <t>Table 3 - Annual Agency Burden and Cost</t>
  </si>
  <si>
    <t>Answer respondent questions</t>
  </si>
  <si>
    <t>DIRs and VERRs</t>
  </si>
  <si>
    <t>Review reports for completeness, compliance, etc.</t>
  </si>
  <si>
    <t>Analyze reports, evaluate manufacturer's procedures</t>
  </si>
  <si>
    <t>Recommend activities</t>
  </si>
  <si>
    <t>Data entry and file</t>
  </si>
  <si>
    <t>VERR updates</t>
  </si>
  <si>
    <t>+ Contractor Services</t>
  </si>
  <si>
    <t>Agency hr/yr</t>
  </si>
  <si>
    <t>Subtotal for the agency (EPA Personnel only)</t>
  </si>
  <si>
    <t>O&amp;M Costs</t>
  </si>
  <si>
    <t>EPA TOTALS:</t>
  </si>
  <si>
    <t>Review, and analyze</t>
  </si>
  <si>
    <t>Address potential issues</t>
  </si>
  <si>
    <t>Total per Respondent</t>
  </si>
  <si>
    <t>Total for the Industry</t>
  </si>
  <si>
    <t>Review, analyze and process</t>
  </si>
  <si>
    <t>Engineer (GS-9)</t>
  </si>
  <si>
    <t>Average Frequency (DIRs/VERRs per Respondent)</t>
  </si>
  <si>
    <t>Recordkeeping - VERRs &amp; VERR Quarterly Reports</t>
  </si>
  <si>
    <t>Recordkeeping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</si>
</sst>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0.0"/>
    <numFmt numFmtId="167" formatCode="0.000"/>
    <numFmt numFmtId="168" formatCode="#,##0.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 horizontal="right"/>
    </xf>
    <xf numFmtId="169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169" fontId="0" fillId="0" borderId="2" xfId="0" applyNumberFormat="1" applyFont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center" wrapText="1"/>
    </xf>
    <xf numFmtId="8" fontId="4" fillId="0" borderId="4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center" wrapText="1"/>
    </xf>
    <xf numFmtId="8" fontId="5" fillId="3" borderId="2" xfId="0" applyNumberFormat="1" applyFont="1" applyFill="1" applyBorder="1" applyAlignment="1">
      <alignment horizontal="center" vertical="top" wrapText="1"/>
    </xf>
    <xf numFmtId="169" fontId="4" fillId="2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5" fillId="3" borderId="6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169" fontId="0" fillId="0" borderId="7" xfId="0" applyNumberFormat="1" applyFont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169" fontId="0" fillId="0" borderId="4" xfId="0" applyNumberFormat="1" applyFont="1" applyFill="1" applyBorder="1" applyAlignment="1">
      <alignment horizontal="right"/>
    </xf>
    <xf numFmtId="169" fontId="0" fillId="0" borderId="4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169" fontId="0" fillId="0" borderId="0" xfId="0" applyNumberFormat="1" applyFont="1" applyBorder="1" applyAlignment="1">
      <alignment horizontal="right" wrapText="1"/>
    </xf>
    <xf numFmtId="0" fontId="0" fillId="0" borderId="8" xfId="0" applyFont="1" applyFill="1" applyBorder="1" applyAlignment="1">
      <alignment wrapText="1"/>
    </xf>
    <xf numFmtId="169" fontId="0" fillId="0" borderId="9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8" fontId="4" fillId="0" borderId="4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1" fontId="0" fillId="2" borderId="6" xfId="0" applyNumberFormat="1" applyFont="1" applyFill="1" applyBorder="1" applyAlignment="1">
      <alignment horizontal="right" wrapText="1"/>
    </xf>
    <xf numFmtId="169" fontId="0" fillId="2" borderId="6" xfId="0" applyNumberFormat="1" applyFont="1" applyFill="1" applyBorder="1" applyAlignment="1">
      <alignment horizontal="right" wrapText="1"/>
    </xf>
    <xf numFmtId="164" fontId="0" fillId="2" borderId="6" xfId="0" applyNumberFormat="1" applyFont="1" applyFill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3" fontId="0" fillId="2" borderId="6" xfId="0" applyNumberFormat="1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right" wrapText="1"/>
    </xf>
    <xf numFmtId="169" fontId="0" fillId="2" borderId="2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/>
    </xf>
    <xf numFmtId="169" fontId="6" fillId="3" borderId="6" xfId="0" applyNumberFormat="1" applyFont="1" applyFill="1" applyBorder="1" applyAlignment="1">
      <alignment horizontal="right" wrapText="1"/>
    </xf>
    <xf numFmtId="166" fontId="0" fillId="0" borderId="2" xfId="0" applyNumberFormat="1" applyFont="1" applyBorder="1" applyAlignment="1">
      <alignment horizontal="right" wrapText="1"/>
    </xf>
    <xf numFmtId="166" fontId="0" fillId="0" borderId="2" xfId="0" applyNumberFormat="1" applyFont="1" applyBorder="1" applyAlignment="1">
      <alignment wrapText="1"/>
    </xf>
    <xf numFmtId="166" fontId="0" fillId="0" borderId="10" xfId="0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166" fontId="0" fillId="0" borderId="7" xfId="0" applyNumberFormat="1" applyFont="1" applyBorder="1" applyAlignment="1">
      <alignment horizontal="right" wrapText="1"/>
    </xf>
    <xf numFmtId="166" fontId="0" fillId="0" borderId="7" xfId="0" applyNumberFormat="1" applyFont="1" applyBorder="1" applyAlignment="1">
      <alignment wrapText="1"/>
    </xf>
    <xf numFmtId="169" fontId="0" fillId="0" borderId="10" xfId="0" applyNumberFormat="1" applyFont="1" applyFill="1" applyBorder="1" applyAlignment="1">
      <alignment wrapText="1"/>
    </xf>
    <xf numFmtId="3" fontId="5" fillId="3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8" fontId="5" fillId="3" borderId="2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wrapText="1"/>
    </xf>
    <xf numFmtId="0" fontId="5" fillId="3" borderId="5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0" fillId="2" borderId="2" xfId="0" applyFont="1" applyFill="1" applyBorder="1" applyAlignment="1" quotePrefix="1">
      <alignment horizontal="right" wrapText="1"/>
    </xf>
    <xf numFmtId="0" fontId="6" fillId="3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workbookViewId="0" topLeftCell="A1">
      <selection activeCell="D40" sqref="D40"/>
    </sheetView>
  </sheetViews>
  <sheetFormatPr defaultColWidth="9.140625" defaultRowHeight="12.75"/>
  <cols>
    <col min="1" max="1" width="22.00390625" style="16" customWidth="1"/>
    <col min="2" max="2" width="9.8515625" style="16" customWidth="1"/>
    <col min="3" max="3" width="11.00390625" style="16" bestFit="1" customWidth="1"/>
    <col min="4" max="4" width="10.00390625" style="16" customWidth="1"/>
    <col min="5" max="5" width="10.28125" style="16" bestFit="1" customWidth="1"/>
    <col min="6" max="6" width="9.140625" style="16" customWidth="1"/>
    <col min="7" max="7" width="12.8515625" style="16" bestFit="1" customWidth="1"/>
    <col min="8" max="8" width="7.8515625" style="16" bestFit="1" customWidth="1"/>
    <col min="9" max="9" width="13.7109375" style="16" customWidth="1"/>
    <col min="10" max="10" width="14.140625" style="16" bestFit="1" customWidth="1"/>
    <col min="11" max="11" width="8.8515625" style="16" customWidth="1"/>
    <col min="12" max="12" width="12.8515625" style="16" customWidth="1"/>
    <col min="13" max="13" width="9.421875" style="16" customWidth="1"/>
    <col min="14" max="14" width="11.57421875" style="16" customWidth="1"/>
    <col min="15" max="15" width="13.8515625" style="16" bestFit="1" customWidth="1"/>
    <col min="16" max="16384" width="9.140625" style="16" customWidth="1"/>
  </cols>
  <sheetData>
    <row r="1" spans="1:15" s="7" customFormat="1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26.25" customHeight="1">
      <c r="A3" s="34"/>
      <c r="B3" s="89" t="s">
        <v>1</v>
      </c>
      <c r="C3" s="90"/>
      <c r="D3" s="90"/>
      <c r="E3" s="90"/>
      <c r="F3" s="90"/>
      <c r="G3" s="90"/>
      <c r="H3" s="90"/>
      <c r="I3" s="90"/>
      <c r="J3" s="91"/>
      <c r="K3" s="92" t="s">
        <v>54</v>
      </c>
      <c r="L3" s="93"/>
      <c r="M3" s="89" t="s">
        <v>2</v>
      </c>
      <c r="N3" s="90"/>
      <c r="O3" s="91"/>
    </row>
    <row r="4" spans="1:15" s="15" customFormat="1" ht="66.75" customHeight="1">
      <c r="A4" s="96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94" t="s">
        <v>8</v>
      </c>
      <c r="G4" s="94" t="s">
        <v>9</v>
      </c>
      <c r="H4" s="94" t="s">
        <v>10</v>
      </c>
      <c r="I4" s="94" t="s">
        <v>11</v>
      </c>
      <c r="J4" s="94" t="s">
        <v>58</v>
      </c>
      <c r="K4" s="94" t="s">
        <v>12</v>
      </c>
      <c r="L4" s="94" t="s">
        <v>13</v>
      </c>
      <c r="M4" s="94" t="s">
        <v>14</v>
      </c>
      <c r="N4" s="94" t="s">
        <v>15</v>
      </c>
      <c r="O4" s="94" t="s">
        <v>16</v>
      </c>
    </row>
    <row r="5" spans="1:15" ht="12.75">
      <c r="A5" s="97"/>
      <c r="B5" s="31">
        <v>81.35</v>
      </c>
      <c r="C5" s="31">
        <v>123.98</v>
      </c>
      <c r="D5" s="31">
        <v>130.26</v>
      </c>
      <c r="E5" s="31">
        <v>31.35</v>
      </c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17" customFormat="1" ht="12.75">
      <c r="A6" s="23"/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s="17" customFormat="1" ht="15.75" customHeigh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5" ht="25.5">
      <c r="A8" s="21" t="s">
        <v>29</v>
      </c>
      <c r="B8" s="22">
        <v>10</v>
      </c>
      <c r="C8" s="22">
        <v>8</v>
      </c>
      <c r="D8" s="22">
        <v>3</v>
      </c>
      <c r="E8" s="22">
        <v>0</v>
      </c>
      <c r="F8" s="6">
        <f aca="true" t="shared" si="0" ref="F8:F20">B8+C8+D8+E8</f>
        <v>21</v>
      </c>
      <c r="G8" s="4">
        <f aca="true" t="shared" si="1" ref="G8:G20">(B8*$B$5)+(C8*$C$5)+(D8*$D$5)+(E8*$E$5)</f>
        <v>2196.12</v>
      </c>
      <c r="H8" s="3">
        <v>0</v>
      </c>
      <c r="I8" s="4">
        <v>0</v>
      </c>
      <c r="J8" s="33">
        <v>1</v>
      </c>
      <c r="K8" s="2">
        <f>F8*J8</f>
        <v>21</v>
      </c>
      <c r="L8" s="2">
        <f>I8*J8</f>
        <v>0</v>
      </c>
      <c r="M8" s="6">
        <v>75</v>
      </c>
      <c r="N8" s="2">
        <f>F8*J8*M8</f>
        <v>1575</v>
      </c>
      <c r="O8" s="3">
        <f>(G8+H8+I8)*J8*M8</f>
        <v>164709</v>
      </c>
    </row>
    <row r="9" spans="1:15" ht="12.75">
      <c r="A9" s="21" t="s">
        <v>30</v>
      </c>
      <c r="B9" s="22">
        <f>220/5</f>
        <v>44</v>
      </c>
      <c r="C9" s="22">
        <v>12</v>
      </c>
      <c r="D9" s="22">
        <v>0</v>
      </c>
      <c r="E9" s="22">
        <v>0</v>
      </c>
      <c r="F9" s="6">
        <f t="shared" si="0"/>
        <v>56</v>
      </c>
      <c r="G9" s="4">
        <f t="shared" si="1"/>
        <v>5067.16</v>
      </c>
      <c r="H9" s="3">
        <v>0</v>
      </c>
      <c r="I9" s="4">
        <v>40</v>
      </c>
      <c r="J9" s="33">
        <v>3</v>
      </c>
      <c r="K9" s="2">
        <f>F9*J9</f>
        <v>168</v>
      </c>
      <c r="L9" s="2">
        <f>I9*J9</f>
        <v>120</v>
      </c>
      <c r="M9" s="6">
        <v>75</v>
      </c>
      <c r="N9" s="2">
        <f>F9*J9*M9</f>
        <v>12600</v>
      </c>
      <c r="O9" s="3">
        <f>(G9+H9+I9)*J9*M9</f>
        <v>1149111</v>
      </c>
    </row>
    <row r="10" spans="1:15" ht="25.5">
      <c r="A10" s="21" t="s">
        <v>31</v>
      </c>
      <c r="B10" s="22">
        <f>60/5</f>
        <v>12</v>
      </c>
      <c r="C10" s="22">
        <v>4</v>
      </c>
      <c r="D10" s="22">
        <v>2</v>
      </c>
      <c r="E10" s="22">
        <v>5</v>
      </c>
      <c r="F10" s="6">
        <f t="shared" si="0"/>
        <v>23</v>
      </c>
      <c r="G10" s="4">
        <f t="shared" si="1"/>
        <v>1889.3899999999999</v>
      </c>
      <c r="H10" s="3">
        <v>0</v>
      </c>
      <c r="I10" s="4">
        <v>10</v>
      </c>
      <c r="J10" s="33">
        <v>3</v>
      </c>
      <c r="K10" s="2">
        <f>F10*J10</f>
        <v>69</v>
      </c>
      <c r="L10" s="2">
        <f>I10*J10</f>
        <v>30</v>
      </c>
      <c r="M10" s="6">
        <v>75</v>
      </c>
      <c r="N10" s="2">
        <f>F10*J10*M10</f>
        <v>5175</v>
      </c>
      <c r="O10" s="3">
        <f>(G10+H10+I10)*J10*M10</f>
        <v>427362.75</v>
      </c>
    </row>
    <row r="11" spans="1:15" ht="12.75">
      <c r="A11" s="21" t="s">
        <v>32</v>
      </c>
      <c r="B11" s="22">
        <f>16/5</f>
        <v>3.2</v>
      </c>
      <c r="C11" s="22">
        <v>1.5</v>
      </c>
      <c r="D11" s="22">
        <v>1</v>
      </c>
      <c r="E11" s="22">
        <v>1</v>
      </c>
      <c r="F11" s="6">
        <f t="shared" si="0"/>
        <v>6.7</v>
      </c>
      <c r="G11" s="4">
        <f t="shared" si="1"/>
        <v>607.9</v>
      </c>
      <c r="H11" s="3">
        <v>0</v>
      </c>
      <c r="I11" s="4">
        <v>0</v>
      </c>
      <c r="J11" s="33">
        <v>3</v>
      </c>
      <c r="K11" s="2">
        <f>F11*J11</f>
        <v>20.1</v>
      </c>
      <c r="L11" s="2">
        <f>I11*J11</f>
        <v>0</v>
      </c>
      <c r="M11" s="6">
        <v>75</v>
      </c>
      <c r="N11" s="2">
        <f>F11*J11*M11</f>
        <v>1507.5</v>
      </c>
      <c r="O11" s="3">
        <f>(G11+H11+I11)*J11*M11</f>
        <v>136777.5</v>
      </c>
    </row>
    <row r="12" spans="1:15" ht="12.75">
      <c r="A12" s="21" t="s">
        <v>60</v>
      </c>
      <c r="B12" s="22">
        <v>1</v>
      </c>
      <c r="C12" s="22">
        <v>0</v>
      </c>
      <c r="D12" s="22">
        <v>0</v>
      </c>
      <c r="E12" s="22">
        <v>2</v>
      </c>
      <c r="F12" s="6">
        <f>B12+C12+D12+E12</f>
        <v>3</v>
      </c>
      <c r="G12" s="4">
        <f>(B12*$B$5)+(C12*$C$5)+(D12*$D$5)+(E12*$E$5)</f>
        <v>144.05</v>
      </c>
      <c r="H12" s="3">
        <v>0</v>
      </c>
      <c r="I12" s="3">
        <v>2</v>
      </c>
      <c r="J12" s="33">
        <v>1</v>
      </c>
      <c r="K12" s="2">
        <f>F12*J12</f>
        <v>3</v>
      </c>
      <c r="L12" s="2">
        <f>I12*J12</f>
        <v>2</v>
      </c>
      <c r="M12" s="6">
        <v>75</v>
      </c>
      <c r="N12" s="2">
        <f>F12*J12*M12</f>
        <v>225</v>
      </c>
      <c r="O12" s="3">
        <f>(G12+H12+I12)*J12*M12</f>
        <v>10953.75</v>
      </c>
    </row>
    <row r="13" spans="1:15" ht="15.75" customHeight="1">
      <c r="A13" s="98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</row>
    <row r="14" spans="1:15" ht="12.75">
      <c r="A14" s="21" t="s">
        <v>34</v>
      </c>
      <c r="B14" s="22">
        <v>9</v>
      </c>
      <c r="C14" s="22">
        <v>4</v>
      </c>
      <c r="D14" s="22">
        <v>1</v>
      </c>
      <c r="E14" s="22">
        <v>0</v>
      </c>
      <c r="F14" s="6">
        <f t="shared" si="0"/>
        <v>14</v>
      </c>
      <c r="G14" s="4">
        <f>(B14*$B$5)+(C14*$C$5)+(D14*$D$5)+(E14*$E$5)</f>
        <v>1358.33</v>
      </c>
      <c r="H14" s="3">
        <v>0</v>
      </c>
      <c r="I14" s="3">
        <v>0</v>
      </c>
      <c r="J14" s="5">
        <v>1</v>
      </c>
      <c r="K14" s="2">
        <f>F14*J14</f>
        <v>14</v>
      </c>
      <c r="L14" s="2">
        <f>I14*J14</f>
        <v>0</v>
      </c>
      <c r="M14" s="6">
        <v>20</v>
      </c>
      <c r="N14" s="2">
        <f>F14*J14*M14</f>
        <v>280</v>
      </c>
      <c r="O14" s="3">
        <f>(G14+H14+I14)*J14*M14</f>
        <v>27166.6</v>
      </c>
    </row>
    <row r="15" spans="1:15" ht="12.75">
      <c r="A15" s="21" t="s">
        <v>30</v>
      </c>
      <c r="B15" s="22">
        <f>120/5</f>
        <v>24</v>
      </c>
      <c r="C15" s="22">
        <v>5</v>
      </c>
      <c r="D15" s="22">
        <v>0</v>
      </c>
      <c r="E15" s="22">
        <v>0</v>
      </c>
      <c r="F15" s="6">
        <f t="shared" si="0"/>
        <v>29</v>
      </c>
      <c r="G15" s="4">
        <f t="shared" si="1"/>
        <v>2572.2999999999997</v>
      </c>
      <c r="H15" s="3">
        <v>0</v>
      </c>
      <c r="I15" s="3">
        <v>40</v>
      </c>
      <c r="J15" s="5">
        <v>2</v>
      </c>
      <c r="K15" s="2">
        <f>F15*J15</f>
        <v>58</v>
      </c>
      <c r="L15" s="2">
        <f>I15*J15</f>
        <v>80</v>
      </c>
      <c r="M15" s="6">
        <v>20</v>
      </c>
      <c r="N15" s="2">
        <f>F15*J15*M15</f>
        <v>1160</v>
      </c>
      <c r="O15" s="3">
        <f>(G15+H15+I15)*J15*M15</f>
        <v>104491.99999999999</v>
      </c>
    </row>
    <row r="16" spans="1:15" ht="12" customHeight="1">
      <c r="A16" s="21" t="s">
        <v>35</v>
      </c>
      <c r="B16" s="22">
        <f>40/5</f>
        <v>8</v>
      </c>
      <c r="C16" s="22">
        <v>5</v>
      </c>
      <c r="D16" s="22">
        <v>2</v>
      </c>
      <c r="E16" s="22">
        <v>3</v>
      </c>
      <c r="F16" s="6">
        <f t="shared" si="0"/>
        <v>18</v>
      </c>
      <c r="G16" s="4">
        <f t="shared" si="1"/>
        <v>1625.2699999999998</v>
      </c>
      <c r="H16" s="3">
        <v>0</v>
      </c>
      <c r="I16" s="3">
        <v>10</v>
      </c>
      <c r="J16" s="5">
        <v>2</v>
      </c>
      <c r="K16" s="2">
        <f>F16*J16</f>
        <v>36</v>
      </c>
      <c r="L16" s="2">
        <f>I16*J16</f>
        <v>20</v>
      </c>
      <c r="M16" s="6">
        <v>20</v>
      </c>
      <c r="N16" s="2">
        <f>F16*J16*M16</f>
        <v>720</v>
      </c>
      <c r="O16" s="3">
        <f>(G16+H16+I16)*J16*M16</f>
        <v>65410.79999999999</v>
      </c>
    </row>
    <row r="17" spans="1:15" ht="12.75">
      <c r="A17" s="21" t="s">
        <v>32</v>
      </c>
      <c r="B17" s="22">
        <v>7</v>
      </c>
      <c r="C17" s="22">
        <v>3</v>
      </c>
      <c r="D17" s="22">
        <v>1</v>
      </c>
      <c r="E17" s="22">
        <v>1</v>
      </c>
      <c r="F17" s="6">
        <f t="shared" si="0"/>
        <v>12</v>
      </c>
      <c r="G17" s="4">
        <f t="shared" si="1"/>
        <v>1102.9999999999998</v>
      </c>
      <c r="H17" s="3">
        <v>0</v>
      </c>
      <c r="I17" s="3">
        <v>0</v>
      </c>
      <c r="J17" s="5">
        <v>2</v>
      </c>
      <c r="K17" s="2">
        <f>F17*J17</f>
        <v>24</v>
      </c>
      <c r="L17" s="2">
        <f>I17*J17</f>
        <v>0</v>
      </c>
      <c r="M17" s="6">
        <v>20</v>
      </c>
      <c r="N17" s="2">
        <f>F17*J17*M17</f>
        <v>480</v>
      </c>
      <c r="O17" s="3">
        <f>(G17+H17+I17)*J17*M17</f>
        <v>44119.99999999999</v>
      </c>
    </row>
    <row r="18" spans="1:15" ht="12.75">
      <c r="A18" s="21" t="s">
        <v>36</v>
      </c>
      <c r="B18" s="22">
        <v>2</v>
      </c>
      <c r="C18" s="22">
        <v>2</v>
      </c>
      <c r="D18" s="22">
        <v>0</v>
      </c>
      <c r="E18" s="22">
        <v>40</v>
      </c>
      <c r="F18" s="6">
        <f t="shared" si="0"/>
        <v>44</v>
      </c>
      <c r="G18" s="4">
        <f t="shared" si="1"/>
        <v>1664.6599999999999</v>
      </c>
      <c r="H18" s="3">
        <v>0</v>
      </c>
      <c r="I18" s="3">
        <v>40</v>
      </c>
      <c r="J18" s="5">
        <v>2</v>
      </c>
      <c r="K18" s="2">
        <f>F18*J18</f>
        <v>88</v>
      </c>
      <c r="L18" s="2">
        <f>I18*J18</f>
        <v>80</v>
      </c>
      <c r="M18" s="6">
        <v>20</v>
      </c>
      <c r="N18" s="2">
        <f>F18*J18*M18</f>
        <v>1760</v>
      </c>
      <c r="O18" s="3">
        <f>(G18+H18+I18)*J18*M18</f>
        <v>68186.4</v>
      </c>
    </row>
    <row r="19" spans="1:15" ht="15.75" customHeight="1">
      <c r="A19" s="98" t="s">
        <v>37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12.75">
      <c r="A20" s="21" t="s">
        <v>34</v>
      </c>
      <c r="B20" s="22">
        <v>8</v>
      </c>
      <c r="C20" s="22">
        <v>4</v>
      </c>
      <c r="D20" s="22">
        <v>1</v>
      </c>
      <c r="E20" s="22">
        <v>0</v>
      </c>
      <c r="F20" s="6">
        <f t="shared" si="0"/>
        <v>13</v>
      </c>
      <c r="G20" s="4">
        <f t="shared" si="1"/>
        <v>1276.98</v>
      </c>
      <c r="H20" s="3">
        <v>0</v>
      </c>
      <c r="I20" s="3">
        <v>0</v>
      </c>
      <c r="J20" s="33">
        <v>1</v>
      </c>
      <c r="K20" s="2">
        <f>F20*J20</f>
        <v>13</v>
      </c>
      <c r="L20" s="2">
        <f>I20*J20</f>
        <v>0</v>
      </c>
      <c r="M20" s="6">
        <v>20</v>
      </c>
      <c r="N20" s="2">
        <f>F20*J20*M20</f>
        <v>260</v>
      </c>
      <c r="O20" s="3">
        <f>(G20+H20+I20)*J20*M20</f>
        <v>25539.6</v>
      </c>
    </row>
    <row r="21" spans="1:15" ht="12.75">
      <c r="A21" s="21" t="s">
        <v>30</v>
      </c>
      <c r="B21" s="22">
        <v>10</v>
      </c>
      <c r="C21" s="22">
        <v>1</v>
      </c>
      <c r="D21" s="22">
        <v>0</v>
      </c>
      <c r="E21" s="22">
        <v>0</v>
      </c>
      <c r="F21" s="6">
        <f>B21+C21+D21+E21</f>
        <v>11</v>
      </c>
      <c r="G21" s="4">
        <f>(B21*$B$5)+(C21*$C$5)+(D21*$D$5)+(E21*$E$5)</f>
        <v>937.48</v>
      </c>
      <c r="H21" s="3">
        <v>0</v>
      </c>
      <c r="I21" s="3">
        <v>45</v>
      </c>
      <c r="J21" s="33">
        <v>2</v>
      </c>
      <c r="K21" s="2">
        <f>F21*J21</f>
        <v>22</v>
      </c>
      <c r="L21" s="2">
        <f>I21*J21</f>
        <v>90</v>
      </c>
      <c r="M21" s="6">
        <v>20</v>
      </c>
      <c r="N21" s="2">
        <f>F21*J21*M21</f>
        <v>440</v>
      </c>
      <c r="O21" s="3">
        <f>(G21+H21+I21)*J21*M21</f>
        <v>39299.2</v>
      </c>
    </row>
    <row r="22" spans="1:15" ht="12" customHeight="1">
      <c r="A22" s="21" t="s">
        <v>35</v>
      </c>
      <c r="B22" s="22">
        <v>1</v>
      </c>
      <c r="C22" s="22">
        <v>1</v>
      </c>
      <c r="D22" s="22">
        <v>0</v>
      </c>
      <c r="E22" s="22">
        <v>1</v>
      </c>
      <c r="F22" s="6">
        <f>B22+C22+D22+E22</f>
        <v>3</v>
      </c>
      <c r="G22" s="4">
        <f>(B22*$B$5)+(C22*$C$5)+(D22*$D$5)+(E22*$E$5)</f>
        <v>236.67999999999998</v>
      </c>
      <c r="H22" s="3">
        <v>0</v>
      </c>
      <c r="I22" s="3">
        <v>5</v>
      </c>
      <c r="J22" s="33">
        <v>2</v>
      </c>
      <c r="K22" s="2">
        <f>F22*J22</f>
        <v>6</v>
      </c>
      <c r="L22" s="2">
        <f>I22*J22</f>
        <v>10</v>
      </c>
      <c r="M22" s="6">
        <v>20</v>
      </c>
      <c r="N22" s="2">
        <f>F22*J22*M22</f>
        <v>120</v>
      </c>
      <c r="O22" s="3">
        <f>(G22+H22+I22)*J22*M22</f>
        <v>9667.199999999999</v>
      </c>
    </row>
    <row r="23" spans="1:15" ht="12.75">
      <c r="A23" s="21" t="s">
        <v>32</v>
      </c>
      <c r="B23" s="22">
        <v>2</v>
      </c>
      <c r="C23" s="22">
        <v>1</v>
      </c>
      <c r="D23" s="22">
        <v>1</v>
      </c>
      <c r="E23" s="22">
        <v>1</v>
      </c>
      <c r="F23" s="6">
        <f>B23+C23+D23+E23</f>
        <v>5</v>
      </c>
      <c r="G23" s="4">
        <f>(B23*$B$5)+(C23*$C$5)+(D23*$D$5)+(E23*$E$5)</f>
        <v>448.29</v>
      </c>
      <c r="H23" s="3">
        <v>0</v>
      </c>
      <c r="I23" s="3">
        <v>0</v>
      </c>
      <c r="J23" s="33">
        <v>2</v>
      </c>
      <c r="K23" s="2">
        <f>F23*J23</f>
        <v>10</v>
      </c>
      <c r="L23" s="2">
        <f>I23*J23</f>
        <v>0</v>
      </c>
      <c r="M23" s="6">
        <v>20</v>
      </c>
      <c r="N23" s="2">
        <f>F23*J23*M23</f>
        <v>200</v>
      </c>
      <c r="O23" s="3">
        <f>(G23+H23+I23)*J23*M23</f>
        <v>17931.600000000002</v>
      </c>
    </row>
    <row r="24" spans="1:15" ht="32.25" customHeight="1">
      <c r="A24" s="21" t="s">
        <v>59</v>
      </c>
      <c r="B24" s="22">
        <v>1</v>
      </c>
      <c r="C24" s="22">
        <v>0</v>
      </c>
      <c r="D24" s="22">
        <v>0</v>
      </c>
      <c r="E24" s="22">
        <v>2</v>
      </c>
      <c r="F24" s="6">
        <f>B24+C24+D24+E24</f>
        <v>3</v>
      </c>
      <c r="G24" s="4">
        <f>(B24*$B$5)+(C24*$C$5)+(D24*$D$5)+(E24*$E$5)</f>
        <v>144.05</v>
      </c>
      <c r="H24" s="3">
        <v>0</v>
      </c>
      <c r="I24" s="3">
        <v>2</v>
      </c>
      <c r="J24" s="33">
        <v>1</v>
      </c>
      <c r="K24" s="2">
        <f>F24*J24</f>
        <v>3</v>
      </c>
      <c r="L24" s="2">
        <f>I24*J24</f>
        <v>2</v>
      </c>
      <c r="M24" s="6">
        <v>20</v>
      </c>
      <c r="N24" s="2">
        <f>F24*J24*M24</f>
        <v>60</v>
      </c>
      <c r="O24" s="3">
        <f>(G24+H24+I24)*J24*M24</f>
        <v>2921</v>
      </c>
    </row>
    <row r="25" spans="1:15" s="17" customFormat="1" ht="12.7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5" ht="25.5">
      <c r="A26" s="83" t="s">
        <v>38</v>
      </c>
      <c r="B26" s="27">
        <f aca="true" t="shared" si="2" ref="B26:G26">SUM(B8:B24)</f>
        <v>142.2</v>
      </c>
      <c r="C26" s="27">
        <f t="shared" si="2"/>
        <v>51.5</v>
      </c>
      <c r="D26" s="27">
        <f t="shared" si="2"/>
        <v>12</v>
      </c>
      <c r="E26" s="27">
        <f t="shared" si="2"/>
        <v>56</v>
      </c>
      <c r="F26" s="27">
        <f t="shared" si="2"/>
        <v>261.7</v>
      </c>
      <c r="G26" s="32">
        <f t="shared" si="2"/>
        <v>21271.659999999996</v>
      </c>
      <c r="H26" s="27">
        <f>SUM(H8:H23)</f>
        <v>0</v>
      </c>
      <c r="I26" s="32">
        <f>SUM(I8:I24)</f>
        <v>194</v>
      </c>
      <c r="J26" s="27" t="s">
        <v>17</v>
      </c>
      <c r="K26" s="27">
        <f>SUM(K8:K24)</f>
        <v>555.1</v>
      </c>
      <c r="L26" s="27">
        <f>SUM(L8:L24)</f>
        <v>434</v>
      </c>
      <c r="M26" s="28" t="s">
        <v>18</v>
      </c>
      <c r="N26" s="27" t="s">
        <v>18</v>
      </c>
      <c r="O26" s="29" t="s">
        <v>18</v>
      </c>
    </row>
    <row r="27" spans="1:15" ht="15.75" customHeight="1">
      <c r="A27" s="60" t="s">
        <v>55</v>
      </c>
      <c r="B27" s="80" t="s">
        <v>18</v>
      </c>
      <c r="C27" s="80" t="s">
        <v>18</v>
      </c>
      <c r="D27" s="80" t="s">
        <v>18</v>
      </c>
      <c r="E27" s="80" t="s">
        <v>18</v>
      </c>
      <c r="F27" s="80" t="s">
        <v>18</v>
      </c>
      <c r="G27" s="81">
        <f>SUMPRODUCT(G8:G24,J8:J24,M8:M24)</f>
        <v>2276608.4000000004</v>
      </c>
      <c r="H27" s="81">
        <v>0</v>
      </c>
      <c r="I27" s="81">
        <f>SUMPRODUCT(I8:I24,J8:J24,M8:M24)</f>
        <v>17040</v>
      </c>
      <c r="J27" s="80" t="s">
        <v>17</v>
      </c>
      <c r="K27" s="80" t="s">
        <v>18</v>
      </c>
      <c r="L27" s="80" t="s">
        <v>18</v>
      </c>
      <c r="M27" s="82">
        <v>75</v>
      </c>
      <c r="N27" s="80">
        <f>SUM(N8:N24)</f>
        <v>26562.5</v>
      </c>
      <c r="O27" s="81">
        <f>SUM(O8:O24)</f>
        <v>2293648.4000000004</v>
      </c>
    </row>
    <row r="29" spans="1:2" ht="12.75">
      <c r="A29" s="18"/>
      <c r="B29" s="19"/>
    </row>
    <row r="30" spans="1:14" ht="12.75">
      <c r="A30" s="18"/>
      <c r="B30" s="19"/>
      <c r="F30" s="85"/>
      <c r="I30" s="85"/>
      <c r="K30" s="85"/>
      <c r="N30" s="85"/>
    </row>
    <row r="31" ht="12.75">
      <c r="N31" s="85"/>
    </row>
    <row r="32" spans="6:14" ht="12.75">
      <c r="F32" s="86"/>
      <c r="I32" s="85"/>
      <c r="K32" s="85"/>
      <c r="N32" s="87"/>
    </row>
    <row r="33" spans="10:15" ht="12.75">
      <c r="J33" s="85"/>
      <c r="O33" s="87"/>
    </row>
    <row r="34" spans="6:14" ht="12.75">
      <c r="F34" s="85"/>
      <c r="I34" s="85"/>
      <c r="K34" s="85"/>
      <c r="N34" s="85"/>
    </row>
    <row r="36" spans="2:5" ht="12.75">
      <c r="B36" s="20"/>
      <c r="E36" s="20"/>
    </row>
    <row r="37" ht="12.75">
      <c r="B37" s="20"/>
    </row>
    <row r="38" ht="12.75">
      <c r="B38" s="20"/>
    </row>
    <row r="39" ht="12.75">
      <c r="B39" s="20"/>
    </row>
  </sheetData>
  <mergeCells count="19">
    <mergeCell ref="A25:O25"/>
    <mergeCell ref="A4:A5"/>
    <mergeCell ref="A13:O13"/>
    <mergeCell ref="A19:O19"/>
    <mergeCell ref="A7:O7"/>
    <mergeCell ref="O4:O5"/>
    <mergeCell ref="F4:F5"/>
    <mergeCell ref="G4:G5"/>
    <mergeCell ref="H4:H5"/>
    <mergeCell ref="A1:O1"/>
    <mergeCell ref="M3:O3"/>
    <mergeCell ref="K3:L3"/>
    <mergeCell ref="I4:I5"/>
    <mergeCell ref="J4:J5"/>
    <mergeCell ref="K4:K5"/>
    <mergeCell ref="B3:J3"/>
    <mergeCell ref="L4:L5"/>
    <mergeCell ref="M4:M5"/>
    <mergeCell ref="N4:N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9" r:id="rId1"/>
  <ignoredErrors>
    <ignoredError sqref="H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5" zoomScaleNormal="85" workbookViewId="0" topLeftCell="A1">
      <selection activeCell="D30" sqref="D30"/>
    </sheetView>
  </sheetViews>
  <sheetFormatPr defaultColWidth="9.140625" defaultRowHeight="12.75"/>
  <cols>
    <col min="1" max="1" width="20.8515625" style="7" customWidth="1"/>
    <col min="2" max="2" width="11.00390625" style="7" bestFit="1" customWidth="1"/>
    <col min="3" max="3" width="11.00390625" style="7" customWidth="1"/>
    <col min="4" max="4" width="9.421875" style="7" customWidth="1"/>
    <col min="5" max="5" width="9.140625" style="7" customWidth="1"/>
    <col min="6" max="6" width="10.421875" style="7" customWidth="1"/>
    <col min="7" max="7" width="9.28125" style="7" customWidth="1"/>
    <col min="8" max="8" width="12.8515625" style="7" bestFit="1" customWidth="1"/>
    <col min="9" max="9" width="8.28125" style="7" customWidth="1"/>
    <col min="10" max="10" width="10.421875" style="7" bestFit="1" customWidth="1"/>
    <col min="11" max="12" width="13.8515625" style="7" customWidth="1"/>
    <col min="13" max="13" width="8.57421875" style="7" customWidth="1"/>
    <col min="14" max="14" width="12.7109375" style="7" bestFit="1" customWidth="1"/>
    <col min="15" max="16384" width="9.140625" style="7" customWidth="1"/>
  </cols>
  <sheetData>
    <row r="1" spans="1:14" s="52" customFormat="1" ht="12.75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52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108" t="s">
        <v>3</v>
      </c>
      <c r="B3" s="107" t="s">
        <v>19</v>
      </c>
      <c r="C3" s="107"/>
      <c r="D3" s="107"/>
      <c r="E3" s="107"/>
      <c r="F3" s="107"/>
      <c r="G3" s="107"/>
      <c r="H3" s="107"/>
      <c r="I3" s="107"/>
      <c r="J3" s="107"/>
      <c r="K3" s="107" t="s">
        <v>20</v>
      </c>
      <c r="L3" s="107"/>
      <c r="M3" s="107"/>
      <c r="N3" s="107"/>
    </row>
    <row r="4" spans="1:14" ht="38.25">
      <c r="A4" s="110"/>
      <c r="B4" s="59" t="s">
        <v>21</v>
      </c>
      <c r="C4" s="59" t="s">
        <v>57</v>
      </c>
      <c r="D4" s="59" t="s">
        <v>22</v>
      </c>
      <c r="E4" s="59" t="s">
        <v>23</v>
      </c>
      <c r="F4" s="59" t="s">
        <v>24</v>
      </c>
      <c r="G4" s="108" t="s">
        <v>48</v>
      </c>
      <c r="H4" s="108" t="s">
        <v>25</v>
      </c>
      <c r="I4" s="108" t="s">
        <v>10</v>
      </c>
      <c r="J4" s="108" t="s">
        <v>50</v>
      </c>
      <c r="K4" s="108" t="s">
        <v>26</v>
      </c>
      <c r="L4" s="108" t="s">
        <v>14</v>
      </c>
      <c r="M4" s="108" t="s">
        <v>12</v>
      </c>
      <c r="N4" s="108" t="s">
        <v>27</v>
      </c>
    </row>
    <row r="5" spans="1:14" ht="12.75">
      <c r="A5" s="109"/>
      <c r="B5" s="84">
        <v>88.736</v>
      </c>
      <c r="C5" s="84">
        <v>24.74</v>
      </c>
      <c r="D5" s="84">
        <v>88.736</v>
      </c>
      <c r="E5" s="84">
        <v>104.36800000000001</v>
      </c>
      <c r="F5" s="84">
        <v>158.4</v>
      </c>
      <c r="G5" s="109"/>
      <c r="H5" s="109"/>
      <c r="I5" s="109"/>
      <c r="J5" s="109"/>
      <c r="K5" s="109"/>
      <c r="L5" s="109"/>
      <c r="M5" s="109"/>
      <c r="N5" s="109"/>
    </row>
    <row r="6" spans="1:14" s="14" customFormat="1" ht="12.75">
      <c r="A6" s="48"/>
      <c r="B6" s="49"/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1"/>
    </row>
    <row r="7" spans="1:14" s="14" customFormat="1" ht="12.75">
      <c r="A7" s="98" t="s">
        <v>41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14" ht="12.75">
      <c r="A8" s="9" t="s">
        <v>34</v>
      </c>
      <c r="B8" s="73">
        <v>10</v>
      </c>
      <c r="C8" s="73">
        <v>20</v>
      </c>
      <c r="D8" s="73">
        <v>20</v>
      </c>
      <c r="E8" s="74">
        <v>10</v>
      </c>
      <c r="F8" s="74">
        <v>2</v>
      </c>
      <c r="G8" s="74">
        <f aca="true" t="shared" si="0" ref="G8:G13">SUM(B8:F8)</f>
        <v>62</v>
      </c>
      <c r="H8" s="3">
        <f aca="true" t="shared" si="1" ref="H8:H13">(B8*$B$5)+(E8*$D$5)+(F8*$E$5)+(F8*$F$5)</f>
        <v>2300.2560000000003</v>
      </c>
      <c r="I8" s="11">
        <v>0</v>
      </c>
      <c r="J8" s="11">
        <v>2</v>
      </c>
      <c r="K8" s="12">
        <v>1</v>
      </c>
      <c r="L8" s="13">
        <v>1</v>
      </c>
      <c r="M8" s="10">
        <f aca="true" t="shared" si="2" ref="M8:M21">G8*K8*L8</f>
        <v>62</v>
      </c>
      <c r="N8" s="11">
        <f aca="true" t="shared" si="3" ref="N8:N21">(H8+I8+J8)*K8*L8</f>
        <v>2302.2560000000003</v>
      </c>
    </row>
    <row r="9" spans="1:14" ht="25.5">
      <c r="A9" s="9" t="s">
        <v>40</v>
      </c>
      <c r="B9" s="73">
        <v>0.5</v>
      </c>
      <c r="C9" s="73">
        <v>1</v>
      </c>
      <c r="D9" s="73">
        <v>0.05</v>
      </c>
      <c r="E9" s="74">
        <v>0.05</v>
      </c>
      <c r="F9" s="74">
        <v>0</v>
      </c>
      <c r="G9" s="74">
        <f t="shared" si="0"/>
        <v>1.6</v>
      </c>
      <c r="H9" s="3">
        <f t="shared" si="1"/>
        <v>48.8048</v>
      </c>
      <c r="I9" s="11">
        <v>0</v>
      </c>
      <c r="J9" s="11">
        <v>0</v>
      </c>
      <c r="K9" s="12">
        <v>1</v>
      </c>
      <c r="L9" s="13">
        <v>75</v>
      </c>
      <c r="M9" s="10">
        <f t="shared" si="2"/>
        <v>120</v>
      </c>
      <c r="N9" s="11">
        <f t="shared" si="3"/>
        <v>3660.36</v>
      </c>
    </row>
    <row r="10" spans="1:14" ht="38.25">
      <c r="A10" s="9" t="s">
        <v>42</v>
      </c>
      <c r="B10" s="73">
        <v>0</v>
      </c>
      <c r="C10" s="73">
        <v>0.5</v>
      </c>
      <c r="D10" s="73">
        <v>0</v>
      </c>
      <c r="E10" s="74">
        <v>0</v>
      </c>
      <c r="F10" s="74">
        <v>0</v>
      </c>
      <c r="G10" s="74">
        <f t="shared" si="0"/>
        <v>0.5</v>
      </c>
      <c r="H10" s="3">
        <f t="shared" si="1"/>
        <v>0</v>
      </c>
      <c r="I10" s="11">
        <v>0</v>
      </c>
      <c r="J10" s="11">
        <v>0.5</v>
      </c>
      <c r="K10" s="12">
        <v>1</v>
      </c>
      <c r="L10" s="13">
        <v>75</v>
      </c>
      <c r="M10" s="10">
        <f t="shared" si="2"/>
        <v>37.5</v>
      </c>
      <c r="N10" s="11">
        <f t="shared" si="3"/>
        <v>37.5</v>
      </c>
    </row>
    <row r="11" spans="1:14" ht="38.25">
      <c r="A11" s="9" t="s">
        <v>43</v>
      </c>
      <c r="B11" s="73">
        <v>0.5</v>
      </c>
      <c r="C11" s="73">
        <v>1</v>
      </c>
      <c r="D11" s="73">
        <v>0.3</v>
      </c>
      <c r="E11" s="74">
        <v>0.3</v>
      </c>
      <c r="F11" s="74">
        <v>0</v>
      </c>
      <c r="G11" s="74">
        <f t="shared" si="0"/>
        <v>2.1</v>
      </c>
      <c r="H11" s="3">
        <f t="shared" si="1"/>
        <v>70.9888</v>
      </c>
      <c r="I11" s="11">
        <v>0</v>
      </c>
      <c r="J11" s="11">
        <v>0</v>
      </c>
      <c r="K11" s="12">
        <v>1</v>
      </c>
      <c r="L11" s="13">
        <v>75</v>
      </c>
      <c r="M11" s="10">
        <f t="shared" si="2"/>
        <v>157.5</v>
      </c>
      <c r="N11" s="11">
        <f t="shared" si="3"/>
        <v>5324.16</v>
      </c>
    </row>
    <row r="12" spans="1:14" ht="12.75">
      <c r="A12" s="9" t="s">
        <v>44</v>
      </c>
      <c r="B12" s="73">
        <v>1</v>
      </c>
      <c r="C12" s="73">
        <v>1</v>
      </c>
      <c r="D12" s="73">
        <v>0.3</v>
      </c>
      <c r="E12" s="74">
        <v>0.3</v>
      </c>
      <c r="F12" s="74">
        <v>0</v>
      </c>
      <c r="G12" s="74">
        <f t="shared" si="0"/>
        <v>2.5999999999999996</v>
      </c>
      <c r="H12" s="3">
        <f t="shared" si="1"/>
        <v>115.3568</v>
      </c>
      <c r="I12" s="11">
        <v>0</v>
      </c>
      <c r="J12" s="11">
        <v>0.5</v>
      </c>
      <c r="K12" s="12">
        <v>1</v>
      </c>
      <c r="L12" s="13">
        <v>75</v>
      </c>
      <c r="M12" s="10">
        <f t="shared" si="2"/>
        <v>194.99999999999997</v>
      </c>
      <c r="N12" s="11">
        <f t="shared" si="3"/>
        <v>8689.26</v>
      </c>
    </row>
    <row r="13" spans="1:14" ht="25.5">
      <c r="A13" s="9" t="s">
        <v>53</v>
      </c>
      <c r="B13" s="73">
        <v>15</v>
      </c>
      <c r="C13" s="73">
        <v>40</v>
      </c>
      <c r="D13" s="73">
        <v>15</v>
      </c>
      <c r="E13" s="74">
        <v>15</v>
      </c>
      <c r="F13" s="74">
        <v>10</v>
      </c>
      <c r="G13" s="74">
        <f t="shared" si="0"/>
        <v>95</v>
      </c>
      <c r="H13" s="3">
        <f t="shared" si="1"/>
        <v>5289.76</v>
      </c>
      <c r="I13" s="11">
        <v>0</v>
      </c>
      <c r="J13" s="11">
        <v>40</v>
      </c>
      <c r="K13" s="12">
        <v>1</v>
      </c>
      <c r="L13" s="13">
        <v>1</v>
      </c>
      <c r="M13" s="10">
        <f t="shared" si="2"/>
        <v>95</v>
      </c>
      <c r="N13" s="11">
        <f t="shared" si="3"/>
        <v>5329.76</v>
      </c>
    </row>
    <row r="14" spans="1:14" ht="15" customHeight="1">
      <c r="A14" s="98" t="s">
        <v>33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1:14" ht="12.75">
      <c r="A15" s="9" t="s">
        <v>52</v>
      </c>
      <c r="B15" s="73">
        <v>1</v>
      </c>
      <c r="C15" s="73">
        <v>1</v>
      </c>
      <c r="D15" s="73">
        <v>1</v>
      </c>
      <c r="E15" s="74">
        <v>1</v>
      </c>
      <c r="F15" s="74">
        <v>0</v>
      </c>
      <c r="G15" s="74">
        <f>SUM(B15:F15)</f>
        <v>4</v>
      </c>
      <c r="H15" s="3">
        <f>(B15*$B$5)+(E15*$D$5)+(F15*$E$5)+(F15*$F$5)</f>
        <v>177.472</v>
      </c>
      <c r="I15" s="11">
        <v>0</v>
      </c>
      <c r="J15" s="11">
        <v>0.5</v>
      </c>
      <c r="K15" s="12">
        <v>1</v>
      </c>
      <c r="L15" s="13">
        <v>20</v>
      </c>
      <c r="M15" s="10">
        <f t="shared" si="2"/>
        <v>80</v>
      </c>
      <c r="N15" s="11">
        <f t="shared" si="3"/>
        <v>3559.44</v>
      </c>
    </row>
    <row r="16" spans="1:14" ht="25.5">
      <c r="A16" s="9" t="s">
        <v>53</v>
      </c>
      <c r="B16" s="75">
        <v>1</v>
      </c>
      <c r="C16" s="75">
        <v>2</v>
      </c>
      <c r="D16" s="75">
        <v>0.5</v>
      </c>
      <c r="E16" s="76">
        <v>0.3</v>
      </c>
      <c r="F16" s="76">
        <v>0.3</v>
      </c>
      <c r="G16" s="74">
        <f>SUM(B16:F16)</f>
        <v>4.1</v>
      </c>
      <c r="H16" s="3">
        <f>(B16*$B$5)+(E16*$D$5)+(F16*$E$5)+(F16*$F$5)</f>
        <v>194.18720000000002</v>
      </c>
      <c r="I16" s="11">
        <v>0</v>
      </c>
      <c r="J16" s="79">
        <v>20</v>
      </c>
      <c r="K16" s="70">
        <v>1</v>
      </c>
      <c r="L16" s="13">
        <v>20</v>
      </c>
      <c r="M16" s="10">
        <f>G16*K16*L16</f>
        <v>82</v>
      </c>
      <c r="N16" s="11">
        <f>(H16+I16+J16)*K16*L16</f>
        <v>4283.744000000001</v>
      </c>
    </row>
    <row r="17" spans="1:14" ht="12.75">
      <c r="A17" s="9" t="s">
        <v>45</v>
      </c>
      <c r="B17" s="73">
        <v>0</v>
      </c>
      <c r="C17" s="73">
        <v>0</v>
      </c>
      <c r="D17" s="73">
        <v>0</v>
      </c>
      <c r="E17" s="74">
        <v>0</v>
      </c>
      <c r="F17" s="74">
        <v>0</v>
      </c>
      <c r="G17" s="74">
        <f>SUM(B17:F17)</f>
        <v>0</v>
      </c>
      <c r="H17" s="3">
        <f>(B17*$B$5)+(E17*$D$5)+(F17*$E$5)+(F17*$F$5)</f>
        <v>0</v>
      </c>
      <c r="I17" s="11">
        <v>0</v>
      </c>
      <c r="J17" s="11">
        <v>0</v>
      </c>
      <c r="K17" s="12">
        <v>1</v>
      </c>
      <c r="L17" s="13">
        <v>20</v>
      </c>
      <c r="M17" s="10">
        <f>G17*K17*L17</f>
        <v>0</v>
      </c>
      <c r="N17" s="11">
        <f>(H17+I17+J17)*K17*L17</f>
        <v>0</v>
      </c>
    </row>
    <row r="18" spans="1:14" ht="15.75" customHeight="1">
      <c r="A18" s="98" t="s">
        <v>46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25.5">
      <c r="A19" s="9" t="s">
        <v>56</v>
      </c>
      <c r="B19" s="73">
        <v>1</v>
      </c>
      <c r="C19" s="73">
        <v>1</v>
      </c>
      <c r="D19" s="73">
        <v>0</v>
      </c>
      <c r="E19" s="74">
        <v>1</v>
      </c>
      <c r="F19" s="74">
        <v>1</v>
      </c>
      <c r="G19" s="74">
        <f>SUM(B19:F19)</f>
        <v>4</v>
      </c>
      <c r="H19" s="3">
        <f>(B19*$B$5)+(E19*$D$5)+(F19*$E$5)+(F19*$F$5)</f>
        <v>440.24</v>
      </c>
      <c r="I19" s="11">
        <v>0</v>
      </c>
      <c r="J19" s="11">
        <v>0.5</v>
      </c>
      <c r="K19" s="12">
        <v>1</v>
      </c>
      <c r="L19" s="13">
        <v>20</v>
      </c>
      <c r="M19" s="10">
        <f t="shared" si="2"/>
        <v>80</v>
      </c>
      <c r="N19" s="11">
        <f t="shared" si="3"/>
        <v>8814.8</v>
      </c>
    </row>
    <row r="20" spans="1:14" ht="25.5">
      <c r="A20" s="9" t="s">
        <v>53</v>
      </c>
      <c r="B20" s="73">
        <v>1</v>
      </c>
      <c r="C20" s="73">
        <v>1</v>
      </c>
      <c r="D20" s="73">
        <v>0</v>
      </c>
      <c r="E20" s="74">
        <v>0.5</v>
      </c>
      <c r="F20" s="74">
        <v>0</v>
      </c>
      <c r="G20" s="74">
        <f>SUM(B20:F20)</f>
        <v>2.5</v>
      </c>
      <c r="H20" s="3">
        <f>(B20*$B$5)+(E20*$D$5)+(F20*$E$5)+(F20*$F$5)</f>
        <v>133.104</v>
      </c>
      <c r="I20" s="11">
        <v>0</v>
      </c>
      <c r="J20" s="11">
        <v>5</v>
      </c>
      <c r="K20" s="12">
        <v>1</v>
      </c>
      <c r="L20" s="13">
        <v>20</v>
      </c>
      <c r="M20" s="10">
        <f>G20*K20*L20</f>
        <v>50</v>
      </c>
      <c r="N20" s="11">
        <f>(H20+I20+J20)*K20*L20</f>
        <v>2762.0800000000004</v>
      </c>
    </row>
    <row r="21" spans="1:14" ht="12.75">
      <c r="A21" s="35" t="s">
        <v>45</v>
      </c>
      <c r="B21" s="77">
        <v>0</v>
      </c>
      <c r="C21" s="77">
        <v>0</v>
      </c>
      <c r="D21" s="77">
        <v>0</v>
      </c>
      <c r="E21" s="78">
        <v>0</v>
      </c>
      <c r="F21" s="78">
        <v>0</v>
      </c>
      <c r="G21" s="74">
        <f>SUM(B21:F21)</f>
        <v>0</v>
      </c>
      <c r="H21" s="3">
        <f>(B21*$B$5)+(E21*$D$5)+(F21*$E$5)+(F21*$F$5)</f>
        <v>0</v>
      </c>
      <c r="I21" s="37">
        <v>0</v>
      </c>
      <c r="J21" s="37">
        <v>0</v>
      </c>
      <c r="K21" s="38">
        <v>1</v>
      </c>
      <c r="L21" s="13">
        <v>20</v>
      </c>
      <c r="M21" s="36">
        <f t="shared" si="2"/>
        <v>0</v>
      </c>
      <c r="N21" s="37">
        <f t="shared" si="3"/>
        <v>0</v>
      </c>
    </row>
    <row r="22" spans="1:14" s="52" customFormat="1" ht="12.75">
      <c r="A22" s="46"/>
      <c r="B22" s="53"/>
      <c r="C22" s="53"/>
      <c r="D22" s="53"/>
      <c r="E22" s="40"/>
      <c r="F22" s="40"/>
      <c r="G22" s="69"/>
      <c r="H22" s="41"/>
      <c r="I22" s="42"/>
      <c r="J22" s="42"/>
      <c r="K22" s="43"/>
      <c r="L22" s="40"/>
      <c r="M22" s="40"/>
      <c r="N22" s="47"/>
    </row>
    <row r="23" spans="1:14" ht="25.5">
      <c r="A23" s="61" t="s">
        <v>49</v>
      </c>
      <c r="B23" s="62" t="s">
        <v>18</v>
      </c>
      <c r="C23" s="62" t="s">
        <v>18</v>
      </c>
      <c r="D23" s="62" t="s">
        <v>18</v>
      </c>
      <c r="E23" s="62" t="s">
        <v>18</v>
      </c>
      <c r="F23" s="62" t="s">
        <v>18</v>
      </c>
      <c r="G23" s="62" t="s">
        <v>18</v>
      </c>
      <c r="H23" s="63">
        <f>SUMPRODUCT(H8:H21,K8:K21,L8:L21)</f>
        <v>44126.36</v>
      </c>
      <c r="I23" s="63">
        <v>0</v>
      </c>
      <c r="J23" s="63">
        <f>SUMPRODUCT(J8:J21,K8:K21,L8:L21)</f>
        <v>637</v>
      </c>
      <c r="K23" s="64">
        <v>1</v>
      </c>
      <c r="L23" s="65">
        <v>75</v>
      </c>
      <c r="M23" s="66">
        <f>SUM(M8:M21)</f>
        <v>959</v>
      </c>
      <c r="N23" s="63">
        <f>SUM(N8:N21)</f>
        <v>44763.36</v>
      </c>
    </row>
    <row r="24" spans="2:14" ht="12.75">
      <c r="B24" s="54"/>
      <c r="C24" s="54"/>
      <c r="D24" s="54"/>
      <c r="E24" s="54"/>
      <c r="F24" s="54"/>
      <c r="G24" s="54"/>
      <c r="H24" s="55"/>
      <c r="I24" s="54"/>
      <c r="J24" s="55"/>
      <c r="K24" s="56"/>
      <c r="L24" s="56"/>
      <c r="M24" s="57"/>
      <c r="N24" s="55"/>
    </row>
    <row r="25" spans="8:14" ht="12" customHeight="1">
      <c r="H25" s="45"/>
      <c r="I25" s="45"/>
      <c r="J25" s="45"/>
      <c r="K25" s="104" t="s">
        <v>47</v>
      </c>
      <c r="L25" s="104"/>
      <c r="M25" s="67">
        <v>898.6</v>
      </c>
      <c r="N25" s="68">
        <v>41329.840942942144</v>
      </c>
    </row>
    <row r="26" spans="2:14" s="58" customFormat="1" ht="12.75">
      <c r="B26" s="44"/>
      <c r="C26" s="44"/>
      <c r="D26" s="44"/>
      <c r="E26" s="44"/>
      <c r="F26" s="44"/>
      <c r="K26" s="105" t="s">
        <v>51</v>
      </c>
      <c r="L26" s="105"/>
      <c r="M26" s="71">
        <f>SUM(M23:M25)</f>
        <v>1857.6</v>
      </c>
      <c r="N26" s="72">
        <f>SUM(N23:N25)</f>
        <v>86093.20094294215</v>
      </c>
    </row>
    <row r="28" spans="7:8" ht="12.75">
      <c r="G28" s="39"/>
      <c r="H28" s="58"/>
    </row>
    <row r="29" spans="7:8" ht="12.75">
      <c r="G29" s="58"/>
      <c r="H29" s="58"/>
    </row>
    <row r="30" spans="7:8" ht="12.75">
      <c r="G30" s="58"/>
      <c r="H30" s="58"/>
    </row>
  </sheetData>
  <mergeCells count="17">
    <mergeCell ref="A14:N14"/>
    <mergeCell ref="A7:N7"/>
    <mergeCell ref="A18:N18"/>
    <mergeCell ref="A3:A5"/>
    <mergeCell ref="L4:L5"/>
    <mergeCell ref="M4:M5"/>
    <mergeCell ref="N4:N5"/>
    <mergeCell ref="K25:L25"/>
    <mergeCell ref="K26:L26"/>
    <mergeCell ref="A1:N1"/>
    <mergeCell ref="B3:J3"/>
    <mergeCell ref="K3:N3"/>
    <mergeCell ref="G4:G5"/>
    <mergeCell ref="H4:H5"/>
    <mergeCell ref="I4:I5"/>
    <mergeCell ref="J4:J5"/>
    <mergeCell ref="K4:K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ctsuser</dc:creator>
  <cp:keywords/>
  <dc:description/>
  <cp:lastModifiedBy>Courtney Kerwin</cp:lastModifiedBy>
  <cp:lastPrinted>2010-06-10T21:38:47Z</cp:lastPrinted>
  <dcterms:created xsi:type="dcterms:W3CDTF">2010-05-26T18:45:23Z</dcterms:created>
  <dcterms:modified xsi:type="dcterms:W3CDTF">2010-07-07T17:40:07Z</dcterms:modified>
  <cp:category/>
  <cp:version/>
  <cp:contentType/>
  <cp:contentStatus/>
</cp:coreProperties>
</file>