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4785" windowWidth="15480" windowHeight="4845"/>
  </bookViews>
  <sheets>
    <sheet name="3-Year Ave" sheetId="7" r:id="rId1"/>
    <sheet name="Yr 1" sheetId="1" r:id="rId2"/>
    <sheet name="guaranteed loan" sheetId="2" state="hidden" r:id="rId3"/>
    <sheet name="Yr 2" sheetId="4" r:id="rId4"/>
    <sheet name="Yr 3" sheetId="5" r:id="rId5"/>
    <sheet name="Totals" sheetId="6" r:id="rId6"/>
    <sheet name="FedGovCost" sheetId="3" r:id="rId7"/>
  </sheets>
  <definedNames>
    <definedName name="_xlnm.Print_Area" localSheetId="0">'3-Year Ave'!$A$1:$N$43</definedName>
    <definedName name="_xlnm.Print_Area" localSheetId="5">Totals!$A$1:$N$43</definedName>
    <definedName name="_xlnm.Print_Area" localSheetId="1">'Yr 1'!$A$1:$N$39</definedName>
    <definedName name="_xlnm.Print_Area" localSheetId="3">'Yr 2'!$A$1:$N$40</definedName>
    <definedName name="_xlnm.Print_Area" localSheetId="4">'Yr 3'!$A$1:$N$40</definedName>
  </definedNames>
  <calcPr calcId="125725"/>
</workbook>
</file>

<file path=xl/calcChain.xml><?xml version="1.0" encoding="utf-8"?>
<calcChain xmlns="http://schemas.openxmlformats.org/spreadsheetml/2006/main">
  <c r="J26" i="7"/>
  <c r="J25"/>
  <c r="J23"/>
  <c r="J22"/>
  <c r="J20"/>
  <c r="J19"/>
  <c r="J18"/>
  <c r="J17"/>
  <c r="J16"/>
  <c r="J15"/>
  <c r="J14"/>
  <c r="J12"/>
  <c r="J11"/>
  <c r="J10"/>
  <c r="J7"/>
  <c r="H27"/>
  <c r="H24"/>
  <c r="H21"/>
  <c r="H20"/>
  <c r="H19"/>
  <c r="H18"/>
  <c r="H17"/>
  <c r="H16"/>
  <c r="H15"/>
  <c r="H14"/>
  <c r="H13"/>
  <c r="H12"/>
  <c r="H10"/>
  <c r="H9"/>
  <c r="H8"/>
  <c r="H7"/>
  <c r="H13" i="6"/>
  <c r="H10"/>
  <c r="J10" s="1"/>
  <c r="F29" i="5"/>
  <c r="F29" i="4"/>
  <c r="F29" i="1"/>
  <c r="F29" i="6"/>
  <c r="F29" i="7"/>
  <c r="J13" i="6"/>
  <c r="J14"/>
  <c r="J29" l="1"/>
  <c r="N29" i="1"/>
  <c r="B10" i="7" l="1"/>
  <c r="A8"/>
  <c r="A9"/>
  <c r="A10"/>
  <c r="A7"/>
  <c r="D14" i="5" l="1"/>
  <c r="B10"/>
  <c r="B10" i="4"/>
  <c r="B10" i="1"/>
  <c r="B9"/>
  <c r="C9"/>
  <c r="D24" i="7"/>
  <c r="D24" i="6"/>
  <c r="F10" i="5"/>
  <c r="H10" s="1"/>
  <c r="A10"/>
  <c r="F10" i="4"/>
  <c r="A10"/>
  <c r="F10" i="1"/>
  <c r="A10"/>
  <c r="D10" i="7"/>
  <c r="F10" s="1"/>
  <c r="D10" i="6"/>
  <c r="F10" s="1"/>
  <c r="H10" i="4" l="1"/>
  <c r="J10" s="1"/>
  <c r="M10" s="1"/>
  <c r="H10" i="1"/>
  <c r="J10" s="1"/>
  <c r="M10" s="1"/>
  <c r="L10" i="4"/>
  <c r="J10" i="5"/>
  <c r="F24"/>
  <c r="H24" s="1"/>
  <c r="J24" s="1"/>
  <c r="A9" i="1"/>
  <c r="A9" i="4"/>
  <c r="A9" i="5"/>
  <c r="A27"/>
  <c r="A24"/>
  <c r="A21"/>
  <c r="A20"/>
  <c r="A19"/>
  <c r="A18"/>
  <c r="A17"/>
  <c r="A16"/>
  <c r="A15"/>
  <c r="A14"/>
  <c r="A13"/>
  <c r="A12"/>
  <c r="A8"/>
  <c r="A7"/>
  <c r="F24" i="1"/>
  <c r="H24" s="1"/>
  <c r="F24" i="4"/>
  <c r="H24" s="1"/>
  <c r="J24" s="1"/>
  <c r="B24" i="5"/>
  <c r="C24"/>
  <c r="B24" i="4"/>
  <c r="C24"/>
  <c r="A24"/>
  <c r="B24" i="1"/>
  <c r="C24"/>
  <c r="B24" i="7"/>
  <c r="C24"/>
  <c r="A24" i="1"/>
  <c r="A24" i="7"/>
  <c r="F24"/>
  <c r="F24" i="6"/>
  <c r="D27" i="5"/>
  <c r="D27" i="4"/>
  <c r="L10" i="1" l="1"/>
  <c r="L10" i="7"/>
  <c r="J24" i="1"/>
  <c r="L24" s="1"/>
  <c r="H24" i="6"/>
  <c r="J24" s="1"/>
  <c r="B8" i="3"/>
  <c r="L10" i="5"/>
  <c r="M10"/>
  <c r="M10" i="7"/>
  <c r="M24" i="5"/>
  <c r="L24"/>
  <c r="L24" i="4"/>
  <c r="M24"/>
  <c r="D27" i="1"/>
  <c r="D7" i="7"/>
  <c r="F7" s="1"/>
  <c r="D34" i="5"/>
  <c r="E34"/>
  <c r="D34" i="4"/>
  <c r="E34"/>
  <c r="D34" i="1"/>
  <c r="E34"/>
  <c r="F11" i="3"/>
  <c r="F9" i="5"/>
  <c r="F9" i="4"/>
  <c r="F9" i="1"/>
  <c r="H9" s="1"/>
  <c r="D27" i="7"/>
  <c r="F27" s="1"/>
  <c r="D21"/>
  <c r="D20"/>
  <c r="D19"/>
  <c r="D18"/>
  <c r="D17"/>
  <c r="D16"/>
  <c r="D15"/>
  <c r="D14"/>
  <c r="D13"/>
  <c r="D12"/>
  <c r="D9"/>
  <c r="D8"/>
  <c r="D27" i="6"/>
  <c r="D21"/>
  <c r="D20"/>
  <c r="F20" s="1"/>
  <c r="H20" s="1"/>
  <c r="J20" s="1"/>
  <c r="D19"/>
  <c r="F19" s="1"/>
  <c r="H19" s="1"/>
  <c r="J19" s="1"/>
  <c r="D18"/>
  <c r="F18" s="1"/>
  <c r="H18" s="1"/>
  <c r="J18" s="1"/>
  <c r="D17"/>
  <c r="F17" s="1"/>
  <c r="H17" s="1"/>
  <c r="J17" s="1"/>
  <c r="D16"/>
  <c r="F16" s="1"/>
  <c r="H16" s="1"/>
  <c r="D15"/>
  <c r="F15" s="1"/>
  <c r="H15" s="1"/>
  <c r="J15" s="1"/>
  <c r="D14"/>
  <c r="D13"/>
  <c r="F13" s="1"/>
  <c r="D12"/>
  <c r="B4" i="3" s="1"/>
  <c r="E4" s="1"/>
  <c r="F4" s="1"/>
  <c r="D9" i="6"/>
  <c r="D8"/>
  <c r="D7"/>
  <c r="F9" i="7"/>
  <c r="F9" i="6"/>
  <c r="H9" s="1"/>
  <c r="J9" s="1"/>
  <c r="H9" i="5"/>
  <c r="J9" s="1"/>
  <c r="H9" i="4"/>
  <c r="J9" s="1"/>
  <c r="A18"/>
  <c r="A18" i="1"/>
  <c r="A18" i="7"/>
  <c r="F18" i="1"/>
  <c r="H18" s="1"/>
  <c r="J18" s="1"/>
  <c r="F18" i="4"/>
  <c r="H18" s="1"/>
  <c r="J18" s="1"/>
  <c r="F18" i="5"/>
  <c r="H18" s="1"/>
  <c r="J18" s="1"/>
  <c r="A27" i="4"/>
  <c r="A21"/>
  <c r="A20"/>
  <c r="A19"/>
  <c r="A17"/>
  <c r="A16"/>
  <c r="A15"/>
  <c r="A14"/>
  <c r="A13"/>
  <c r="A12"/>
  <c r="A8"/>
  <c r="A7"/>
  <c r="A27" i="1"/>
  <c r="A21"/>
  <c r="A20"/>
  <c r="A19"/>
  <c r="A17"/>
  <c r="A16"/>
  <c r="A15"/>
  <c r="A14"/>
  <c r="A13"/>
  <c r="A12"/>
  <c r="A8"/>
  <c r="A7"/>
  <c r="A27" i="7"/>
  <c r="A21"/>
  <c r="A20"/>
  <c r="A19"/>
  <c r="A17"/>
  <c r="A16"/>
  <c r="A15"/>
  <c r="A14"/>
  <c r="A13"/>
  <c r="A12"/>
  <c r="N29"/>
  <c r="F21"/>
  <c r="F14"/>
  <c r="F13"/>
  <c r="F12"/>
  <c r="F8"/>
  <c r="F8" i="6"/>
  <c r="H8" s="1"/>
  <c r="J8" s="1"/>
  <c r="F7"/>
  <c r="N29"/>
  <c r="F27"/>
  <c r="H27" s="1"/>
  <c r="J27" s="1"/>
  <c r="F21"/>
  <c r="H21" s="1"/>
  <c r="J21" s="1"/>
  <c r="F14"/>
  <c r="F14" i="5"/>
  <c r="J14" s="1"/>
  <c r="F14" i="4"/>
  <c r="J14" s="1"/>
  <c r="F14" i="1"/>
  <c r="H14" s="1"/>
  <c r="J14" s="1"/>
  <c r="L14" s="1"/>
  <c r="F34" i="5"/>
  <c r="F33"/>
  <c r="E33"/>
  <c r="D33"/>
  <c r="F34" i="4"/>
  <c r="F33"/>
  <c r="E33"/>
  <c r="D33"/>
  <c r="N29" i="5"/>
  <c r="N29" i="4"/>
  <c r="M24" i="1" l="1"/>
  <c r="J16" i="6"/>
  <c r="J9" i="1"/>
  <c r="L9" s="1"/>
  <c r="M10" i="6"/>
  <c r="L10"/>
  <c r="M24"/>
  <c r="L24"/>
  <c r="B7" i="3"/>
  <c r="B9"/>
  <c r="E9" s="1"/>
  <c r="F9" s="1"/>
  <c r="L9" i="5"/>
  <c r="M9"/>
  <c r="L9" i="4"/>
  <c r="M9"/>
  <c r="M9" i="1"/>
  <c r="F12" i="6"/>
  <c r="H12" s="1"/>
  <c r="J12" s="1"/>
  <c r="E8" i="3"/>
  <c r="F8" s="1"/>
  <c r="B6"/>
  <c r="E6" s="1"/>
  <c r="F6" s="1"/>
  <c r="B5"/>
  <c r="E5" s="1"/>
  <c r="F5" s="1"/>
  <c r="M14" i="7"/>
  <c r="M18" i="5"/>
  <c r="L18"/>
  <c r="L18" i="4"/>
  <c r="M18"/>
  <c r="L18" i="1"/>
  <c r="M18"/>
  <c r="H7" i="6"/>
  <c r="M14" i="1"/>
  <c r="L14" i="5"/>
  <c r="M14"/>
  <c r="L14" i="4"/>
  <c r="M14"/>
  <c r="F27" i="5"/>
  <c r="H27" s="1"/>
  <c r="J27" s="1"/>
  <c r="F21"/>
  <c r="F17"/>
  <c r="J17" s="1"/>
  <c r="F16"/>
  <c r="H16" s="1"/>
  <c r="J16" s="1"/>
  <c r="F15"/>
  <c r="J15" s="1"/>
  <c r="F20"/>
  <c r="J20" s="1"/>
  <c r="F19"/>
  <c r="J19" s="1"/>
  <c r="F13"/>
  <c r="J13" s="1"/>
  <c r="F12"/>
  <c r="H12" s="1"/>
  <c r="J12" s="1"/>
  <c r="F8"/>
  <c r="H8" s="1"/>
  <c r="J8" s="1"/>
  <c r="F7"/>
  <c r="F27" i="4"/>
  <c r="H27" s="1"/>
  <c r="J27" s="1"/>
  <c r="F21"/>
  <c r="F17"/>
  <c r="J17" s="1"/>
  <c r="F16"/>
  <c r="H16" s="1"/>
  <c r="J16" s="1"/>
  <c r="F15"/>
  <c r="J15" s="1"/>
  <c r="F20"/>
  <c r="J20" s="1"/>
  <c r="F19"/>
  <c r="J19" s="1"/>
  <c r="F13"/>
  <c r="F12"/>
  <c r="H12" s="1"/>
  <c r="F8"/>
  <c r="H8" s="1"/>
  <c r="J8" s="1"/>
  <c r="F7"/>
  <c r="F21" i="1"/>
  <c r="F17"/>
  <c r="H17" s="1"/>
  <c r="F16"/>
  <c r="H16" s="1"/>
  <c r="F15"/>
  <c r="F20"/>
  <c r="J7" i="6" l="1"/>
  <c r="H29"/>
  <c r="H21" i="5"/>
  <c r="J21" s="1"/>
  <c r="H21" i="4"/>
  <c r="J21" s="1"/>
  <c r="H21" i="1"/>
  <c r="J21" s="1"/>
  <c r="B10" i="3"/>
  <c r="E10" s="1"/>
  <c r="F10" s="1"/>
  <c r="E7"/>
  <c r="F7" s="1"/>
  <c r="M14" i="6"/>
  <c r="M9"/>
  <c r="L9"/>
  <c r="M18"/>
  <c r="L18"/>
  <c r="L18" i="7"/>
  <c r="M18"/>
  <c r="J20" i="1"/>
  <c r="M20" s="1"/>
  <c r="J15"/>
  <c r="M15" s="1"/>
  <c r="L14" i="6"/>
  <c r="J13" i="4"/>
  <c r="J12"/>
  <c r="L12" s="1"/>
  <c r="J17" i="1"/>
  <c r="M17" s="1"/>
  <c r="J16"/>
  <c r="M16" s="1"/>
  <c r="L14" i="7"/>
  <c r="L8" i="5"/>
  <c r="M8"/>
  <c r="L13"/>
  <c r="M13"/>
  <c r="L20"/>
  <c r="M20"/>
  <c r="L16"/>
  <c r="M16"/>
  <c r="L27"/>
  <c r="M27"/>
  <c r="L19"/>
  <c r="M19"/>
  <c r="L15"/>
  <c r="M15"/>
  <c r="L17"/>
  <c r="M17"/>
  <c r="L21"/>
  <c r="M21"/>
  <c r="M8" i="4"/>
  <c r="L8"/>
  <c r="M20"/>
  <c r="L20"/>
  <c r="M16"/>
  <c r="L16"/>
  <c r="M27"/>
  <c r="L27"/>
  <c r="M19"/>
  <c r="L19"/>
  <c r="M15"/>
  <c r="L15"/>
  <c r="M17"/>
  <c r="L17"/>
  <c r="M21"/>
  <c r="L21"/>
  <c r="L20" i="1"/>
  <c r="L12" i="5"/>
  <c r="M12"/>
  <c r="H7"/>
  <c r="H29" s="1"/>
  <c r="H7" i="4"/>
  <c r="H29" s="1"/>
  <c r="L13" l="1"/>
  <c r="L16" i="1"/>
  <c r="M21"/>
  <c r="M12" i="4"/>
  <c r="M13"/>
  <c r="E13" i="3"/>
  <c r="F13" s="1"/>
  <c r="L17" i="1"/>
  <c r="L15"/>
  <c r="L21"/>
  <c r="L21" i="6"/>
  <c r="J7" i="5"/>
  <c r="J29" s="1"/>
  <c r="J7" i="4"/>
  <c r="J29" s="1"/>
  <c r="F7" i="1"/>
  <c r="F33"/>
  <c r="F34"/>
  <c r="E33"/>
  <c r="D33"/>
  <c r="F27"/>
  <c r="H27" s="1"/>
  <c r="F19"/>
  <c r="F13"/>
  <c r="F12"/>
  <c r="H12" s="1"/>
  <c r="F8"/>
  <c r="H8" s="1"/>
  <c r="G17" i="2"/>
  <c r="I17"/>
  <c r="K17"/>
  <c r="G15"/>
  <c r="I15"/>
  <c r="K15"/>
  <c r="G65"/>
  <c r="I65"/>
  <c r="K65"/>
  <c r="G66"/>
  <c r="I66"/>
  <c r="K66"/>
  <c r="G71"/>
  <c r="I71"/>
  <c r="K71"/>
  <c r="G63"/>
  <c r="I63"/>
  <c r="K63"/>
  <c r="G64"/>
  <c r="I64"/>
  <c r="G60"/>
  <c r="I60"/>
  <c r="K60"/>
  <c r="G67"/>
  <c r="I67"/>
  <c r="G68"/>
  <c r="I68"/>
  <c r="K68"/>
  <c r="G69"/>
  <c r="I69"/>
  <c r="G70"/>
  <c r="I70"/>
  <c r="G72"/>
  <c r="I72"/>
  <c r="G73"/>
  <c r="I73"/>
  <c r="K73"/>
  <c r="G74"/>
  <c r="I74"/>
  <c r="G75"/>
  <c r="I75"/>
  <c r="K75"/>
  <c r="G61"/>
  <c r="I61"/>
  <c r="K61"/>
  <c r="G62"/>
  <c r="I62"/>
  <c r="K64"/>
  <c r="G59"/>
  <c r="I59"/>
  <c r="K59"/>
  <c r="K72"/>
  <c r="K67"/>
  <c r="K69"/>
  <c r="K74"/>
  <c r="K70"/>
  <c r="G22"/>
  <c r="I22"/>
  <c r="K22"/>
  <c r="G23"/>
  <c r="I23"/>
  <c r="K23"/>
  <c r="G24"/>
  <c r="I24"/>
  <c r="K24"/>
  <c r="G9"/>
  <c r="I9"/>
  <c r="K9"/>
  <c r="G10"/>
  <c r="I10"/>
  <c r="G11"/>
  <c r="I11"/>
  <c r="K11"/>
  <c r="G12"/>
  <c r="I12"/>
  <c r="K12"/>
  <c r="G13"/>
  <c r="I13"/>
  <c r="K13"/>
  <c r="G18"/>
  <c r="I18"/>
  <c r="K18"/>
  <c r="G14"/>
  <c r="I14"/>
  <c r="K14"/>
  <c r="G16"/>
  <c r="I16"/>
  <c r="K16"/>
  <c r="G26"/>
  <c r="I26"/>
  <c r="K26"/>
  <c r="G27"/>
  <c r="I27"/>
  <c r="K27"/>
  <c r="G52"/>
  <c r="I52"/>
  <c r="K52"/>
  <c r="G36"/>
  <c r="I36"/>
  <c r="K36"/>
  <c r="G37"/>
  <c r="I37"/>
  <c r="K37"/>
  <c r="G28"/>
  <c r="I28"/>
  <c r="K28"/>
  <c r="G29"/>
  <c r="I29"/>
  <c r="K29"/>
  <c r="G42"/>
  <c r="I42"/>
  <c r="K42"/>
  <c r="G21"/>
  <c r="I21"/>
  <c r="K21"/>
  <c r="G38"/>
  <c r="I38"/>
  <c r="K38"/>
  <c r="G31"/>
  <c r="I31"/>
  <c r="K31"/>
  <c r="G32"/>
  <c r="I32"/>
  <c r="K32"/>
  <c r="G33"/>
  <c r="I33"/>
  <c r="K33"/>
  <c r="G20"/>
  <c r="I20"/>
  <c r="K20"/>
  <c r="G30"/>
  <c r="I30"/>
  <c r="K30"/>
  <c r="G34"/>
  <c r="I34"/>
  <c r="K34"/>
  <c r="G35"/>
  <c r="I35"/>
  <c r="K35"/>
  <c r="G39"/>
  <c r="I39"/>
  <c r="K39"/>
  <c r="G40"/>
  <c r="I40"/>
  <c r="K40"/>
  <c r="G41"/>
  <c r="I41"/>
  <c r="K41"/>
  <c r="G43"/>
  <c r="I43"/>
  <c r="K43"/>
  <c r="G44"/>
  <c r="I44"/>
  <c r="K44"/>
  <c r="G45"/>
  <c r="I45"/>
  <c r="K45"/>
  <c r="G19"/>
  <c r="I19"/>
  <c r="K19"/>
  <c r="G46"/>
  <c r="I46"/>
  <c r="K46"/>
  <c r="G47"/>
  <c r="I47"/>
  <c r="K47"/>
  <c r="G48"/>
  <c r="I48"/>
  <c r="K48"/>
  <c r="G49"/>
  <c r="I49"/>
  <c r="K49"/>
  <c r="G50"/>
  <c r="I50"/>
  <c r="K50"/>
  <c r="G51"/>
  <c r="I51"/>
  <c r="K51"/>
  <c r="G25"/>
  <c r="I25"/>
  <c r="K25"/>
  <c r="G54"/>
  <c r="K62"/>
  <c r="I76"/>
  <c r="I54"/>
  <c r="K10"/>
  <c r="K54"/>
  <c r="K76"/>
  <c r="G76"/>
  <c r="H7" i="1" l="1"/>
  <c r="H29" s="1"/>
  <c r="J8"/>
  <c r="M8" s="1"/>
  <c r="L15" i="6"/>
  <c r="M20"/>
  <c r="M16" i="7"/>
  <c r="L16"/>
  <c r="L17" i="6"/>
  <c r="M15"/>
  <c r="L20"/>
  <c r="M15" i="7"/>
  <c r="L20"/>
  <c r="J27" i="1"/>
  <c r="L27" s="1"/>
  <c r="H29" i="7"/>
  <c r="M20"/>
  <c r="J19" i="1"/>
  <c r="M19" s="1"/>
  <c r="L15" i="7"/>
  <c r="J13" i="1"/>
  <c r="J12"/>
  <c r="L12" s="1"/>
  <c r="M17" i="6"/>
  <c r="M21"/>
  <c r="L16"/>
  <c r="M17" i="7"/>
  <c r="M16" i="6"/>
  <c r="L17" i="7"/>
  <c r="L8" i="1"/>
  <c r="L7" i="5"/>
  <c r="L29" s="1"/>
  <c r="M7"/>
  <c r="M29" s="1"/>
  <c r="M7" i="4"/>
  <c r="M29" s="1"/>
  <c r="L7"/>
  <c r="L29" s="1"/>
  <c r="J7" i="1"/>
  <c r="M13" l="1"/>
  <c r="J29"/>
  <c r="M27"/>
  <c r="L13"/>
  <c r="L19"/>
  <c r="M12"/>
  <c r="M7"/>
  <c r="M8" i="6"/>
  <c r="L8"/>
  <c r="L7" i="1"/>
  <c r="L29" l="1"/>
  <c r="M29"/>
  <c r="M13" i="6"/>
  <c r="M19"/>
  <c r="L12"/>
  <c r="L19"/>
  <c r="M12" i="7"/>
  <c r="L19"/>
  <c r="L12"/>
  <c r="M27" i="6"/>
  <c r="L27"/>
  <c r="M19" i="7"/>
  <c r="L13" i="6"/>
  <c r="M12"/>
  <c r="L7" i="7"/>
  <c r="M7"/>
  <c r="L7" i="6"/>
  <c r="M7"/>
  <c r="M29" l="1"/>
  <c r="L29"/>
  <c r="J8" i="7"/>
  <c r="L8" l="1"/>
  <c r="M8"/>
  <c r="J9"/>
  <c r="L9" s="1"/>
  <c r="J13"/>
  <c r="M13" s="1"/>
  <c r="J21"/>
  <c r="L21" s="1"/>
  <c r="L13" l="1"/>
  <c r="M9"/>
  <c r="M21"/>
  <c r="J24"/>
  <c r="M24" s="1"/>
  <c r="L24" l="1"/>
  <c r="J27"/>
  <c r="M27" s="1"/>
  <c r="M29" s="1"/>
  <c r="L27" l="1"/>
  <c r="L29" s="1"/>
  <c r="J29"/>
</calcChain>
</file>

<file path=xl/sharedStrings.xml><?xml version="1.0" encoding="utf-8"?>
<sst xmlns="http://schemas.openxmlformats.org/spreadsheetml/2006/main" count="745" uniqueCount="319">
  <si>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</si>
  <si>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</si>
  <si>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</si>
  <si>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</si>
  <si>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</si>
  <si>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</si>
  <si>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</si>
  <si>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</si>
  <si>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</si>
  <si>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</si>
  <si>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</si>
  <si>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</si>
  <si>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</si>
  <si>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</si>
  <si>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</si>
  <si>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</si>
  <si>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</si>
  <si>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</si>
  <si>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</si>
  <si>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</si>
  <si>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</si>
  <si>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</si>
  <si>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</si>
  <si>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</si>
  <si>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</si>
  <si>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</si>
  <si>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</si>
  <si>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</si>
  <si>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</si>
  <si>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</si>
  <si>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</si>
  <si>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 xml:space="preserve"> REPORTING REQUIREMENTS - NO FORMS </t>
  </si>
  <si>
    <t xml:space="preserve"> REPORTING REQUIREMENTS - FORMS APPROVED WITH THIS DOCKET</t>
  </si>
  <si>
    <t>written</t>
  </si>
  <si>
    <t>Written</t>
  </si>
  <si>
    <t>Totals</t>
  </si>
  <si>
    <t>REPORTING REQUIREMENTS - FORMS APPROVED UNDER OTHER OMB NUMBERS</t>
  </si>
  <si>
    <t>Certification Regarding Debarment, Suspension &amp; Other Resp. Matters-Primary Covered Trans.</t>
  </si>
  <si>
    <t>AD-1047 or in writing</t>
  </si>
  <si>
    <t>Disclosure of Lobbying Activities</t>
  </si>
  <si>
    <t>SF LLL (0348-0046)</t>
  </si>
  <si>
    <t>Equal Opportunity Agreement</t>
  </si>
  <si>
    <t>RD 400-1 (0575-0018)</t>
  </si>
  <si>
    <t>Assurance Agreement</t>
  </si>
  <si>
    <t>RD 400-4 (0575-0018)</t>
  </si>
  <si>
    <t>Request for Environmental Information</t>
  </si>
  <si>
    <t>Financial Statements</t>
  </si>
  <si>
    <t>Application Narrative - Renewables</t>
  </si>
  <si>
    <t xml:space="preserve">Application Narrative - EEI </t>
  </si>
  <si>
    <t>Appeals</t>
  </si>
  <si>
    <t>Replacement of document</t>
  </si>
  <si>
    <t>Conditional Commitment</t>
  </si>
  <si>
    <t>Lenders Agreement</t>
  </si>
  <si>
    <t>Assignment guaranteed agreement</t>
  </si>
  <si>
    <t>Interest rate change</t>
  </si>
  <si>
    <t>Transfer of lender</t>
  </si>
  <si>
    <t>Changes in borrowers</t>
  </si>
  <si>
    <t>Conditions precedent to issuance of guarantee</t>
  </si>
  <si>
    <t>assignment</t>
  </si>
  <si>
    <t>Appraisal reports</t>
  </si>
  <si>
    <t>Personal and corporate guarantees</t>
  </si>
  <si>
    <t>Issuance of loan note guarantee</t>
  </si>
  <si>
    <t>Refusal to issue loan note guarantee</t>
  </si>
  <si>
    <t>Guaranteed loan closing report</t>
  </si>
  <si>
    <t>Loan classification</t>
  </si>
  <si>
    <t>Agency and lender conference</t>
  </si>
  <si>
    <t>Financial Reports and analysis</t>
  </si>
  <si>
    <t>Release of collateral</t>
  </si>
  <si>
    <t>Substitution of lender</t>
  </si>
  <si>
    <t>Protective advances</t>
  </si>
  <si>
    <t>Liquidation plan</t>
  </si>
  <si>
    <t>Acceleration</t>
  </si>
  <si>
    <t>Accounting and reports</t>
  </si>
  <si>
    <t>Termination of guarantee</t>
  </si>
  <si>
    <t>Guaranteed loan deliquent status borrower</t>
  </si>
  <si>
    <t>Lender's Guaranteed loan payment to the Agency</t>
  </si>
  <si>
    <t>Loan Note Guarantee report of loss</t>
  </si>
  <si>
    <t>Sec. 105</t>
  </si>
  <si>
    <t>Periodic Servicing Reports - EEI project</t>
  </si>
  <si>
    <t>Periodic Servicing Reports - Renewable Energy Systems</t>
  </si>
  <si>
    <t>Assumed 5 appeals</t>
  </si>
  <si>
    <t>Repurchase from holder</t>
  </si>
  <si>
    <t>Assumed that 10% of recipients would be required to submit appraisal reports.</t>
  </si>
  <si>
    <t>Assumed that 90% of recipients would be required to obtain this insurance.</t>
  </si>
  <si>
    <t>Assumed 2 (same as in B&amp;I program).</t>
  </si>
  <si>
    <t>a</t>
  </si>
  <si>
    <t>b</t>
  </si>
  <si>
    <t>c</t>
  </si>
  <si>
    <t>d</t>
  </si>
  <si>
    <t>e</t>
  </si>
  <si>
    <t>f</t>
  </si>
  <si>
    <t>g</t>
  </si>
  <si>
    <t>h</t>
  </si>
  <si>
    <t>i</t>
  </si>
  <si>
    <t>j</t>
  </si>
  <si>
    <t>k</t>
  </si>
  <si>
    <t>Foot-notes</t>
  </si>
  <si>
    <t>l</t>
  </si>
  <si>
    <t>m</t>
  </si>
  <si>
    <t>n</t>
  </si>
  <si>
    <t>Sec. 137</t>
  </si>
  <si>
    <t>Sec. 138</t>
  </si>
  <si>
    <t>Sec. 133</t>
  </si>
  <si>
    <t>Sec. 144</t>
  </si>
  <si>
    <t>Sec. 145</t>
  </si>
  <si>
    <t>Sec. 146</t>
  </si>
  <si>
    <t>Sec. 142</t>
  </si>
  <si>
    <t>Sec. 147</t>
  </si>
  <si>
    <t>Sec. 148</t>
  </si>
  <si>
    <t>Sec. 147(a)(3)</t>
  </si>
  <si>
    <t xml:space="preserve">Sec. 152(c) </t>
  </si>
  <si>
    <t>Sec. 152(d)</t>
  </si>
  <si>
    <t>Sec. 152(f)</t>
  </si>
  <si>
    <t>Sec. 128(b)(2)</t>
  </si>
  <si>
    <t>Sec. 153</t>
  </si>
  <si>
    <t>Sec. 155</t>
  </si>
  <si>
    <t>Sec. 160</t>
  </si>
  <si>
    <t>Footnotes:</t>
  </si>
  <si>
    <t>r</t>
  </si>
  <si>
    <t>o</t>
  </si>
  <si>
    <t>p</t>
  </si>
  <si>
    <t>q</t>
  </si>
  <si>
    <t>s</t>
  </si>
  <si>
    <t>t</t>
  </si>
  <si>
    <t>u</t>
  </si>
  <si>
    <t>v</t>
  </si>
  <si>
    <t>w</t>
  </si>
  <si>
    <t>x</t>
  </si>
  <si>
    <t>y</t>
  </si>
  <si>
    <t>z</t>
  </si>
  <si>
    <t>aa</t>
  </si>
  <si>
    <t>bb</t>
  </si>
  <si>
    <t>cc</t>
  </si>
  <si>
    <t>dd</t>
  </si>
  <si>
    <t>ee</t>
  </si>
  <si>
    <t>Guaranteed Loan Status Report</t>
  </si>
  <si>
    <t>Section of</t>
  </si>
  <si>
    <t>Notice</t>
  </si>
  <si>
    <t>Equal to the average number of renewable energy recipients submitting reports over the first three years (0 the first year, 47 the second year, and 103 the third year).</t>
  </si>
  <si>
    <t>Sec. 116(b)</t>
  </si>
  <si>
    <t>Sec. 143</t>
  </si>
  <si>
    <t>Sec. 131(d)</t>
  </si>
  <si>
    <t>Comments</t>
  </si>
  <si>
    <t>Construction Planning and Performing Development - Renewable Energy Systems</t>
  </si>
  <si>
    <t>Construction Planning and Performing Development - EEI Projects</t>
  </si>
  <si>
    <t>Sec. 149(a)</t>
  </si>
  <si>
    <t>Sec. 150(a) refers to the 113 paragraphs</t>
  </si>
  <si>
    <t>Sec. 149(b)</t>
  </si>
  <si>
    <t>Reviewed with Amy 10/21</t>
  </si>
  <si>
    <t>Cerification for contracts, grants, and loans required by Section 319 of Public Law 101-121 if loan exceeds $150,000</t>
  </si>
  <si>
    <t>Commercial credit reports</t>
  </si>
  <si>
    <t>Current personal and corporate financial statements of guarantors</t>
  </si>
  <si>
    <t>Proposed loan agreement or sample loan agreement</t>
  </si>
  <si>
    <t>Personal credit reports</t>
  </si>
  <si>
    <t>in twice?</t>
  </si>
  <si>
    <t>RD 1940-Q, Exhibit A-2</t>
  </si>
  <si>
    <t>Assumed zero.</t>
  </si>
  <si>
    <t>Equal to the average number of recipients over the first 3 years submitting annual report the first year after receipt of loan.  (0 reports the first year, 60 for the second year, and 190 for the third year).</t>
  </si>
  <si>
    <t>RD 1940-20</t>
  </si>
  <si>
    <t>Subordination of lien position</t>
  </si>
  <si>
    <t>Loan transfer and assumption</t>
  </si>
  <si>
    <t>4279-1 (0570-0017)</t>
  </si>
  <si>
    <t>Lender credit quality analysis, including certification</t>
  </si>
  <si>
    <t>4279-4 (0570-0017)</t>
  </si>
  <si>
    <t>4279-6 (0570-0017)</t>
  </si>
  <si>
    <t>4279-3 (0570-0017)</t>
  </si>
  <si>
    <t>1980-19 (0575-0137)</t>
  </si>
  <si>
    <t>RD 1980-41 (0570-0016)</t>
  </si>
  <si>
    <t>1980-44 (0570-0016)</t>
  </si>
  <si>
    <t>449-30 (0676-0137)</t>
  </si>
  <si>
    <t>1980-43 (0575-0137)</t>
  </si>
  <si>
    <t>Sums results from footnotes f and g.</t>
  </si>
  <si>
    <t>Estimated at 5% of the total number of guaranteed loan applicants in the first three years (72+156+156).</t>
  </si>
  <si>
    <t>Used percentage from B&amp;I program (40/770) times the average number of recipients over the first three years (60 the first year, 130 for the second year, and 130 for the third year).</t>
  </si>
  <si>
    <t>Used percentage from B&amp;I program (20/770) times the average number of recipients over the first three years.</t>
  </si>
  <si>
    <t>Used percentage from B&amp;I program (4/770) times the aveage number of recipients over the first three years.</t>
  </si>
  <si>
    <t>Equal to the average number of recipients over the first 3 years (60 the first year, 130 for the second year, and 130 for the third year).</t>
  </si>
  <si>
    <t>Estimated at 10% of the average number of recipients over the first 3 years.</t>
  </si>
  <si>
    <t>Used percentage from B&amp;I program (100/770) times the average number of recipients over the first three years.</t>
  </si>
  <si>
    <t>Used percentage from B&amp;I program (200/770) times the average number of recipients over the first three years.</t>
  </si>
  <si>
    <t>Used percentage from B&amp;I program (250/770) times the average number of recipients over the first three years.</t>
  </si>
  <si>
    <t>Used percentage from B&amp;I program (120/770) times the average number of recipients over the first three years.</t>
  </si>
  <si>
    <t>Used percentage from B&amp;I program (500/770) times the average number of recipients over the first three years.</t>
  </si>
  <si>
    <t>Estimated at 5% of the average number of recipients over the first three years.</t>
  </si>
  <si>
    <t>Assumed to be 3% of the average number of applicants and 3% of the average number of recipients over the first three years.</t>
  </si>
  <si>
    <t>SF 271 (0348-0002)</t>
  </si>
  <si>
    <t>Outlay and Request for Reimbursement for Construction Programs</t>
  </si>
  <si>
    <t>Used percentage from B&amp;I program (60/770) times the number of recipients.</t>
  </si>
  <si>
    <t>Assumed that 50% of recipients would be required to obtain this insurance.</t>
  </si>
  <si>
    <t>Certificate of Incumbency and Signature</t>
  </si>
  <si>
    <t>Sec. 147(b)(2)</t>
  </si>
  <si>
    <t>RD 4279-7</t>
  </si>
  <si>
    <t>RD 4279-5</t>
  </si>
  <si>
    <t>Loan Note Guarantee</t>
  </si>
  <si>
    <t>Energy Audit - EEI (&gt;$50,000)</t>
  </si>
  <si>
    <r>
      <t>Feasibility Studies - Renewables (</t>
    </r>
    <r>
      <rPr>
        <u/>
        <sz val="10"/>
        <rFont val="Arial Narrow"/>
        <family val="2"/>
      </rPr>
      <t>&gt;</t>
    </r>
    <r>
      <rPr>
        <sz val="10"/>
        <rFont val="Arial Narrow"/>
        <family val="2"/>
      </rPr>
      <t>$400,000)</t>
    </r>
  </si>
  <si>
    <t>4279-1a (0570-0017)</t>
  </si>
  <si>
    <t>Application for a loan guarantee (&gt;$600,000)</t>
  </si>
  <si>
    <r>
      <t>Application for a loan guarantee (</t>
    </r>
    <r>
      <rPr>
        <u/>
        <sz val="10"/>
        <rFont val="Arial Narrow"/>
        <family val="2"/>
      </rPr>
      <t>&lt;</t>
    </r>
    <r>
      <rPr>
        <sz val="10"/>
        <rFont val="Arial Narrow"/>
        <family val="2"/>
      </rPr>
      <t>$600,000)</t>
    </r>
  </si>
  <si>
    <t>Technical Requirements - Renewables (&gt;$200,000)</t>
  </si>
  <si>
    <r>
      <t>Technical Requirements - Renewables (</t>
    </r>
    <r>
      <rPr>
        <u/>
        <sz val="10"/>
        <rFont val="Arial Narrow"/>
        <family val="2"/>
      </rPr>
      <t>&lt;</t>
    </r>
    <r>
      <rPr>
        <sz val="10"/>
        <rFont val="Arial Narrow"/>
        <family val="2"/>
      </rPr>
      <t>$200,000)</t>
    </r>
  </si>
  <si>
    <t>Technical Requirements - EEI (&gt;$200,000)</t>
  </si>
  <si>
    <r>
      <t>Technical Requirements - EEI (</t>
    </r>
    <r>
      <rPr>
        <u/>
        <sz val="10"/>
        <rFont val="Arial Narrow"/>
        <family val="2"/>
      </rPr>
      <t>&lt;</t>
    </r>
    <r>
      <rPr>
        <sz val="10"/>
        <rFont val="Arial Narrow"/>
        <family val="2"/>
      </rPr>
      <t>$200,000)</t>
    </r>
  </si>
  <si>
    <t>Average size renewble energy guaranteed loan is estimated at $2.2 million.  Assumes 25% are greater than $400,000 and that of these 10 percent are required to conduct the feasibility study (101 x 0.25 x 0.1)</t>
  </si>
  <si>
    <t>Equal to the average number of renewable energy applicants of guaranteed loans over the first three years (57 the first year, 123 the second year, and 123 the third year), with 60% greater than $200,000 and 40% less than $200,000.</t>
  </si>
  <si>
    <t>Equal to the average number of EEI project applicants of guaranteed loans over the first three years (15 the first year, 33 the second year, and 33 the third year), with 60% greater than $200,000 and 40% less than $200,000.</t>
  </si>
  <si>
    <t>Average size EEI guaranteed loan is estimated at $300,000.  Assumes 26 of the 27 projects are greater than $50,000.</t>
  </si>
  <si>
    <t>Equal to the average number of applicants over the first 3 years.  (72 the first year, 156 for the second year, and 156 for the third year), with 10% of the 128 applicants proposing projects greater than $600,000.</t>
  </si>
  <si>
    <t>These reports are not required for EEI projects.</t>
  </si>
  <si>
    <t>Sec. 128(a)(1)</t>
  </si>
  <si>
    <t>Sec. 128(a)(1)((iii)  and Sec. 128(a)(2)(viii)</t>
  </si>
  <si>
    <t>Sec. 128(a)(1)(vii)</t>
  </si>
  <si>
    <t>Sec. 128(b)(1)(i)(A)</t>
  </si>
  <si>
    <t>Sec. 128(a)(1)(vi)(B) and Sec. 128(b)(1)(ii)</t>
  </si>
  <si>
    <t>Sec. 128(a)(1)(vi) and Sec. 128(b)(1)(i)(B)</t>
  </si>
  <si>
    <t>Sec. 128(a)(2)(iii)</t>
  </si>
  <si>
    <t>Sec. 128(a)(2)(iv)</t>
  </si>
  <si>
    <t>Sec. 128(a)(2)(x) and (xi)</t>
  </si>
  <si>
    <t>Sec. 128(a)(2)(v)</t>
  </si>
  <si>
    <t>Sec. 128(a)(2)(vi)</t>
  </si>
  <si>
    <t>Sec. 128(a)(2)(xii)</t>
  </si>
  <si>
    <t>Sec. 128(a)(2)(ii)</t>
  </si>
  <si>
    <t>Insurance (flood, business interruption)</t>
  </si>
  <si>
    <t xml:space="preserve">Sec. 113(a)-(b) </t>
  </si>
  <si>
    <t>Sec. 152(a)</t>
  </si>
  <si>
    <t xml:space="preserve">Sec. 152(b); Sec. 124(b) </t>
  </si>
  <si>
    <t>Sec. 156</t>
  </si>
  <si>
    <t>Sec. 134</t>
  </si>
  <si>
    <t>Sec. 152(f)(4)</t>
  </si>
  <si>
    <t>Sec. 154</t>
  </si>
  <si>
    <t>--</t>
  </si>
  <si>
    <t>ff</t>
  </si>
  <si>
    <t>Assumes 60% of 101 renewable energy applicants of guaranteed loans over the first three years are greater than $200,000 and 40% are less than $200,000.</t>
  </si>
  <si>
    <t>Assumes 60% of the EEI project applicants of guaranteed loans over the first three years are greater than $200,000 and 40% are less than $200,000.</t>
  </si>
  <si>
    <t>Sec. 128(a)(2)(i)</t>
  </si>
  <si>
    <t xml:space="preserve">  REPORTING REQUIREMENTS - NO FORMS </t>
  </si>
  <si>
    <t>REPORTING REQUIREMENTS - FORMS APPROVED WITH THIS DOCKET</t>
  </si>
  <si>
    <t>RECORDKEEPING REQUIREMENTS</t>
  </si>
  <si>
    <t>General records (including payment eligibility records)</t>
  </si>
  <si>
    <t>Private individuals</t>
  </si>
  <si>
    <t>Private not individuals</t>
  </si>
  <si>
    <t>S/L gov/Tribes</t>
  </si>
  <si>
    <t>Number</t>
  </si>
  <si>
    <t>Number of applicants</t>
  </si>
  <si>
    <t>Percent</t>
  </si>
  <si>
    <t>Total Program Assumption on Number of Applicants, Participating Applicants, and Distribution among applicant type</t>
  </si>
  <si>
    <t>FOOTNOTES:</t>
  </si>
  <si>
    <t>Feasibility Study</t>
  </si>
  <si>
    <t>Certification Regarding Debarment, Suspension, and Other Responsibility Matters - Primary Covered Trans.</t>
  </si>
  <si>
    <t>Certification Regarding Debarment, Suspension, Ineligibility and Voluntary Exclusion - Lowered Tier Covered Transactions</t>
  </si>
  <si>
    <t>RD 400-1</t>
  </si>
  <si>
    <t>RD 400-4</t>
  </si>
  <si>
    <t>FORMS APPROVED UNDER OTHER OMB NUMBERS</t>
  </si>
  <si>
    <t>AD-1047</t>
  </si>
  <si>
    <t>AD- 1048</t>
  </si>
  <si>
    <t>Estimated Cost to Federal Government</t>
  </si>
  <si>
    <t>Activity</t>
  </si>
  <si>
    <t>Rate*</t>
  </si>
  <si>
    <t>Acknowledge and review application</t>
  </si>
  <si>
    <t>Inform applicants of selection results</t>
  </si>
  <si>
    <t>Administrative</t>
  </si>
  <si>
    <t>Evaluate and score application</t>
  </si>
  <si>
    <t>Repowering Assistance Program Application</t>
  </si>
  <si>
    <t>Number of participating biorefineries</t>
  </si>
  <si>
    <t>Repowering Assistance Program Agreement</t>
  </si>
  <si>
    <t>Section 9004 - Totals</t>
  </si>
  <si>
    <t>Section 9004 - 3-Year Average</t>
  </si>
  <si>
    <t>Small</t>
  </si>
  <si>
    <t>Businesses</t>
  </si>
  <si>
    <t>of Rule</t>
  </si>
  <si>
    <t>4288.XXX</t>
  </si>
  <si>
    <t>.20(b)(1)</t>
  </si>
  <si>
    <t>.20(b)(2)</t>
  </si>
  <si>
    <t>.20(b)(3)</t>
  </si>
  <si>
    <t>.20(b)(4)</t>
  </si>
  <si>
    <t>.20(b)(5)</t>
  </si>
  <si>
    <t>Number of Items</t>
  </si>
  <si>
    <t>Burden Estimate for Section 9004 - Repowering Assistance Program</t>
  </si>
  <si>
    <t>Section 9004  -  Year 3</t>
  </si>
  <si>
    <t>Section 9004 -  Year 2</t>
  </si>
  <si>
    <t>Section 9004 -  Year 1</t>
  </si>
  <si>
    <t>.3</t>
  </si>
  <si>
    <t>See footnote a</t>
  </si>
  <si>
    <t>Footnote a</t>
  </si>
  <si>
    <t>Hours per Item</t>
  </si>
  <si>
    <t>*based on 2009 GS Grade 12, step 6 (DC location).</t>
  </si>
  <si>
    <t>This line item addresses the estimated cost for developing, implementing, and administerting 9004.  The estimate includes cost incurred by USDA staff and other Federal agency groups (e.g., OMB) and contractors (rule development, regulatory impact analysis).</t>
  </si>
  <si>
    <t>3-Year Average</t>
  </si>
  <si>
    <t>RD 4288-4</t>
  </si>
  <si>
    <t>RD 4288-5</t>
  </si>
  <si>
    <t>RD 4288-6</t>
  </si>
  <si>
    <t>Certification for Contracts, Grants and Loans</t>
  </si>
  <si>
    <t>RD 1940-Q, Exhibit A-1</t>
  </si>
  <si>
    <t>.20(c)(9)</t>
  </si>
  <si>
    <t>.23(a)(1)</t>
  </si>
  <si>
    <t>Clarifying information</t>
  </si>
  <si>
    <t>The estimated number of applicants is 50, and 5 are selected for participation in the program</t>
  </si>
  <si>
    <t xml:space="preserve">Each selected applicant submits two requests for payment each year </t>
  </si>
  <si>
    <t>Assume two of the 50 applicants are asked to submit additional information for their application.</t>
  </si>
  <si>
    <t>The estimated number of applicants is 300, and 10 are selected for participation in the program</t>
  </si>
  <si>
    <t xml:space="preserve">Each selected applicant from year 1 (5) and year 2 (10) submits two requests for payment each year </t>
  </si>
  <si>
    <t>Assume two of the 300 applicants are asked to submit additional information for their application.</t>
  </si>
  <si>
    <t xml:space="preserve">Each selected applicant from year 1 (5), year 2 (10), and year 3 (10) submits two requests for payment each year </t>
  </si>
  <si>
    <t>Legal agreement preparation</t>
  </si>
  <si>
    <t>.24(b)</t>
  </si>
  <si>
    <t>.20(b)(6)(i)</t>
  </si>
  <si>
    <t>.20(b)(6)(ii)</t>
  </si>
  <si>
    <t>.20(b)(6)(iii)</t>
  </si>
  <si>
    <t>.5(b)(2)</t>
  </si>
  <si>
    <t>.24(a)(1)</t>
  </si>
  <si>
    <t>Outlay Report and Request for Reimbursement for Construction Programs</t>
  </si>
  <si>
    <t>Repowering Assistance Program Payment - Reporting Form</t>
  </si>
  <si>
    <t>Review of annual reports (4288-6)</t>
  </si>
  <si>
    <t>FY2009 and FY 2010 application requests</t>
  </si>
  <si>
    <t>.26</t>
  </si>
  <si>
    <t>.23</t>
  </si>
  <si>
    <t>Monitoring &amp; review of records</t>
  </si>
  <si>
    <t>Review payment requests and issue payments</t>
  </si>
  <si>
    <t>NOTE:  Totals do not include burden associated with "Forms Approved Under Other OMB Numbers."</t>
  </si>
</sst>
</file>

<file path=xl/styles.xml><?xml version="1.0" encoding="utf-8"?>
<styleSheet xmlns="http://schemas.openxmlformats.org/spreadsheetml/2006/main">
  <numFmts count="4">
    <numFmt numFmtId="43" formatCode="_(* #,##0.00_);_(* \(#,##0.00\);_(* &quot;-&quot;??_);_(@_)"/>
    <numFmt numFmtId="164" formatCode="&quot;$&quot;#,##0"/>
    <numFmt numFmtId="165" formatCode="0.0"/>
    <numFmt numFmtId="166" formatCode="&quot;$&quot;#,##0.00"/>
  </numFmts>
  <fonts count="11">
    <font>
      <sz val="10"/>
      <name val="Arial"/>
    </font>
    <font>
      <sz val="10"/>
      <name val="Arial"/>
      <family val="2"/>
    </font>
    <font>
      <b/>
      <sz val="10"/>
      <name val="Arial Narrow"/>
      <family val="2"/>
    </font>
    <font>
      <sz val="10"/>
      <name val="Arial Narrow"/>
      <family val="2"/>
    </font>
    <font>
      <u/>
      <sz val="10"/>
      <name val="Arial Narrow"/>
      <family val="2"/>
    </font>
    <font>
      <b/>
      <sz val="10"/>
      <name val="Arial"/>
      <family val="2"/>
    </font>
    <font>
      <sz val="8"/>
      <name val="Arial"/>
      <family val="2"/>
    </font>
    <font>
      <sz val="10"/>
      <name val="Arial"/>
      <family val="2"/>
    </font>
    <font>
      <b/>
      <sz val="12"/>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4">
    <xf numFmtId="0" fontId="0" fillId="0" borderId="0" xfId="0"/>
    <xf numFmtId="0" fontId="3" fillId="0" borderId="1" xfId="0" applyFont="1" applyFill="1" applyBorder="1" applyAlignment="1">
      <alignment horizontal="center" wrapText="1"/>
    </xf>
    <xf numFmtId="0" fontId="3" fillId="0" borderId="0" xfId="0" applyFont="1" applyFill="1" applyBorder="1" applyAlignment="1">
      <alignment horizontal="center" wrapText="1"/>
    </xf>
    <xf numFmtId="0" fontId="2" fillId="0" borderId="1" xfId="0" applyFont="1" applyFill="1" applyBorder="1" applyAlignment="1">
      <alignment horizontal="center" wrapText="1"/>
    </xf>
    <xf numFmtId="0" fontId="2" fillId="0"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wrapText="1"/>
    </xf>
    <xf numFmtId="0" fontId="3" fillId="0" borderId="1" xfId="0" applyFont="1" applyFill="1" applyBorder="1"/>
    <xf numFmtId="1" fontId="3"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3" fontId="3" fillId="0" borderId="1" xfId="0" applyNumberFormat="1" applyFont="1" applyFill="1" applyBorder="1" applyAlignment="1">
      <alignment horizontal="right"/>
    </xf>
    <xf numFmtId="0" fontId="3" fillId="0" borderId="0" xfId="0" applyFont="1" applyFill="1" applyBorder="1"/>
    <xf numFmtId="0" fontId="3" fillId="0" borderId="2" xfId="0" applyFont="1" applyFill="1" applyBorder="1" applyAlignment="1">
      <alignment vertical="top"/>
    </xf>
    <xf numFmtId="0" fontId="3" fillId="0" borderId="3" xfId="0" applyFont="1" applyFill="1" applyBorder="1" applyAlignment="1">
      <alignment vertical="top" wrapText="1"/>
    </xf>
    <xf numFmtId="0" fontId="3" fillId="0" borderId="3" xfId="0" applyFont="1" applyFill="1" applyBorder="1"/>
    <xf numFmtId="0" fontId="3" fillId="0" borderId="2" xfId="0" applyFont="1" applyFill="1" applyBorder="1" applyAlignment="1">
      <alignment vertical="top" wrapText="1"/>
    </xf>
    <xf numFmtId="3" fontId="3" fillId="0" borderId="1" xfId="1" applyNumberFormat="1" applyFont="1" applyFill="1" applyBorder="1" applyAlignment="1">
      <alignment horizontal="center"/>
    </xf>
    <xf numFmtId="0" fontId="3" fillId="0" borderId="4" xfId="0" applyFont="1" applyFill="1" applyBorder="1"/>
    <xf numFmtId="0" fontId="2" fillId="0" borderId="5" xfId="0" applyFont="1" applyFill="1" applyBorder="1" applyAlignment="1"/>
    <xf numFmtId="0" fontId="3" fillId="0" borderId="6" xfId="0" applyFont="1" applyFill="1" applyBorder="1" applyAlignment="1">
      <alignment horizontal="center" wrapText="1"/>
    </xf>
    <xf numFmtId="0" fontId="3" fillId="0" borderId="6" xfId="0" applyFont="1" applyFill="1" applyBorder="1"/>
    <xf numFmtId="0" fontId="2" fillId="0" borderId="6" xfId="0" applyFont="1" applyFill="1" applyBorder="1" applyAlignment="1">
      <alignment horizontal="center"/>
    </xf>
    <xf numFmtId="0" fontId="2" fillId="0" borderId="6" xfId="0" applyFont="1" applyFill="1" applyBorder="1" applyAlignment="1"/>
    <xf numFmtId="3" fontId="2" fillId="0" borderId="6" xfId="0" applyNumberFormat="1" applyFont="1" applyFill="1" applyBorder="1" applyAlignment="1"/>
    <xf numFmtId="3" fontId="2" fillId="0" borderId="6" xfId="0" applyNumberFormat="1" applyFont="1" applyFill="1" applyBorder="1" applyAlignment="1">
      <alignment horizontal="center"/>
    </xf>
    <xf numFmtId="0" fontId="3" fillId="0" borderId="6" xfId="0" applyFont="1" applyFill="1" applyBorder="1" applyAlignment="1">
      <alignment horizontal="center"/>
    </xf>
    <xf numFmtId="0" fontId="2" fillId="0" borderId="7" xfId="0" applyFont="1" applyFill="1" applyBorder="1" applyAlignment="1">
      <alignment horizontal="center"/>
    </xf>
    <xf numFmtId="0" fontId="3" fillId="0" borderId="8" xfId="0" applyFont="1" applyFill="1" applyBorder="1" applyAlignment="1">
      <alignment wrapText="1"/>
    </xf>
    <xf numFmtId="0" fontId="2" fillId="0" borderId="8" xfId="0" applyFont="1" applyFill="1" applyBorder="1" applyAlignment="1">
      <alignment horizontal="center" wrapText="1"/>
    </xf>
    <xf numFmtId="0" fontId="2" fillId="0" borderId="8" xfId="0" applyFont="1" applyFill="1" applyBorder="1" applyAlignment="1">
      <alignment horizontal="center"/>
    </xf>
    <xf numFmtId="0" fontId="2" fillId="0" borderId="8" xfId="0" applyFont="1" applyFill="1" applyBorder="1" applyAlignment="1"/>
    <xf numFmtId="3" fontId="2" fillId="0" borderId="8" xfId="0" applyNumberFormat="1" applyFont="1" applyFill="1" applyBorder="1" applyAlignment="1"/>
    <xf numFmtId="3" fontId="2" fillId="0" borderId="8" xfId="0" applyNumberFormat="1" applyFont="1" applyFill="1" applyBorder="1" applyAlignment="1">
      <alignment horizontal="center"/>
    </xf>
    <xf numFmtId="0" fontId="3" fillId="0" borderId="8" xfId="0" applyFont="1" applyFill="1" applyBorder="1" applyAlignment="1">
      <alignment horizontal="center"/>
    </xf>
    <xf numFmtId="0" fontId="2" fillId="0" borderId="9" xfId="0" applyFont="1" applyFill="1" applyBorder="1" applyAlignment="1">
      <alignment horizontal="center"/>
    </xf>
    <xf numFmtId="0" fontId="3" fillId="0" borderId="10" xfId="0" applyFont="1" applyFill="1" applyBorder="1" applyAlignment="1">
      <alignment horizontal="center" wrapText="1"/>
    </xf>
    <xf numFmtId="0" fontId="2" fillId="0" borderId="10" xfId="0" applyFont="1" applyFill="1" applyBorder="1" applyAlignment="1">
      <alignment horizontal="center" wrapText="1"/>
    </xf>
    <xf numFmtId="0" fontId="2" fillId="0" borderId="10" xfId="0" applyFont="1" applyFill="1" applyBorder="1" applyAlignment="1">
      <alignment horizontal="center"/>
    </xf>
    <xf numFmtId="0" fontId="2" fillId="0" borderId="10" xfId="0" applyFont="1" applyFill="1" applyBorder="1" applyAlignment="1"/>
    <xf numFmtId="3" fontId="2" fillId="0" borderId="10" xfId="0" applyNumberFormat="1" applyFont="1" applyFill="1" applyBorder="1" applyAlignment="1"/>
    <xf numFmtId="3" fontId="2" fillId="0" borderId="10" xfId="0" applyNumberFormat="1" applyFont="1" applyFill="1" applyBorder="1" applyAlignment="1">
      <alignment horizontal="center"/>
    </xf>
    <xf numFmtId="0" fontId="2" fillId="0" borderId="9" xfId="0" applyFont="1" applyFill="1" applyBorder="1" applyAlignment="1"/>
    <xf numFmtId="0" fontId="2" fillId="0" borderId="11" xfId="0" applyFont="1" applyFill="1" applyBorder="1" applyAlignment="1">
      <alignment horizontal="center"/>
    </xf>
    <xf numFmtId="0" fontId="3" fillId="0" borderId="12" xfId="0" applyFont="1" applyFill="1" applyBorder="1" applyAlignment="1">
      <alignment horizontal="center" wrapText="1"/>
    </xf>
    <xf numFmtId="0" fontId="2" fillId="0" borderId="12" xfId="0" applyFont="1" applyFill="1" applyBorder="1" applyAlignment="1">
      <alignment horizontal="center" wrapText="1"/>
    </xf>
    <xf numFmtId="0" fontId="2" fillId="0" borderId="12" xfId="0" applyFont="1" applyFill="1" applyBorder="1" applyAlignment="1">
      <alignment horizontal="center"/>
    </xf>
    <xf numFmtId="3" fontId="2" fillId="0" borderId="12" xfId="0" applyNumberFormat="1" applyFont="1" applyFill="1" applyBorder="1" applyAlignment="1">
      <alignment horizontal="center"/>
    </xf>
    <xf numFmtId="0" fontId="3" fillId="0" borderId="10" xfId="0" applyFont="1" applyFill="1" applyBorder="1" applyAlignment="1">
      <alignment horizontal="center"/>
    </xf>
    <xf numFmtId="0" fontId="3" fillId="0" borderId="13" xfId="0" applyFont="1" applyFill="1" applyBorder="1" applyAlignment="1">
      <alignment horizontal="center"/>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3" fontId="3" fillId="0" borderId="0" xfId="0" applyNumberFormat="1" applyFont="1" applyFill="1" applyBorder="1"/>
    <xf numFmtId="0" fontId="2" fillId="0" borderId="1" xfId="0" applyFont="1" applyFill="1" applyBorder="1"/>
    <xf numFmtId="0" fontId="2" fillId="0" borderId="1" xfId="0" applyFont="1" applyFill="1" applyBorder="1" applyAlignment="1"/>
    <xf numFmtId="3" fontId="2" fillId="0" borderId="1" xfId="1" applyNumberFormat="1" applyFont="1" applyFill="1" applyBorder="1" applyAlignment="1">
      <alignment horizontal="center"/>
    </xf>
    <xf numFmtId="0" fontId="2" fillId="0" borderId="1" xfId="0" applyFont="1" applyFill="1" applyBorder="1" applyAlignment="1">
      <alignment horizontal="center"/>
    </xf>
    <xf numFmtId="0" fontId="2" fillId="0" borderId="0" xfId="0" applyFont="1" applyFill="1" applyBorder="1"/>
    <xf numFmtId="1" fontId="3" fillId="0" borderId="1" xfId="1" applyNumberFormat="1" applyFont="1" applyFill="1" applyBorder="1" applyAlignment="1">
      <alignment horizontal="center"/>
    </xf>
    <xf numFmtId="0" fontId="3" fillId="0" borderId="0" xfId="0" applyFont="1" applyFill="1" applyBorder="1" applyAlignment="1">
      <alignment wrapText="1"/>
    </xf>
    <xf numFmtId="3" fontId="2" fillId="0" borderId="1" xfId="0" applyNumberFormat="1" applyFont="1" applyFill="1" applyBorder="1" applyAlignment="1"/>
    <xf numFmtId="0" fontId="2" fillId="0" borderId="2" xfId="0" applyFont="1" applyFill="1" applyBorder="1"/>
    <xf numFmtId="0" fontId="2" fillId="0" borderId="0" xfId="0" applyFont="1" applyFill="1" applyBorder="1" applyAlignment="1">
      <alignment wrapText="1"/>
    </xf>
    <xf numFmtId="0" fontId="2" fillId="0" borderId="0" xfId="0" applyNumberFormat="1" applyFont="1" applyFill="1" applyBorder="1" applyAlignment="1">
      <alignment horizontal="center"/>
    </xf>
    <xf numFmtId="3" fontId="2" fillId="0" borderId="0" xfId="0" applyNumberFormat="1" applyFont="1" applyFill="1" applyBorder="1" applyAlignment="1"/>
    <xf numFmtId="3" fontId="2" fillId="0" borderId="0" xfId="0" applyNumberFormat="1" applyFont="1" applyFill="1" applyBorder="1" applyAlignment="1">
      <alignment horizontal="center"/>
    </xf>
    <xf numFmtId="3" fontId="3" fillId="0" borderId="0" xfId="1" applyNumberFormat="1" applyFont="1" applyFill="1" applyBorder="1" applyAlignment="1">
      <alignment horizontal="center"/>
    </xf>
    <xf numFmtId="0" fontId="3" fillId="0" borderId="14" xfId="0" applyFont="1" applyFill="1" applyBorder="1"/>
    <xf numFmtId="3" fontId="3" fillId="0" borderId="1" xfId="0" applyNumberFormat="1" applyFont="1" applyFill="1" applyBorder="1"/>
    <xf numFmtId="0" fontId="3" fillId="0" borderId="13" xfId="0" applyFont="1" applyFill="1" applyBorder="1"/>
    <xf numFmtId="0" fontId="3" fillId="0" borderId="0" xfId="0" applyFont="1" applyFill="1" applyBorder="1" applyAlignment="1"/>
    <xf numFmtId="3" fontId="3" fillId="0" borderId="0" xfId="0" applyNumberFormat="1" applyFont="1" applyFill="1" applyBorder="1" applyAlignment="1"/>
    <xf numFmtId="0" fontId="2" fillId="0" borderId="14" xfId="0" applyFont="1" applyFill="1" applyBorder="1" applyAlignment="1">
      <alignment vertical="top" wrapText="1"/>
    </xf>
    <xf numFmtId="3" fontId="2" fillId="0" borderId="1" xfId="0" applyNumberFormat="1" applyFont="1" applyFill="1" applyBorder="1"/>
    <xf numFmtId="0" fontId="2" fillId="0" borderId="1" xfId="0" applyFont="1" applyFill="1" applyBorder="1" applyAlignment="1">
      <alignment vertical="top" wrapText="1"/>
    </xf>
    <xf numFmtId="0" fontId="2" fillId="0" borderId="1" xfId="0" quotePrefix="1" applyFont="1" applyFill="1" applyBorder="1" applyAlignment="1">
      <alignment horizontal="left" wrapText="1"/>
    </xf>
    <xf numFmtId="0" fontId="2" fillId="0" borderId="3" xfId="0" applyFont="1" applyFill="1" applyBorder="1" applyAlignment="1">
      <alignment vertical="top" wrapText="1"/>
    </xf>
    <xf numFmtId="0" fontId="2" fillId="0" borderId="0" xfId="0" applyFont="1" applyFill="1" applyBorder="1" applyAlignment="1">
      <alignment horizontal="center"/>
    </xf>
    <xf numFmtId="0" fontId="3" fillId="0" borderId="0" xfId="0" applyFont="1" applyFill="1"/>
    <xf numFmtId="0" fontId="3" fillId="0" borderId="0" xfId="0" applyFont="1" applyFill="1" applyBorder="1" applyAlignment="1">
      <alignment vertical="top" wrapText="1"/>
    </xf>
    <xf numFmtId="0" fontId="3" fillId="0" borderId="13" xfId="0" applyFont="1" applyFill="1" applyBorder="1" applyAlignment="1">
      <alignment horizontal="right"/>
    </xf>
    <xf numFmtId="0" fontId="0" fillId="0" borderId="0" xfId="0" applyFill="1" applyAlignment="1"/>
    <xf numFmtId="0" fontId="3" fillId="0" borderId="15" xfId="0" applyFont="1" applyFill="1" applyBorder="1" applyAlignment="1">
      <alignment vertical="top" wrapText="1"/>
    </xf>
    <xf numFmtId="9" fontId="3" fillId="0" borderId="0" xfId="0" applyNumberFormat="1" applyFont="1" applyFill="1" applyBorder="1"/>
    <xf numFmtId="0" fontId="3" fillId="0" borderId="13" xfId="0" applyFont="1" applyFill="1" applyBorder="1" applyAlignment="1">
      <alignment horizontal="right" vertical="top"/>
    </xf>
    <xf numFmtId="0" fontId="3" fillId="0" borderId="13" xfId="0" applyFont="1" applyFill="1" applyBorder="1" applyAlignment="1">
      <alignment vertical="top"/>
    </xf>
    <xf numFmtId="0" fontId="3" fillId="0" borderId="1" xfId="0" quotePrefix="1" applyFont="1" applyFill="1" applyBorder="1" applyAlignment="1">
      <alignment vertical="top"/>
    </xf>
    <xf numFmtId="0" fontId="0" fillId="0" borderId="0" xfId="0" applyAlignment="1">
      <alignment horizontal="center" vertical="center" wrapText="1"/>
    </xf>
    <xf numFmtId="0" fontId="5" fillId="0" borderId="0" xfId="0" applyFont="1" applyFill="1" applyBorder="1" applyAlignment="1">
      <alignment vertical="top" wrapText="1"/>
    </xf>
    <xf numFmtId="0" fontId="7" fillId="0" borderId="0" xfId="0" applyFont="1" applyFill="1" applyBorder="1" applyAlignment="1">
      <alignment vertical="top"/>
    </xf>
    <xf numFmtId="3" fontId="5" fillId="0" borderId="0" xfId="0" applyNumberFormat="1" applyFont="1" applyFill="1" applyBorder="1" applyAlignment="1">
      <alignment horizontal="center" vertical="top"/>
    </xf>
    <xf numFmtId="3" fontId="7" fillId="0" borderId="0" xfId="0" applyNumberFormat="1" applyFont="1" applyFill="1" applyBorder="1" applyAlignment="1">
      <alignment vertical="top"/>
    </xf>
    <xf numFmtId="0" fontId="7" fillId="0" borderId="0" xfId="0" applyFont="1" applyFill="1" applyBorder="1" applyAlignment="1">
      <alignment horizontal="center" vertical="top" wrapText="1"/>
    </xf>
    <xf numFmtId="10" fontId="7" fillId="0" borderId="0" xfId="0" applyNumberFormat="1" applyFont="1" applyFill="1" applyBorder="1" applyAlignment="1">
      <alignment vertical="top"/>
    </xf>
    <xf numFmtId="0" fontId="5" fillId="0" borderId="0" xfId="0" applyFont="1" applyFill="1" applyBorder="1"/>
    <xf numFmtId="0" fontId="7" fillId="0" borderId="0" xfId="0" applyFont="1" applyFill="1" applyBorder="1"/>
    <xf numFmtId="0" fontId="5" fillId="0" borderId="0" xfId="0" applyFont="1" applyFill="1" applyBorder="1" applyAlignment="1">
      <alignment vertical="top"/>
    </xf>
    <xf numFmtId="0" fontId="5" fillId="0" borderId="0" xfId="0" applyFont="1" applyFill="1" applyBorder="1" applyAlignment="1">
      <alignment horizontal="right" vertical="top"/>
    </xf>
    <xf numFmtId="0" fontId="5" fillId="0" borderId="0" xfId="0" applyFont="1" applyFill="1" applyBorder="1" applyAlignment="1">
      <alignment horizontal="right" vertical="top" wrapText="1"/>
    </xf>
    <xf numFmtId="0" fontId="7" fillId="0" borderId="0" xfId="0" applyFont="1" applyFill="1" applyBorder="1" applyAlignment="1">
      <alignment vertical="top" wrapText="1"/>
    </xf>
    <xf numFmtId="0" fontId="7" fillId="0" borderId="0" xfId="0" applyFont="1" applyAlignment="1">
      <alignment vertical="top" wrapText="1"/>
    </xf>
    <xf numFmtId="0" fontId="7" fillId="0" borderId="0" xfId="0" applyFont="1" applyFill="1" applyBorder="1" applyAlignment="1">
      <alignment vertical="top" wrapText="1"/>
    </xf>
    <xf numFmtId="0" fontId="7" fillId="0" borderId="0" xfId="0" applyFont="1" applyFill="1" applyBorder="1" applyAlignment="1"/>
    <xf numFmtId="3" fontId="7" fillId="0" borderId="0" xfId="0" applyNumberFormat="1" applyFont="1" applyFill="1" applyBorder="1" applyAlignment="1"/>
    <xf numFmtId="3" fontId="7" fillId="0" borderId="0" xfId="0" applyNumberFormat="1" applyFont="1" applyFill="1" applyBorder="1"/>
    <xf numFmtId="0" fontId="7" fillId="0" borderId="13" xfId="0" applyFont="1" applyFill="1" applyBorder="1"/>
    <xf numFmtId="0" fontId="7" fillId="0" borderId="0" xfId="0" applyFont="1" applyFill="1" applyBorder="1" applyAlignment="1">
      <alignment wrapText="1"/>
    </xf>
    <xf numFmtId="0" fontId="7" fillId="0" borderId="4" xfId="0" applyFont="1" applyFill="1" applyBorder="1"/>
    <xf numFmtId="0" fontId="7" fillId="0" borderId="16" xfId="0" applyFont="1" applyFill="1" applyBorder="1" applyAlignment="1">
      <alignment horizontal="center" vertical="top" wrapText="1"/>
    </xf>
    <xf numFmtId="0" fontId="7" fillId="0" borderId="16" xfId="0" applyFont="1" applyFill="1" applyBorder="1"/>
    <xf numFmtId="0" fontId="5" fillId="0" borderId="16" xfId="0" applyFont="1" applyFill="1" applyBorder="1"/>
    <xf numFmtId="0" fontId="7" fillId="0" borderId="13" xfId="0" applyFont="1" applyFill="1" applyBorder="1" applyAlignment="1">
      <alignment vertical="top"/>
    </xf>
    <xf numFmtId="0" fontId="7" fillId="0" borderId="13" xfId="0" applyFont="1" applyFill="1" applyBorder="1" applyAlignment="1">
      <alignment horizontal="center" vertical="top"/>
    </xf>
    <xf numFmtId="0" fontId="7" fillId="0" borderId="1" xfId="0" applyFont="1" applyFill="1" applyBorder="1" applyAlignment="1">
      <alignment vertical="center" wrapText="1"/>
    </xf>
    <xf numFmtId="165" fontId="5" fillId="0" borderId="0" xfId="0" applyNumberFormat="1" applyFont="1" applyFill="1" applyBorder="1" applyAlignment="1">
      <alignment vertical="top"/>
    </xf>
    <xf numFmtId="164" fontId="5" fillId="0" borderId="0" xfId="0" applyNumberFormat="1" applyFont="1" applyFill="1" applyBorder="1" applyAlignment="1">
      <alignment vertical="top"/>
    </xf>
    <xf numFmtId="0" fontId="7" fillId="0" borderId="0" xfId="0" applyFont="1" applyFill="1" applyBorder="1" applyAlignment="1">
      <alignment vertical="top" wrapText="1"/>
    </xf>
    <xf numFmtId="0" fontId="7" fillId="0" borderId="0" xfId="0" applyFont="1" applyAlignment="1">
      <alignment vertical="top" wrapText="1"/>
    </xf>
    <xf numFmtId="0" fontId="5" fillId="0" borderId="1" xfId="0" applyFont="1" applyFill="1" applyBorder="1" applyAlignment="1">
      <alignment horizontal="center" vertical="center"/>
    </xf>
    <xf numFmtId="3" fontId="5" fillId="0" borderId="1" xfId="0" applyNumberFormat="1" applyFont="1" applyFill="1" applyBorder="1" applyAlignment="1">
      <alignment horizontal="center" vertical="center"/>
    </xf>
    <xf numFmtId="0" fontId="7" fillId="0" borderId="1" xfId="0" applyFont="1" applyFill="1" applyBorder="1" applyAlignment="1">
      <alignment wrapText="1"/>
    </xf>
    <xf numFmtId="0" fontId="5" fillId="0" borderId="1" xfId="0" applyFont="1" applyFill="1" applyBorder="1" applyAlignment="1">
      <alignment horizontal="center" vertical="center" wrapText="1"/>
    </xf>
    <xf numFmtId="0" fontId="5" fillId="0" borderId="19" xfId="0" applyFont="1" applyFill="1" applyBorder="1" applyAlignment="1"/>
    <xf numFmtId="0" fontId="7" fillId="0" borderId="20" xfId="0" applyFont="1" applyFill="1" applyBorder="1" applyAlignment="1">
      <alignment horizontal="center" wrapText="1"/>
    </xf>
    <xf numFmtId="0" fontId="7" fillId="0" borderId="20" xfId="0" applyFont="1" applyFill="1" applyBorder="1" applyAlignment="1">
      <alignment horizontal="center" vertical="center" wrapText="1"/>
    </xf>
    <xf numFmtId="0" fontId="7" fillId="0" borderId="20" xfId="0" applyFont="1" applyFill="1" applyBorder="1" applyAlignment="1">
      <alignment horizontal="center" vertical="center"/>
    </xf>
    <xf numFmtId="0" fontId="5" fillId="0" borderId="20" xfId="0" applyFont="1" applyFill="1" applyBorder="1" applyAlignment="1">
      <alignment horizontal="center" vertical="center"/>
    </xf>
    <xf numFmtId="3" fontId="5" fillId="0" borderId="20" xfId="0" applyNumberFormat="1" applyFont="1" applyFill="1" applyBorder="1" applyAlignment="1">
      <alignment horizontal="center" vertical="center"/>
    </xf>
    <xf numFmtId="3" fontId="5" fillId="0" borderId="21" xfId="0" applyNumberFormat="1" applyFont="1" applyFill="1" applyBorder="1" applyAlignment="1">
      <alignment horizontal="center" vertical="center"/>
    </xf>
    <xf numFmtId="0" fontId="5" fillId="0" borderId="22" xfId="0" applyFont="1" applyFill="1" applyBorder="1" applyAlignment="1">
      <alignment horizontal="center"/>
    </xf>
    <xf numFmtId="3" fontId="5" fillId="0" borderId="23" xfId="0" applyNumberFormat="1" applyFont="1" applyFill="1" applyBorder="1" applyAlignment="1">
      <alignment horizontal="center" vertical="center"/>
    </xf>
    <xf numFmtId="0" fontId="5" fillId="0" borderId="22" xfId="0" applyFont="1" applyFill="1" applyBorder="1" applyAlignment="1">
      <alignment horizontal="center" vertical="top"/>
    </xf>
    <xf numFmtId="0" fontId="5" fillId="0" borderId="24" xfId="0" applyFont="1" applyFill="1" applyBorder="1" applyAlignment="1">
      <alignment vertical="top"/>
    </xf>
    <xf numFmtId="0" fontId="5" fillId="0" borderId="27" xfId="0" applyFont="1" applyFill="1" applyBorder="1" applyAlignment="1">
      <alignment horizontal="center" vertical="top"/>
    </xf>
    <xf numFmtId="0" fontId="5" fillId="0" borderId="15" xfId="0" applyFont="1" applyFill="1" applyBorder="1" applyAlignment="1">
      <alignment vertical="top"/>
    </xf>
    <xf numFmtId="0" fontId="5" fillId="0" borderId="15" xfId="0" applyFont="1" applyFill="1" applyBorder="1" applyAlignment="1">
      <alignment horizontal="center" vertical="top" wrapText="1"/>
    </xf>
    <xf numFmtId="3" fontId="5" fillId="0" borderId="15" xfId="1" applyNumberFormat="1" applyFont="1" applyFill="1" applyBorder="1" applyAlignment="1">
      <alignment horizontal="center" vertical="top"/>
    </xf>
    <xf numFmtId="0" fontId="5" fillId="0" borderId="15" xfId="0" applyFont="1" applyFill="1" applyBorder="1" applyAlignment="1">
      <alignment horizontal="center" vertical="top"/>
    </xf>
    <xf numFmtId="3" fontId="5" fillId="0" borderId="28" xfId="0" applyNumberFormat="1" applyFont="1" applyFill="1" applyBorder="1" applyAlignment="1">
      <alignment vertical="top"/>
    </xf>
    <xf numFmtId="0" fontId="5" fillId="0" borderId="24" xfId="0" applyFont="1" applyFill="1" applyBorder="1" applyAlignment="1">
      <alignment horizontal="center"/>
    </xf>
    <xf numFmtId="0" fontId="7" fillId="0" borderId="25" xfId="0" applyFont="1" applyFill="1" applyBorder="1" applyAlignment="1">
      <alignment horizontal="center" wrapText="1"/>
    </xf>
    <xf numFmtId="0" fontId="5" fillId="0" borderId="25" xfId="0" applyFont="1" applyFill="1" applyBorder="1" applyAlignment="1">
      <alignment horizontal="center" vertical="center" wrapText="1"/>
    </xf>
    <xf numFmtId="0" fontId="5" fillId="0" borderId="25" xfId="0" applyFont="1" applyFill="1" applyBorder="1" applyAlignment="1">
      <alignment horizontal="center" vertical="center"/>
    </xf>
    <xf numFmtId="3" fontId="5" fillId="0" borderId="25" xfId="0" applyNumberFormat="1" applyFont="1" applyFill="1" applyBorder="1" applyAlignment="1">
      <alignment horizontal="center" vertical="center"/>
    </xf>
    <xf numFmtId="3" fontId="5" fillId="0" borderId="26" xfId="0" applyNumberFormat="1" applyFont="1" applyFill="1" applyBorder="1" applyAlignment="1">
      <alignment horizontal="center" vertical="center"/>
    </xf>
    <xf numFmtId="0" fontId="7" fillId="2" borderId="22" xfId="0" applyFont="1" applyFill="1" applyBorder="1" applyAlignment="1">
      <alignment horizontal="center" vertical="top"/>
    </xf>
    <xf numFmtId="0" fontId="5" fillId="2" borderId="22" xfId="0" applyFont="1" applyFill="1" applyBorder="1" applyAlignment="1">
      <alignment horizont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xf numFmtId="0" fontId="10" fillId="0" borderId="1" xfId="0" applyFont="1" applyFill="1" applyBorder="1" applyAlignment="1">
      <alignment horizontal="center"/>
    </xf>
    <xf numFmtId="166" fontId="10" fillId="0" borderId="1" xfId="0" applyNumberFormat="1" applyFont="1" applyFill="1" applyBorder="1" applyAlignment="1">
      <alignment horizontal="center"/>
    </xf>
    <xf numFmtId="164" fontId="10" fillId="0" borderId="1" xfId="0" applyNumberFormat="1" applyFont="1" applyFill="1" applyBorder="1"/>
    <xf numFmtId="0" fontId="0" fillId="0" borderId="0" xfId="0" applyFill="1"/>
    <xf numFmtId="0" fontId="10" fillId="0" borderId="0" xfId="0" applyFont="1" applyFill="1" applyBorder="1"/>
    <xf numFmtId="0" fontId="7" fillId="0" borderId="22" xfId="0" applyFont="1" applyFill="1" applyBorder="1" applyAlignment="1">
      <alignment horizontal="center" vertical="center"/>
    </xf>
    <xf numFmtId="0" fontId="5" fillId="0" borderId="22" xfId="0" applyFont="1" applyFill="1" applyBorder="1" applyAlignment="1">
      <alignment horizontal="center" vertical="center"/>
    </xf>
    <xf numFmtId="0" fontId="7" fillId="0" borderId="1" xfId="0" applyFont="1" applyFill="1" applyBorder="1" applyAlignment="1">
      <alignment horizontal="center" vertical="center" wrapText="1"/>
    </xf>
    <xf numFmtId="3" fontId="7" fillId="0" borderId="1" xfId="1" applyNumberFormat="1" applyFont="1" applyFill="1" applyBorder="1" applyAlignment="1">
      <alignment horizontal="center" vertical="center"/>
    </xf>
    <xf numFmtId="0" fontId="7" fillId="0" borderId="1" xfId="0" applyFont="1" applyFill="1" applyBorder="1" applyAlignment="1">
      <alignment horizontal="center" vertical="center"/>
    </xf>
    <xf numFmtId="1" fontId="7" fillId="0" borderId="1" xfId="1" applyNumberFormat="1" applyFont="1" applyFill="1" applyBorder="1" applyAlignment="1">
      <alignment horizontal="center" vertical="center"/>
    </xf>
    <xf numFmtId="0" fontId="7" fillId="0" borderId="1" xfId="0" applyFont="1" applyFill="1" applyBorder="1" applyAlignment="1">
      <alignment vertical="center"/>
    </xf>
    <xf numFmtId="164" fontId="7" fillId="0" borderId="23" xfId="0" applyNumberFormat="1" applyFont="1" applyFill="1" applyBorder="1" applyAlignment="1">
      <alignment vertical="center"/>
    </xf>
    <xf numFmtId="3" fontId="5" fillId="0" borderId="1" xfId="0" applyNumberFormat="1" applyFont="1" applyFill="1" applyBorder="1" applyAlignment="1">
      <alignment vertical="center"/>
    </xf>
    <xf numFmtId="0" fontId="5" fillId="0" borderId="1" xfId="0" applyFont="1" applyFill="1" applyBorder="1" applyAlignment="1">
      <alignment vertical="center"/>
    </xf>
    <xf numFmtId="164" fontId="5" fillId="0" borderId="23" xfId="0" applyNumberFormat="1" applyFont="1" applyFill="1" applyBorder="1" applyAlignment="1">
      <alignment vertical="center"/>
    </xf>
    <xf numFmtId="0" fontId="7" fillId="0" borderId="1" xfId="0" applyFont="1" applyFill="1" applyBorder="1" applyAlignment="1">
      <alignment horizontal="left" vertical="center" wrapText="1"/>
    </xf>
    <xf numFmtId="0" fontId="7" fillId="0" borderId="1" xfId="0" applyFont="1" applyBorder="1" applyAlignment="1">
      <alignment vertical="center" wrapText="1"/>
    </xf>
    <xf numFmtId="37" fontId="5" fillId="0" borderId="1" xfId="0" applyNumberFormat="1" applyFont="1" applyFill="1" applyBorder="1" applyAlignment="1" applyProtection="1">
      <alignment horizontal="left" vertical="center"/>
    </xf>
    <xf numFmtId="0" fontId="5" fillId="0" borderId="1" xfId="0" applyFont="1" applyFill="1" applyBorder="1" applyAlignment="1">
      <alignment horizontal="left" vertical="center" wrapText="1"/>
    </xf>
    <xf numFmtId="0" fontId="5" fillId="0" borderId="25" xfId="0" applyFont="1" applyFill="1" applyBorder="1" applyAlignment="1">
      <alignment vertical="center" wrapText="1"/>
    </xf>
    <xf numFmtId="0" fontId="5" fillId="0" borderId="25" xfId="0" applyNumberFormat="1" applyFont="1" applyFill="1" applyBorder="1" applyAlignment="1">
      <alignment horizontal="center" vertical="center"/>
    </xf>
    <xf numFmtId="3" fontId="5" fillId="0" borderId="25" xfId="0" applyNumberFormat="1" applyFont="1" applyFill="1" applyBorder="1" applyAlignment="1">
      <alignment vertical="center"/>
    </xf>
    <xf numFmtId="0" fontId="5" fillId="0" borderId="25" xfId="0" applyFont="1" applyFill="1" applyBorder="1" applyAlignment="1">
      <alignment vertical="center"/>
    </xf>
    <xf numFmtId="164" fontId="7" fillId="0" borderId="16" xfId="0" applyNumberFormat="1" applyFont="1" applyFill="1" applyBorder="1" applyAlignment="1">
      <alignment vertical="center"/>
    </xf>
    <xf numFmtId="0" fontId="7" fillId="0" borderId="16" xfId="0" applyFont="1" applyFill="1" applyBorder="1" applyAlignment="1">
      <alignment vertical="center"/>
    </xf>
    <xf numFmtId="164" fontId="5" fillId="0" borderId="16" xfId="0" applyNumberFormat="1" applyFont="1" applyFill="1" applyBorder="1" applyAlignment="1">
      <alignment vertical="center"/>
    </xf>
    <xf numFmtId="164" fontId="5" fillId="0" borderId="1" xfId="0" applyNumberFormat="1" applyFont="1" applyFill="1" applyBorder="1" applyAlignment="1">
      <alignment vertical="center"/>
    </xf>
    <xf numFmtId="0" fontId="7" fillId="0" borderId="16" xfId="0" applyFont="1" applyFill="1" applyBorder="1" applyAlignment="1">
      <alignment horizontal="center" vertical="top" wrapText="1"/>
    </xf>
    <xf numFmtId="0" fontId="7" fillId="0" borderId="0" xfId="0" applyFont="1" applyFill="1" applyBorder="1" applyAlignment="1">
      <alignment vertical="top" wrapText="1"/>
    </xf>
    <xf numFmtId="0" fontId="7" fillId="0" borderId="0" xfId="0" applyFont="1" applyAlignment="1">
      <alignment vertical="top" wrapText="1"/>
    </xf>
    <xf numFmtId="164" fontId="0" fillId="0" borderId="0" xfId="0" applyNumberFormat="1"/>
    <xf numFmtId="0" fontId="5" fillId="0" borderId="19" xfId="0" applyFont="1" applyFill="1" applyBorder="1" applyAlignment="1">
      <alignment horizontal="center"/>
    </xf>
    <xf numFmtId="4" fontId="5" fillId="0" borderId="1" xfId="0" applyNumberFormat="1" applyFont="1" applyFill="1" applyBorder="1" applyAlignment="1">
      <alignment vertical="center"/>
    </xf>
    <xf numFmtId="164" fontId="5" fillId="0" borderId="0" xfId="0" applyNumberFormat="1" applyFont="1" applyFill="1" applyBorder="1" applyAlignment="1">
      <alignment horizontal="center" vertical="top"/>
    </xf>
    <xf numFmtId="0" fontId="5" fillId="0" borderId="13" xfId="0" applyFont="1" applyFill="1" applyBorder="1" applyAlignment="1">
      <alignment horizontal="center" vertical="center"/>
    </xf>
    <xf numFmtId="164" fontId="7" fillId="0" borderId="0" xfId="0" applyNumberFormat="1" applyFont="1" applyFill="1" applyBorder="1"/>
    <xf numFmtId="0" fontId="10" fillId="0" borderId="0" xfId="0" applyFont="1" applyFill="1" applyBorder="1" applyAlignment="1">
      <alignment horizontal="right" vertical="top"/>
    </xf>
    <xf numFmtId="0" fontId="5" fillId="0" borderId="1" xfId="0" applyFont="1" applyFill="1" applyBorder="1" applyAlignment="1">
      <alignment horizontal="left" vertical="center"/>
    </xf>
    <xf numFmtId="0" fontId="7" fillId="0" borderId="0" xfId="0" applyFont="1" applyFill="1" applyBorder="1" applyAlignment="1">
      <alignment horizontal="center" vertical="top"/>
    </xf>
    <xf numFmtId="0" fontId="9" fillId="0" borderId="16" xfId="0" applyFont="1" applyFill="1" applyBorder="1" applyAlignment="1">
      <alignment horizontal="center" vertical="center" wrapText="1"/>
    </xf>
    <xf numFmtId="0" fontId="1" fillId="0" borderId="0" xfId="0" applyFont="1" applyFill="1" applyBorder="1"/>
    <xf numFmtId="3" fontId="1" fillId="0" borderId="0" xfId="0" applyNumberFormat="1" applyFont="1" applyFill="1" applyBorder="1" applyAlignment="1">
      <alignment horizontal="center" vertical="top" wrapText="1"/>
    </xf>
    <xf numFmtId="9" fontId="7" fillId="0" borderId="0" xfId="0" applyNumberFormat="1" applyFont="1" applyFill="1" applyBorder="1" applyAlignment="1">
      <alignment vertical="top"/>
    </xf>
    <xf numFmtId="0" fontId="1" fillId="0" borderId="0" xfId="0" applyFont="1" applyFill="1" applyBorder="1" applyAlignment="1">
      <alignment horizontal="center" vertical="top" wrapText="1"/>
    </xf>
    <xf numFmtId="0" fontId="7" fillId="0" borderId="0" xfId="0" applyFont="1" applyFill="1" applyBorder="1" applyAlignment="1">
      <alignment horizontal="center"/>
    </xf>
    <xf numFmtId="0" fontId="1" fillId="0" borderId="0" xfId="0" applyFont="1" applyFill="1" applyBorder="1" applyAlignment="1">
      <alignment horizontal="center" vertical="top"/>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0" fontId="1" fillId="0" borderId="22" xfId="0" applyFont="1" applyFill="1" applyBorder="1" applyAlignment="1">
      <alignment horizontal="center" vertical="center"/>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0" fontId="0" fillId="0" borderId="0" xfId="0" applyAlignment="1">
      <alignment vertical="top"/>
    </xf>
    <xf numFmtId="3" fontId="10" fillId="0" borderId="1" xfId="0" applyNumberFormat="1" applyFont="1" applyFill="1" applyBorder="1" applyAlignment="1">
      <alignment horizontal="center"/>
    </xf>
    <xf numFmtId="0" fontId="7"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top"/>
    </xf>
    <xf numFmtId="3" fontId="1" fillId="0" borderId="1" xfId="1"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1" fontId="10" fillId="0" borderId="1" xfId="0" applyNumberFormat="1" applyFont="1" applyFill="1" applyBorder="1" applyAlignment="1">
      <alignment horizontal="center"/>
    </xf>
    <xf numFmtId="2" fontId="1" fillId="0" borderId="1" xfId="0" applyNumberFormat="1" applyFont="1" applyFill="1" applyBorder="1" applyAlignment="1">
      <alignment vertical="center"/>
    </xf>
    <xf numFmtId="0" fontId="7" fillId="0" borderId="22" xfId="0"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1" fillId="0" borderId="0" xfId="0" applyFont="1" applyFill="1" applyBorder="1" applyAlignment="1"/>
    <xf numFmtId="3" fontId="1" fillId="0" borderId="0" xfId="0" applyNumberFormat="1" applyFont="1" applyFill="1" applyBorder="1" applyAlignment="1"/>
    <xf numFmtId="3" fontId="1" fillId="0" borderId="0" xfId="0" applyNumberFormat="1" applyFont="1" applyFill="1" applyBorder="1"/>
    <xf numFmtId="0" fontId="1" fillId="0" borderId="13" xfId="0" applyFont="1" applyFill="1" applyBorder="1"/>
    <xf numFmtId="0" fontId="1" fillId="0" borderId="0" xfId="0" applyFont="1" applyFill="1" applyBorder="1" applyAlignment="1">
      <alignment wrapText="1"/>
    </xf>
    <xf numFmtId="0" fontId="1" fillId="0" borderId="20" xfId="0" applyFont="1" applyFill="1" applyBorder="1" applyAlignment="1">
      <alignment horizontal="center" wrapText="1"/>
    </xf>
    <xf numFmtId="0" fontId="1" fillId="0" borderId="20"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1" xfId="0" applyFont="1" applyFill="1" applyBorder="1" applyAlignment="1">
      <alignment wrapText="1"/>
    </xf>
    <xf numFmtId="0" fontId="1" fillId="0" borderId="25" xfId="0" applyFont="1" applyFill="1" applyBorder="1" applyAlignment="1">
      <alignment horizontal="center" wrapText="1"/>
    </xf>
    <xf numFmtId="1" fontId="1" fillId="0" borderId="1" xfId="1" applyNumberFormat="1" applyFont="1" applyFill="1" applyBorder="1" applyAlignment="1">
      <alignment horizontal="center" vertical="center"/>
    </xf>
    <xf numFmtId="4" fontId="1" fillId="0" borderId="1" xfId="1"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 fontId="1" fillId="0" borderId="1" xfId="0" applyNumberFormat="1" applyFont="1" applyFill="1" applyBorder="1" applyAlignment="1">
      <alignment vertical="center"/>
    </xf>
    <xf numFmtId="0" fontId="1" fillId="0" borderId="13" xfId="0" applyFont="1" applyFill="1" applyBorder="1" applyAlignment="1">
      <alignment vertical="top"/>
    </xf>
    <xf numFmtId="0" fontId="1" fillId="0" borderId="0" xfId="0" applyFont="1" applyFill="1" applyBorder="1" applyAlignment="1">
      <alignment vertical="top" wrapText="1"/>
    </xf>
    <xf numFmtId="0" fontId="1" fillId="0" borderId="0" xfId="0" applyFont="1" applyFill="1" applyBorder="1" applyAlignment="1">
      <alignment vertical="top"/>
    </xf>
    <xf numFmtId="0" fontId="7" fillId="0" borderId="22" xfId="0" applyFont="1" applyFill="1" applyBorder="1" applyAlignment="1">
      <alignment horizontal="left" vertical="center"/>
    </xf>
    <xf numFmtId="164" fontId="1" fillId="0" borderId="0" xfId="0" applyNumberFormat="1" applyFont="1"/>
    <xf numFmtId="164" fontId="1" fillId="0" borderId="1" xfId="1" applyNumberFormat="1" applyFont="1" applyFill="1" applyBorder="1" applyAlignment="1">
      <alignment horizontal="right" vertical="center"/>
    </xf>
    <xf numFmtId="164" fontId="7" fillId="0" borderId="1" xfId="1" applyNumberFormat="1" applyFont="1" applyFill="1" applyBorder="1" applyAlignment="1">
      <alignment horizontal="right" vertical="center"/>
    </xf>
    <xf numFmtId="0" fontId="7" fillId="0" borderId="0" xfId="0" applyFont="1" applyFill="1" applyBorder="1" applyAlignment="1">
      <alignment vertical="top"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164" fontId="5" fillId="0" borderId="1" xfId="1" applyNumberFormat="1" applyFont="1" applyFill="1" applyBorder="1" applyAlignment="1">
      <alignment horizontal="right" vertical="center"/>
    </xf>
    <xf numFmtId="4" fontId="7" fillId="0" borderId="1" xfId="1" applyNumberFormat="1" applyFont="1" applyFill="1" applyBorder="1" applyAlignment="1">
      <alignment horizontal="center" vertical="center"/>
    </xf>
    <xf numFmtId="0" fontId="5" fillId="0" borderId="0" xfId="0" applyFont="1" applyFill="1" applyBorder="1" applyAlignment="1">
      <alignment vertical="top" wrapText="1"/>
    </xf>
    <xf numFmtId="164" fontId="5" fillId="0" borderId="25" xfId="0" applyNumberFormat="1" applyFont="1" applyFill="1" applyBorder="1" applyAlignment="1">
      <alignment horizontal="center" vertical="center"/>
    </xf>
    <xf numFmtId="0" fontId="7" fillId="0" borderId="0" xfId="0" applyFont="1" applyFill="1" applyBorder="1" applyAlignment="1">
      <alignment vertical="top" wrapText="1"/>
    </xf>
    <xf numFmtId="0" fontId="7" fillId="0" borderId="0" xfId="0" applyFont="1" applyAlignment="1">
      <alignment vertical="top" wrapText="1"/>
    </xf>
    <xf numFmtId="0" fontId="7" fillId="0" borderId="0" xfId="0" applyFont="1" applyFill="1" applyBorder="1" applyAlignment="1">
      <alignment horizontal="left" vertical="center" wrapText="1"/>
    </xf>
    <xf numFmtId="0" fontId="8" fillId="0" borderId="13" xfId="0" applyFont="1" applyFill="1" applyBorder="1" applyAlignment="1">
      <alignment horizontal="center"/>
    </xf>
    <xf numFmtId="0" fontId="8" fillId="0" borderId="0" xfId="0" applyFont="1" applyFill="1" applyBorder="1" applyAlignment="1">
      <alignment horizontal="center"/>
    </xf>
    <xf numFmtId="0" fontId="7" fillId="0" borderId="16" xfId="0" applyFont="1" applyFill="1" applyBorder="1" applyAlignment="1">
      <alignment horizontal="center" vertical="top" wrapText="1"/>
    </xf>
    <xf numFmtId="0" fontId="7" fillId="0" borderId="0" xfId="0" applyFont="1" applyFill="1" applyBorder="1" applyAlignment="1">
      <alignment horizontal="center" vertical="top"/>
    </xf>
    <xf numFmtId="0" fontId="5" fillId="0" borderId="0" xfId="0" applyFont="1" applyFill="1" applyBorder="1" applyAlignment="1">
      <alignment vertical="top" wrapText="1"/>
    </xf>
    <xf numFmtId="0" fontId="0" fillId="0" borderId="0" xfId="0" applyFill="1" applyAlignment="1">
      <alignment vertical="top"/>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0" fontId="5" fillId="0" borderId="0" xfId="0" applyFont="1" applyFill="1" applyBorder="1" applyAlignment="1">
      <alignment horizontal="center" vertical="top"/>
    </xf>
    <xf numFmtId="0" fontId="0" fillId="0" borderId="0" xfId="0" applyAlignment="1">
      <alignment vertical="top"/>
    </xf>
    <xf numFmtId="0" fontId="0" fillId="0" borderId="0" xfId="0" applyAlignment="1"/>
    <xf numFmtId="0" fontId="3" fillId="0" borderId="0" xfId="0" applyFont="1" applyFill="1" applyBorder="1" applyAlignment="1">
      <alignment wrapText="1"/>
    </xf>
    <xf numFmtId="0" fontId="0" fillId="0" borderId="0" xfId="0" applyFill="1" applyAlignment="1"/>
    <xf numFmtId="0" fontId="2" fillId="0" borderId="8" xfId="0" applyFont="1" applyFill="1" applyBorder="1" applyAlignment="1">
      <alignment horizontal="center" wrapText="1"/>
    </xf>
    <xf numFmtId="0" fontId="0" fillId="0" borderId="8" xfId="0" applyFill="1" applyBorder="1" applyAlignment="1">
      <alignment horizontal="center" wrapText="1"/>
    </xf>
    <xf numFmtId="0" fontId="2" fillId="0" borderId="17" xfId="0" quotePrefix="1" applyFont="1" applyFill="1" applyBorder="1" applyAlignment="1">
      <alignment horizontal="left" wrapText="1"/>
    </xf>
    <xf numFmtId="0" fontId="0" fillId="0" borderId="18" xfId="0" applyFill="1" applyBorder="1" applyAlignment="1">
      <alignment wrapText="1"/>
    </xf>
    <xf numFmtId="0" fontId="2" fillId="0" borderId="17" xfId="0" applyFont="1" applyFill="1" applyBorder="1" applyAlignment="1">
      <alignment wrapText="1"/>
    </xf>
    <xf numFmtId="0" fontId="0" fillId="0" borderId="0" xfId="0" applyFill="1" applyAlignment="1">
      <alignment wrapText="1"/>
    </xf>
    <xf numFmtId="0" fontId="5" fillId="0" borderId="0" xfId="0" applyNumberFormat="1" applyFont="1" applyFill="1" applyBorder="1" applyAlignment="1" applyProtection="1">
      <alignment horizontal="center"/>
      <protection locked="0"/>
    </xf>
    <xf numFmtId="0" fontId="5" fillId="0" borderId="14" xfId="0" applyFont="1" applyBorder="1" applyAlignment="1">
      <alignment horizontal="center"/>
    </xf>
    <xf numFmtId="0" fontId="10" fillId="0" borderId="29" xfId="0" applyFont="1" applyFill="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applyAlignment="1">
      <alignment vertical="top" wrapText="1"/>
    </xf>
    <xf numFmtId="0" fontId="0" fillId="0" borderId="0" xfId="0" applyAlignment="1">
      <alignment vertical="top"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N86"/>
  <sheetViews>
    <sheetView tabSelected="1" zoomScale="90" zoomScaleNormal="90" workbookViewId="0">
      <pane ySplit="5" topLeftCell="A6" activePane="bottomLeft" state="frozen"/>
      <selection activeCell="J8" sqref="J8"/>
      <selection pane="bottomLeft" activeCell="D35" sqref="D35:G35"/>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10.28515625" style="96" bestFit="1" customWidth="1"/>
    <col min="10" max="10" width="14.140625" style="105" bestFit="1" customWidth="1"/>
    <col min="11" max="11" width="11.28515625" style="96" bestFit="1" customWidth="1"/>
    <col min="12" max="12" width="15.85546875" style="96" customWidth="1"/>
    <col min="13" max="13" width="13.85546875" style="96" customWidth="1"/>
    <col min="14" max="14" width="15.85546875" style="96" customWidth="1"/>
    <col min="15" max="15" width="4.140625" style="96" customWidth="1"/>
    <col min="16" max="16384" width="9.140625" style="96"/>
  </cols>
  <sheetData>
    <row r="1" spans="1:14" ht="15.75">
      <c r="A1" s="248" t="s">
        <v>266</v>
      </c>
      <c r="B1" s="249"/>
      <c r="C1" s="249"/>
    </row>
    <row r="2" spans="1:14" ht="13.5" thickBot="1"/>
    <row r="3" spans="1:14" s="108" customFormat="1">
      <c r="A3" s="123"/>
      <c r="B3" s="124"/>
      <c r="C3" s="125"/>
      <c r="D3" s="126"/>
      <c r="E3" s="127" t="s">
        <v>0</v>
      </c>
      <c r="F3" s="127" t="s">
        <v>1</v>
      </c>
      <c r="G3" s="127" t="s">
        <v>2</v>
      </c>
      <c r="H3" s="128" t="s">
        <v>3</v>
      </c>
      <c r="I3" s="127"/>
      <c r="J3" s="129" t="s">
        <v>4</v>
      </c>
    </row>
    <row r="4" spans="1:14" ht="12.95" customHeight="1">
      <c r="A4" s="147" t="s">
        <v>136</v>
      </c>
      <c r="B4" s="121"/>
      <c r="C4" s="122" t="s">
        <v>5</v>
      </c>
      <c r="D4" s="119" t="s">
        <v>2</v>
      </c>
      <c r="E4" s="119" t="s">
        <v>6</v>
      </c>
      <c r="F4" s="119" t="s">
        <v>7</v>
      </c>
      <c r="G4" s="119" t="s">
        <v>8</v>
      </c>
      <c r="H4" s="120" t="s">
        <v>9</v>
      </c>
      <c r="I4" s="119" t="s">
        <v>10</v>
      </c>
      <c r="J4" s="131" t="s">
        <v>11</v>
      </c>
      <c r="L4" s="179" t="s">
        <v>239</v>
      </c>
      <c r="M4" s="250" t="s">
        <v>240</v>
      </c>
      <c r="N4" s="179" t="s">
        <v>241</v>
      </c>
    </row>
    <row r="5" spans="1:14" ht="13.5" thickBot="1">
      <c r="A5" s="140" t="s">
        <v>137</v>
      </c>
      <c r="B5" s="141" t="s">
        <v>12</v>
      </c>
      <c r="C5" s="142" t="s">
        <v>13</v>
      </c>
      <c r="D5" s="143" t="s">
        <v>14</v>
      </c>
      <c r="E5" s="143" t="s">
        <v>15</v>
      </c>
      <c r="F5" s="143" t="s">
        <v>16</v>
      </c>
      <c r="G5" s="143" t="s">
        <v>17</v>
      </c>
      <c r="H5" s="144" t="s">
        <v>18</v>
      </c>
      <c r="I5" s="143" t="s">
        <v>19</v>
      </c>
      <c r="J5" s="145" t="s">
        <v>20</v>
      </c>
      <c r="L5" s="110"/>
      <c r="M5" s="250"/>
      <c r="N5" s="110"/>
    </row>
    <row r="6" spans="1:14" s="95" customFormat="1">
      <c r="A6" s="134"/>
      <c r="B6" s="135" t="s">
        <v>235</v>
      </c>
      <c r="C6" s="136"/>
      <c r="D6" s="137"/>
      <c r="E6" s="138"/>
      <c r="F6" s="137"/>
      <c r="G6" s="138"/>
      <c r="H6" s="137"/>
      <c r="I6" s="135"/>
      <c r="J6" s="139"/>
      <c r="L6" s="111"/>
      <c r="M6" s="111"/>
      <c r="N6" s="111"/>
    </row>
    <row r="7" spans="1:14">
      <c r="A7" s="156" t="str">
        <f>Totals!A7</f>
        <v>.20(c)(9)</v>
      </c>
      <c r="B7" s="114" t="s">
        <v>247</v>
      </c>
      <c r="C7" s="158" t="s">
        <v>34</v>
      </c>
      <c r="D7" s="159">
        <f>('Yr 1'!D7+'Yr 2'!D7+'Yr 3'!D7)/3</f>
        <v>66.666666666666671</v>
      </c>
      <c r="E7" s="160">
        <v>1</v>
      </c>
      <c r="F7" s="161">
        <f>(D7)*(E7)</f>
        <v>66.666666666666671</v>
      </c>
      <c r="G7" s="160">
        <v>160</v>
      </c>
      <c r="H7" s="209">
        <f>(F7)*(G7)</f>
        <v>10666.666666666668</v>
      </c>
      <c r="I7" s="228">
        <v>85.21</v>
      </c>
      <c r="J7" s="237">
        <f>SUM(H7)*(I7)</f>
        <v>908906.66666666674</v>
      </c>
      <c r="K7" s="159"/>
      <c r="L7" s="175">
        <f>+$J7*0.2</f>
        <v>181781.33333333337</v>
      </c>
      <c r="M7" s="175">
        <f>+$J7*0.8</f>
        <v>727125.33333333349</v>
      </c>
      <c r="N7" s="176">
        <v>0</v>
      </c>
    </row>
    <row r="8" spans="1:14">
      <c r="A8" s="156" t="str">
        <f>Totals!A8</f>
        <v>.3</v>
      </c>
      <c r="B8" s="114" t="s">
        <v>49</v>
      </c>
      <c r="C8" s="158" t="s">
        <v>34</v>
      </c>
      <c r="D8" s="159">
        <f>('Yr 1'!D8+'Yr 2'!D8+'Yr 3'!D8)/3</f>
        <v>1</v>
      </c>
      <c r="E8" s="160">
        <v>1</v>
      </c>
      <c r="F8" s="161">
        <f>(D8)*(E8)</f>
        <v>1</v>
      </c>
      <c r="G8" s="160">
        <v>8</v>
      </c>
      <c r="H8" s="209">
        <f>(F8)*(G8)</f>
        <v>8</v>
      </c>
      <c r="I8" s="228">
        <v>63.67</v>
      </c>
      <c r="J8" s="237">
        <f t="shared" ref="J8:J27" si="0">SUM(H8)*(I8)</f>
        <v>509.36</v>
      </c>
      <c r="K8" s="159"/>
      <c r="L8" s="175">
        <f t="shared" ref="L8:L27" si="1">+$J8*0.2</f>
        <v>101.87200000000001</v>
      </c>
      <c r="M8" s="175">
        <f t="shared" ref="M8:M27" si="2">+$J8*0.8</f>
        <v>407.48800000000006</v>
      </c>
      <c r="N8" s="176">
        <v>0</v>
      </c>
    </row>
    <row r="9" spans="1:14">
      <c r="A9" s="156" t="str">
        <f>Totals!A9</f>
        <v>.24(b)</v>
      </c>
      <c r="B9" s="199" t="s">
        <v>295</v>
      </c>
      <c r="C9" s="158" t="s">
        <v>34</v>
      </c>
      <c r="D9" s="159">
        <f>('Yr 1'!D9+'Yr 2'!D9+'Yr 3'!D9)/3</f>
        <v>2</v>
      </c>
      <c r="E9" s="160">
        <v>1</v>
      </c>
      <c r="F9" s="161">
        <f>(D9)*(E9)</f>
        <v>2</v>
      </c>
      <c r="G9" s="160">
        <v>4</v>
      </c>
      <c r="H9" s="209">
        <f>(F9)*(G9)</f>
        <v>8</v>
      </c>
      <c r="I9" s="228">
        <v>63.67</v>
      </c>
      <c r="J9" s="237">
        <f t="shared" si="0"/>
        <v>509.36</v>
      </c>
      <c r="K9" s="159"/>
      <c r="L9" s="175">
        <f t="shared" si="1"/>
        <v>101.87200000000001</v>
      </c>
      <c r="M9" s="175">
        <f t="shared" si="2"/>
        <v>407.48800000000006</v>
      </c>
      <c r="N9" s="176">
        <v>0</v>
      </c>
    </row>
    <row r="10" spans="1:14">
      <c r="A10" s="234" t="str">
        <f>Totals!A10</f>
        <v>.26</v>
      </c>
      <c r="B10" s="234" t="str">
        <f>Totals!B10</f>
        <v>FY2009 and FY 2010 application requests</v>
      </c>
      <c r="C10" s="158" t="s">
        <v>34</v>
      </c>
      <c r="D10" s="159">
        <f>('Yr 1'!D10+'Yr 2'!D10+'Yr 3'!D10)/3</f>
        <v>2.3333333333333335</v>
      </c>
      <c r="E10" s="160">
        <v>1</v>
      </c>
      <c r="F10" s="161">
        <f>(D10)*(E10)</f>
        <v>2.3333333333333335</v>
      </c>
      <c r="G10" s="160">
        <v>0.25</v>
      </c>
      <c r="H10" s="209">
        <f>(F10)*(G10)</f>
        <v>0.58333333333333337</v>
      </c>
      <c r="I10" s="228">
        <v>61.8</v>
      </c>
      <c r="J10" s="237">
        <f t="shared" si="0"/>
        <v>36.049999999999997</v>
      </c>
      <c r="K10" s="159"/>
      <c r="L10" s="175">
        <f t="shared" si="1"/>
        <v>7.21</v>
      </c>
      <c r="M10" s="175">
        <f t="shared" si="2"/>
        <v>28.84</v>
      </c>
      <c r="N10" s="176">
        <v>0</v>
      </c>
    </row>
    <row r="11" spans="1:14" s="95" customFormat="1">
      <c r="A11" s="157"/>
      <c r="B11" s="254" t="s">
        <v>236</v>
      </c>
      <c r="C11" s="255"/>
      <c r="D11" s="255"/>
      <c r="E11" s="255"/>
      <c r="F11" s="255"/>
      <c r="G11" s="255"/>
      <c r="H11" s="164"/>
      <c r="I11" s="184"/>
      <c r="J11" s="237">
        <f t="shared" si="0"/>
        <v>0</v>
      </c>
      <c r="K11" s="159"/>
      <c r="L11" s="175"/>
      <c r="M11" s="175"/>
      <c r="N11" s="176"/>
    </row>
    <row r="12" spans="1:14" s="95" customFormat="1">
      <c r="A12" s="156" t="str">
        <f>Totals!A12</f>
        <v>.20(b)(1)</v>
      </c>
      <c r="B12" s="167" t="s">
        <v>262</v>
      </c>
      <c r="C12" s="198" t="s">
        <v>288</v>
      </c>
      <c r="D12" s="159">
        <f>('Yr 1'!D12+'Yr 2'!D12+'Yr 3'!D12)/3</f>
        <v>66.666666666666671</v>
      </c>
      <c r="E12" s="160">
        <v>1</v>
      </c>
      <c r="F12" s="161">
        <f t="shared" ref="F12:F14" si="3">(D12)*(E12)</f>
        <v>66.666666666666671</v>
      </c>
      <c r="G12" s="160">
        <v>24</v>
      </c>
      <c r="H12" s="209">
        <f>(F12)*(G12)</f>
        <v>1600</v>
      </c>
      <c r="I12" s="228">
        <v>63.9</v>
      </c>
      <c r="J12" s="237">
        <f t="shared" si="0"/>
        <v>102240</v>
      </c>
      <c r="K12" s="159"/>
      <c r="L12" s="175">
        <f t="shared" si="1"/>
        <v>20448</v>
      </c>
      <c r="M12" s="175">
        <f t="shared" si="2"/>
        <v>81792</v>
      </c>
      <c r="N12" s="176">
        <v>0</v>
      </c>
    </row>
    <row r="13" spans="1:14" s="95" customFormat="1">
      <c r="A13" s="156" t="str">
        <f>Totals!A13</f>
        <v>.23</v>
      </c>
      <c r="B13" s="167" t="s">
        <v>264</v>
      </c>
      <c r="C13" s="198" t="s">
        <v>289</v>
      </c>
      <c r="D13" s="159">
        <f>('Yr 1'!D13+'Yr 2'!D13+'Yr 3'!D13)/3</f>
        <v>10</v>
      </c>
      <c r="E13" s="160">
        <v>1</v>
      </c>
      <c r="F13" s="161">
        <f t="shared" si="3"/>
        <v>10</v>
      </c>
      <c r="G13" s="160">
        <v>0.25</v>
      </c>
      <c r="H13" s="209">
        <f>(F13)*(G13)</f>
        <v>2.5</v>
      </c>
      <c r="I13" s="228">
        <v>67.87</v>
      </c>
      <c r="J13" s="237">
        <f t="shared" si="0"/>
        <v>169.67500000000001</v>
      </c>
      <c r="K13" s="159"/>
      <c r="L13" s="175">
        <f t="shared" si="1"/>
        <v>33.935000000000002</v>
      </c>
      <c r="M13" s="175">
        <f t="shared" si="2"/>
        <v>135.74</v>
      </c>
      <c r="N13" s="176">
        <v>0</v>
      </c>
    </row>
    <row r="14" spans="1:14" s="95" customFormat="1" ht="25.5">
      <c r="A14" s="156" t="str">
        <f>Totals!A14</f>
        <v>.23(a)(1)</v>
      </c>
      <c r="B14" s="215" t="s">
        <v>311</v>
      </c>
      <c r="C14" s="198" t="s">
        <v>290</v>
      </c>
      <c r="D14" s="159">
        <f>('Yr 1'!D14+'Yr 2'!D14+'Yr 3'!D14)/3</f>
        <v>10</v>
      </c>
      <c r="E14" s="160">
        <v>1</v>
      </c>
      <c r="F14" s="161">
        <f t="shared" si="3"/>
        <v>10</v>
      </c>
      <c r="G14" s="160">
        <v>1.5</v>
      </c>
      <c r="H14" s="209">
        <f>(F14)*(G14)</f>
        <v>15</v>
      </c>
      <c r="I14" s="228">
        <v>64.92</v>
      </c>
      <c r="J14" s="237">
        <f t="shared" si="0"/>
        <v>973.80000000000007</v>
      </c>
      <c r="K14" s="159"/>
      <c r="L14" s="175">
        <f t="shared" si="1"/>
        <v>194.76000000000002</v>
      </c>
      <c r="M14" s="175">
        <f t="shared" si="2"/>
        <v>779.04000000000008</v>
      </c>
      <c r="N14" s="176">
        <v>0</v>
      </c>
    </row>
    <row r="15" spans="1:14" s="95" customFormat="1" ht="25.5">
      <c r="A15" s="156" t="str">
        <f>Totals!A15</f>
        <v>.20(b)(2)</v>
      </c>
      <c r="B15" s="199" t="s">
        <v>291</v>
      </c>
      <c r="C15" s="200" t="s">
        <v>292</v>
      </c>
      <c r="D15" s="159">
        <f>('Yr 1'!D15+'Yr 2'!D15+'Yr 3'!D15)/3</f>
        <v>66.666666666666671</v>
      </c>
      <c r="E15" s="160">
        <v>1</v>
      </c>
      <c r="F15" s="161">
        <v>67</v>
      </c>
      <c r="G15" s="160">
        <v>0.05</v>
      </c>
      <c r="H15" s="209">
        <f>(F15)*(G15)</f>
        <v>3.35</v>
      </c>
      <c r="I15" s="228">
        <v>70.22</v>
      </c>
      <c r="J15" s="237">
        <f t="shared" si="0"/>
        <v>235.23699999999999</v>
      </c>
      <c r="K15" s="159"/>
      <c r="L15" s="175">
        <f>+$J15*0.2</f>
        <v>47.047400000000003</v>
      </c>
      <c r="M15" s="175">
        <f>+$J15*0.8</f>
        <v>188.18960000000001</v>
      </c>
      <c r="N15" s="176">
        <v>0</v>
      </c>
    </row>
    <row r="16" spans="1:14" s="95" customFormat="1">
      <c r="A16" s="156" t="str">
        <f>Totals!A16</f>
        <v>.20(b)(3)</v>
      </c>
      <c r="B16" s="114" t="s">
        <v>41</v>
      </c>
      <c r="C16" s="158" t="s">
        <v>250</v>
      </c>
      <c r="D16" s="159">
        <f>('Yr 1'!D16+'Yr 2'!D16+'Yr 3'!D16)/3</f>
        <v>66.666666666666671</v>
      </c>
      <c r="E16" s="160">
        <v>1</v>
      </c>
      <c r="F16" s="161">
        <v>67</v>
      </c>
      <c r="G16" s="160">
        <v>0.16</v>
      </c>
      <c r="H16" s="209">
        <f>(F16)*(G16)</f>
        <v>10.72</v>
      </c>
      <c r="I16" s="228">
        <v>63.9</v>
      </c>
      <c r="J16" s="237">
        <f t="shared" si="0"/>
        <v>685.00800000000004</v>
      </c>
      <c r="K16" s="159"/>
      <c r="L16" s="175">
        <f>+$J16*0.2</f>
        <v>137.00160000000002</v>
      </c>
      <c r="M16" s="175">
        <f>+$J16*0.8</f>
        <v>548.0064000000001</v>
      </c>
      <c r="N16" s="176">
        <v>0</v>
      </c>
    </row>
    <row r="17" spans="1:14" s="95" customFormat="1">
      <c r="A17" s="156" t="str">
        <f>Totals!A17</f>
        <v>.20(b)(4)</v>
      </c>
      <c r="B17" s="114" t="s">
        <v>43</v>
      </c>
      <c r="C17" s="158" t="s">
        <v>251</v>
      </c>
      <c r="D17" s="159">
        <f>('Yr 1'!D17+'Yr 2'!D17+'Yr 3'!D17)/3</f>
        <v>66.666666666666671</v>
      </c>
      <c r="E17" s="160">
        <v>1</v>
      </c>
      <c r="F17" s="161">
        <v>67</v>
      </c>
      <c r="G17" s="160">
        <v>0.25</v>
      </c>
      <c r="H17" s="209">
        <f>(F17)*(G17)</f>
        <v>16.75</v>
      </c>
      <c r="I17" s="228">
        <v>64.55</v>
      </c>
      <c r="J17" s="237">
        <f t="shared" si="0"/>
        <v>1081.2124999999999</v>
      </c>
      <c r="K17" s="159"/>
      <c r="L17" s="175">
        <f>+$J17*0.2</f>
        <v>216.24249999999998</v>
      </c>
      <c r="M17" s="175">
        <f>+$J17*0.8</f>
        <v>864.96999999999991</v>
      </c>
      <c r="N17" s="176">
        <v>0</v>
      </c>
    </row>
    <row r="18" spans="1:14" s="95" customFormat="1">
      <c r="A18" s="156" t="str">
        <f>Totals!A18</f>
        <v>.20(b)(5)</v>
      </c>
      <c r="B18" s="114" t="s">
        <v>45</v>
      </c>
      <c r="C18" s="158" t="s">
        <v>158</v>
      </c>
      <c r="D18" s="159">
        <f>('Yr 1'!D18+'Yr 2'!D18+'Yr 3'!D18)/3</f>
        <v>66.666666666666671</v>
      </c>
      <c r="E18" s="160">
        <v>1</v>
      </c>
      <c r="F18" s="161">
        <v>67</v>
      </c>
      <c r="G18" s="160">
        <v>10</v>
      </c>
      <c r="H18" s="209">
        <f>(F18)*(G18)</f>
        <v>670</v>
      </c>
      <c r="I18" s="228">
        <v>63.9</v>
      </c>
      <c r="J18" s="237">
        <f t="shared" si="0"/>
        <v>42813</v>
      </c>
      <c r="K18" s="159"/>
      <c r="L18" s="175">
        <f>+$J18*0.2</f>
        <v>8562.6</v>
      </c>
      <c r="M18" s="175">
        <f>+$J18*0.8</f>
        <v>34250.400000000001</v>
      </c>
      <c r="N18" s="176"/>
    </row>
    <row r="19" spans="1:14" s="95" customFormat="1" ht="38.25">
      <c r="A19" s="156" t="str">
        <f>Totals!A19</f>
        <v>.20(b)(6)(i)</v>
      </c>
      <c r="B19" s="114" t="s">
        <v>248</v>
      </c>
      <c r="C19" s="158" t="s">
        <v>253</v>
      </c>
      <c r="D19" s="159">
        <f>('Yr 1'!D19+'Yr 2'!D19+'Yr 3'!D19)/3</f>
        <v>66.666666666666671</v>
      </c>
      <c r="E19" s="160">
        <v>1</v>
      </c>
      <c r="F19" s="161">
        <v>67</v>
      </c>
      <c r="G19" s="160">
        <v>0.05</v>
      </c>
      <c r="H19" s="209">
        <f>(F19)*(G19)</f>
        <v>3.35</v>
      </c>
      <c r="I19" s="228">
        <v>70.22</v>
      </c>
      <c r="J19" s="237">
        <f t="shared" si="0"/>
        <v>235.23699999999999</v>
      </c>
      <c r="K19" s="159"/>
      <c r="L19" s="175">
        <f t="shared" si="1"/>
        <v>47.047400000000003</v>
      </c>
      <c r="M19" s="175">
        <f t="shared" si="2"/>
        <v>188.18960000000001</v>
      </c>
      <c r="N19" s="176">
        <v>0</v>
      </c>
    </row>
    <row r="20" spans="1:14" s="95" customFormat="1" ht="38.25">
      <c r="A20" s="156" t="str">
        <f>Totals!A20</f>
        <v>.20(b)(6)(ii)</v>
      </c>
      <c r="B20" s="114" t="s">
        <v>249</v>
      </c>
      <c r="C20" s="158" t="s">
        <v>254</v>
      </c>
      <c r="D20" s="159">
        <f>('Yr 1'!D20+'Yr 2'!D20+'Yr 3'!D20)/3</f>
        <v>66.666666666666671</v>
      </c>
      <c r="E20" s="160">
        <v>1</v>
      </c>
      <c r="F20" s="161">
        <v>67</v>
      </c>
      <c r="G20" s="160">
        <v>0.05</v>
      </c>
      <c r="H20" s="209">
        <f>(F20)*(G20)</f>
        <v>3.35</v>
      </c>
      <c r="I20" s="228">
        <v>70.22</v>
      </c>
      <c r="J20" s="237">
        <f t="shared" si="0"/>
        <v>235.23699999999999</v>
      </c>
      <c r="K20" s="159"/>
      <c r="L20" s="175">
        <f t="shared" si="1"/>
        <v>47.047400000000003</v>
      </c>
      <c r="M20" s="175">
        <f t="shared" si="2"/>
        <v>188.18960000000001</v>
      </c>
      <c r="N20" s="176">
        <v>0</v>
      </c>
    </row>
    <row r="21" spans="1:14" s="95" customFormat="1" ht="25.5">
      <c r="A21" s="156" t="str">
        <f>Totals!A21</f>
        <v>.20(b)(6)(iii)</v>
      </c>
      <c r="B21" s="114" t="s">
        <v>39</v>
      </c>
      <c r="C21" s="158" t="s">
        <v>40</v>
      </c>
      <c r="D21" s="159">
        <f>('Yr 1'!D21+'Yr 2'!D21+'Yr 3'!D21)/3</f>
        <v>66.666666666666671</v>
      </c>
      <c r="E21" s="160">
        <v>1</v>
      </c>
      <c r="F21" s="161">
        <f t="shared" ref="F21" si="4">(D21)*(E21)</f>
        <v>66.666666666666671</v>
      </c>
      <c r="G21" s="160">
        <v>0.16</v>
      </c>
      <c r="H21" s="209">
        <f>(F21)*(G21)</f>
        <v>10.666666666666668</v>
      </c>
      <c r="I21" s="228">
        <v>63.9</v>
      </c>
      <c r="J21" s="237">
        <f t="shared" si="0"/>
        <v>681.6</v>
      </c>
      <c r="K21" s="159"/>
      <c r="L21" s="175">
        <f>+$J21*0.2</f>
        <v>136.32000000000002</v>
      </c>
      <c r="M21" s="175">
        <f>+$J21*0.8</f>
        <v>545.28000000000009</v>
      </c>
      <c r="N21" s="176">
        <v>0</v>
      </c>
    </row>
    <row r="22" spans="1:14" s="95" customFormat="1">
      <c r="A22" s="156"/>
      <c r="B22" s="165"/>
      <c r="C22" s="158"/>
      <c r="D22" s="240"/>
      <c r="E22" s="160"/>
      <c r="F22" s="161"/>
      <c r="G22" s="160"/>
      <c r="H22" s="159"/>
      <c r="I22" s="230"/>
      <c r="J22" s="237">
        <f t="shared" si="0"/>
        <v>0</v>
      </c>
      <c r="K22" s="159"/>
      <c r="L22" s="175"/>
      <c r="M22" s="175"/>
      <c r="N22" s="176"/>
    </row>
    <row r="23" spans="1:14" s="95" customFormat="1">
      <c r="A23" s="156"/>
      <c r="B23" s="169" t="s">
        <v>252</v>
      </c>
      <c r="C23" s="122"/>
      <c r="D23" s="240"/>
      <c r="E23" s="160"/>
      <c r="F23" s="161"/>
      <c r="G23" s="160"/>
      <c r="H23" s="159"/>
      <c r="I23" s="230"/>
      <c r="J23" s="237">
        <f t="shared" si="0"/>
        <v>0</v>
      </c>
      <c r="K23" s="159"/>
      <c r="L23" s="175"/>
      <c r="M23" s="175"/>
      <c r="N23" s="176"/>
    </row>
    <row r="24" spans="1:14" s="95" customFormat="1" ht="25.5">
      <c r="A24" s="156" t="str">
        <f>Totals!A24</f>
        <v>.24(a)(1)</v>
      </c>
      <c r="B24" s="214" t="str">
        <f>Totals!B24</f>
        <v>Outlay Report and Request for Reimbursement for Construction Programs</v>
      </c>
      <c r="C24" s="216" t="str">
        <f>Totals!C24</f>
        <v>SF 271 (0348-0002)</v>
      </c>
      <c r="D24" s="159">
        <f>('Yr 1'!D24+'Yr 2'!D24+'Yr 3'!D24)/3</f>
        <v>10</v>
      </c>
      <c r="E24" s="160">
        <v>12</v>
      </c>
      <c r="F24" s="161">
        <f t="shared" ref="F24" si="5">(D24)*(E24)</f>
        <v>120</v>
      </c>
      <c r="G24" s="160">
        <v>1</v>
      </c>
      <c r="H24" s="209">
        <f>(F24)*(G24)</f>
        <v>120</v>
      </c>
      <c r="I24" s="228">
        <v>63.67</v>
      </c>
      <c r="J24" s="237">
        <f t="shared" si="0"/>
        <v>7640.4000000000005</v>
      </c>
      <c r="K24" s="159"/>
      <c r="L24" s="175">
        <f t="shared" si="1"/>
        <v>1528.0800000000002</v>
      </c>
      <c r="M24" s="175">
        <f t="shared" si="2"/>
        <v>6112.3200000000006</v>
      </c>
      <c r="N24" s="176">
        <v>0</v>
      </c>
    </row>
    <row r="25" spans="1:14" s="95" customFormat="1">
      <c r="A25" s="156"/>
      <c r="B25" s="165"/>
      <c r="C25" s="158"/>
      <c r="D25" s="240"/>
      <c r="E25" s="160"/>
      <c r="F25" s="161"/>
      <c r="G25" s="160"/>
      <c r="H25" s="159"/>
      <c r="I25" s="230"/>
      <c r="J25" s="237">
        <f t="shared" si="0"/>
        <v>0</v>
      </c>
      <c r="K25" s="159"/>
      <c r="L25" s="175"/>
      <c r="M25" s="175"/>
      <c r="N25" s="176"/>
    </row>
    <row r="26" spans="1:14" s="95" customFormat="1">
      <c r="A26" s="157"/>
      <c r="B26" s="239" t="s">
        <v>237</v>
      </c>
      <c r="C26" s="240"/>
      <c r="D26" s="240"/>
      <c r="E26" s="240"/>
      <c r="F26" s="240"/>
      <c r="G26" s="240"/>
      <c r="H26" s="164"/>
      <c r="I26" s="184"/>
      <c r="J26" s="237">
        <f t="shared" si="0"/>
        <v>0</v>
      </c>
      <c r="K26" s="159"/>
      <c r="L26" s="175"/>
      <c r="M26" s="175"/>
      <c r="N26" s="176"/>
    </row>
    <row r="27" spans="1:14" s="95" customFormat="1" ht="25.5">
      <c r="A27" s="156" t="str">
        <f>Totals!A27</f>
        <v>.5(b)(2)</v>
      </c>
      <c r="B27" s="167" t="s">
        <v>238</v>
      </c>
      <c r="C27" s="240"/>
      <c r="D27" s="159">
        <f>('Yr 1'!D27+'Yr 2'!D27+'Yr 3'!D27)/3</f>
        <v>20</v>
      </c>
      <c r="E27" s="160">
        <v>1</v>
      </c>
      <c r="F27" s="161">
        <f>(D27)*(E27)</f>
        <v>20</v>
      </c>
      <c r="G27" s="160">
        <v>2</v>
      </c>
      <c r="H27" s="209">
        <f>(F27)*(G27)</f>
        <v>40</v>
      </c>
      <c r="I27" s="228">
        <v>64.3</v>
      </c>
      <c r="J27" s="237">
        <f t="shared" si="0"/>
        <v>2572</v>
      </c>
      <c r="K27" s="159"/>
      <c r="L27" s="175">
        <f t="shared" si="1"/>
        <v>514.4</v>
      </c>
      <c r="M27" s="175">
        <f t="shared" si="2"/>
        <v>2057.6</v>
      </c>
      <c r="N27" s="176">
        <v>0</v>
      </c>
    </row>
    <row r="28" spans="1:14" s="95" customFormat="1">
      <c r="A28" s="132"/>
      <c r="B28" s="239"/>
      <c r="C28" s="240"/>
      <c r="D28" s="240"/>
      <c r="E28" s="240"/>
      <c r="F28" s="240"/>
      <c r="G28" s="240"/>
      <c r="H28" s="164"/>
      <c r="I28" s="165"/>
      <c r="J28" s="237"/>
      <c r="K28" s="159"/>
      <c r="L28" s="177"/>
      <c r="M28" s="177"/>
      <c r="N28" s="176"/>
    </row>
    <row r="29" spans="1:14" s="95" customFormat="1" ht="20.45" customHeight="1" thickBot="1">
      <c r="A29" s="133"/>
      <c r="B29" s="171" t="s">
        <v>35</v>
      </c>
      <c r="C29" s="171"/>
      <c r="D29" s="171"/>
      <c r="E29" s="173"/>
      <c r="F29" s="144">
        <f>SUM(F7:F27)-F24</f>
        <v>647.33333333333337</v>
      </c>
      <c r="G29" s="173"/>
      <c r="H29" s="144">
        <f>SUM(H7:H27)-H24</f>
        <v>13058.936666666668</v>
      </c>
      <c r="I29" s="174"/>
      <c r="J29" s="244">
        <f>SUM(J7:J27)-J24</f>
        <v>1061883.4431666669</v>
      </c>
      <c r="K29" s="159"/>
      <c r="L29" s="178">
        <f>SUM(L7:L28)</f>
        <v>213904.76863333338</v>
      </c>
      <c r="M29" s="178">
        <f>SUM(M7:M28)</f>
        <v>855619.07453333354</v>
      </c>
      <c r="N29" s="178">
        <f>SUM(N7:N28)</f>
        <v>0</v>
      </c>
    </row>
    <row r="30" spans="1:14">
      <c r="A30" s="112"/>
      <c r="B30" s="243"/>
      <c r="C30" s="238"/>
      <c r="D30" s="90"/>
      <c r="E30" s="90"/>
      <c r="F30" s="91"/>
      <c r="G30" s="90"/>
      <c r="H30" s="91"/>
      <c r="I30" s="90"/>
      <c r="J30" s="91"/>
    </row>
    <row r="31" spans="1:14">
      <c r="A31" s="112"/>
      <c r="B31" s="252" t="s">
        <v>318</v>
      </c>
      <c r="C31" s="253"/>
      <c r="D31" s="253"/>
      <c r="E31" s="253"/>
      <c r="F31" s="253"/>
      <c r="G31" s="253"/>
      <c r="H31" s="253"/>
      <c r="I31" s="253"/>
      <c r="J31" s="253"/>
    </row>
    <row r="32" spans="1:14">
      <c r="A32" s="112"/>
      <c r="B32" s="89"/>
      <c r="C32" s="180"/>
      <c r="D32" s="115"/>
      <c r="E32" s="97"/>
      <c r="F32" s="115"/>
      <c r="G32" s="97"/>
      <c r="H32" s="115"/>
      <c r="I32" s="97"/>
      <c r="J32" s="116"/>
    </row>
    <row r="33" spans="1:11">
      <c r="A33" s="112"/>
      <c r="B33" s="89"/>
      <c r="C33" s="180"/>
      <c r="D33" s="90"/>
      <c r="E33" s="90"/>
      <c r="F33" s="91"/>
      <c r="G33" s="90"/>
      <c r="H33" s="91"/>
      <c r="I33" s="90"/>
      <c r="J33" s="91"/>
    </row>
    <row r="34" spans="1:11">
      <c r="A34" s="112"/>
      <c r="B34" s="89"/>
      <c r="C34" s="180"/>
      <c r="D34" s="90"/>
      <c r="E34" s="90"/>
      <c r="F34" s="91"/>
      <c r="G34" s="90"/>
      <c r="H34" s="91"/>
      <c r="I34" s="90"/>
      <c r="J34" s="91"/>
    </row>
    <row r="35" spans="1:11">
      <c r="A35" s="113"/>
      <c r="B35" s="90"/>
      <c r="C35" s="180"/>
      <c r="D35" s="256"/>
      <c r="E35" s="256"/>
      <c r="F35" s="256"/>
      <c r="G35" s="258"/>
      <c r="H35" s="256"/>
      <c r="I35" s="257"/>
      <c r="J35" s="257"/>
      <c r="K35" s="257"/>
    </row>
    <row r="36" spans="1:11" ht="42" customHeight="1">
      <c r="A36" s="113"/>
      <c r="B36" s="180"/>
      <c r="C36" s="180"/>
      <c r="D36" s="93"/>
      <c r="E36" s="93"/>
      <c r="F36" s="93"/>
      <c r="G36" s="195"/>
      <c r="H36" s="93"/>
      <c r="I36" s="93"/>
      <c r="J36" s="93"/>
      <c r="K36" s="193"/>
    </row>
    <row r="37" spans="1:11">
      <c r="A37" s="113"/>
      <c r="B37" s="90"/>
      <c r="C37" s="93"/>
      <c r="D37" s="190"/>
      <c r="E37" s="190"/>
      <c r="F37" s="190"/>
      <c r="G37" s="196"/>
      <c r="H37" s="94"/>
      <c r="I37" s="94"/>
      <c r="J37" s="90"/>
      <c r="K37" s="194"/>
    </row>
    <row r="38" spans="1:11">
      <c r="A38" s="113"/>
      <c r="B38" s="90"/>
      <c r="C38" s="190"/>
      <c r="D38" s="190"/>
      <c r="E38" s="190"/>
      <c r="F38" s="190"/>
      <c r="G38" s="197"/>
      <c r="H38" s="94"/>
      <c r="I38" s="94"/>
      <c r="J38" s="90"/>
      <c r="K38" s="194"/>
    </row>
    <row r="39" spans="1:11">
      <c r="A39" s="113"/>
      <c r="B39" s="90"/>
      <c r="C39" s="180"/>
      <c r="D39" s="90"/>
      <c r="E39" s="90"/>
      <c r="F39" s="90"/>
      <c r="G39" s="90"/>
      <c r="H39" s="92"/>
      <c r="I39" s="90"/>
      <c r="J39" s="92"/>
    </row>
    <row r="40" spans="1:11">
      <c r="A40" s="113"/>
      <c r="B40" s="90"/>
      <c r="C40" s="180"/>
      <c r="D40" s="90"/>
      <c r="E40" s="90"/>
      <c r="F40" s="90"/>
      <c r="G40" s="90"/>
      <c r="H40" s="92"/>
      <c r="I40" s="90"/>
      <c r="J40" s="92"/>
    </row>
    <row r="41" spans="1:11">
      <c r="A41" s="113"/>
      <c r="B41" s="97"/>
      <c r="C41" s="180"/>
      <c r="D41" s="90"/>
      <c r="E41" s="90"/>
      <c r="F41" s="90"/>
      <c r="G41" s="90"/>
      <c r="H41" s="92"/>
      <c r="I41" s="90"/>
      <c r="J41" s="92"/>
    </row>
    <row r="42" spans="1:11" ht="18.600000000000001" customHeight="1">
      <c r="A42" s="112"/>
      <c r="B42" s="247"/>
      <c r="C42" s="247"/>
      <c r="D42" s="247"/>
      <c r="E42" s="247"/>
      <c r="F42" s="247"/>
      <c r="G42" s="181"/>
      <c r="H42" s="181"/>
      <c r="I42" s="181"/>
      <c r="J42" s="181"/>
    </row>
    <row r="43" spans="1:11" ht="20.65" customHeight="1">
      <c r="A43" s="112"/>
      <c r="B43" s="247"/>
      <c r="C43" s="247"/>
      <c r="D43" s="247"/>
      <c r="E43" s="247"/>
      <c r="F43" s="181"/>
      <c r="G43" s="181"/>
      <c r="H43" s="181"/>
      <c r="I43" s="181"/>
      <c r="J43" s="181"/>
    </row>
    <row r="44" spans="1:11">
      <c r="A44" s="113"/>
      <c r="B44" s="98"/>
      <c r="C44" s="245"/>
      <c r="D44" s="246"/>
      <c r="E44" s="246"/>
      <c r="F44" s="246"/>
      <c r="G44" s="246"/>
      <c r="H44" s="246"/>
      <c r="I44" s="246"/>
      <c r="J44" s="246"/>
    </row>
    <row r="45" spans="1:11" ht="26.25" customHeight="1">
      <c r="A45" s="113"/>
      <c r="B45" s="89"/>
      <c r="C45" s="245"/>
      <c r="D45" s="246"/>
      <c r="E45" s="246"/>
      <c r="F45" s="246"/>
      <c r="G45" s="246"/>
      <c r="H45" s="246"/>
      <c r="I45" s="246"/>
      <c r="J45" s="246"/>
    </row>
    <row r="46" spans="1:11">
      <c r="A46" s="113"/>
      <c r="B46" s="89"/>
      <c r="C46" s="245"/>
      <c r="D46" s="246"/>
      <c r="E46" s="246"/>
      <c r="F46" s="246"/>
      <c r="G46" s="246"/>
      <c r="H46" s="246"/>
      <c r="I46" s="246"/>
      <c r="J46" s="246"/>
    </row>
    <row r="47" spans="1:11">
      <c r="A47" s="112"/>
      <c r="B47" s="89"/>
      <c r="C47" s="180"/>
      <c r="D47" s="90"/>
      <c r="E47" s="90"/>
      <c r="F47" s="90"/>
      <c r="G47" s="90"/>
      <c r="H47" s="92"/>
      <c r="I47" s="90"/>
      <c r="J47" s="92"/>
    </row>
    <row r="48" spans="1:11" ht="25.5" customHeight="1">
      <c r="A48" s="112"/>
      <c r="B48" s="99"/>
      <c r="C48" s="245"/>
      <c r="D48" s="246"/>
      <c r="E48" s="246"/>
      <c r="F48" s="246"/>
      <c r="G48" s="246"/>
      <c r="H48" s="246"/>
      <c r="I48" s="246"/>
      <c r="J48" s="92"/>
    </row>
    <row r="49" spans="1:10">
      <c r="A49" s="112"/>
      <c r="B49" s="89"/>
      <c r="C49" s="180"/>
      <c r="D49" s="90"/>
      <c r="E49" s="90"/>
      <c r="F49" s="90"/>
      <c r="G49" s="90"/>
      <c r="H49" s="92"/>
      <c r="I49" s="90"/>
      <c r="J49" s="92"/>
    </row>
    <row r="50" spans="1:10">
      <c r="A50" s="112"/>
      <c r="B50" s="99"/>
      <c r="C50" s="245"/>
      <c r="D50" s="246"/>
      <c r="E50" s="246"/>
      <c r="F50" s="246"/>
      <c r="G50" s="246"/>
      <c r="H50" s="246"/>
      <c r="I50" s="246"/>
      <c r="J50" s="92"/>
    </row>
    <row r="51" spans="1:10">
      <c r="A51" s="112"/>
      <c r="B51" s="89"/>
      <c r="C51" s="245"/>
      <c r="D51" s="246"/>
      <c r="E51" s="246"/>
      <c r="F51" s="246"/>
      <c r="G51" s="246"/>
      <c r="H51" s="246"/>
      <c r="I51" s="246"/>
      <c r="J51" s="92"/>
    </row>
    <row r="52" spans="1:10">
      <c r="A52" s="112"/>
      <c r="B52" s="89"/>
      <c r="C52" s="180"/>
      <c r="D52" s="90"/>
      <c r="E52" s="90"/>
      <c r="F52" s="90"/>
      <c r="G52" s="90"/>
      <c r="H52" s="92"/>
      <c r="I52" s="90"/>
      <c r="J52" s="92"/>
    </row>
    <row r="53" spans="1:10">
      <c r="A53" s="112"/>
      <c r="B53" s="99"/>
      <c r="C53" s="245"/>
      <c r="D53" s="246"/>
      <c r="E53" s="246"/>
      <c r="F53" s="246"/>
      <c r="G53" s="246"/>
      <c r="H53" s="246"/>
      <c r="I53" s="246"/>
      <c r="J53" s="246"/>
    </row>
    <row r="54" spans="1:10">
      <c r="A54" s="112"/>
      <c r="B54" s="89"/>
      <c r="C54" s="180"/>
      <c r="D54" s="90"/>
      <c r="E54" s="90"/>
      <c r="F54" s="90"/>
      <c r="G54" s="90"/>
      <c r="H54" s="92"/>
      <c r="I54" s="90"/>
      <c r="J54" s="92"/>
    </row>
    <row r="55" spans="1:10">
      <c r="A55" s="112"/>
      <c r="B55" s="180"/>
      <c r="C55" s="180"/>
      <c r="D55" s="90"/>
      <c r="E55" s="90"/>
      <c r="F55" s="90"/>
      <c r="G55" s="90"/>
      <c r="H55" s="92"/>
      <c r="I55" s="90"/>
      <c r="J55" s="92"/>
    </row>
    <row r="56" spans="1:10">
      <c r="A56" s="112"/>
      <c r="B56" s="180"/>
      <c r="C56" s="180"/>
      <c r="D56" s="90"/>
      <c r="E56" s="90"/>
      <c r="F56" s="90"/>
      <c r="G56" s="90"/>
      <c r="H56" s="92"/>
      <c r="I56" s="90"/>
      <c r="J56" s="92"/>
    </row>
    <row r="57" spans="1:10">
      <c r="A57" s="112"/>
      <c r="B57" s="180"/>
      <c r="C57" s="180"/>
      <c r="D57" s="90"/>
      <c r="E57" s="90"/>
      <c r="F57" s="90"/>
      <c r="G57" s="90"/>
      <c r="H57" s="92"/>
      <c r="I57" s="90"/>
      <c r="J57" s="92"/>
    </row>
    <row r="58" spans="1:10">
      <c r="A58" s="112"/>
      <c r="B58" s="180"/>
      <c r="C58" s="180"/>
      <c r="D58" s="90"/>
      <c r="E58" s="90"/>
      <c r="F58" s="90"/>
      <c r="G58" s="90"/>
      <c r="H58" s="92"/>
      <c r="I58" s="90"/>
      <c r="J58" s="92"/>
    </row>
    <row r="59" spans="1:10">
      <c r="A59" s="112"/>
      <c r="B59" s="180"/>
      <c r="C59" s="180"/>
      <c r="D59" s="90"/>
      <c r="E59" s="90"/>
      <c r="F59" s="90"/>
      <c r="G59" s="90"/>
      <c r="H59" s="92"/>
      <c r="I59" s="90"/>
      <c r="J59" s="92"/>
    </row>
    <row r="60" spans="1:10">
      <c r="A60" s="112"/>
      <c r="B60" s="180"/>
      <c r="C60" s="180"/>
      <c r="D60" s="90"/>
      <c r="E60" s="90"/>
      <c r="F60" s="90"/>
      <c r="G60" s="90"/>
      <c r="H60" s="92"/>
      <c r="I60" s="90"/>
      <c r="J60" s="92"/>
    </row>
    <row r="61" spans="1:10">
      <c r="A61" s="112"/>
      <c r="B61" s="180"/>
      <c r="C61" s="180"/>
      <c r="D61" s="90"/>
      <c r="E61" s="90"/>
      <c r="F61" s="90"/>
      <c r="G61" s="90"/>
      <c r="H61" s="92"/>
      <c r="I61" s="90"/>
      <c r="J61" s="92"/>
    </row>
    <row r="62" spans="1:10">
      <c r="A62" s="112"/>
      <c r="B62" s="180"/>
      <c r="C62" s="180"/>
      <c r="D62" s="90"/>
      <c r="E62" s="90"/>
      <c r="F62" s="90"/>
      <c r="G62" s="90"/>
      <c r="H62" s="92"/>
      <c r="I62" s="90"/>
      <c r="J62" s="92"/>
    </row>
    <row r="63" spans="1:10">
      <c r="A63" s="112"/>
      <c r="B63" s="180"/>
      <c r="C63" s="180"/>
      <c r="D63" s="90"/>
      <c r="E63" s="90"/>
      <c r="F63" s="90"/>
      <c r="G63" s="90"/>
      <c r="H63" s="92"/>
      <c r="I63" s="90"/>
      <c r="J63" s="92"/>
    </row>
    <row r="64" spans="1:10">
      <c r="A64" s="112"/>
      <c r="B64" s="180"/>
      <c r="C64" s="180"/>
      <c r="D64" s="90"/>
      <c r="E64" s="90"/>
      <c r="F64" s="90"/>
      <c r="G64" s="90"/>
      <c r="H64" s="92"/>
      <c r="I64" s="90"/>
      <c r="J64" s="92"/>
    </row>
    <row r="65" spans="1:10">
      <c r="A65" s="112"/>
      <c r="B65" s="180"/>
      <c r="C65" s="180"/>
      <c r="D65" s="90"/>
      <c r="E65" s="90"/>
      <c r="F65" s="90"/>
      <c r="G65" s="90"/>
      <c r="H65" s="92"/>
      <c r="I65" s="90"/>
      <c r="J65" s="92"/>
    </row>
    <row r="66" spans="1:10">
      <c r="A66" s="112"/>
      <c r="B66" s="180"/>
      <c r="C66" s="180"/>
      <c r="D66" s="90"/>
      <c r="E66" s="90"/>
      <c r="F66" s="90"/>
      <c r="G66" s="90"/>
      <c r="H66" s="92"/>
      <c r="I66" s="90"/>
      <c r="J66" s="92"/>
    </row>
    <row r="67" spans="1:10">
      <c r="A67" s="112"/>
      <c r="B67" s="180"/>
      <c r="C67" s="180"/>
      <c r="D67" s="90"/>
      <c r="E67" s="90"/>
      <c r="F67" s="90"/>
      <c r="G67" s="90"/>
      <c r="H67" s="92"/>
      <c r="I67" s="90"/>
      <c r="J67" s="92"/>
    </row>
    <row r="68" spans="1:10">
      <c r="A68" s="112"/>
      <c r="B68" s="180"/>
      <c r="C68" s="180"/>
      <c r="D68" s="90"/>
      <c r="E68" s="90"/>
      <c r="F68" s="90"/>
      <c r="G68" s="90"/>
      <c r="H68" s="92"/>
      <c r="I68" s="90"/>
      <c r="J68" s="92"/>
    </row>
    <row r="69" spans="1:10">
      <c r="A69" s="112"/>
      <c r="B69" s="180"/>
      <c r="C69" s="180"/>
      <c r="D69" s="90"/>
      <c r="E69" s="90"/>
      <c r="F69" s="90"/>
      <c r="G69" s="90"/>
      <c r="H69" s="92"/>
      <c r="I69" s="90"/>
      <c r="J69" s="92"/>
    </row>
    <row r="70" spans="1:10">
      <c r="A70" s="112"/>
      <c r="B70" s="180"/>
      <c r="C70" s="180"/>
      <c r="D70" s="90"/>
      <c r="E70" s="90"/>
      <c r="F70" s="90"/>
      <c r="G70" s="90"/>
      <c r="H70" s="92"/>
      <c r="I70" s="90"/>
      <c r="J70" s="92"/>
    </row>
    <row r="71" spans="1:10">
      <c r="A71" s="112"/>
      <c r="B71" s="180"/>
      <c r="C71" s="180"/>
      <c r="D71" s="90"/>
      <c r="E71" s="90"/>
      <c r="F71" s="90"/>
      <c r="G71" s="90"/>
      <c r="H71" s="92"/>
      <c r="I71" s="90"/>
      <c r="J71" s="92"/>
    </row>
    <row r="72" spans="1:10">
      <c r="A72" s="112"/>
      <c r="B72" s="180"/>
      <c r="C72" s="180"/>
      <c r="D72" s="90"/>
      <c r="E72" s="90"/>
      <c r="F72" s="90"/>
      <c r="G72" s="90"/>
      <c r="H72" s="92"/>
      <c r="I72" s="90"/>
      <c r="J72" s="92"/>
    </row>
    <row r="73" spans="1:10">
      <c r="A73" s="112"/>
      <c r="B73" s="180"/>
      <c r="C73" s="180"/>
      <c r="D73" s="90"/>
      <c r="E73" s="90"/>
      <c r="F73" s="90"/>
      <c r="G73" s="90"/>
      <c r="H73" s="92"/>
      <c r="I73" s="90"/>
      <c r="J73" s="92"/>
    </row>
    <row r="74" spans="1:10">
      <c r="A74" s="112"/>
      <c r="B74" s="180"/>
      <c r="C74" s="180"/>
      <c r="D74" s="90"/>
      <c r="E74" s="90"/>
      <c r="F74" s="90"/>
      <c r="G74" s="90"/>
      <c r="H74" s="92"/>
      <c r="I74" s="90"/>
      <c r="J74" s="92"/>
    </row>
    <row r="75" spans="1:10">
      <c r="A75" s="112"/>
      <c r="B75" s="180"/>
      <c r="C75" s="180"/>
      <c r="D75" s="90"/>
      <c r="E75" s="90"/>
      <c r="F75" s="90"/>
      <c r="G75" s="90"/>
      <c r="H75" s="92"/>
      <c r="I75" s="90"/>
      <c r="J75" s="92"/>
    </row>
    <row r="76" spans="1:10">
      <c r="A76" s="112"/>
      <c r="B76" s="180"/>
      <c r="C76" s="180"/>
      <c r="D76" s="90"/>
      <c r="E76" s="90"/>
      <c r="F76" s="90"/>
      <c r="G76" s="90"/>
      <c r="H76" s="92"/>
      <c r="I76" s="90"/>
      <c r="J76" s="92"/>
    </row>
    <row r="77" spans="1:10">
      <c r="A77" s="112"/>
      <c r="B77" s="180"/>
      <c r="C77" s="180"/>
      <c r="D77" s="90"/>
      <c r="E77" s="90"/>
      <c r="F77" s="90"/>
      <c r="G77" s="90"/>
      <c r="H77" s="92"/>
      <c r="I77" s="90"/>
      <c r="J77" s="92"/>
    </row>
    <row r="78" spans="1:10">
      <c r="A78" s="112"/>
      <c r="B78" s="180"/>
      <c r="C78" s="180"/>
      <c r="D78" s="90"/>
      <c r="E78" s="90"/>
      <c r="F78" s="90"/>
      <c r="G78" s="90"/>
      <c r="H78" s="92"/>
      <c r="I78" s="90"/>
      <c r="J78" s="92"/>
    </row>
    <row r="79" spans="1:10">
      <c r="A79" s="112"/>
      <c r="B79" s="180"/>
      <c r="C79" s="180"/>
      <c r="D79" s="90"/>
      <c r="E79" s="90"/>
      <c r="F79" s="90"/>
      <c r="G79" s="90"/>
      <c r="H79" s="92"/>
      <c r="I79" s="90"/>
      <c r="J79" s="92"/>
    </row>
    <row r="80" spans="1:10">
      <c r="A80" s="112"/>
      <c r="B80" s="180"/>
      <c r="C80" s="180"/>
      <c r="D80" s="90"/>
      <c r="E80" s="90"/>
      <c r="F80" s="90"/>
      <c r="G80" s="90"/>
      <c r="H80" s="92"/>
      <c r="I80" s="90"/>
      <c r="J80" s="92"/>
    </row>
    <row r="81" spans="1:10">
      <c r="A81" s="112"/>
      <c r="B81" s="180"/>
      <c r="C81" s="180"/>
      <c r="D81" s="90"/>
      <c r="E81" s="90"/>
      <c r="F81" s="90"/>
      <c r="G81" s="90"/>
      <c r="H81" s="92"/>
      <c r="I81" s="90"/>
      <c r="J81" s="92"/>
    </row>
    <row r="82" spans="1:10">
      <c r="A82" s="112"/>
      <c r="B82" s="180"/>
      <c r="C82" s="180"/>
      <c r="D82" s="90"/>
      <c r="E82" s="90"/>
      <c r="F82" s="90"/>
      <c r="G82" s="90"/>
      <c r="H82" s="92"/>
      <c r="I82" s="90"/>
      <c r="J82" s="92"/>
    </row>
    <row r="83" spans="1:10">
      <c r="A83" s="112"/>
      <c r="B83" s="180"/>
      <c r="C83" s="180"/>
      <c r="D83" s="90"/>
      <c r="E83" s="90"/>
      <c r="F83" s="90"/>
      <c r="G83" s="90"/>
      <c r="H83" s="92"/>
      <c r="I83" s="90"/>
      <c r="J83" s="92"/>
    </row>
    <row r="84" spans="1:10">
      <c r="A84" s="112"/>
      <c r="B84" s="180"/>
      <c r="C84" s="180"/>
      <c r="D84" s="90"/>
      <c r="E84" s="90"/>
      <c r="F84" s="90"/>
      <c r="G84" s="90"/>
      <c r="H84" s="92"/>
      <c r="I84" s="90"/>
      <c r="J84" s="92"/>
    </row>
    <row r="85" spans="1:10">
      <c r="A85" s="112"/>
      <c r="B85" s="180"/>
      <c r="C85" s="180"/>
      <c r="D85" s="90"/>
      <c r="E85" s="90"/>
      <c r="F85" s="90"/>
      <c r="G85" s="90"/>
      <c r="H85" s="92"/>
      <c r="I85" s="90"/>
      <c r="J85" s="92"/>
    </row>
    <row r="86" spans="1:10">
      <c r="A86" s="112"/>
      <c r="B86" s="180"/>
      <c r="C86" s="180"/>
      <c r="D86" s="90"/>
      <c r="E86" s="90"/>
      <c r="F86" s="90"/>
      <c r="G86" s="90"/>
      <c r="H86" s="92"/>
      <c r="I86" s="90"/>
      <c r="J86" s="92"/>
    </row>
  </sheetData>
  <mergeCells count="15">
    <mergeCell ref="B42:F42"/>
    <mergeCell ref="A1:C1"/>
    <mergeCell ref="M4:M5"/>
    <mergeCell ref="B11:G11"/>
    <mergeCell ref="H35:K35"/>
    <mergeCell ref="D35:G35"/>
    <mergeCell ref="B31:J31"/>
    <mergeCell ref="C51:I51"/>
    <mergeCell ref="C53:J53"/>
    <mergeCell ref="B43:E43"/>
    <mergeCell ref="C44:J44"/>
    <mergeCell ref="C45:J45"/>
    <mergeCell ref="C46:J46"/>
    <mergeCell ref="C48:I48"/>
    <mergeCell ref="C50:I50"/>
  </mergeCells>
  <printOptions gridLines="1"/>
  <pageMargins left="0.27" right="0.2" top="1" bottom="0.75" header="0.5" footer="0.5"/>
  <pageSetup scale="61" orientation="landscape" r:id="rId1"/>
  <headerFooter alignWithMargins="0">
    <oddHeader xml:space="preserve">&amp;LREPOWERING ASSISTANCE PROGRAM </oddHeader>
  </headerFooter>
  <rowBreaks count="1" manualBreakCount="1">
    <brk id="21"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P82"/>
  <sheetViews>
    <sheetView zoomScale="90" zoomScaleNormal="90" workbookViewId="0">
      <pane ySplit="5" topLeftCell="A6" activePane="bottomLeft" state="frozen"/>
      <selection activeCell="J8" sqref="J8"/>
      <selection pane="bottomLeft" activeCell="G12" sqref="G12:G21"/>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10.28515625" style="96" bestFit="1" customWidth="1"/>
    <col min="10" max="10" width="10.85546875" style="105" bestFit="1" customWidth="1"/>
    <col min="11" max="11" width="9.140625" style="96"/>
    <col min="12" max="12" width="15.85546875" style="96" customWidth="1"/>
    <col min="13" max="13" width="13.85546875" style="96" customWidth="1"/>
    <col min="14" max="14" width="15.85546875" style="96" customWidth="1"/>
    <col min="15" max="15" width="4.140625" style="96" customWidth="1"/>
    <col min="16" max="16" width="10.7109375" style="96" customWidth="1"/>
    <col min="17" max="16384" width="9.140625" style="96"/>
  </cols>
  <sheetData>
    <row r="1" spans="1:16" ht="15.75">
      <c r="A1" s="248" t="s">
        <v>280</v>
      </c>
      <c r="B1" s="249"/>
      <c r="C1" s="249"/>
    </row>
    <row r="2" spans="1:16" ht="13.5" thickBot="1"/>
    <row r="3" spans="1:16" s="108" customFormat="1">
      <c r="A3" s="123"/>
      <c r="B3" s="124"/>
      <c r="C3" s="125"/>
      <c r="D3" s="126"/>
      <c r="E3" s="127" t="s">
        <v>0</v>
      </c>
      <c r="F3" s="127" t="s">
        <v>1</v>
      </c>
      <c r="G3" s="127" t="s">
        <v>2</v>
      </c>
      <c r="H3" s="128" t="s">
        <v>3</v>
      </c>
      <c r="I3" s="127"/>
      <c r="J3" s="129" t="s">
        <v>4</v>
      </c>
    </row>
    <row r="4" spans="1:16" ht="12.95" customHeight="1">
      <c r="A4" s="147" t="s">
        <v>136</v>
      </c>
      <c r="B4" s="121"/>
      <c r="C4" s="122" t="s">
        <v>5</v>
      </c>
      <c r="D4" s="119" t="s">
        <v>2</v>
      </c>
      <c r="E4" s="119" t="s">
        <v>6</v>
      </c>
      <c r="F4" s="119" t="s">
        <v>7</v>
      </c>
      <c r="G4" s="119" t="s">
        <v>8</v>
      </c>
      <c r="H4" s="120" t="s">
        <v>9</v>
      </c>
      <c r="I4" s="119" t="s">
        <v>10</v>
      </c>
      <c r="J4" s="131" t="s">
        <v>11</v>
      </c>
      <c r="L4" s="109" t="s">
        <v>239</v>
      </c>
      <c r="M4" s="250" t="s">
        <v>240</v>
      </c>
      <c r="N4" s="109" t="s">
        <v>241</v>
      </c>
      <c r="P4" s="96" t="s">
        <v>267</v>
      </c>
    </row>
    <row r="5" spans="1:16" ht="13.5" thickBot="1">
      <c r="A5" s="140" t="s">
        <v>137</v>
      </c>
      <c r="B5" s="141" t="s">
        <v>12</v>
      </c>
      <c r="C5" s="142" t="s">
        <v>13</v>
      </c>
      <c r="D5" s="143" t="s">
        <v>14</v>
      </c>
      <c r="E5" s="143" t="s">
        <v>15</v>
      </c>
      <c r="F5" s="143" t="s">
        <v>16</v>
      </c>
      <c r="G5" s="143" t="s">
        <v>17</v>
      </c>
      <c r="H5" s="144" t="s">
        <v>18</v>
      </c>
      <c r="I5" s="143" t="s">
        <v>19</v>
      </c>
      <c r="J5" s="145" t="s">
        <v>20</v>
      </c>
      <c r="L5" s="110"/>
      <c r="M5" s="250"/>
      <c r="N5" s="110"/>
      <c r="P5" s="96" t="s">
        <v>268</v>
      </c>
    </row>
    <row r="6" spans="1:16" s="95" customFormat="1">
      <c r="A6" s="134"/>
      <c r="B6" s="135" t="s">
        <v>235</v>
      </c>
      <c r="C6" s="136"/>
      <c r="D6" s="137"/>
      <c r="E6" s="138"/>
      <c r="F6" s="137"/>
      <c r="G6" s="138"/>
      <c r="H6" s="137"/>
      <c r="I6" s="135"/>
      <c r="J6" s="139"/>
      <c r="L6" s="111"/>
      <c r="M6" s="111"/>
      <c r="N6" s="111"/>
    </row>
    <row r="7" spans="1:16">
      <c r="A7" s="156" t="str">
        <f>Totals!A7</f>
        <v>.20(c)(9)</v>
      </c>
      <c r="B7" s="114" t="s">
        <v>247</v>
      </c>
      <c r="C7" s="158" t="s">
        <v>34</v>
      </c>
      <c r="D7" s="159">
        <v>50</v>
      </c>
      <c r="E7" s="160">
        <v>1</v>
      </c>
      <c r="F7" s="161">
        <f>(D7)*(E7)</f>
        <v>50</v>
      </c>
      <c r="G7" s="160">
        <v>160</v>
      </c>
      <c r="H7" s="159">
        <f>(F7)*(G7)</f>
        <v>8000</v>
      </c>
      <c r="I7" s="213">
        <v>82.4</v>
      </c>
      <c r="J7" s="163">
        <f>(H7)*(I7)</f>
        <v>659200</v>
      </c>
      <c r="L7" s="175">
        <f>+$J7*0.2</f>
        <v>131840</v>
      </c>
      <c r="M7" s="175">
        <f>+$J7*0.8</f>
        <v>527360</v>
      </c>
      <c r="N7" s="176">
        <v>0</v>
      </c>
    </row>
    <row r="8" spans="1:16">
      <c r="A8" s="156" t="str">
        <f>Totals!A8</f>
        <v>.3</v>
      </c>
      <c r="B8" s="114" t="s">
        <v>49</v>
      </c>
      <c r="C8" s="158" t="s">
        <v>34</v>
      </c>
      <c r="D8" s="159">
        <v>1</v>
      </c>
      <c r="E8" s="160">
        <v>1</v>
      </c>
      <c r="F8" s="161">
        <f>(D8)*(E8)</f>
        <v>1</v>
      </c>
      <c r="G8" s="160">
        <v>8</v>
      </c>
      <c r="H8" s="159">
        <f>(F8)*(G8)</f>
        <v>8</v>
      </c>
      <c r="I8" s="213">
        <v>61.8</v>
      </c>
      <c r="J8" s="163">
        <f>(H8)*(I8)</f>
        <v>494.4</v>
      </c>
      <c r="L8" s="175">
        <f t="shared" ref="L8:L27" si="0">+$J8*0.2</f>
        <v>98.88</v>
      </c>
      <c r="M8" s="175">
        <f t="shared" ref="M8:M27" si="1">+$J8*0.8</f>
        <v>395.52</v>
      </c>
      <c r="N8" s="176">
        <v>0</v>
      </c>
    </row>
    <row r="9" spans="1:16">
      <c r="A9" s="156" t="str">
        <f>Totals!A9</f>
        <v>.24(b)</v>
      </c>
      <c r="B9" s="234" t="str">
        <f>Totals!B9</f>
        <v>Clarifying information</v>
      </c>
      <c r="C9" s="156" t="str">
        <f>Totals!C9</f>
        <v>Written</v>
      </c>
      <c r="D9" s="159">
        <v>2</v>
      </c>
      <c r="E9" s="160">
        <v>1</v>
      </c>
      <c r="F9" s="161">
        <f>(D9)*(E9)</f>
        <v>2</v>
      </c>
      <c r="G9" s="160">
        <v>4</v>
      </c>
      <c r="H9" s="159">
        <f>(F9)*(G9)</f>
        <v>8</v>
      </c>
      <c r="I9" s="213">
        <v>61.8</v>
      </c>
      <c r="J9" s="163">
        <f>(H9)*(I9)</f>
        <v>494.4</v>
      </c>
      <c r="L9" s="175">
        <f t="shared" si="0"/>
        <v>98.88</v>
      </c>
      <c r="M9" s="175">
        <f t="shared" si="1"/>
        <v>395.52</v>
      </c>
      <c r="N9" s="176">
        <v>0</v>
      </c>
    </row>
    <row r="10" spans="1:16">
      <c r="A10" s="156" t="str">
        <f>Totals!A10</f>
        <v>.26</v>
      </c>
      <c r="B10" s="234" t="str">
        <f>Totals!B10</f>
        <v>FY2009 and FY 2010 application requests</v>
      </c>
      <c r="C10" s="158" t="s">
        <v>34</v>
      </c>
      <c r="D10" s="159">
        <v>7</v>
      </c>
      <c r="E10" s="160">
        <v>1</v>
      </c>
      <c r="F10" s="161">
        <f>(D10)*(E10)</f>
        <v>7</v>
      </c>
      <c r="G10" s="160">
        <v>0.25</v>
      </c>
      <c r="H10" s="242">
        <f>(F10)*(G10)</f>
        <v>1.75</v>
      </c>
      <c r="I10" s="213">
        <v>61.8</v>
      </c>
      <c r="J10" s="163">
        <f>(H10)*(I10)</f>
        <v>108.14999999999999</v>
      </c>
      <c r="L10" s="175">
        <f t="shared" si="0"/>
        <v>21.63</v>
      </c>
      <c r="M10" s="175">
        <f t="shared" si="1"/>
        <v>86.52</v>
      </c>
      <c r="N10" s="176">
        <v>0</v>
      </c>
    </row>
    <row r="11" spans="1:16" s="95" customFormat="1">
      <c r="A11" s="157"/>
      <c r="B11" s="254" t="s">
        <v>236</v>
      </c>
      <c r="C11" s="255"/>
      <c r="D11" s="255"/>
      <c r="E11" s="255"/>
      <c r="F11" s="255"/>
      <c r="G11" s="255"/>
      <c r="H11" s="164"/>
      <c r="I11" s="165"/>
      <c r="J11" s="166"/>
      <c r="L11" s="175"/>
      <c r="M11" s="175"/>
      <c r="N11" s="176"/>
    </row>
    <row r="12" spans="1:16" s="95" customFormat="1">
      <c r="A12" s="156" t="str">
        <f>Totals!A12</f>
        <v>.20(b)(1)</v>
      </c>
      <c r="B12" s="167" t="s">
        <v>262</v>
      </c>
      <c r="C12" s="198" t="s">
        <v>288</v>
      </c>
      <c r="D12" s="160">
        <v>50</v>
      </c>
      <c r="E12" s="160">
        <v>1</v>
      </c>
      <c r="F12" s="161">
        <f t="shared" ref="F12:F18" si="2">(D12)*(E12)</f>
        <v>50</v>
      </c>
      <c r="G12" s="160">
        <v>24</v>
      </c>
      <c r="H12" s="159">
        <f t="shared" ref="H12:H18" si="3">(F12)*(G12)</f>
        <v>1200</v>
      </c>
      <c r="I12" s="213">
        <v>61.8</v>
      </c>
      <c r="J12" s="163">
        <f t="shared" ref="J12:J18" si="4">(H12)*(I12)</f>
        <v>74160</v>
      </c>
      <c r="L12" s="175">
        <f t="shared" si="0"/>
        <v>14832</v>
      </c>
      <c r="M12" s="175">
        <f t="shared" si="1"/>
        <v>59328</v>
      </c>
      <c r="N12" s="176">
        <v>0</v>
      </c>
    </row>
    <row r="13" spans="1:16" s="95" customFormat="1">
      <c r="A13" s="156" t="str">
        <f>Totals!A13</f>
        <v>.23</v>
      </c>
      <c r="B13" s="167" t="s">
        <v>264</v>
      </c>
      <c r="C13" s="198" t="s">
        <v>289</v>
      </c>
      <c r="D13" s="160">
        <v>10</v>
      </c>
      <c r="E13" s="160">
        <v>1</v>
      </c>
      <c r="F13" s="161">
        <f t="shared" si="2"/>
        <v>10</v>
      </c>
      <c r="G13" s="160">
        <v>0.25</v>
      </c>
      <c r="H13" s="159">
        <v>2.5</v>
      </c>
      <c r="I13" s="213">
        <v>61.8</v>
      </c>
      <c r="J13" s="163">
        <f t="shared" si="4"/>
        <v>154.5</v>
      </c>
      <c r="L13" s="175">
        <f t="shared" si="0"/>
        <v>30.900000000000002</v>
      </c>
      <c r="M13" s="175">
        <f t="shared" si="1"/>
        <v>123.60000000000001</v>
      </c>
      <c r="N13" s="176">
        <v>0</v>
      </c>
    </row>
    <row r="14" spans="1:16" s="95" customFormat="1" ht="25.5">
      <c r="A14" s="156" t="str">
        <f>Totals!A14</f>
        <v>.23(a)(1)</v>
      </c>
      <c r="B14" s="215" t="s">
        <v>311</v>
      </c>
      <c r="C14" s="198" t="s">
        <v>290</v>
      </c>
      <c r="D14" s="160">
        <v>0</v>
      </c>
      <c r="E14" s="160">
        <v>1</v>
      </c>
      <c r="F14" s="161">
        <f t="shared" si="2"/>
        <v>0</v>
      </c>
      <c r="G14" s="160">
        <v>1.5</v>
      </c>
      <c r="H14" s="159">
        <f t="shared" si="3"/>
        <v>0</v>
      </c>
      <c r="I14" s="213">
        <v>61.8</v>
      </c>
      <c r="J14" s="163">
        <f t="shared" si="4"/>
        <v>0</v>
      </c>
      <c r="L14" s="175">
        <f t="shared" si="0"/>
        <v>0</v>
      </c>
      <c r="M14" s="175">
        <f t="shared" si="1"/>
        <v>0</v>
      </c>
      <c r="N14" s="176">
        <v>0</v>
      </c>
    </row>
    <row r="15" spans="1:16" s="95" customFormat="1" ht="25.5">
      <c r="A15" s="156" t="str">
        <f>Totals!A15</f>
        <v>.20(b)(2)</v>
      </c>
      <c r="B15" s="199" t="s">
        <v>291</v>
      </c>
      <c r="C15" s="200" t="s">
        <v>292</v>
      </c>
      <c r="D15" s="160">
        <v>50</v>
      </c>
      <c r="E15" s="160">
        <v>1</v>
      </c>
      <c r="F15" s="161">
        <f t="shared" si="2"/>
        <v>50</v>
      </c>
      <c r="G15" s="160">
        <v>0.05</v>
      </c>
      <c r="H15" s="159">
        <v>3</v>
      </c>
      <c r="I15" s="213">
        <v>61.8</v>
      </c>
      <c r="J15" s="163">
        <f t="shared" si="4"/>
        <v>185.39999999999998</v>
      </c>
      <c r="L15" s="175">
        <f>+$J15*0.2</f>
        <v>37.08</v>
      </c>
      <c r="M15" s="175">
        <f>+$J15*0.8</f>
        <v>148.32</v>
      </c>
      <c r="N15" s="176">
        <v>0</v>
      </c>
    </row>
    <row r="16" spans="1:16" s="95" customFormat="1">
      <c r="A16" s="156" t="str">
        <f>Totals!A16</f>
        <v>.20(b)(3)</v>
      </c>
      <c r="B16" s="114" t="s">
        <v>41</v>
      </c>
      <c r="C16" s="158" t="s">
        <v>250</v>
      </c>
      <c r="D16" s="160">
        <v>50</v>
      </c>
      <c r="E16" s="160">
        <v>1</v>
      </c>
      <c r="F16" s="161">
        <f t="shared" si="2"/>
        <v>50</v>
      </c>
      <c r="G16" s="160">
        <v>0.16</v>
      </c>
      <c r="H16" s="159">
        <f t="shared" si="3"/>
        <v>8</v>
      </c>
      <c r="I16" s="213">
        <v>61.8</v>
      </c>
      <c r="J16" s="163">
        <f t="shared" si="4"/>
        <v>494.4</v>
      </c>
      <c r="L16" s="175">
        <f>+$J16*0.2</f>
        <v>98.88</v>
      </c>
      <c r="M16" s="175">
        <f>+$J16*0.8</f>
        <v>395.52</v>
      </c>
      <c r="N16" s="176">
        <v>0</v>
      </c>
    </row>
    <row r="17" spans="1:14" s="95" customFormat="1">
      <c r="A17" s="156" t="str">
        <f>Totals!A17</f>
        <v>.20(b)(4)</v>
      </c>
      <c r="B17" s="114" t="s">
        <v>43</v>
      </c>
      <c r="C17" s="158" t="s">
        <v>251</v>
      </c>
      <c r="D17" s="160">
        <v>50</v>
      </c>
      <c r="E17" s="160">
        <v>1</v>
      </c>
      <c r="F17" s="161">
        <f t="shared" si="2"/>
        <v>50</v>
      </c>
      <c r="G17" s="160">
        <v>0.25</v>
      </c>
      <c r="H17" s="159">
        <f t="shared" si="3"/>
        <v>12.5</v>
      </c>
      <c r="I17" s="213">
        <v>61.8</v>
      </c>
      <c r="J17" s="163">
        <f t="shared" si="4"/>
        <v>772.5</v>
      </c>
      <c r="L17" s="175">
        <f>+$J17*0.2</f>
        <v>154.5</v>
      </c>
      <c r="M17" s="175">
        <f>+$J17*0.8</f>
        <v>618</v>
      </c>
      <c r="N17" s="176">
        <v>0</v>
      </c>
    </row>
    <row r="18" spans="1:14" s="95" customFormat="1">
      <c r="A18" s="156" t="str">
        <f>Totals!A18</f>
        <v>.20(b)(5)</v>
      </c>
      <c r="B18" s="114" t="s">
        <v>45</v>
      </c>
      <c r="C18" s="158" t="s">
        <v>158</v>
      </c>
      <c r="D18" s="160">
        <v>50</v>
      </c>
      <c r="E18" s="160">
        <v>1</v>
      </c>
      <c r="F18" s="161">
        <f t="shared" si="2"/>
        <v>50</v>
      </c>
      <c r="G18" s="160">
        <v>10</v>
      </c>
      <c r="H18" s="159">
        <f t="shared" si="3"/>
        <v>500</v>
      </c>
      <c r="I18" s="213">
        <v>61.8</v>
      </c>
      <c r="J18" s="163">
        <f t="shared" si="4"/>
        <v>30900</v>
      </c>
      <c r="L18" s="175">
        <f>+$J18*0.2</f>
        <v>6180</v>
      </c>
      <c r="M18" s="175">
        <f>+$J18*0.8</f>
        <v>24720</v>
      </c>
      <c r="N18" s="176"/>
    </row>
    <row r="19" spans="1:14" s="95" customFormat="1" ht="38.25">
      <c r="A19" s="156" t="str">
        <f>Totals!A19</f>
        <v>.20(b)(6)(i)</v>
      </c>
      <c r="B19" s="114" t="s">
        <v>248</v>
      </c>
      <c r="C19" s="158" t="s">
        <v>253</v>
      </c>
      <c r="D19" s="160">
        <v>50</v>
      </c>
      <c r="E19" s="160">
        <v>1</v>
      </c>
      <c r="F19" s="161">
        <f>(D19)*(E19)</f>
        <v>50</v>
      </c>
      <c r="G19" s="160">
        <v>0.05</v>
      </c>
      <c r="H19" s="159">
        <v>3</v>
      </c>
      <c r="I19" s="213">
        <v>61.8</v>
      </c>
      <c r="J19" s="163">
        <f>(H19)*(I19)</f>
        <v>185.39999999999998</v>
      </c>
      <c r="L19" s="175">
        <f t="shared" si="0"/>
        <v>37.08</v>
      </c>
      <c r="M19" s="175">
        <f t="shared" si="1"/>
        <v>148.32</v>
      </c>
      <c r="N19" s="176">
        <v>0</v>
      </c>
    </row>
    <row r="20" spans="1:14" s="95" customFormat="1" ht="38.25">
      <c r="A20" s="156" t="str">
        <f>Totals!A20</f>
        <v>.20(b)(6)(ii)</v>
      </c>
      <c r="B20" s="114" t="s">
        <v>249</v>
      </c>
      <c r="C20" s="158" t="s">
        <v>254</v>
      </c>
      <c r="D20" s="160">
        <v>50</v>
      </c>
      <c r="E20" s="160">
        <v>1</v>
      </c>
      <c r="F20" s="161">
        <f t="shared" ref="F20" si="5">(D20)*(E20)</f>
        <v>50</v>
      </c>
      <c r="G20" s="160">
        <v>0.05</v>
      </c>
      <c r="H20" s="159">
        <v>3</v>
      </c>
      <c r="I20" s="213">
        <v>61.8</v>
      </c>
      <c r="J20" s="163">
        <f t="shared" ref="J20" si="6">(H20)*(I20)</f>
        <v>185.39999999999998</v>
      </c>
      <c r="L20" s="175">
        <f t="shared" si="0"/>
        <v>37.08</v>
      </c>
      <c r="M20" s="175">
        <f t="shared" si="1"/>
        <v>148.32</v>
      </c>
      <c r="N20" s="176">
        <v>0</v>
      </c>
    </row>
    <row r="21" spans="1:14" s="95" customFormat="1" ht="25.5">
      <c r="A21" s="156" t="str">
        <f>Totals!A21</f>
        <v>.20(b)(6)(iii)</v>
      </c>
      <c r="B21" s="114" t="s">
        <v>39</v>
      </c>
      <c r="C21" s="158" t="s">
        <v>40</v>
      </c>
      <c r="D21" s="160">
        <v>50</v>
      </c>
      <c r="E21" s="160">
        <v>1</v>
      </c>
      <c r="F21" s="161">
        <f>(D21)*(E21)</f>
        <v>50</v>
      </c>
      <c r="G21" s="160">
        <v>0.16</v>
      </c>
      <c r="H21" s="159">
        <f t="shared" ref="H21" si="7">(F21)*(G21)</f>
        <v>8</v>
      </c>
      <c r="I21" s="213">
        <v>61.8</v>
      </c>
      <c r="J21" s="163">
        <f t="shared" ref="J21" si="8">(H21)*(I21)</f>
        <v>494.4</v>
      </c>
      <c r="L21" s="175">
        <f>+$J21*0.2</f>
        <v>98.88</v>
      </c>
      <c r="M21" s="175">
        <f>+$J21*0.8</f>
        <v>395.52</v>
      </c>
      <c r="N21" s="176">
        <v>0</v>
      </c>
    </row>
    <row r="22" spans="1:14" s="95" customFormat="1">
      <c r="A22" s="156"/>
      <c r="B22" s="165"/>
      <c r="C22" s="158"/>
      <c r="D22" s="203"/>
      <c r="E22" s="160"/>
      <c r="F22" s="161"/>
      <c r="G22" s="160"/>
      <c r="H22" s="159"/>
      <c r="I22" s="213"/>
      <c r="J22" s="163"/>
      <c r="L22" s="175"/>
      <c r="M22" s="175"/>
      <c r="N22" s="176"/>
    </row>
    <row r="23" spans="1:14" s="95" customFormat="1">
      <c r="A23" s="156"/>
      <c r="B23" s="169" t="s">
        <v>252</v>
      </c>
      <c r="C23" s="122"/>
      <c r="D23" s="203"/>
      <c r="E23" s="160"/>
      <c r="F23" s="161"/>
      <c r="G23" s="160"/>
      <c r="H23" s="159"/>
      <c r="I23" s="213"/>
      <c r="J23" s="163"/>
      <c r="L23" s="175"/>
      <c r="M23" s="175"/>
      <c r="N23" s="176"/>
    </row>
    <row r="24" spans="1:14" s="95" customFormat="1" ht="25.5">
      <c r="A24" s="156" t="str">
        <f>Totals!A24</f>
        <v>.24(a)(1)</v>
      </c>
      <c r="B24" s="214" t="str">
        <f>Totals!B24</f>
        <v>Outlay Report and Request for Reimbursement for Construction Programs</v>
      </c>
      <c r="C24" s="216" t="str">
        <f>Totals!C24</f>
        <v>SF 271 (0348-0002)</v>
      </c>
      <c r="D24" s="160">
        <v>10</v>
      </c>
      <c r="E24" s="160">
        <v>12</v>
      </c>
      <c r="F24" s="161">
        <f t="shared" ref="F24" si="9">(D24)*(E24)</f>
        <v>120</v>
      </c>
      <c r="G24" s="160">
        <v>1</v>
      </c>
      <c r="H24" s="159">
        <f t="shared" ref="H24" si="10">(F24)*(G24)</f>
        <v>120</v>
      </c>
      <c r="I24" s="213">
        <v>61.8</v>
      </c>
      <c r="J24" s="163">
        <f t="shared" ref="J24" si="11">(H24)*(I24)</f>
        <v>7416</v>
      </c>
      <c r="L24" s="175">
        <f t="shared" si="0"/>
        <v>1483.2</v>
      </c>
      <c r="M24" s="175">
        <f t="shared" si="1"/>
        <v>5932.8</v>
      </c>
      <c r="N24" s="176">
        <v>0</v>
      </c>
    </row>
    <row r="25" spans="1:14" s="95" customFormat="1">
      <c r="A25" s="156"/>
      <c r="B25" s="165"/>
      <c r="C25" s="158"/>
      <c r="D25" s="203"/>
      <c r="E25" s="160"/>
      <c r="F25" s="161"/>
      <c r="G25" s="160"/>
      <c r="H25" s="159"/>
      <c r="I25" s="213"/>
      <c r="J25" s="163"/>
      <c r="L25" s="175"/>
      <c r="M25" s="175"/>
      <c r="N25" s="176"/>
    </row>
    <row r="26" spans="1:14" s="95" customFormat="1">
      <c r="A26" s="157"/>
      <c r="B26" s="202" t="s">
        <v>237</v>
      </c>
      <c r="C26" s="203"/>
      <c r="D26" s="203"/>
      <c r="E26" s="203"/>
      <c r="F26" s="203"/>
      <c r="G26" s="203"/>
      <c r="H26" s="164"/>
      <c r="I26" s="213"/>
      <c r="J26" s="166"/>
      <c r="L26" s="175"/>
      <c r="M26" s="175"/>
      <c r="N26" s="176"/>
    </row>
    <row r="27" spans="1:14" s="95" customFormat="1" ht="25.5">
      <c r="A27" s="156" t="str">
        <f>Totals!A27</f>
        <v>.5(b)(2)</v>
      </c>
      <c r="B27" s="167" t="s">
        <v>238</v>
      </c>
      <c r="C27" s="203"/>
      <c r="D27" s="160">
        <f>+C34</f>
        <v>10</v>
      </c>
      <c r="E27" s="160">
        <v>1</v>
      </c>
      <c r="F27" s="161">
        <f>(D27)*(E27)</f>
        <v>10</v>
      </c>
      <c r="G27" s="160">
        <v>2</v>
      </c>
      <c r="H27" s="159">
        <f>(F27)*(G27)</f>
        <v>20</v>
      </c>
      <c r="I27" s="213">
        <v>61.8</v>
      </c>
      <c r="J27" s="163">
        <f>(H27)*(I27)</f>
        <v>1236</v>
      </c>
      <c r="L27" s="175">
        <f t="shared" si="0"/>
        <v>247.20000000000002</v>
      </c>
      <c r="M27" s="175">
        <f t="shared" si="1"/>
        <v>988.80000000000007</v>
      </c>
      <c r="N27" s="176">
        <v>0</v>
      </c>
    </row>
    <row r="28" spans="1:14" s="95" customFormat="1">
      <c r="A28" s="132"/>
      <c r="B28" s="170"/>
      <c r="C28" s="162"/>
      <c r="D28" s="162"/>
      <c r="E28" s="162"/>
      <c r="F28" s="162"/>
      <c r="G28" s="162"/>
      <c r="H28" s="164"/>
      <c r="I28" s="165"/>
      <c r="J28" s="166"/>
      <c r="L28" s="177"/>
      <c r="M28" s="177"/>
      <c r="N28" s="176"/>
    </row>
    <row r="29" spans="1:14" s="95" customFormat="1" ht="20.45" customHeight="1" thickBot="1">
      <c r="A29" s="133"/>
      <c r="B29" s="171" t="s">
        <v>35</v>
      </c>
      <c r="C29" s="171"/>
      <c r="D29" s="172"/>
      <c r="E29" s="173"/>
      <c r="F29" s="144">
        <f>SUM(F7:F27)-F24</f>
        <v>480</v>
      </c>
      <c r="G29" s="173"/>
      <c r="H29" s="144">
        <f>SUM(H7:H27)-H24</f>
        <v>9777.75</v>
      </c>
      <c r="I29" s="228"/>
      <c r="J29" s="241">
        <f>SUM(J7:J27)-J24</f>
        <v>769064.95000000019</v>
      </c>
      <c r="L29" s="241">
        <f>SUM(L7:L27)-L24</f>
        <v>153812.99</v>
      </c>
      <c r="M29" s="241">
        <f>SUM(M7:M27)-M24</f>
        <v>615251.96</v>
      </c>
      <c r="N29" s="241">
        <f>SUM(N7:N27)-N34-N24</f>
        <v>0</v>
      </c>
    </row>
    <row r="30" spans="1:14">
      <c r="A30" s="112"/>
      <c r="B30" s="89"/>
      <c r="C30" s="100"/>
      <c r="D30" s="90"/>
      <c r="E30" s="90"/>
      <c r="F30" s="91"/>
      <c r="G30" s="90"/>
      <c r="H30" s="91"/>
      <c r="I30" s="90"/>
      <c r="J30" s="91"/>
    </row>
    <row r="31" spans="1:14">
      <c r="A31" s="113"/>
      <c r="B31" s="90"/>
      <c r="C31" s="100"/>
      <c r="D31" s="251" t="s">
        <v>242</v>
      </c>
      <c r="E31" s="251"/>
      <c r="F31" s="251"/>
      <c r="G31" s="251" t="s">
        <v>244</v>
      </c>
      <c r="H31" s="251"/>
      <c r="I31" s="251"/>
      <c r="J31" s="92"/>
    </row>
    <row r="32" spans="1:14" ht="38.25">
      <c r="A32" s="113"/>
      <c r="B32" s="100" t="s">
        <v>245</v>
      </c>
      <c r="C32" s="100"/>
      <c r="D32" s="93" t="s">
        <v>239</v>
      </c>
      <c r="E32" s="93" t="s">
        <v>240</v>
      </c>
      <c r="F32" s="93" t="s">
        <v>241</v>
      </c>
      <c r="G32" s="93" t="s">
        <v>239</v>
      </c>
      <c r="H32" s="93" t="s">
        <v>240</v>
      </c>
      <c r="I32" s="93" t="s">
        <v>241</v>
      </c>
      <c r="J32" s="92"/>
    </row>
    <row r="33" spans="1:10">
      <c r="A33" s="113"/>
      <c r="B33" s="90" t="s">
        <v>243</v>
      </c>
      <c r="C33" s="100">
        <v>50</v>
      </c>
      <c r="D33" s="90">
        <f t="shared" ref="D33:F34" si="12">+$C33*G33</f>
        <v>10</v>
      </c>
      <c r="E33" s="90">
        <f t="shared" si="12"/>
        <v>40</v>
      </c>
      <c r="F33" s="90">
        <f t="shared" si="12"/>
        <v>0</v>
      </c>
      <c r="G33" s="94">
        <v>0.2</v>
      </c>
      <c r="H33" s="94">
        <v>0.8</v>
      </c>
      <c r="I33" s="90">
        <v>0</v>
      </c>
      <c r="J33" s="92"/>
    </row>
    <row r="34" spans="1:10">
      <c r="A34" s="113"/>
      <c r="B34" s="90" t="s">
        <v>263</v>
      </c>
      <c r="C34" s="90">
        <v>10</v>
      </c>
      <c r="D34" s="90">
        <f t="shared" ref="D34" si="13">+$C34*G34</f>
        <v>2</v>
      </c>
      <c r="E34" s="90">
        <f t="shared" ref="E34" si="14">+$C34*H34</f>
        <v>8</v>
      </c>
      <c r="F34" s="90">
        <f t="shared" si="12"/>
        <v>0</v>
      </c>
      <c r="G34" s="94">
        <v>0.2</v>
      </c>
      <c r="H34" s="94">
        <v>0.8</v>
      </c>
      <c r="I34" s="90">
        <v>0</v>
      </c>
      <c r="J34" s="92"/>
    </row>
    <row r="35" spans="1:10">
      <c r="A35" s="113"/>
      <c r="B35" s="90"/>
      <c r="C35" s="100"/>
      <c r="D35" s="90"/>
      <c r="E35" s="90"/>
      <c r="F35" s="90"/>
      <c r="G35" s="90"/>
      <c r="H35" s="92"/>
      <c r="I35" s="90"/>
      <c r="J35" s="92"/>
    </row>
    <row r="36" spans="1:10">
      <c r="A36" s="113"/>
      <c r="B36" s="90"/>
      <c r="C36" s="100"/>
      <c r="D36" s="90"/>
      <c r="E36" s="90"/>
      <c r="F36" s="90"/>
      <c r="G36" s="90"/>
      <c r="H36" s="92"/>
      <c r="I36" s="90"/>
      <c r="J36" s="92"/>
    </row>
    <row r="37" spans="1:10">
      <c r="A37" s="113"/>
      <c r="B37" s="97" t="s">
        <v>246</v>
      </c>
      <c r="C37" s="100"/>
      <c r="D37" s="90"/>
      <c r="E37" s="90"/>
      <c r="F37" s="90"/>
      <c r="G37" s="90"/>
      <c r="H37" s="92"/>
      <c r="I37" s="90"/>
      <c r="J37" s="92"/>
    </row>
    <row r="38" spans="1:10" ht="18.600000000000001" customHeight="1">
      <c r="A38" s="112"/>
      <c r="B38" s="207" t="s">
        <v>296</v>
      </c>
      <c r="C38" s="206"/>
      <c r="D38" s="206"/>
      <c r="E38" s="206"/>
      <c r="F38" s="206"/>
      <c r="G38" s="118"/>
      <c r="H38" s="118"/>
      <c r="I38" s="118"/>
      <c r="J38" s="118"/>
    </row>
    <row r="39" spans="1:10" ht="20.65" customHeight="1">
      <c r="A39" s="112"/>
      <c r="B39" s="207" t="s">
        <v>297</v>
      </c>
      <c r="C39" s="206"/>
      <c r="D39" s="206"/>
      <c r="E39" s="206"/>
      <c r="F39" s="101"/>
      <c r="G39" s="101"/>
      <c r="H39" s="101"/>
      <c r="I39" s="101"/>
      <c r="J39" s="101"/>
    </row>
    <row r="40" spans="1:10" ht="19.5" customHeight="1">
      <c r="A40" s="113"/>
      <c r="B40" s="208" t="s">
        <v>298</v>
      </c>
      <c r="C40" s="204"/>
      <c r="D40" s="204"/>
      <c r="E40" s="204"/>
      <c r="F40" s="204"/>
      <c r="G40" s="204"/>
      <c r="H40" s="204"/>
      <c r="I40" s="204"/>
      <c r="J40" s="204"/>
    </row>
    <row r="41" spans="1:10" ht="26.25" customHeight="1">
      <c r="A41" s="113"/>
      <c r="B41" s="89"/>
      <c r="C41" s="245"/>
      <c r="D41" s="246"/>
      <c r="E41" s="246"/>
      <c r="F41" s="246"/>
      <c r="G41" s="246"/>
      <c r="H41" s="246"/>
      <c r="I41" s="246"/>
      <c r="J41" s="246"/>
    </row>
    <row r="42" spans="1:10">
      <c r="A42" s="113"/>
      <c r="B42" s="89"/>
      <c r="C42" s="245"/>
      <c r="D42" s="246"/>
      <c r="E42" s="246"/>
      <c r="F42" s="246"/>
      <c r="G42" s="246"/>
      <c r="H42" s="246"/>
      <c r="I42" s="246"/>
      <c r="J42" s="246"/>
    </row>
    <row r="43" spans="1:10">
      <c r="A43" s="112"/>
      <c r="B43" s="89"/>
      <c r="C43" s="100"/>
      <c r="D43" s="90"/>
      <c r="E43" s="90"/>
      <c r="F43" s="90"/>
      <c r="G43" s="90"/>
      <c r="H43" s="92"/>
      <c r="I43" s="90"/>
      <c r="J43" s="92"/>
    </row>
    <row r="44" spans="1:10" ht="25.5" customHeight="1">
      <c r="A44" s="112"/>
      <c r="B44" s="99"/>
      <c r="C44" s="245"/>
      <c r="D44" s="246"/>
      <c r="E44" s="246"/>
      <c r="F44" s="246"/>
      <c r="G44" s="246"/>
      <c r="H44" s="246"/>
      <c r="I44" s="246"/>
      <c r="J44" s="92"/>
    </row>
    <row r="45" spans="1:10">
      <c r="A45" s="112"/>
      <c r="B45" s="89"/>
      <c r="C45" s="100"/>
      <c r="D45" s="90"/>
      <c r="E45" s="90"/>
      <c r="F45" s="90"/>
      <c r="G45" s="90"/>
      <c r="H45" s="92"/>
      <c r="I45" s="90"/>
      <c r="J45" s="92"/>
    </row>
    <row r="46" spans="1:10">
      <c r="A46" s="112"/>
      <c r="B46" s="99"/>
      <c r="C46" s="245"/>
      <c r="D46" s="246"/>
      <c r="E46" s="246"/>
      <c r="F46" s="246"/>
      <c r="G46" s="246"/>
      <c r="H46" s="246"/>
      <c r="I46" s="246"/>
      <c r="J46" s="92"/>
    </row>
    <row r="47" spans="1:10">
      <c r="A47" s="112"/>
      <c r="B47" s="89"/>
      <c r="C47" s="245"/>
      <c r="D47" s="246"/>
      <c r="E47" s="246"/>
      <c r="F47" s="246"/>
      <c r="G47" s="246"/>
      <c r="H47" s="246"/>
      <c r="I47" s="246"/>
      <c r="J47" s="92"/>
    </row>
    <row r="48" spans="1:10">
      <c r="A48" s="112"/>
      <c r="B48" s="89"/>
      <c r="C48" s="100"/>
      <c r="D48" s="90"/>
      <c r="E48" s="90"/>
      <c r="F48" s="90"/>
      <c r="G48" s="90"/>
      <c r="H48" s="92"/>
      <c r="I48" s="90"/>
      <c r="J48" s="92"/>
    </row>
    <row r="49" spans="1:10">
      <c r="A49" s="112"/>
      <c r="B49" s="99"/>
      <c r="C49" s="245"/>
      <c r="D49" s="246"/>
      <c r="E49" s="246"/>
      <c r="F49" s="246"/>
      <c r="G49" s="246"/>
      <c r="H49" s="246"/>
      <c r="I49" s="246"/>
      <c r="J49" s="246"/>
    </row>
    <row r="50" spans="1:10">
      <c r="A50" s="112"/>
      <c r="B50" s="89"/>
      <c r="C50" s="100"/>
      <c r="D50" s="90"/>
      <c r="E50" s="90"/>
      <c r="F50" s="90"/>
      <c r="G50" s="90"/>
      <c r="H50" s="92"/>
      <c r="I50" s="90"/>
      <c r="J50" s="92"/>
    </row>
    <row r="51" spans="1:10">
      <c r="A51" s="112"/>
      <c r="B51" s="100"/>
      <c r="C51" s="100"/>
      <c r="D51" s="90"/>
      <c r="E51" s="90"/>
      <c r="F51" s="90"/>
      <c r="G51" s="90"/>
      <c r="H51" s="92"/>
      <c r="I51" s="90"/>
      <c r="J51" s="92"/>
    </row>
    <row r="52" spans="1:10">
      <c r="A52" s="112"/>
      <c r="B52" s="100"/>
      <c r="C52" s="100"/>
      <c r="D52" s="90"/>
      <c r="E52" s="90"/>
      <c r="F52" s="90"/>
      <c r="G52" s="90"/>
      <c r="H52" s="92"/>
      <c r="I52" s="90"/>
      <c r="J52" s="92"/>
    </row>
    <row r="53" spans="1:10">
      <c r="A53" s="112"/>
      <c r="B53" s="100"/>
      <c r="C53" s="100"/>
      <c r="D53" s="90"/>
      <c r="E53" s="90"/>
      <c r="F53" s="90"/>
      <c r="G53" s="90"/>
      <c r="H53" s="92"/>
      <c r="I53" s="90"/>
      <c r="J53" s="92"/>
    </row>
    <row r="54" spans="1:10">
      <c r="A54" s="112"/>
      <c r="B54" s="100"/>
      <c r="C54" s="100"/>
      <c r="D54" s="90"/>
      <c r="E54" s="90"/>
      <c r="F54" s="90"/>
      <c r="G54" s="90"/>
      <c r="H54" s="92"/>
      <c r="I54" s="90"/>
      <c r="J54" s="92"/>
    </row>
    <row r="55" spans="1:10">
      <c r="A55" s="112"/>
      <c r="B55" s="100"/>
      <c r="C55" s="100"/>
      <c r="D55" s="90"/>
      <c r="E55" s="90"/>
      <c r="F55" s="90"/>
      <c r="G55" s="90"/>
      <c r="H55" s="92"/>
      <c r="I55" s="90"/>
      <c r="J55" s="92"/>
    </row>
    <row r="56" spans="1:10">
      <c r="A56" s="112"/>
      <c r="B56" s="100"/>
      <c r="C56" s="100"/>
      <c r="D56" s="90"/>
      <c r="E56" s="90"/>
      <c r="F56" s="90"/>
      <c r="G56" s="90"/>
      <c r="H56" s="92"/>
      <c r="I56" s="90"/>
      <c r="J56" s="92"/>
    </row>
    <row r="57" spans="1:10">
      <c r="A57" s="112"/>
      <c r="B57" s="100"/>
      <c r="C57" s="100"/>
      <c r="D57" s="90"/>
      <c r="E57" s="90"/>
      <c r="F57" s="90"/>
      <c r="G57" s="90"/>
      <c r="H57" s="92"/>
      <c r="I57" s="90"/>
      <c r="J57" s="92"/>
    </row>
    <row r="58" spans="1:10">
      <c r="A58" s="112"/>
      <c r="B58" s="100"/>
      <c r="C58" s="100"/>
      <c r="D58" s="90"/>
      <c r="E58" s="90"/>
      <c r="F58" s="90"/>
      <c r="G58" s="90"/>
      <c r="H58" s="92"/>
      <c r="I58" s="90"/>
      <c r="J58" s="92"/>
    </row>
    <row r="59" spans="1:10">
      <c r="A59" s="112"/>
      <c r="B59" s="100"/>
      <c r="C59" s="100"/>
      <c r="D59" s="90"/>
      <c r="E59" s="90"/>
      <c r="F59" s="90"/>
      <c r="G59" s="90"/>
      <c r="H59" s="92"/>
      <c r="I59" s="90"/>
      <c r="J59" s="92"/>
    </row>
    <row r="60" spans="1:10">
      <c r="A60" s="112"/>
      <c r="B60" s="100"/>
      <c r="C60" s="100"/>
      <c r="D60" s="90"/>
      <c r="E60" s="90"/>
      <c r="F60" s="90"/>
      <c r="G60" s="90"/>
      <c r="H60" s="92"/>
      <c r="I60" s="90"/>
      <c r="J60" s="92"/>
    </row>
    <row r="61" spans="1:10">
      <c r="A61" s="112"/>
      <c r="B61" s="100"/>
      <c r="C61" s="100"/>
      <c r="D61" s="90"/>
      <c r="E61" s="90"/>
      <c r="F61" s="90"/>
      <c r="G61" s="90"/>
      <c r="H61" s="92"/>
      <c r="I61" s="90"/>
      <c r="J61" s="92"/>
    </row>
    <row r="62" spans="1:10">
      <c r="A62" s="112"/>
      <c r="B62" s="100"/>
      <c r="C62" s="100"/>
      <c r="D62" s="90"/>
      <c r="E62" s="90"/>
      <c r="F62" s="90"/>
      <c r="G62" s="90"/>
      <c r="H62" s="92"/>
      <c r="I62" s="90"/>
      <c r="J62" s="92"/>
    </row>
    <row r="63" spans="1:10">
      <c r="A63" s="112"/>
      <c r="B63" s="100"/>
      <c r="C63" s="100"/>
      <c r="D63" s="90"/>
      <c r="E63" s="90"/>
      <c r="F63" s="90"/>
      <c r="G63" s="90"/>
      <c r="H63" s="92"/>
      <c r="I63" s="90"/>
      <c r="J63" s="92"/>
    </row>
    <row r="64" spans="1:10">
      <c r="A64" s="112"/>
      <c r="B64" s="100"/>
      <c r="C64" s="100"/>
      <c r="D64" s="90"/>
      <c r="E64" s="90"/>
      <c r="F64" s="90"/>
      <c r="G64" s="90"/>
      <c r="H64" s="92"/>
      <c r="I64" s="90"/>
      <c r="J64" s="92"/>
    </row>
    <row r="65" spans="1:10">
      <c r="A65" s="112"/>
      <c r="B65" s="100"/>
      <c r="C65" s="100"/>
      <c r="D65" s="90"/>
      <c r="E65" s="90"/>
      <c r="F65" s="90"/>
      <c r="G65" s="90"/>
      <c r="H65" s="92"/>
      <c r="I65" s="90"/>
      <c r="J65" s="92"/>
    </row>
    <row r="66" spans="1:10">
      <c r="A66" s="112"/>
      <c r="B66" s="100"/>
      <c r="C66" s="100"/>
      <c r="D66" s="90"/>
      <c r="E66" s="90"/>
      <c r="F66" s="90"/>
      <c r="G66" s="90"/>
      <c r="H66" s="92"/>
      <c r="I66" s="90"/>
      <c r="J66" s="92"/>
    </row>
    <row r="67" spans="1:10">
      <c r="A67" s="112"/>
      <c r="B67" s="100"/>
      <c r="C67" s="100"/>
      <c r="D67" s="90"/>
      <c r="E67" s="90"/>
      <c r="F67" s="90"/>
      <c r="G67" s="90"/>
      <c r="H67" s="92"/>
      <c r="I67" s="90"/>
      <c r="J67" s="92"/>
    </row>
    <row r="68" spans="1:10">
      <c r="A68" s="112"/>
      <c r="B68" s="100"/>
      <c r="C68" s="100"/>
      <c r="D68" s="90"/>
      <c r="E68" s="90"/>
      <c r="F68" s="90"/>
      <c r="G68" s="90"/>
      <c r="H68" s="92"/>
      <c r="I68" s="90"/>
      <c r="J68" s="92"/>
    </row>
    <row r="69" spans="1:10">
      <c r="A69" s="112"/>
      <c r="B69" s="100"/>
      <c r="C69" s="100"/>
      <c r="D69" s="90"/>
      <c r="E69" s="90"/>
      <c r="F69" s="90"/>
      <c r="G69" s="90"/>
      <c r="H69" s="92"/>
      <c r="I69" s="90"/>
      <c r="J69" s="92"/>
    </row>
    <row r="70" spans="1:10">
      <c r="A70" s="112"/>
      <c r="B70" s="100"/>
      <c r="C70" s="100"/>
      <c r="D70" s="90"/>
      <c r="E70" s="90"/>
      <c r="F70" s="90"/>
      <c r="G70" s="90"/>
      <c r="H70" s="92"/>
      <c r="I70" s="90"/>
      <c r="J70" s="92"/>
    </row>
    <row r="71" spans="1:10">
      <c r="A71" s="112"/>
      <c r="B71" s="100"/>
      <c r="C71" s="100"/>
      <c r="D71" s="90"/>
      <c r="E71" s="90"/>
      <c r="F71" s="90"/>
      <c r="G71" s="90"/>
      <c r="H71" s="92"/>
      <c r="I71" s="90"/>
      <c r="J71" s="92"/>
    </row>
    <row r="72" spans="1:10">
      <c r="A72" s="112"/>
      <c r="B72" s="100"/>
      <c r="C72" s="100"/>
      <c r="D72" s="90"/>
      <c r="E72" s="90"/>
      <c r="F72" s="90"/>
      <c r="G72" s="90"/>
      <c r="H72" s="92"/>
      <c r="I72" s="90"/>
      <c r="J72" s="92"/>
    </row>
    <row r="73" spans="1:10">
      <c r="A73" s="112"/>
      <c r="B73" s="100"/>
      <c r="C73" s="100"/>
      <c r="D73" s="90"/>
      <c r="E73" s="90"/>
      <c r="F73" s="90"/>
      <c r="G73" s="90"/>
      <c r="H73" s="92"/>
      <c r="I73" s="90"/>
      <c r="J73" s="92"/>
    </row>
    <row r="74" spans="1:10">
      <c r="A74" s="112"/>
      <c r="B74" s="100"/>
      <c r="C74" s="100"/>
      <c r="D74" s="90"/>
      <c r="E74" s="90"/>
      <c r="F74" s="90"/>
      <c r="G74" s="90"/>
      <c r="H74" s="92"/>
      <c r="I74" s="90"/>
      <c r="J74" s="92"/>
    </row>
    <row r="75" spans="1:10">
      <c r="A75" s="112"/>
      <c r="B75" s="100"/>
      <c r="C75" s="100"/>
      <c r="D75" s="90"/>
      <c r="E75" s="90"/>
      <c r="F75" s="90"/>
      <c r="G75" s="90"/>
      <c r="H75" s="92"/>
      <c r="I75" s="90"/>
      <c r="J75" s="92"/>
    </row>
    <row r="76" spans="1:10">
      <c r="A76" s="112"/>
      <c r="B76" s="100"/>
      <c r="C76" s="100"/>
      <c r="D76" s="90"/>
      <c r="E76" s="90"/>
      <c r="F76" s="90"/>
      <c r="G76" s="90"/>
      <c r="H76" s="92"/>
      <c r="I76" s="90"/>
      <c r="J76" s="92"/>
    </row>
    <row r="77" spans="1:10">
      <c r="A77" s="112"/>
      <c r="B77" s="100"/>
      <c r="C77" s="100"/>
      <c r="D77" s="90"/>
      <c r="E77" s="90"/>
      <c r="F77" s="90"/>
      <c r="G77" s="90"/>
      <c r="H77" s="92"/>
      <c r="I77" s="90"/>
      <c r="J77" s="92"/>
    </row>
    <row r="78" spans="1:10">
      <c r="A78" s="112"/>
      <c r="B78" s="100"/>
      <c r="C78" s="100"/>
      <c r="D78" s="90"/>
      <c r="E78" s="90"/>
      <c r="F78" s="90"/>
      <c r="G78" s="90"/>
      <c r="H78" s="92"/>
      <c r="I78" s="90"/>
      <c r="J78" s="92"/>
    </row>
    <row r="79" spans="1:10">
      <c r="A79" s="112"/>
      <c r="B79" s="100"/>
      <c r="C79" s="100"/>
      <c r="D79" s="90"/>
      <c r="E79" s="90"/>
      <c r="F79" s="90"/>
      <c r="G79" s="90"/>
      <c r="H79" s="92"/>
      <c r="I79" s="90"/>
      <c r="J79" s="92"/>
    </row>
    <row r="80" spans="1:10">
      <c r="A80" s="112"/>
      <c r="B80" s="100"/>
      <c r="C80" s="100"/>
      <c r="D80" s="90"/>
      <c r="E80" s="90"/>
      <c r="F80" s="90"/>
      <c r="G80" s="90"/>
      <c r="H80" s="92"/>
      <c r="I80" s="90"/>
      <c r="J80" s="92"/>
    </row>
    <row r="81" spans="1:10">
      <c r="A81" s="112"/>
      <c r="B81" s="100"/>
      <c r="C81" s="100"/>
      <c r="D81" s="90"/>
      <c r="E81" s="90"/>
      <c r="F81" s="90"/>
      <c r="G81" s="90"/>
      <c r="H81" s="92"/>
      <c r="I81" s="90"/>
      <c r="J81" s="92"/>
    </row>
    <row r="82" spans="1:10">
      <c r="A82" s="112"/>
      <c r="B82" s="100"/>
      <c r="C82" s="100"/>
      <c r="D82" s="90"/>
      <c r="E82" s="90"/>
      <c r="F82" s="90"/>
      <c r="G82" s="90"/>
      <c r="H82" s="92"/>
      <c r="I82" s="90"/>
      <c r="J82" s="92"/>
    </row>
  </sheetData>
  <mergeCells count="11">
    <mergeCell ref="M4:M5"/>
    <mergeCell ref="A1:C1"/>
    <mergeCell ref="C49:J49"/>
    <mergeCell ref="C41:J41"/>
    <mergeCell ref="C42:J42"/>
    <mergeCell ref="C44:I44"/>
    <mergeCell ref="C46:I46"/>
    <mergeCell ref="D31:F31"/>
    <mergeCell ref="G31:I31"/>
    <mergeCell ref="B11:G11"/>
    <mergeCell ref="C47:I47"/>
  </mergeCells>
  <phoneticPr fontId="0" type="noConversion"/>
  <printOptions gridLines="1"/>
  <pageMargins left="0.27" right="0.2" top="1" bottom="0.75" header="0.5" footer="0.5"/>
  <pageSetup scale="62" orientation="landscape" r:id="rId1"/>
  <headerFooter alignWithMargins="0">
    <oddHeader xml:space="preserve">&amp;LREPOWERING ASSISTANCE PROGRAM </oddHead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dimension ref="A1:M261"/>
  <sheetViews>
    <sheetView topLeftCell="B1" zoomScale="75" workbookViewId="0">
      <pane ySplit="6" topLeftCell="A49" activePane="bottomLeft" state="frozen"/>
      <selection pane="bottomLeft" activeCell="B1" sqref="B1:L109"/>
    </sheetView>
  </sheetViews>
  <sheetFormatPr defaultColWidth="9.140625" defaultRowHeight="12.75"/>
  <cols>
    <col min="1" max="1" width="21" style="13" hidden="1" customWidth="1"/>
    <col min="2" max="2" width="15.7109375" style="70" customWidth="1"/>
    <col min="3" max="3" width="32.140625" style="60" customWidth="1"/>
    <col min="4" max="4" width="10.28515625" style="2" customWidth="1"/>
    <col min="5" max="5" width="14.5703125" style="13" bestFit="1" customWidth="1"/>
    <col min="6" max="6" width="9.85546875" style="13" bestFit="1" customWidth="1"/>
    <col min="7" max="7" width="14.28515625" style="13" customWidth="1"/>
    <col min="8" max="8" width="11.28515625" style="71" customWidth="1"/>
    <col min="9" max="9" width="12.140625" style="72" customWidth="1"/>
    <col min="10" max="10" width="7.140625" style="13" customWidth="1"/>
    <col min="11" max="11" width="8.85546875" style="53" customWidth="1"/>
    <col min="12" max="12" width="8" style="51" customWidth="1"/>
    <col min="13" max="16384" width="9.140625" style="13"/>
  </cols>
  <sheetData>
    <row r="1" spans="1:13" s="19" customFormat="1">
      <c r="A1" s="19" t="s">
        <v>148</v>
      </c>
      <c r="B1" s="20"/>
      <c r="C1" s="21"/>
      <c r="D1" s="21"/>
      <c r="E1" s="22"/>
      <c r="F1" s="23" t="s">
        <v>0</v>
      </c>
      <c r="G1" s="23" t="s">
        <v>1</v>
      </c>
      <c r="H1" s="24" t="s">
        <v>2</v>
      </c>
      <c r="I1" s="25" t="s">
        <v>3</v>
      </c>
      <c r="J1" s="23"/>
      <c r="K1" s="26" t="s">
        <v>4</v>
      </c>
      <c r="L1" s="27"/>
    </row>
    <row r="2" spans="1:13">
      <c r="B2" s="28" t="s">
        <v>136</v>
      </c>
      <c r="C2" s="29"/>
      <c r="D2" s="30" t="s">
        <v>5</v>
      </c>
      <c r="E2" s="31" t="s">
        <v>2</v>
      </c>
      <c r="F2" s="31" t="s">
        <v>6</v>
      </c>
      <c r="G2" s="31" t="s">
        <v>7</v>
      </c>
      <c r="H2" s="32" t="s">
        <v>8</v>
      </c>
      <c r="I2" s="33" t="s">
        <v>9</v>
      </c>
      <c r="J2" s="31" t="s">
        <v>10</v>
      </c>
      <c r="K2" s="34" t="s">
        <v>11</v>
      </c>
      <c r="L2" s="35"/>
    </row>
    <row r="3" spans="1:13" ht="13.5" thickBot="1">
      <c r="A3" s="13" t="s">
        <v>142</v>
      </c>
      <c r="B3" s="36" t="s">
        <v>137</v>
      </c>
      <c r="C3" s="37" t="s">
        <v>12</v>
      </c>
      <c r="D3" s="38" t="s">
        <v>13</v>
      </c>
      <c r="E3" s="39" t="s">
        <v>14</v>
      </c>
      <c r="F3" s="39" t="s">
        <v>15</v>
      </c>
      <c r="G3" s="39" t="s">
        <v>16</v>
      </c>
      <c r="H3" s="40" t="s">
        <v>17</v>
      </c>
      <c r="I3" s="41" t="s">
        <v>18</v>
      </c>
      <c r="J3" s="39" t="s">
        <v>19</v>
      </c>
      <c r="K3" s="42" t="s">
        <v>20</v>
      </c>
      <c r="L3" s="261" t="s">
        <v>96</v>
      </c>
    </row>
    <row r="4" spans="1:13" ht="13.5" thickBot="1">
      <c r="B4" s="43"/>
      <c r="C4" s="37"/>
      <c r="D4" s="38"/>
      <c r="E4" s="39"/>
      <c r="F4" s="39"/>
      <c r="G4" s="39"/>
      <c r="H4" s="40"/>
      <c r="I4" s="41"/>
      <c r="J4" s="39"/>
      <c r="K4" s="42"/>
      <c r="L4" s="262"/>
    </row>
    <row r="5" spans="1:13" ht="13.5" thickBot="1">
      <c r="B5" s="44" t="s">
        <v>21</v>
      </c>
      <c r="C5" s="45" t="s">
        <v>22</v>
      </c>
      <c r="D5" s="46" t="s">
        <v>23</v>
      </c>
      <c r="E5" s="47" t="s">
        <v>24</v>
      </c>
      <c r="F5" s="47" t="s">
        <v>25</v>
      </c>
      <c r="G5" s="47" t="s">
        <v>26</v>
      </c>
      <c r="H5" s="47" t="s">
        <v>27</v>
      </c>
      <c r="I5" s="48" t="s">
        <v>28</v>
      </c>
      <c r="J5" s="47" t="s">
        <v>29</v>
      </c>
      <c r="K5" s="48" t="s">
        <v>30</v>
      </c>
      <c r="L5" s="49"/>
    </row>
    <row r="6" spans="1:13" ht="3.95" customHeight="1">
      <c r="B6" s="50"/>
      <c r="C6" s="2"/>
      <c r="E6" s="51"/>
      <c r="F6" s="51"/>
      <c r="G6" s="51"/>
      <c r="H6" s="51"/>
      <c r="I6" s="52"/>
    </row>
    <row r="7" spans="1:13" s="58" customFormat="1">
      <c r="A7" s="73"/>
      <c r="B7" s="265" t="s">
        <v>31</v>
      </c>
      <c r="C7" s="264"/>
      <c r="D7" s="3"/>
      <c r="E7" s="56"/>
      <c r="F7" s="57"/>
      <c r="G7" s="56"/>
      <c r="H7" s="57"/>
      <c r="I7" s="56"/>
      <c r="J7" s="54"/>
      <c r="K7" s="74"/>
      <c r="L7" s="57"/>
    </row>
    <row r="8" spans="1:13" s="54" customFormat="1" ht="25.5" hidden="1">
      <c r="A8" s="75"/>
      <c r="C8" s="76" t="s">
        <v>32</v>
      </c>
      <c r="D8" s="3"/>
      <c r="H8" s="55"/>
      <c r="I8" s="61"/>
      <c r="K8" s="74"/>
      <c r="L8" s="57"/>
      <c r="M8" s="62"/>
    </row>
    <row r="9" spans="1:13">
      <c r="A9" s="15"/>
      <c r="B9" s="9" t="s">
        <v>77</v>
      </c>
      <c r="C9" s="8" t="s">
        <v>49</v>
      </c>
      <c r="D9" s="1" t="s">
        <v>33</v>
      </c>
      <c r="E9" s="18">
        <v>5</v>
      </c>
      <c r="F9" s="5">
        <v>1</v>
      </c>
      <c r="G9" s="59">
        <f t="shared" ref="G9:G16" si="0">(E9)*(F9)</f>
        <v>5</v>
      </c>
      <c r="H9" s="5">
        <v>12</v>
      </c>
      <c r="I9" s="18">
        <f t="shared" ref="I9:I16" si="1">(G9)*(H9)</f>
        <v>60</v>
      </c>
      <c r="J9" s="9">
        <v>50</v>
      </c>
      <c r="K9" s="69">
        <f t="shared" ref="K9:K16" si="2">(I9)*(J9)</f>
        <v>3000</v>
      </c>
      <c r="L9" s="5" t="s">
        <v>85</v>
      </c>
    </row>
    <row r="10" spans="1:13">
      <c r="A10" s="15"/>
      <c r="B10" s="9" t="s">
        <v>209</v>
      </c>
      <c r="C10" s="8" t="s">
        <v>47</v>
      </c>
      <c r="D10" s="1" t="s">
        <v>33</v>
      </c>
      <c r="E10" s="18">
        <v>101</v>
      </c>
      <c r="F10" s="5">
        <v>1</v>
      </c>
      <c r="G10" s="59">
        <f t="shared" si="0"/>
        <v>101</v>
      </c>
      <c r="H10" s="5">
        <v>22</v>
      </c>
      <c r="I10" s="18">
        <f t="shared" si="1"/>
        <v>2222</v>
      </c>
      <c r="J10" s="9">
        <v>50</v>
      </c>
      <c r="K10" s="69">
        <f t="shared" si="2"/>
        <v>111100</v>
      </c>
      <c r="L10" s="5" t="s">
        <v>86</v>
      </c>
    </row>
    <row r="11" spans="1:13">
      <c r="A11" s="15"/>
      <c r="B11" s="9" t="s">
        <v>209</v>
      </c>
      <c r="C11" s="8" t="s">
        <v>48</v>
      </c>
      <c r="D11" s="1" t="s">
        <v>33</v>
      </c>
      <c r="E11" s="18">
        <v>27</v>
      </c>
      <c r="F11" s="5">
        <v>1</v>
      </c>
      <c r="G11" s="59">
        <f t="shared" si="0"/>
        <v>27</v>
      </c>
      <c r="H11" s="5">
        <v>9</v>
      </c>
      <c r="I11" s="18">
        <f t="shared" si="1"/>
        <v>243</v>
      </c>
      <c r="J11" s="9">
        <v>50</v>
      </c>
      <c r="K11" s="69">
        <f t="shared" si="2"/>
        <v>12150</v>
      </c>
      <c r="L11" s="5" t="s">
        <v>87</v>
      </c>
    </row>
    <row r="12" spans="1:13" ht="38.25">
      <c r="A12" s="15" t="s">
        <v>154</v>
      </c>
      <c r="B12" s="8" t="s">
        <v>210</v>
      </c>
      <c r="C12" s="8" t="s">
        <v>46</v>
      </c>
      <c r="D12" s="1" t="s">
        <v>33</v>
      </c>
      <c r="E12" s="18">
        <v>128</v>
      </c>
      <c r="F12" s="5">
        <v>1</v>
      </c>
      <c r="G12" s="59">
        <f t="shared" si="0"/>
        <v>128</v>
      </c>
      <c r="H12" s="5">
        <v>8</v>
      </c>
      <c r="I12" s="18">
        <f t="shared" si="1"/>
        <v>1024</v>
      </c>
      <c r="J12" s="9">
        <v>50</v>
      </c>
      <c r="K12" s="69">
        <f t="shared" si="2"/>
        <v>51200</v>
      </c>
      <c r="L12" s="5" t="s">
        <v>88</v>
      </c>
    </row>
    <row r="13" spans="1:13" ht="25.5" customHeight="1">
      <c r="A13" s="14"/>
      <c r="B13" s="9" t="s">
        <v>211</v>
      </c>
      <c r="C13" s="83" t="s">
        <v>195</v>
      </c>
      <c r="D13" s="1" t="s">
        <v>33</v>
      </c>
      <c r="E13" s="18">
        <v>3</v>
      </c>
      <c r="F13" s="5">
        <v>1</v>
      </c>
      <c r="G13" s="59">
        <f t="shared" si="0"/>
        <v>3</v>
      </c>
      <c r="H13" s="5">
        <v>24</v>
      </c>
      <c r="I13" s="18">
        <f t="shared" si="1"/>
        <v>72</v>
      </c>
      <c r="J13" s="9">
        <v>50</v>
      </c>
      <c r="K13" s="69">
        <f t="shared" si="2"/>
        <v>3600</v>
      </c>
      <c r="L13" s="5" t="s">
        <v>89</v>
      </c>
    </row>
    <row r="14" spans="1:13" ht="40.5" customHeight="1">
      <c r="A14" s="15"/>
      <c r="B14" s="8" t="s">
        <v>214</v>
      </c>
      <c r="C14" s="8" t="s">
        <v>199</v>
      </c>
      <c r="D14" s="1" t="s">
        <v>33</v>
      </c>
      <c r="E14" s="18">
        <v>61</v>
      </c>
      <c r="F14" s="5">
        <v>1</v>
      </c>
      <c r="G14" s="59">
        <f t="shared" si="0"/>
        <v>61</v>
      </c>
      <c r="H14" s="5">
        <v>24</v>
      </c>
      <c r="I14" s="18">
        <f t="shared" si="1"/>
        <v>1464</v>
      </c>
      <c r="J14" s="9">
        <v>80</v>
      </c>
      <c r="K14" s="69">
        <f t="shared" si="2"/>
        <v>117120</v>
      </c>
      <c r="L14" s="5" t="s">
        <v>90</v>
      </c>
      <c r="M14" s="84"/>
    </row>
    <row r="15" spans="1:13" ht="25.5">
      <c r="A15" s="15"/>
      <c r="B15" s="9" t="s">
        <v>212</v>
      </c>
      <c r="C15" s="8" t="s">
        <v>200</v>
      </c>
      <c r="D15" s="1" t="s">
        <v>33</v>
      </c>
      <c r="E15" s="18">
        <v>40</v>
      </c>
      <c r="F15" s="5">
        <v>1</v>
      </c>
      <c r="G15" s="59">
        <f>(E15)*(F15)</f>
        <v>40</v>
      </c>
      <c r="H15" s="5">
        <v>12</v>
      </c>
      <c r="I15" s="18">
        <f>(G15)*(H15)</f>
        <v>480</v>
      </c>
      <c r="J15" s="9">
        <v>80</v>
      </c>
      <c r="K15" s="69">
        <f>(I15)*(J15)</f>
        <v>38400</v>
      </c>
      <c r="L15" s="5" t="s">
        <v>90</v>
      </c>
      <c r="M15" s="84"/>
    </row>
    <row r="16" spans="1:13" ht="38.25">
      <c r="A16" s="15"/>
      <c r="B16" s="8" t="s">
        <v>214</v>
      </c>
      <c r="C16" s="8" t="s">
        <v>201</v>
      </c>
      <c r="D16" s="1" t="s">
        <v>33</v>
      </c>
      <c r="E16" s="18">
        <v>16</v>
      </c>
      <c r="F16" s="5">
        <v>1</v>
      </c>
      <c r="G16" s="59">
        <f t="shared" si="0"/>
        <v>16</v>
      </c>
      <c r="H16" s="5">
        <v>16</v>
      </c>
      <c r="I16" s="18">
        <f t="shared" si="1"/>
        <v>256</v>
      </c>
      <c r="J16" s="9">
        <v>80</v>
      </c>
      <c r="K16" s="69">
        <f t="shared" si="2"/>
        <v>20480</v>
      </c>
      <c r="L16" s="5" t="s">
        <v>91</v>
      </c>
    </row>
    <row r="17" spans="1:12" ht="25.5" customHeight="1">
      <c r="A17" s="15"/>
      <c r="B17" s="9" t="s">
        <v>212</v>
      </c>
      <c r="C17" s="8" t="s">
        <v>202</v>
      </c>
      <c r="D17" s="1" t="s">
        <v>33</v>
      </c>
      <c r="E17" s="18">
        <v>11</v>
      </c>
      <c r="F17" s="5">
        <v>1</v>
      </c>
      <c r="G17" s="59">
        <f>(E17)*(F17)</f>
        <v>11</v>
      </c>
      <c r="H17" s="5">
        <v>8</v>
      </c>
      <c r="I17" s="18">
        <f>(G17)*(H17)</f>
        <v>88</v>
      </c>
      <c r="J17" s="9">
        <v>80</v>
      </c>
      <c r="K17" s="69">
        <f>(I17)*(J17)</f>
        <v>7040</v>
      </c>
      <c r="L17" s="5" t="s">
        <v>91</v>
      </c>
    </row>
    <row r="18" spans="1:12" ht="38.25">
      <c r="A18" s="14"/>
      <c r="B18" s="8" t="s">
        <v>213</v>
      </c>
      <c r="C18" s="6" t="s">
        <v>194</v>
      </c>
      <c r="D18" s="1" t="s">
        <v>33</v>
      </c>
      <c r="E18" s="18">
        <v>26</v>
      </c>
      <c r="F18" s="5">
        <v>1</v>
      </c>
      <c r="G18" s="59">
        <f>(E18)*(F18)</f>
        <v>26</v>
      </c>
      <c r="H18" s="5">
        <v>16</v>
      </c>
      <c r="I18" s="18">
        <f>(G18)*(H18)</f>
        <v>416</v>
      </c>
      <c r="J18" s="9">
        <v>50</v>
      </c>
      <c r="K18" s="69">
        <f>(I18)*(J18)</f>
        <v>20800</v>
      </c>
      <c r="L18" s="5" t="s">
        <v>92</v>
      </c>
    </row>
    <row r="19" spans="1:12" ht="12.95" customHeight="1">
      <c r="A19" s="15"/>
      <c r="B19" s="9" t="s">
        <v>215</v>
      </c>
      <c r="C19" s="8" t="s">
        <v>153</v>
      </c>
      <c r="D19" s="1" t="s">
        <v>33</v>
      </c>
      <c r="E19" s="18">
        <v>6</v>
      </c>
      <c r="F19" s="5">
        <v>1</v>
      </c>
      <c r="G19" s="59">
        <f t="shared" ref="G19:G27" si="3">(E19)*(F19)</f>
        <v>6</v>
      </c>
      <c r="H19" s="5">
        <v>2</v>
      </c>
      <c r="I19" s="18">
        <f t="shared" ref="I19:I27" si="4">(G19)*(H19)</f>
        <v>12</v>
      </c>
      <c r="J19" s="9">
        <v>50</v>
      </c>
      <c r="K19" s="69">
        <f t="shared" ref="K19:K27" si="5">(I19)*(J19)</f>
        <v>600</v>
      </c>
      <c r="L19" s="5" t="s">
        <v>93</v>
      </c>
    </row>
    <row r="20" spans="1:12" ht="12.95" customHeight="1">
      <c r="A20" s="15"/>
      <c r="B20" s="9" t="s">
        <v>216</v>
      </c>
      <c r="C20" s="8" t="s">
        <v>59</v>
      </c>
      <c r="D20" s="1" t="s">
        <v>33</v>
      </c>
      <c r="E20" s="18">
        <v>11</v>
      </c>
      <c r="F20" s="5">
        <v>1</v>
      </c>
      <c r="G20" s="59">
        <f t="shared" si="3"/>
        <v>11</v>
      </c>
      <c r="H20" s="5">
        <v>2</v>
      </c>
      <c r="I20" s="18">
        <f t="shared" si="4"/>
        <v>22</v>
      </c>
      <c r="J20" s="9">
        <v>50</v>
      </c>
      <c r="K20" s="69">
        <f t="shared" si="5"/>
        <v>1100</v>
      </c>
      <c r="L20" s="5" t="s">
        <v>94</v>
      </c>
    </row>
    <row r="21" spans="1:12" ht="25.5" customHeight="1">
      <c r="A21" s="15"/>
      <c r="B21" s="8" t="s">
        <v>217</v>
      </c>
      <c r="C21" s="8" t="s">
        <v>162</v>
      </c>
      <c r="D21" s="1" t="s">
        <v>33</v>
      </c>
      <c r="E21" s="18">
        <v>128</v>
      </c>
      <c r="F21" s="5">
        <v>1</v>
      </c>
      <c r="G21" s="59">
        <f>(E21)*(F21)</f>
        <v>128</v>
      </c>
      <c r="H21" s="5">
        <v>2</v>
      </c>
      <c r="I21" s="18">
        <f>(G21)*(H21)</f>
        <v>256</v>
      </c>
      <c r="J21" s="9">
        <v>50</v>
      </c>
      <c r="K21" s="69">
        <f>(I21)*(J21)</f>
        <v>12800</v>
      </c>
      <c r="L21" s="5" t="s">
        <v>88</v>
      </c>
    </row>
    <row r="22" spans="1:12" ht="12.95" customHeight="1">
      <c r="A22" s="15"/>
      <c r="B22" s="9" t="s">
        <v>218</v>
      </c>
      <c r="C22" s="8" t="s">
        <v>150</v>
      </c>
      <c r="D22" s="1" t="s">
        <v>33</v>
      </c>
      <c r="E22" s="18">
        <v>128</v>
      </c>
      <c r="F22" s="5">
        <v>1</v>
      </c>
      <c r="G22" s="59">
        <f t="shared" si="3"/>
        <v>128</v>
      </c>
      <c r="H22" s="5">
        <v>2</v>
      </c>
      <c r="I22" s="18">
        <f t="shared" si="4"/>
        <v>256</v>
      </c>
      <c r="J22" s="9">
        <v>50</v>
      </c>
      <c r="K22" s="69">
        <f t="shared" si="5"/>
        <v>12800</v>
      </c>
      <c r="L22" s="5" t="s">
        <v>88</v>
      </c>
    </row>
    <row r="23" spans="1:12" ht="27.2" customHeight="1">
      <c r="A23" s="15"/>
      <c r="B23" s="9" t="s">
        <v>219</v>
      </c>
      <c r="C23" s="8" t="s">
        <v>151</v>
      </c>
      <c r="D23" s="1" t="s">
        <v>33</v>
      </c>
      <c r="E23" s="18">
        <v>128</v>
      </c>
      <c r="F23" s="5">
        <v>1</v>
      </c>
      <c r="G23" s="59">
        <f t="shared" si="3"/>
        <v>128</v>
      </c>
      <c r="H23" s="5">
        <v>2</v>
      </c>
      <c r="I23" s="18">
        <f t="shared" si="4"/>
        <v>256</v>
      </c>
      <c r="J23" s="9">
        <v>50</v>
      </c>
      <c r="K23" s="69">
        <f t="shared" si="5"/>
        <v>12800</v>
      </c>
      <c r="L23" s="5" t="s">
        <v>88</v>
      </c>
    </row>
    <row r="24" spans="1:12" ht="25.5" customHeight="1">
      <c r="A24" s="15"/>
      <c r="B24" s="9" t="s">
        <v>220</v>
      </c>
      <c r="C24" s="8" t="s">
        <v>152</v>
      </c>
      <c r="D24" s="1" t="s">
        <v>33</v>
      </c>
      <c r="E24" s="18">
        <v>128</v>
      </c>
      <c r="F24" s="5">
        <v>1</v>
      </c>
      <c r="G24" s="59">
        <f t="shared" si="3"/>
        <v>128</v>
      </c>
      <c r="H24" s="5">
        <v>2</v>
      </c>
      <c r="I24" s="18">
        <f t="shared" si="4"/>
        <v>256</v>
      </c>
      <c r="J24" s="9">
        <v>50</v>
      </c>
      <c r="K24" s="69">
        <f t="shared" si="5"/>
        <v>12800</v>
      </c>
      <c r="L24" s="5" t="s">
        <v>88</v>
      </c>
    </row>
    <row r="25" spans="1:12">
      <c r="A25" s="14"/>
      <c r="B25" s="9" t="s">
        <v>221</v>
      </c>
      <c r="C25" s="8" t="s">
        <v>45</v>
      </c>
      <c r="D25" s="8" t="s">
        <v>158</v>
      </c>
      <c r="E25" s="5">
        <v>128</v>
      </c>
      <c r="F25" s="5">
        <v>1</v>
      </c>
      <c r="G25" s="5">
        <f t="shared" si="3"/>
        <v>128</v>
      </c>
      <c r="H25" s="5">
        <v>0.25</v>
      </c>
      <c r="I25" s="11">
        <f t="shared" si="4"/>
        <v>32</v>
      </c>
      <c r="J25" s="9">
        <v>50</v>
      </c>
      <c r="K25" s="69">
        <f t="shared" si="5"/>
        <v>1600</v>
      </c>
      <c r="L25" s="5" t="s">
        <v>88</v>
      </c>
    </row>
    <row r="26" spans="1:12" ht="25.5">
      <c r="A26" s="17"/>
      <c r="B26" s="9" t="s">
        <v>141</v>
      </c>
      <c r="C26" s="8" t="s">
        <v>143</v>
      </c>
      <c r="D26" s="7" t="s">
        <v>33</v>
      </c>
      <c r="E26" s="5">
        <v>101</v>
      </c>
      <c r="F26" s="5">
        <v>1</v>
      </c>
      <c r="G26" s="10">
        <f t="shared" si="3"/>
        <v>101</v>
      </c>
      <c r="H26" s="5">
        <v>16</v>
      </c>
      <c r="I26" s="11">
        <f t="shared" si="4"/>
        <v>1616</v>
      </c>
      <c r="J26" s="9">
        <v>50</v>
      </c>
      <c r="K26" s="12">
        <f t="shared" si="5"/>
        <v>80800</v>
      </c>
      <c r="L26" s="5" t="s">
        <v>86</v>
      </c>
    </row>
    <row r="27" spans="1:12" ht="25.5">
      <c r="A27" s="17"/>
      <c r="B27" s="9" t="s">
        <v>141</v>
      </c>
      <c r="C27" s="8" t="s">
        <v>144</v>
      </c>
      <c r="D27" s="7" t="s">
        <v>33</v>
      </c>
      <c r="E27" s="5">
        <v>27</v>
      </c>
      <c r="F27" s="5">
        <v>1</v>
      </c>
      <c r="G27" s="10">
        <f t="shared" si="3"/>
        <v>27</v>
      </c>
      <c r="H27" s="5">
        <v>8</v>
      </c>
      <c r="I27" s="11">
        <f t="shared" si="4"/>
        <v>216</v>
      </c>
      <c r="J27" s="9">
        <v>50</v>
      </c>
      <c r="K27" s="12">
        <f t="shared" si="5"/>
        <v>10800</v>
      </c>
      <c r="L27" s="5" t="s">
        <v>87</v>
      </c>
    </row>
    <row r="28" spans="1:12" ht="12.95" customHeight="1">
      <c r="A28" s="15"/>
      <c r="B28" s="9" t="s">
        <v>100</v>
      </c>
      <c r="C28" s="8" t="s">
        <v>81</v>
      </c>
      <c r="D28" s="1" t="s">
        <v>33</v>
      </c>
      <c r="E28" s="18">
        <v>8</v>
      </c>
      <c r="F28" s="5">
        <v>1</v>
      </c>
      <c r="G28" s="59">
        <f>(E28)*(F28)</f>
        <v>8</v>
      </c>
      <c r="H28" s="5">
        <v>2.5</v>
      </c>
      <c r="I28" s="18">
        <f>(G28)*(H28)</f>
        <v>20</v>
      </c>
      <c r="J28" s="9">
        <v>50</v>
      </c>
      <c r="K28" s="69">
        <f>(I28)*(J28)</f>
        <v>1000</v>
      </c>
      <c r="L28" s="5" t="s">
        <v>95</v>
      </c>
    </row>
    <row r="29" spans="1:12" ht="12.95" customHeight="1">
      <c r="A29" s="15"/>
      <c r="B29" s="9" t="s">
        <v>101</v>
      </c>
      <c r="C29" s="8" t="s">
        <v>50</v>
      </c>
      <c r="D29" s="1" t="s">
        <v>33</v>
      </c>
      <c r="E29" s="18">
        <v>2</v>
      </c>
      <c r="F29" s="5">
        <v>1</v>
      </c>
      <c r="G29" s="59">
        <f>(E29)*(F29)</f>
        <v>2</v>
      </c>
      <c r="H29" s="5">
        <v>2</v>
      </c>
      <c r="I29" s="18">
        <f>(G29)*(H29)</f>
        <v>4</v>
      </c>
      <c r="J29" s="9">
        <v>50</v>
      </c>
      <c r="K29" s="69">
        <f>(I29)*(J29)</f>
        <v>200</v>
      </c>
      <c r="L29" s="5" t="s">
        <v>97</v>
      </c>
    </row>
    <row r="30" spans="1:12" ht="12.95" customHeight="1">
      <c r="A30" s="15"/>
      <c r="B30" s="9" t="s">
        <v>106</v>
      </c>
      <c r="C30" s="8" t="s">
        <v>60</v>
      </c>
      <c r="D30" s="1" t="s">
        <v>33</v>
      </c>
      <c r="E30" s="18">
        <v>96</v>
      </c>
      <c r="F30" s="5">
        <v>1</v>
      </c>
      <c r="G30" s="59">
        <f>(E30)*(F30)</f>
        <v>96</v>
      </c>
      <c r="H30" s="5">
        <v>2</v>
      </c>
      <c r="I30" s="18">
        <f>(G30)*(H30)</f>
        <v>192</v>
      </c>
      <c r="J30" s="9">
        <v>50</v>
      </c>
      <c r="K30" s="69">
        <f>(I30)*(J30)</f>
        <v>9600</v>
      </c>
      <c r="L30" s="5" t="s">
        <v>98</v>
      </c>
    </row>
    <row r="31" spans="1:12" ht="12.95" customHeight="1">
      <c r="A31" s="15"/>
      <c r="B31" s="9" t="s">
        <v>103</v>
      </c>
      <c r="C31" s="8" t="s">
        <v>55</v>
      </c>
      <c r="D31" s="1" t="s">
        <v>33</v>
      </c>
      <c r="E31" s="18">
        <v>3</v>
      </c>
      <c r="F31" s="5">
        <v>1</v>
      </c>
      <c r="G31" s="59">
        <f t="shared" ref="G31:G50" si="6">(E31)*(F31)</f>
        <v>3</v>
      </c>
      <c r="H31" s="5">
        <v>2</v>
      </c>
      <c r="I31" s="18">
        <f t="shared" ref="I31:I50" si="7">(G31)*(H31)</f>
        <v>6</v>
      </c>
      <c r="J31" s="9">
        <v>50</v>
      </c>
      <c r="K31" s="69">
        <f t="shared" ref="K31:K50" si="8">(I31)*(J31)</f>
        <v>300</v>
      </c>
      <c r="L31" s="5" t="s">
        <v>99</v>
      </c>
    </row>
    <row r="32" spans="1:12" ht="12.95" customHeight="1">
      <c r="A32" s="15"/>
      <c r="B32" s="9" t="s">
        <v>104</v>
      </c>
      <c r="C32" s="8" t="s">
        <v>56</v>
      </c>
      <c r="D32" s="1" t="s">
        <v>33</v>
      </c>
      <c r="E32" s="18">
        <v>1</v>
      </c>
      <c r="F32" s="5">
        <v>1</v>
      </c>
      <c r="G32" s="59">
        <f t="shared" si="6"/>
        <v>1</v>
      </c>
      <c r="H32" s="5">
        <v>2</v>
      </c>
      <c r="I32" s="18">
        <f t="shared" si="7"/>
        <v>2</v>
      </c>
      <c r="J32" s="9">
        <v>50</v>
      </c>
      <c r="K32" s="69">
        <f t="shared" si="8"/>
        <v>100</v>
      </c>
      <c r="L32" s="5" t="s">
        <v>119</v>
      </c>
    </row>
    <row r="33" spans="1:12" ht="12.95" customHeight="1">
      <c r="A33" s="15"/>
      <c r="B33" s="9" t="s">
        <v>105</v>
      </c>
      <c r="C33" s="8" t="s">
        <v>57</v>
      </c>
      <c r="D33" s="1" t="s">
        <v>33</v>
      </c>
      <c r="E33" s="18">
        <v>107</v>
      </c>
      <c r="F33" s="5">
        <v>1</v>
      </c>
      <c r="G33" s="59">
        <f t="shared" si="6"/>
        <v>107</v>
      </c>
      <c r="H33" s="5">
        <v>2</v>
      </c>
      <c r="I33" s="18">
        <f t="shared" si="7"/>
        <v>214</v>
      </c>
      <c r="J33" s="9">
        <v>50</v>
      </c>
      <c r="K33" s="69">
        <f t="shared" si="8"/>
        <v>10700</v>
      </c>
      <c r="L33" s="5" t="s">
        <v>120</v>
      </c>
    </row>
    <row r="34" spans="1:12" ht="12.95" customHeight="1">
      <c r="A34" s="15"/>
      <c r="B34" s="9" t="s">
        <v>107</v>
      </c>
      <c r="C34" s="8" t="s">
        <v>61</v>
      </c>
      <c r="D34" s="1" t="s">
        <v>33</v>
      </c>
      <c r="E34" s="18">
        <v>107</v>
      </c>
      <c r="F34" s="5">
        <v>1</v>
      </c>
      <c r="G34" s="59">
        <f t="shared" si="6"/>
        <v>107</v>
      </c>
      <c r="H34" s="5">
        <v>2</v>
      </c>
      <c r="I34" s="18">
        <f t="shared" si="7"/>
        <v>214</v>
      </c>
      <c r="J34" s="9">
        <v>50</v>
      </c>
      <c r="K34" s="69">
        <f t="shared" si="8"/>
        <v>10700</v>
      </c>
      <c r="L34" s="5" t="s">
        <v>120</v>
      </c>
    </row>
    <row r="35" spans="1:12" ht="12.95" customHeight="1">
      <c r="A35" s="15"/>
      <c r="B35" s="9" t="s">
        <v>108</v>
      </c>
      <c r="C35" s="8" t="s">
        <v>62</v>
      </c>
      <c r="D35" s="1" t="s">
        <v>33</v>
      </c>
      <c r="E35" s="18">
        <v>0</v>
      </c>
      <c r="F35" s="5">
        <v>1</v>
      </c>
      <c r="G35" s="59">
        <f>(E35)*(F35)</f>
        <v>0</v>
      </c>
      <c r="H35" s="5">
        <v>2</v>
      </c>
      <c r="I35" s="18">
        <f>(G35)*(H35)</f>
        <v>0</v>
      </c>
      <c r="J35" s="9">
        <v>50</v>
      </c>
      <c r="K35" s="69">
        <f>(I35)*(J35)</f>
        <v>0</v>
      </c>
      <c r="L35" s="5" t="s">
        <v>121</v>
      </c>
    </row>
    <row r="36" spans="1:12" ht="12.95" customHeight="1">
      <c r="A36" s="15"/>
      <c r="B36" s="9" t="s">
        <v>145</v>
      </c>
      <c r="C36" s="8" t="s">
        <v>79</v>
      </c>
      <c r="D36" s="1" t="s">
        <v>33</v>
      </c>
      <c r="E36" s="18">
        <v>50</v>
      </c>
      <c r="F36" s="5">
        <v>1</v>
      </c>
      <c r="G36" s="59">
        <f>(E36)*(F36)</f>
        <v>50</v>
      </c>
      <c r="H36" s="5">
        <v>2</v>
      </c>
      <c r="I36" s="18">
        <f>(G36)*(H36)</f>
        <v>100</v>
      </c>
      <c r="J36" s="9">
        <v>50</v>
      </c>
      <c r="K36" s="69">
        <f>(I36)*(J36)</f>
        <v>5000</v>
      </c>
      <c r="L36" s="5" t="s">
        <v>118</v>
      </c>
    </row>
    <row r="37" spans="1:12" ht="12.95" customHeight="1">
      <c r="A37" s="15"/>
      <c r="B37" s="9" t="s">
        <v>147</v>
      </c>
      <c r="C37" s="8" t="s">
        <v>78</v>
      </c>
      <c r="D37" s="1" t="s">
        <v>33</v>
      </c>
      <c r="E37" s="18">
        <v>0</v>
      </c>
      <c r="F37" s="5">
        <v>1</v>
      </c>
      <c r="G37" s="59">
        <f>(E37)*(F37)</f>
        <v>0</v>
      </c>
      <c r="H37" s="5">
        <v>1</v>
      </c>
      <c r="I37" s="18">
        <f>(G37)*(H37)</f>
        <v>0</v>
      </c>
      <c r="J37" s="9">
        <v>50</v>
      </c>
      <c r="K37" s="69">
        <f>(I37)*(J37)</f>
        <v>0</v>
      </c>
      <c r="L37" s="5" t="s">
        <v>122</v>
      </c>
    </row>
    <row r="38" spans="1:12" ht="12.95" customHeight="1">
      <c r="A38" s="15" t="s">
        <v>146</v>
      </c>
      <c r="B38" s="9" t="s">
        <v>223</v>
      </c>
      <c r="C38" s="8" t="s">
        <v>222</v>
      </c>
      <c r="D38" s="1" t="s">
        <v>58</v>
      </c>
      <c r="E38" s="18">
        <v>53</v>
      </c>
      <c r="F38" s="5">
        <v>1</v>
      </c>
      <c r="G38" s="59">
        <f>(E38)*(F38)</f>
        <v>53</v>
      </c>
      <c r="H38" s="5">
        <v>2</v>
      </c>
      <c r="I38" s="18">
        <f>(G38)*(H38)</f>
        <v>106</v>
      </c>
      <c r="J38" s="9">
        <v>50</v>
      </c>
      <c r="K38" s="69">
        <f>(I38)*(J38)</f>
        <v>5300</v>
      </c>
      <c r="L38" s="5" t="s">
        <v>123</v>
      </c>
    </row>
    <row r="39" spans="1:12" ht="12.95" customHeight="1">
      <c r="A39" s="15"/>
      <c r="B39" s="9" t="s">
        <v>224</v>
      </c>
      <c r="C39" s="8" t="s">
        <v>64</v>
      </c>
      <c r="D39" s="1" t="s">
        <v>33</v>
      </c>
      <c r="E39" s="18">
        <v>128</v>
      </c>
      <c r="F39" s="5">
        <v>1</v>
      </c>
      <c r="G39" s="59">
        <f t="shared" si="6"/>
        <v>128</v>
      </c>
      <c r="H39" s="5">
        <v>2</v>
      </c>
      <c r="I39" s="18">
        <f t="shared" si="7"/>
        <v>256</v>
      </c>
      <c r="J39" s="9">
        <v>50</v>
      </c>
      <c r="K39" s="69">
        <f t="shared" si="8"/>
        <v>12800</v>
      </c>
      <c r="L39" s="5" t="s">
        <v>88</v>
      </c>
    </row>
    <row r="40" spans="1:12" ht="12.95" customHeight="1">
      <c r="A40" s="15"/>
      <c r="B40" s="9" t="s">
        <v>224</v>
      </c>
      <c r="C40" s="8" t="s">
        <v>65</v>
      </c>
      <c r="D40" s="1" t="s">
        <v>33</v>
      </c>
      <c r="E40" s="18">
        <v>11</v>
      </c>
      <c r="F40" s="5">
        <v>1</v>
      </c>
      <c r="G40" s="59">
        <f t="shared" si="6"/>
        <v>11</v>
      </c>
      <c r="H40" s="5">
        <v>2</v>
      </c>
      <c r="I40" s="18">
        <f t="shared" si="7"/>
        <v>22</v>
      </c>
      <c r="J40" s="9">
        <v>50</v>
      </c>
      <c r="K40" s="69">
        <f t="shared" si="8"/>
        <v>1100</v>
      </c>
      <c r="L40" s="5" t="s">
        <v>124</v>
      </c>
    </row>
    <row r="41" spans="1:12" ht="12.95" customHeight="1">
      <c r="A41" s="15"/>
      <c r="B41" s="9" t="s">
        <v>224</v>
      </c>
      <c r="C41" s="8" t="s">
        <v>66</v>
      </c>
      <c r="D41" s="1" t="s">
        <v>33</v>
      </c>
      <c r="E41" s="18">
        <v>83</v>
      </c>
      <c r="F41" s="5">
        <v>1</v>
      </c>
      <c r="G41" s="59">
        <f t="shared" si="6"/>
        <v>83</v>
      </c>
      <c r="H41" s="5">
        <v>2</v>
      </c>
      <c r="I41" s="18">
        <f t="shared" si="7"/>
        <v>166</v>
      </c>
      <c r="J41" s="9">
        <v>50</v>
      </c>
      <c r="K41" s="69">
        <f t="shared" si="8"/>
        <v>8300</v>
      </c>
      <c r="L41" s="5" t="s">
        <v>125</v>
      </c>
    </row>
    <row r="42" spans="1:12" ht="25.5" customHeight="1">
      <c r="A42" s="15"/>
      <c r="B42" s="8" t="s">
        <v>225</v>
      </c>
      <c r="C42" s="8" t="s">
        <v>54</v>
      </c>
      <c r="D42" s="1" t="s">
        <v>33</v>
      </c>
      <c r="E42" s="18">
        <v>7</v>
      </c>
      <c r="F42" s="5">
        <v>1</v>
      </c>
      <c r="G42" s="59">
        <f>(E42)*(F42)</f>
        <v>7</v>
      </c>
      <c r="H42" s="5">
        <v>2</v>
      </c>
      <c r="I42" s="18">
        <f>(G42)*(H42)</f>
        <v>14</v>
      </c>
      <c r="J42" s="9">
        <v>50</v>
      </c>
      <c r="K42" s="69">
        <f>(I42)*(J42)</f>
        <v>700</v>
      </c>
      <c r="L42" s="5" t="s">
        <v>126</v>
      </c>
    </row>
    <row r="43" spans="1:12" ht="12.95" customHeight="1">
      <c r="A43" s="15"/>
      <c r="B43" s="9" t="s">
        <v>110</v>
      </c>
      <c r="C43" s="8" t="s">
        <v>67</v>
      </c>
      <c r="D43" s="1" t="s">
        <v>33</v>
      </c>
      <c r="E43" s="18">
        <v>14</v>
      </c>
      <c r="F43" s="5">
        <v>1</v>
      </c>
      <c r="G43" s="59">
        <f t="shared" si="6"/>
        <v>14</v>
      </c>
      <c r="H43" s="5">
        <v>2</v>
      </c>
      <c r="I43" s="18">
        <f t="shared" si="7"/>
        <v>28</v>
      </c>
      <c r="J43" s="9">
        <v>50</v>
      </c>
      <c r="K43" s="69">
        <f t="shared" si="8"/>
        <v>1400</v>
      </c>
      <c r="L43" s="5" t="s">
        <v>127</v>
      </c>
    </row>
    <row r="44" spans="1:12" ht="12.95" customHeight="1">
      <c r="A44" s="15"/>
      <c r="B44" s="9" t="s">
        <v>111</v>
      </c>
      <c r="C44" s="8" t="s">
        <v>159</v>
      </c>
      <c r="D44" s="1" t="s">
        <v>33</v>
      </c>
      <c r="E44" s="18">
        <v>28</v>
      </c>
      <c r="F44" s="5">
        <v>1</v>
      </c>
      <c r="G44" s="59">
        <f t="shared" si="6"/>
        <v>28</v>
      </c>
      <c r="H44" s="5">
        <v>2</v>
      </c>
      <c r="I44" s="18">
        <f t="shared" si="7"/>
        <v>56</v>
      </c>
      <c r="J44" s="9">
        <v>50</v>
      </c>
      <c r="K44" s="69">
        <f t="shared" si="8"/>
        <v>2800</v>
      </c>
      <c r="L44" s="5" t="s">
        <v>128</v>
      </c>
    </row>
    <row r="45" spans="1:12" ht="12.95" customHeight="1">
      <c r="A45" s="15"/>
      <c r="B45" s="9" t="s">
        <v>112</v>
      </c>
      <c r="C45" s="8" t="s">
        <v>160</v>
      </c>
      <c r="D45" s="1" t="s">
        <v>33</v>
      </c>
      <c r="E45" s="18">
        <v>3</v>
      </c>
      <c r="F45" s="5">
        <v>1</v>
      </c>
      <c r="G45" s="59">
        <f t="shared" si="6"/>
        <v>3</v>
      </c>
      <c r="H45" s="5">
        <v>8</v>
      </c>
      <c r="I45" s="18">
        <f t="shared" si="7"/>
        <v>24</v>
      </c>
      <c r="J45" s="9">
        <v>50</v>
      </c>
      <c r="K45" s="69">
        <f t="shared" si="8"/>
        <v>1200</v>
      </c>
      <c r="L45" s="5" t="s">
        <v>129</v>
      </c>
    </row>
    <row r="46" spans="1:12" ht="12.95" customHeight="1">
      <c r="A46" s="15"/>
      <c r="B46" s="9" t="s">
        <v>114</v>
      </c>
      <c r="C46" s="8" t="s">
        <v>68</v>
      </c>
      <c r="D46" s="1" t="s">
        <v>33</v>
      </c>
      <c r="E46" s="18">
        <v>3</v>
      </c>
      <c r="F46" s="5">
        <v>1</v>
      </c>
      <c r="G46" s="59">
        <f t="shared" si="6"/>
        <v>3</v>
      </c>
      <c r="H46" s="5">
        <v>2</v>
      </c>
      <c r="I46" s="18">
        <f t="shared" si="7"/>
        <v>6</v>
      </c>
      <c r="J46" s="9">
        <v>50</v>
      </c>
      <c r="K46" s="69">
        <f t="shared" si="8"/>
        <v>300</v>
      </c>
      <c r="L46" s="5" t="s">
        <v>129</v>
      </c>
    </row>
    <row r="47" spans="1:12" ht="12.95" customHeight="1">
      <c r="A47" s="15"/>
      <c r="B47" s="9" t="s">
        <v>115</v>
      </c>
      <c r="C47" s="8" t="s">
        <v>69</v>
      </c>
      <c r="D47" s="1" t="s">
        <v>33</v>
      </c>
      <c r="E47" s="18">
        <v>35</v>
      </c>
      <c r="F47" s="5">
        <v>1</v>
      </c>
      <c r="G47" s="59">
        <f t="shared" si="6"/>
        <v>35</v>
      </c>
      <c r="H47" s="5">
        <v>2</v>
      </c>
      <c r="I47" s="18">
        <f t="shared" si="7"/>
        <v>70</v>
      </c>
      <c r="J47" s="9">
        <v>50</v>
      </c>
      <c r="K47" s="69">
        <f t="shared" si="8"/>
        <v>3500</v>
      </c>
      <c r="L47" s="5" t="s">
        <v>130</v>
      </c>
    </row>
    <row r="48" spans="1:12" ht="12.95" customHeight="1">
      <c r="A48" s="15"/>
      <c r="B48" s="9" t="s">
        <v>226</v>
      </c>
      <c r="C48" s="8" t="s">
        <v>70</v>
      </c>
      <c r="D48" s="1" t="s">
        <v>33</v>
      </c>
      <c r="E48" s="18">
        <v>17</v>
      </c>
      <c r="F48" s="5">
        <v>1</v>
      </c>
      <c r="G48" s="59">
        <f t="shared" si="6"/>
        <v>17</v>
      </c>
      <c r="H48" s="5">
        <v>2</v>
      </c>
      <c r="I48" s="18">
        <f t="shared" si="7"/>
        <v>34</v>
      </c>
      <c r="J48" s="9">
        <v>50</v>
      </c>
      <c r="K48" s="69">
        <f t="shared" si="8"/>
        <v>1700</v>
      </c>
      <c r="L48" s="5" t="s">
        <v>131</v>
      </c>
    </row>
    <row r="49" spans="1:12" ht="12.95" customHeight="1">
      <c r="A49" s="15"/>
      <c r="B49" s="9" t="s">
        <v>226</v>
      </c>
      <c r="C49" s="8" t="s">
        <v>71</v>
      </c>
      <c r="D49" s="1" t="s">
        <v>33</v>
      </c>
      <c r="E49" s="18">
        <v>17</v>
      </c>
      <c r="F49" s="5">
        <v>1</v>
      </c>
      <c r="G49" s="59">
        <f t="shared" si="6"/>
        <v>17</v>
      </c>
      <c r="H49" s="5">
        <v>2</v>
      </c>
      <c r="I49" s="18">
        <f t="shared" si="7"/>
        <v>34</v>
      </c>
      <c r="J49" s="9">
        <v>50</v>
      </c>
      <c r="K49" s="69">
        <f t="shared" si="8"/>
        <v>1700</v>
      </c>
      <c r="L49" s="5" t="s">
        <v>131</v>
      </c>
    </row>
    <row r="50" spans="1:12" ht="12.95" customHeight="1">
      <c r="A50" s="15"/>
      <c r="B50" s="9" t="s">
        <v>226</v>
      </c>
      <c r="C50" s="8" t="s">
        <v>72</v>
      </c>
      <c r="D50" s="1" t="s">
        <v>33</v>
      </c>
      <c r="E50" s="18">
        <v>17</v>
      </c>
      <c r="F50" s="5">
        <v>1</v>
      </c>
      <c r="G50" s="59">
        <f t="shared" si="6"/>
        <v>17</v>
      </c>
      <c r="H50" s="5">
        <v>2</v>
      </c>
      <c r="I50" s="18">
        <f t="shared" si="7"/>
        <v>34</v>
      </c>
      <c r="J50" s="9">
        <v>50</v>
      </c>
      <c r="K50" s="69">
        <f t="shared" si="8"/>
        <v>1700</v>
      </c>
      <c r="L50" s="5" t="s">
        <v>131</v>
      </c>
    </row>
    <row r="51" spans="1:12" ht="12.95" customHeight="1">
      <c r="A51" s="15"/>
      <c r="B51" s="9" t="s">
        <v>116</v>
      </c>
      <c r="C51" s="8" t="s">
        <v>73</v>
      </c>
      <c r="D51" s="1" t="s">
        <v>33</v>
      </c>
      <c r="E51" s="18">
        <v>69</v>
      </c>
      <c r="F51" s="5">
        <v>1</v>
      </c>
      <c r="G51" s="59">
        <f>(E51)*(F51)</f>
        <v>69</v>
      </c>
      <c r="H51" s="5">
        <v>2</v>
      </c>
      <c r="I51" s="18">
        <f>(G51)*(H51)</f>
        <v>138</v>
      </c>
      <c r="J51" s="9">
        <v>50</v>
      </c>
      <c r="K51" s="69">
        <f>(I51)*(J51)</f>
        <v>6900</v>
      </c>
      <c r="L51" s="5" t="s">
        <v>132</v>
      </c>
    </row>
    <row r="52" spans="1:12" ht="39.75" customHeight="1">
      <c r="A52" s="15"/>
      <c r="B52" s="87" t="s">
        <v>230</v>
      </c>
      <c r="C52" s="8" t="s">
        <v>149</v>
      </c>
      <c r="D52" s="1" t="s">
        <v>155</v>
      </c>
      <c r="E52" s="5">
        <v>64</v>
      </c>
      <c r="F52" s="5">
        <v>1</v>
      </c>
      <c r="G52" s="10">
        <f>(E52)*(F52)</f>
        <v>64</v>
      </c>
      <c r="H52" s="5">
        <v>0.25</v>
      </c>
      <c r="I52" s="11">
        <f>(G52)*(H52)</f>
        <v>16</v>
      </c>
      <c r="J52" s="9">
        <v>50</v>
      </c>
      <c r="K52" s="12">
        <f>(I52)*(J52)</f>
        <v>800</v>
      </c>
      <c r="L52" s="5" t="s">
        <v>133</v>
      </c>
    </row>
    <row r="53" spans="1:12" ht="12.95" customHeight="1">
      <c r="A53" s="15"/>
      <c r="B53" s="9"/>
      <c r="C53" s="8"/>
      <c r="D53" s="1"/>
      <c r="E53" s="18"/>
      <c r="F53" s="5"/>
      <c r="G53" s="59"/>
      <c r="H53" s="5"/>
      <c r="I53" s="18"/>
      <c r="J53" s="9"/>
      <c r="K53" s="69"/>
      <c r="L53" s="5"/>
    </row>
    <row r="54" spans="1:12" s="58" customFormat="1" ht="20.45" customHeight="1">
      <c r="A54" s="77"/>
      <c r="C54" s="63" t="s">
        <v>35</v>
      </c>
      <c r="D54" s="4"/>
      <c r="E54" s="64"/>
      <c r="F54" s="65"/>
      <c r="G54" s="66">
        <f>SUM(G9:G51)</f>
        <v>2062</v>
      </c>
      <c r="H54" s="65"/>
      <c r="I54" s="66">
        <f>SUM(I9:I51)</f>
        <v>10987</v>
      </c>
      <c r="K54" s="66">
        <f>SUM(K9:K51)</f>
        <v>617990</v>
      </c>
      <c r="L54" s="78"/>
    </row>
    <row r="55" spans="1:12" ht="0.75" customHeight="1">
      <c r="A55" s="15"/>
      <c r="B55" s="68"/>
      <c r="E55" s="67"/>
      <c r="F55" s="51"/>
      <c r="G55" s="67"/>
      <c r="H55" s="51"/>
      <c r="I55" s="67"/>
    </row>
    <row r="56" spans="1:12" ht="0.75" customHeight="1">
      <c r="A56" s="15"/>
      <c r="B56" s="68"/>
      <c r="E56" s="67"/>
      <c r="F56" s="51"/>
      <c r="G56" s="67"/>
      <c r="H56" s="51"/>
      <c r="I56" s="67"/>
    </row>
    <row r="57" spans="1:12" ht="3.95" customHeight="1">
      <c r="A57" s="15"/>
      <c r="B57" s="68"/>
      <c r="E57" s="67"/>
      <c r="F57" s="51"/>
      <c r="G57" s="67"/>
      <c r="H57" s="51"/>
      <c r="I57" s="67"/>
    </row>
    <row r="58" spans="1:12" s="58" customFormat="1" ht="24.75" customHeight="1">
      <c r="A58" s="77"/>
      <c r="B58" s="263" t="s">
        <v>36</v>
      </c>
      <c r="C58" s="264"/>
      <c r="D58" s="3"/>
      <c r="E58" s="56"/>
      <c r="F58" s="57"/>
      <c r="G58" s="56"/>
      <c r="H58" s="57"/>
      <c r="I58" s="56"/>
      <c r="J58" s="54"/>
      <c r="K58" s="74"/>
      <c r="L58" s="57"/>
    </row>
    <row r="59" spans="1:12" ht="25.5">
      <c r="A59" s="15"/>
      <c r="B59" s="9" t="s">
        <v>139</v>
      </c>
      <c r="C59" s="8" t="s">
        <v>186</v>
      </c>
      <c r="D59" s="8" t="s">
        <v>185</v>
      </c>
      <c r="E59" s="5">
        <v>0</v>
      </c>
      <c r="F59" s="5">
        <v>5</v>
      </c>
      <c r="G59" s="5">
        <f t="shared" ref="G59:G75" si="9">(E59)*(F59)</f>
        <v>0</v>
      </c>
      <c r="H59" s="5">
        <v>1</v>
      </c>
      <c r="I59" s="11">
        <f t="shared" ref="I59:I75" si="10">(G59)*(H59)</f>
        <v>0</v>
      </c>
      <c r="J59" s="9">
        <v>0</v>
      </c>
      <c r="K59" s="69">
        <f t="shared" ref="K59:K75" si="11">(I59)*(J59)</f>
        <v>0</v>
      </c>
      <c r="L59" s="5" t="s">
        <v>121</v>
      </c>
    </row>
    <row r="60" spans="1:12" ht="25.5">
      <c r="A60" s="15"/>
      <c r="B60" s="9" t="s">
        <v>234</v>
      </c>
      <c r="C60" s="8" t="s">
        <v>197</v>
      </c>
      <c r="D60" s="1" t="s">
        <v>161</v>
      </c>
      <c r="E60" s="18">
        <v>10</v>
      </c>
      <c r="F60" s="5">
        <v>1</v>
      </c>
      <c r="G60" s="59">
        <f t="shared" si="9"/>
        <v>10</v>
      </c>
      <c r="H60" s="5">
        <v>2</v>
      </c>
      <c r="I60" s="18">
        <f t="shared" si="10"/>
        <v>20</v>
      </c>
      <c r="J60" s="9">
        <v>0</v>
      </c>
      <c r="K60" s="69">
        <f t="shared" si="11"/>
        <v>0</v>
      </c>
      <c r="L60" s="5" t="s">
        <v>88</v>
      </c>
    </row>
    <row r="61" spans="1:12" ht="25.5">
      <c r="A61" s="15"/>
      <c r="B61" s="9" t="s">
        <v>234</v>
      </c>
      <c r="C61" s="8" t="s">
        <v>39</v>
      </c>
      <c r="D61" s="1" t="s">
        <v>40</v>
      </c>
      <c r="E61" s="5">
        <v>0</v>
      </c>
      <c r="F61" s="5">
        <v>1</v>
      </c>
      <c r="G61" s="5">
        <f>(E61)*(F61)</f>
        <v>0</v>
      </c>
      <c r="H61" s="5">
        <v>0.16</v>
      </c>
      <c r="I61" s="11">
        <f>(G61)*(H61)</f>
        <v>0</v>
      </c>
      <c r="J61" s="9">
        <v>0</v>
      </c>
      <c r="K61" s="69">
        <f>(I61)*(J61)</f>
        <v>0</v>
      </c>
      <c r="L61" s="5" t="s">
        <v>121</v>
      </c>
    </row>
    <row r="62" spans="1:12" ht="54" customHeight="1">
      <c r="A62" s="15"/>
      <c r="B62" s="9" t="s">
        <v>234</v>
      </c>
      <c r="C62" s="8" t="s">
        <v>37</v>
      </c>
      <c r="D62" s="1" t="s">
        <v>38</v>
      </c>
      <c r="E62" s="5">
        <v>128</v>
      </c>
      <c r="F62" s="5">
        <v>1</v>
      </c>
      <c r="G62" s="5">
        <f>(E62)*(F62)</f>
        <v>128</v>
      </c>
      <c r="H62" s="5">
        <v>0.25</v>
      </c>
      <c r="I62" s="11">
        <f>(G62)*(H62)</f>
        <v>32</v>
      </c>
      <c r="J62" s="9">
        <v>0</v>
      </c>
      <c r="K62" s="69">
        <f>(I62)*(J62)</f>
        <v>0</v>
      </c>
      <c r="L62" s="5" t="s">
        <v>88</v>
      </c>
    </row>
    <row r="63" spans="1:12" ht="25.5">
      <c r="A63" s="15"/>
      <c r="B63" s="9" t="s">
        <v>234</v>
      </c>
      <c r="C63" s="8" t="s">
        <v>41</v>
      </c>
      <c r="D63" s="1" t="s">
        <v>42</v>
      </c>
      <c r="E63" s="5">
        <v>128</v>
      </c>
      <c r="F63" s="5">
        <v>1</v>
      </c>
      <c r="G63" s="5">
        <f>(E63)*(F63)</f>
        <v>128</v>
      </c>
      <c r="H63" s="5">
        <v>0.16</v>
      </c>
      <c r="I63" s="11">
        <f>(G63)*(H63)</f>
        <v>20.48</v>
      </c>
      <c r="J63" s="9">
        <v>0</v>
      </c>
      <c r="K63" s="69">
        <f>(I63)*(J63)</f>
        <v>0</v>
      </c>
      <c r="L63" s="5" t="s">
        <v>88</v>
      </c>
    </row>
    <row r="64" spans="1:12" ht="25.5">
      <c r="A64" s="15"/>
      <c r="B64" s="9" t="s">
        <v>234</v>
      </c>
      <c r="C64" s="8" t="s">
        <v>43</v>
      </c>
      <c r="D64" s="1" t="s">
        <v>44</v>
      </c>
      <c r="E64" s="5">
        <v>128</v>
      </c>
      <c r="F64" s="5">
        <v>1</v>
      </c>
      <c r="G64" s="5">
        <f>(E64)*(F64)</f>
        <v>128</v>
      </c>
      <c r="H64" s="5">
        <v>0.25</v>
      </c>
      <c r="I64" s="11">
        <f>(G64)*(H64)</f>
        <v>32</v>
      </c>
      <c r="J64" s="9">
        <v>0</v>
      </c>
      <c r="K64" s="69">
        <f>(I64)*(J64)</f>
        <v>0</v>
      </c>
      <c r="L64" s="5" t="s">
        <v>88</v>
      </c>
    </row>
    <row r="65" spans="1:12" ht="25.5">
      <c r="A65" s="15"/>
      <c r="B65" s="9" t="s">
        <v>113</v>
      </c>
      <c r="C65" s="8" t="s">
        <v>198</v>
      </c>
      <c r="D65" s="1" t="s">
        <v>196</v>
      </c>
      <c r="E65" s="18">
        <v>118</v>
      </c>
      <c r="F65" s="5">
        <v>1</v>
      </c>
      <c r="G65" s="59">
        <f>(E65)*(F65)</f>
        <v>118</v>
      </c>
      <c r="H65" s="5">
        <v>1</v>
      </c>
      <c r="I65" s="18">
        <f>(G65)*(H65)</f>
        <v>118</v>
      </c>
      <c r="J65" s="9">
        <v>0</v>
      </c>
      <c r="K65" s="69">
        <f>(I65)*(J65)</f>
        <v>0</v>
      </c>
      <c r="L65" s="5" t="s">
        <v>88</v>
      </c>
    </row>
    <row r="66" spans="1:12">
      <c r="A66" s="16"/>
      <c r="B66" s="6" t="s">
        <v>102</v>
      </c>
      <c r="C66" s="79" t="s">
        <v>193</v>
      </c>
      <c r="D66" s="8" t="s">
        <v>192</v>
      </c>
      <c r="E66" s="18">
        <v>107</v>
      </c>
      <c r="F66" s="5">
        <v>1</v>
      </c>
      <c r="G66" s="59">
        <f t="shared" si="9"/>
        <v>107</v>
      </c>
      <c r="H66" s="5">
        <v>0.25</v>
      </c>
      <c r="I66" s="18">
        <f t="shared" si="10"/>
        <v>26.75</v>
      </c>
      <c r="J66" s="9">
        <v>0</v>
      </c>
      <c r="K66" s="69">
        <f t="shared" si="11"/>
        <v>0</v>
      </c>
      <c r="L66" s="5" t="s">
        <v>120</v>
      </c>
    </row>
    <row r="67" spans="1:12" ht="25.5">
      <c r="A67" s="15"/>
      <c r="B67" s="9" t="s">
        <v>102</v>
      </c>
      <c r="C67" s="8" t="s">
        <v>52</v>
      </c>
      <c r="D67" s="1" t="s">
        <v>163</v>
      </c>
      <c r="E67" s="18">
        <v>107</v>
      </c>
      <c r="F67" s="5">
        <v>1</v>
      </c>
      <c r="G67" s="59">
        <f t="shared" si="9"/>
        <v>107</v>
      </c>
      <c r="H67" s="5">
        <v>2</v>
      </c>
      <c r="I67" s="18">
        <f t="shared" si="10"/>
        <v>214</v>
      </c>
      <c r="J67" s="9">
        <v>0</v>
      </c>
      <c r="K67" s="69">
        <f t="shared" si="11"/>
        <v>0</v>
      </c>
      <c r="L67" s="5" t="s">
        <v>120</v>
      </c>
    </row>
    <row r="68" spans="1:12" ht="25.5">
      <c r="A68" s="15"/>
      <c r="B68" s="9" t="s">
        <v>227</v>
      </c>
      <c r="C68" s="8" t="s">
        <v>53</v>
      </c>
      <c r="D68" s="1" t="s">
        <v>164</v>
      </c>
      <c r="E68" s="18">
        <v>107</v>
      </c>
      <c r="F68" s="5">
        <v>1</v>
      </c>
      <c r="G68" s="59">
        <f t="shared" si="9"/>
        <v>107</v>
      </c>
      <c r="H68" s="5">
        <v>0.5</v>
      </c>
      <c r="I68" s="18">
        <f t="shared" si="10"/>
        <v>53.5</v>
      </c>
      <c r="J68" s="9">
        <v>0</v>
      </c>
      <c r="K68" s="69">
        <f t="shared" si="11"/>
        <v>0</v>
      </c>
      <c r="L68" s="5" t="s">
        <v>120</v>
      </c>
    </row>
    <row r="69" spans="1:12" ht="25.5">
      <c r="A69" s="15"/>
      <c r="B69" s="9" t="s">
        <v>140</v>
      </c>
      <c r="C69" s="8" t="s">
        <v>51</v>
      </c>
      <c r="D69" s="1" t="s">
        <v>165</v>
      </c>
      <c r="E69" s="18">
        <v>107</v>
      </c>
      <c r="F69" s="5">
        <v>1</v>
      </c>
      <c r="G69" s="59">
        <f t="shared" si="9"/>
        <v>107</v>
      </c>
      <c r="H69" s="5">
        <v>2</v>
      </c>
      <c r="I69" s="18">
        <f t="shared" si="10"/>
        <v>214</v>
      </c>
      <c r="J69" s="9">
        <v>0</v>
      </c>
      <c r="K69" s="69">
        <f t="shared" si="11"/>
        <v>0</v>
      </c>
      <c r="L69" s="5" t="s">
        <v>120</v>
      </c>
    </row>
    <row r="70" spans="1:12" ht="25.5">
      <c r="A70" s="15"/>
      <c r="B70" s="9" t="s">
        <v>109</v>
      </c>
      <c r="C70" s="8" t="s">
        <v>63</v>
      </c>
      <c r="D70" s="1" t="s">
        <v>166</v>
      </c>
      <c r="E70" s="18">
        <v>107</v>
      </c>
      <c r="F70" s="5">
        <v>1</v>
      </c>
      <c r="G70" s="59">
        <f t="shared" si="9"/>
        <v>107</v>
      </c>
      <c r="H70" s="5">
        <v>2</v>
      </c>
      <c r="I70" s="18">
        <f t="shared" si="10"/>
        <v>214</v>
      </c>
      <c r="J70" s="9">
        <v>0</v>
      </c>
      <c r="K70" s="69">
        <f t="shared" si="11"/>
        <v>0</v>
      </c>
      <c r="L70" s="5" t="s">
        <v>120</v>
      </c>
    </row>
    <row r="71" spans="1:12">
      <c r="A71" s="16"/>
      <c r="B71" s="6" t="s">
        <v>190</v>
      </c>
      <c r="C71" s="79" t="s">
        <v>189</v>
      </c>
      <c r="D71" s="8" t="s">
        <v>191</v>
      </c>
      <c r="E71" s="18">
        <v>107</v>
      </c>
      <c r="F71" s="5">
        <v>1</v>
      </c>
      <c r="G71" s="59">
        <f>(E71)*(F71)</f>
        <v>107</v>
      </c>
      <c r="H71" s="5">
        <v>0.25</v>
      </c>
      <c r="I71" s="18">
        <f>(G71)*(H71)</f>
        <v>26.75</v>
      </c>
      <c r="J71" s="9">
        <v>0</v>
      </c>
      <c r="K71" s="69">
        <f>(I71)*(J71)</f>
        <v>0</v>
      </c>
      <c r="L71" s="5" t="s">
        <v>120</v>
      </c>
    </row>
    <row r="72" spans="1:12" ht="25.5">
      <c r="A72" s="15"/>
      <c r="B72" s="9" t="s">
        <v>224</v>
      </c>
      <c r="C72" s="8" t="s">
        <v>135</v>
      </c>
      <c r="D72" s="1" t="s">
        <v>167</v>
      </c>
      <c r="E72" s="5">
        <v>128</v>
      </c>
      <c r="F72" s="5">
        <v>1</v>
      </c>
      <c r="G72" s="5">
        <f t="shared" si="9"/>
        <v>128</v>
      </c>
      <c r="H72" s="5">
        <v>0.16</v>
      </c>
      <c r="I72" s="11">
        <f t="shared" si="10"/>
        <v>20.48</v>
      </c>
      <c r="J72" s="9">
        <v>0</v>
      </c>
      <c r="K72" s="69">
        <f t="shared" si="11"/>
        <v>0</v>
      </c>
      <c r="L72" s="51" t="s">
        <v>88</v>
      </c>
    </row>
    <row r="73" spans="1:12" ht="25.5">
      <c r="A73" s="15"/>
      <c r="B73" s="9" t="s">
        <v>228</v>
      </c>
      <c r="C73" s="8" t="s">
        <v>76</v>
      </c>
      <c r="D73" s="1" t="s">
        <v>169</v>
      </c>
      <c r="E73" s="18">
        <v>5</v>
      </c>
      <c r="F73" s="5">
        <v>1</v>
      </c>
      <c r="G73" s="59">
        <f t="shared" si="9"/>
        <v>5</v>
      </c>
      <c r="H73" s="5">
        <v>2</v>
      </c>
      <c r="I73" s="18">
        <f t="shared" si="10"/>
        <v>10</v>
      </c>
      <c r="J73" s="9">
        <v>0</v>
      </c>
      <c r="K73" s="69">
        <f t="shared" si="11"/>
        <v>0</v>
      </c>
      <c r="L73" s="5" t="s">
        <v>134</v>
      </c>
    </row>
    <row r="74" spans="1:12" ht="25.5">
      <c r="A74" s="15"/>
      <c r="B74" s="9" t="s">
        <v>229</v>
      </c>
      <c r="C74" s="8" t="s">
        <v>74</v>
      </c>
      <c r="D74" s="1" t="s">
        <v>168</v>
      </c>
      <c r="E74" s="18">
        <v>19</v>
      </c>
      <c r="F74" s="5">
        <v>1</v>
      </c>
      <c r="G74" s="59">
        <f t="shared" si="9"/>
        <v>19</v>
      </c>
      <c r="H74" s="5">
        <v>2</v>
      </c>
      <c r="I74" s="18">
        <f t="shared" si="10"/>
        <v>38</v>
      </c>
      <c r="J74" s="9">
        <v>0</v>
      </c>
      <c r="K74" s="69">
        <f t="shared" si="11"/>
        <v>0</v>
      </c>
      <c r="L74" s="5" t="s">
        <v>231</v>
      </c>
    </row>
    <row r="75" spans="1:12" ht="25.5">
      <c r="A75" s="15"/>
      <c r="B75" s="9" t="s">
        <v>226</v>
      </c>
      <c r="C75" s="8" t="s">
        <v>75</v>
      </c>
      <c r="D75" s="1" t="s">
        <v>170</v>
      </c>
      <c r="E75" s="18">
        <v>5</v>
      </c>
      <c r="F75" s="5">
        <v>1</v>
      </c>
      <c r="G75" s="59">
        <f t="shared" si="9"/>
        <v>5</v>
      </c>
      <c r="H75" s="5">
        <v>2</v>
      </c>
      <c r="I75" s="18">
        <f t="shared" si="10"/>
        <v>10</v>
      </c>
      <c r="J75" s="9">
        <v>0</v>
      </c>
      <c r="K75" s="69">
        <f t="shared" si="11"/>
        <v>0</v>
      </c>
      <c r="L75" s="5" t="s">
        <v>134</v>
      </c>
    </row>
    <row r="76" spans="1:12">
      <c r="A76" s="80"/>
      <c r="C76" s="58" t="s">
        <v>35</v>
      </c>
      <c r="G76" s="66">
        <f>SUM(G59:G75)</f>
        <v>1311</v>
      </c>
      <c r="I76" s="66">
        <f>SUM(I59:I75)</f>
        <v>1049.96</v>
      </c>
      <c r="K76" s="66">
        <f>SUM(K59:K75)</f>
        <v>0</v>
      </c>
    </row>
    <row r="77" spans="1:12">
      <c r="A77" s="80"/>
      <c r="B77" s="70" t="s">
        <v>117</v>
      </c>
      <c r="G77" s="66"/>
      <c r="I77" s="66"/>
      <c r="K77" s="66"/>
    </row>
    <row r="78" spans="1:12">
      <c r="A78" s="80"/>
      <c r="B78" s="85" t="s">
        <v>85</v>
      </c>
      <c r="C78" s="259" t="s">
        <v>80</v>
      </c>
      <c r="D78" s="260"/>
      <c r="E78" s="260"/>
      <c r="F78" s="260"/>
      <c r="G78" s="260"/>
      <c r="H78" s="260"/>
      <c r="I78" s="260"/>
    </row>
    <row r="79" spans="1:12" ht="25.5" customHeight="1">
      <c r="A79" s="80"/>
      <c r="B79" s="85" t="s">
        <v>86</v>
      </c>
      <c r="C79" s="259" t="s">
        <v>204</v>
      </c>
      <c r="D79" s="260"/>
      <c r="E79" s="260"/>
      <c r="F79" s="260"/>
      <c r="G79" s="260"/>
      <c r="H79" s="260"/>
      <c r="I79" s="260"/>
      <c r="J79" s="260"/>
      <c r="K79" s="260"/>
    </row>
    <row r="80" spans="1:12" ht="25.5" customHeight="1">
      <c r="A80" s="80"/>
      <c r="B80" s="85" t="s">
        <v>87</v>
      </c>
      <c r="C80" s="259" t="s">
        <v>205</v>
      </c>
      <c r="D80" s="260"/>
      <c r="E80" s="260"/>
      <c r="F80" s="260"/>
      <c r="G80" s="260"/>
      <c r="H80" s="260"/>
      <c r="I80" s="260"/>
      <c r="J80" s="260"/>
      <c r="K80" s="260"/>
    </row>
    <row r="81" spans="1:12" ht="25.5" customHeight="1">
      <c r="A81" s="80"/>
      <c r="B81" s="85" t="s">
        <v>88</v>
      </c>
      <c r="C81" s="259" t="s">
        <v>207</v>
      </c>
      <c r="D81" s="260"/>
      <c r="E81" s="260"/>
      <c r="F81" s="260"/>
      <c r="G81" s="260"/>
      <c r="H81" s="260"/>
      <c r="I81" s="260"/>
      <c r="J81" s="260"/>
      <c r="K81" s="260"/>
    </row>
    <row r="82" spans="1:12" ht="24.75" customHeight="1">
      <c r="A82" s="80"/>
      <c r="B82" s="85" t="s">
        <v>89</v>
      </c>
      <c r="C82" s="259" t="s">
        <v>203</v>
      </c>
      <c r="D82" s="258"/>
      <c r="E82" s="258"/>
      <c r="F82" s="258"/>
      <c r="G82" s="258"/>
      <c r="H82" s="258"/>
      <c r="I82" s="258"/>
      <c r="J82" s="258"/>
      <c r="K82" s="258"/>
      <c r="L82" s="258"/>
    </row>
    <row r="83" spans="1:12" ht="25.5" customHeight="1">
      <c r="A83" s="80"/>
      <c r="B83" s="85" t="s">
        <v>90</v>
      </c>
      <c r="C83" s="259" t="s">
        <v>232</v>
      </c>
      <c r="D83" s="260"/>
      <c r="E83" s="260"/>
      <c r="F83" s="260"/>
      <c r="G83" s="260"/>
      <c r="H83" s="260"/>
      <c r="I83" s="260"/>
      <c r="J83" s="260"/>
      <c r="K83" s="260"/>
    </row>
    <row r="84" spans="1:12">
      <c r="A84" s="80"/>
      <c r="B84" s="85" t="s">
        <v>91</v>
      </c>
      <c r="C84" s="259" t="s">
        <v>233</v>
      </c>
      <c r="D84" s="260"/>
      <c r="E84" s="260"/>
      <c r="F84" s="260"/>
      <c r="G84" s="260"/>
      <c r="H84" s="260"/>
      <c r="I84" s="260"/>
      <c r="J84" s="260"/>
      <c r="K84" s="260"/>
    </row>
    <row r="85" spans="1:12">
      <c r="A85" s="80"/>
      <c r="B85" s="85" t="s">
        <v>92</v>
      </c>
      <c r="C85" s="71" t="s">
        <v>206</v>
      </c>
      <c r="D85" s="82"/>
      <c r="E85" s="82"/>
      <c r="F85" s="82"/>
      <c r="G85" s="82"/>
      <c r="H85" s="82"/>
      <c r="I85" s="82"/>
      <c r="J85" s="82"/>
      <c r="K85" s="82"/>
    </row>
    <row r="86" spans="1:12" ht="25.5" customHeight="1">
      <c r="A86" s="80"/>
      <c r="B86" s="85" t="s">
        <v>93</v>
      </c>
      <c r="C86" s="259" t="s">
        <v>173</v>
      </c>
      <c r="D86" s="266"/>
      <c r="E86" s="266"/>
      <c r="F86" s="266"/>
      <c r="G86" s="266"/>
      <c r="H86" s="266"/>
      <c r="I86" s="266"/>
      <c r="J86" s="266"/>
      <c r="K86" s="266"/>
    </row>
    <row r="87" spans="1:12">
      <c r="A87" s="80"/>
      <c r="B87" s="85" t="s">
        <v>94</v>
      </c>
      <c r="C87" s="259" t="s">
        <v>82</v>
      </c>
      <c r="D87" s="260"/>
      <c r="E87" s="260"/>
      <c r="F87" s="260"/>
      <c r="G87" s="260"/>
      <c r="H87" s="260"/>
      <c r="I87" s="260"/>
      <c r="J87" s="260"/>
      <c r="K87" s="260"/>
    </row>
    <row r="88" spans="1:12">
      <c r="A88" s="80"/>
      <c r="B88" s="85" t="s">
        <v>95</v>
      </c>
      <c r="C88" s="259" t="s">
        <v>187</v>
      </c>
      <c r="D88" s="260"/>
      <c r="E88" s="260"/>
      <c r="F88" s="260"/>
      <c r="G88" s="260"/>
      <c r="H88" s="260"/>
      <c r="I88" s="260"/>
      <c r="J88" s="260"/>
      <c r="K88" s="260"/>
    </row>
    <row r="89" spans="1:12">
      <c r="A89" s="80"/>
      <c r="B89" s="85" t="s">
        <v>97</v>
      </c>
      <c r="C89" s="259" t="s">
        <v>84</v>
      </c>
      <c r="D89" s="260"/>
      <c r="E89" s="260"/>
      <c r="F89" s="260"/>
      <c r="G89" s="260"/>
      <c r="H89" s="260"/>
      <c r="I89" s="260"/>
      <c r="J89" s="260"/>
      <c r="K89" s="260"/>
    </row>
    <row r="90" spans="1:12">
      <c r="A90" s="80"/>
      <c r="B90" s="85" t="s">
        <v>98</v>
      </c>
      <c r="C90" s="259" t="s">
        <v>83</v>
      </c>
      <c r="D90" s="260"/>
      <c r="E90" s="260"/>
      <c r="F90" s="260"/>
      <c r="G90" s="260"/>
      <c r="H90" s="260"/>
      <c r="I90" s="260"/>
      <c r="J90" s="260"/>
      <c r="K90" s="260"/>
    </row>
    <row r="91" spans="1:12">
      <c r="A91" s="80"/>
      <c r="B91" s="85" t="s">
        <v>99</v>
      </c>
      <c r="C91" s="259" t="s">
        <v>174</v>
      </c>
      <c r="D91" s="260"/>
      <c r="E91" s="260"/>
      <c r="F91" s="260"/>
      <c r="G91" s="260"/>
      <c r="H91" s="260"/>
      <c r="I91" s="260"/>
      <c r="J91" s="260"/>
      <c r="K91" s="260"/>
    </row>
    <row r="92" spans="1:12">
      <c r="A92" s="80"/>
      <c r="B92" s="85" t="s">
        <v>119</v>
      </c>
      <c r="C92" s="259" t="s">
        <v>175</v>
      </c>
      <c r="D92" s="260"/>
      <c r="E92" s="260"/>
      <c r="F92" s="260"/>
      <c r="G92" s="260"/>
      <c r="H92" s="260"/>
      <c r="I92" s="260"/>
      <c r="J92" s="260"/>
      <c r="K92" s="260"/>
    </row>
    <row r="93" spans="1:12">
      <c r="A93" s="80"/>
      <c r="B93" s="85" t="s">
        <v>120</v>
      </c>
      <c r="C93" s="259" t="s">
        <v>176</v>
      </c>
      <c r="D93" s="260"/>
      <c r="E93" s="260"/>
      <c r="F93" s="260"/>
      <c r="G93" s="260"/>
      <c r="H93" s="260"/>
      <c r="I93" s="260"/>
      <c r="J93" s="260"/>
      <c r="K93" s="260"/>
    </row>
    <row r="94" spans="1:12">
      <c r="A94" s="80"/>
      <c r="B94" s="85" t="s">
        <v>121</v>
      </c>
      <c r="C94" s="259" t="s">
        <v>156</v>
      </c>
      <c r="D94" s="260"/>
      <c r="E94" s="260"/>
      <c r="F94" s="260"/>
      <c r="G94" s="260"/>
      <c r="H94" s="260"/>
      <c r="I94" s="260"/>
      <c r="J94" s="260"/>
      <c r="K94" s="260"/>
    </row>
    <row r="95" spans="1:12">
      <c r="A95" s="80"/>
      <c r="B95" s="85" t="s">
        <v>118</v>
      </c>
      <c r="C95" s="259" t="s">
        <v>138</v>
      </c>
      <c r="D95" s="260"/>
      <c r="E95" s="260"/>
      <c r="F95" s="260"/>
      <c r="G95" s="260"/>
      <c r="H95" s="260"/>
      <c r="I95" s="260"/>
      <c r="J95" s="260"/>
      <c r="K95" s="260"/>
    </row>
    <row r="96" spans="1:12">
      <c r="A96" s="80"/>
      <c r="B96" s="85" t="s">
        <v>122</v>
      </c>
      <c r="C96" s="259" t="s">
        <v>208</v>
      </c>
      <c r="D96" s="260"/>
      <c r="E96" s="260"/>
      <c r="F96" s="260"/>
      <c r="G96" s="260"/>
      <c r="H96" s="260"/>
      <c r="I96" s="260"/>
      <c r="J96" s="260"/>
      <c r="K96" s="260"/>
    </row>
    <row r="97" spans="1:11">
      <c r="A97" s="80"/>
      <c r="B97" s="85" t="s">
        <v>123</v>
      </c>
      <c r="C97" s="259" t="s">
        <v>188</v>
      </c>
      <c r="D97" s="260"/>
      <c r="E97" s="260"/>
      <c r="F97" s="260"/>
      <c r="G97" s="260"/>
      <c r="H97" s="260"/>
      <c r="I97" s="260"/>
      <c r="J97" s="260"/>
      <c r="K97" s="260"/>
    </row>
    <row r="98" spans="1:11">
      <c r="A98" s="80"/>
      <c r="B98" s="85" t="s">
        <v>124</v>
      </c>
      <c r="C98" s="259" t="s">
        <v>177</v>
      </c>
      <c r="D98" s="260"/>
      <c r="E98" s="260"/>
      <c r="F98" s="260"/>
      <c r="G98" s="260"/>
      <c r="H98" s="260"/>
      <c r="I98" s="260"/>
      <c r="J98" s="260"/>
      <c r="K98" s="260"/>
    </row>
    <row r="99" spans="1:11" ht="27.2" customHeight="1">
      <c r="A99" s="80"/>
      <c r="B99" s="85" t="s">
        <v>125</v>
      </c>
      <c r="C99" s="259" t="s">
        <v>157</v>
      </c>
      <c r="D99" s="260"/>
      <c r="E99" s="260"/>
      <c r="F99" s="260"/>
      <c r="G99" s="260"/>
      <c r="H99" s="260"/>
      <c r="I99" s="260"/>
      <c r="J99" s="260"/>
      <c r="K99" s="260"/>
    </row>
    <row r="100" spans="1:11">
      <c r="A100" s="80"/>
      <c r="B100" s="85" t="s">
        <v>126</v>
      </c>
      <c r="C100" s="259" t="s">
        <v>184</v>
      </c>
      <c r="D100" s="260"/>
      <c r="E100" s="260"/>
      <c r="F100" s="260"/>
      <c r="G100" s="260"/>
      <c r="H100" s="260"/>
      <c r="I100" s="260"/>
      <c r="J100" s="260"/>
      <c r="K100" s="260"/>
    </row>
    <row r="101" spans="1:11">
      <c r="A101" s="80"/>
      <c r="B101" s="85" t="s">
        <v>127</v>
      </c>
      <c r="C101" s="259" t="s">
        <v>178</v>
      </c>
      <c r="D101" s="260"/>
      <c r="E101" s="260"/>
      <c r="F101" s="260"/>
      <c r="G101" s="260"/>
      <c r="H101" s="260"/>
      <c r="I101" s="260"/>
      <c r="J101" s="260"/>
      <c r="K101" s="260"/>
    </row>
    <row r="102" spans="1:11">
      <c r="A102" s="80"/>
      <c r="B102" s="85" t="s">
        <v>128</v>
      </c>
      <c r="C102" s="259" t="s">
        <v>179</v>
      </c>
      <c r="D102" s="260"/>
      <c r="E102" s="260"/>
      <c r="F102" s="260"/>
      <c r="G102" s="260"/>
      <c r="H102" s="260"/>
      <c r="I102" s="260"/>
      <c r="J102" s="260"/>
      <c r="K102" s="260"/>
    </row>
    <row r="103" spans="1:11">
      <c r="A103" s="80"/>
      <c r="B103" s="85" t="s">
        <v>129</v>
      </c>
      <c r="C103" s="259" t="s">
        <v>174</v>
      </c>
      <c r="D103" s="260"/>
      <c r="E103" s="260"/>
      <c r="F103" s="260"/>
      <c r="G103" s="260"/>
      <c r="H103" s="260"/>
      <c r="I103" s="260"/>
      <c r="J103" s="260"/>
      <c r="K103" s="260"/>
    </row>
    <row r="104" spans="1:11">
      <c r="A104" s="80"/>
      <c r="B104" s="85" t="s">
        <v>130</v>
      </c>
      <c r="C104" s="259" t="s">
        <v>180</v>
      </c>
      <c r="D104" s="260"/>
      <c r="E104" s="260"/>
      <c r="F104" s="260"/>
      <c r="G104" s="260"/>
      <c r="H104" s="260"/>
      <c r="I104" s="260"/>
      <c r="J104" s="260"/>
      <c r="K104" s="260"/>
    </row>
    <row r="105" spans="1:11">
      <c r="A105" s="80"/>
      <c r="B105" s="85" t="s">
        <v>131</v>
      </c>
      <c r="C105" s="259" t="s">
        <v>181</v>
      </c>
      <c r="D105" s="260"/>
      <c r="E105" s="260"/>
      <c r="F105" s="260"/>
      <c r="G105" s="260"/>
      <c r="H105" s="260"/>
      <c r="I105" s="260"/>
      <c r="J105" s="260"/>
      <c r="K105" s="260"/>
    </row>
    <row r="106" spans="1:11">
      <c r="A106" s="80"/>
      <c r="B106" s="85" t="s">
        <v>132</v>
      </c>
      <c r="C106" s="259" t="s">
        <v>182</v>
      </c>
      <c r="D106" s="260"/>
      <c r="E106" s="260"/>
      <c r="F106" s="260"/>
      <c r="G106" s="260"/>
      <c r="H106" s="260"/>
      <c r="I106" s="260"/>
      <c r="J106" s="260"/>
      <c r="K106" s="260"/>
    </row>
    <row r="107" spans="1:11">
      <c r="A107" s="80"/>
      <c r="B107" s="85" t="s">
        <v>133</v>
      </c>
      <c r="C107" s="60" t="s">
        <v>171</v>
      </c>
      <c r="D107" s="82"/>
      <c r="E107" s="82"/>
      <c r="F107" s="82"/>
      <c r="G107" s="82"/>
      <c r="H107" s="82"/>
      <c r="I107" s="82"/>
      <c r="J107" s="82"/>
      <c r="K107" s="82"/>
    </row>
    <row r="108" spans="1:11" ht="12.95" customHeight="1">
      <c r="A108" s="80"/>
      <c r="B108" s="85" t="s">
        <v>134</v>
      </c>
      <c r="C108" s="259" t="s">
        <v>183</v>
      </c>
      <c r="D108" s="260"/>
      <c r="E108" s="260"/>
      <c r="F108" s="260"/>
      <c r="G108" s="260"/>
      <c r="H108" s="260"/>
      <c r="I108" s="260"/>
      <c r="J108" s="260"/>
      <c r="K108" s="260"/>
    </row>
    <row r="109" spans="1:11">
      <c r="A109" s="80"/>
      <c r="B109" s="85" t="s">
        <v>231</v>
      </c>
      <c r="C109" s="13" t="s">
        <v>172</v>
      </c>
      <c r="D109" s="13"/>
      <c r="H109" s="13"/>
      <c r="I109" s="13"/>
      <c r="K109" s="13"/>
    </row>
    <row r="110" spans="1:11">
      <c r="B110" s="86"/>
    </row>
    <row r="111" spans="1:11">
      <c r="A111" s="80"/>
      <c r="B111" s="85"/>
    </row>
    <row r="112" spans="1:11">
      <c r="A112" s="80"/>
      <c r="B112" s="85"/>
    </row>
    <row r="113" spans="1:3">
      <c r="A113" s="80"/>
      <c r="B113" s="81"/>
      <c r="C113" s="63"/>
    </row>
    <row r="114" spans="1:3">
      <c r="A114" s="80"/>
      <c r="B114" s="81"/>
    </row>
    <row r="115" spans="1:3">
      <c r="A115" s="80"/>
      <c r="B115" s="81"/>
    </row>
    <row r="116" spans="1:3">
      <c r="A116" s="80"/>
      <c r="B116" s="81"/>
    </row>
    <row r="117" spans="1:3">
      <c r="A117" s="80"/>
      <c r="B117" s="81"/>
      <c r="C117" s="63"/>
    </row>
    <row r="118" spans="1:3">
      <c r="A118" s="80"/>
      <c r="B118" s="81"/>
    </row>
    <row r="119" spans="1:3">
      <c r="A119" s="80"/>
      <c r="B119" s="81"/>
    </row>
    <row r="120" spans="1:3">
      <c r="A120" s="80"/>
      <c r="B120" s="81"/>
    </row>
    <row r="121" spans="1:3">
      <c r="A121" s="80"/>
      <c r="B121" s="81"/>
    </row>
    <row r="122" spans="1:3">
      <c r="A122" s="80"/>
      <c r="B122" s="81"/>
    </row>
    <row r="123" spans="1:3">
      <c r="A123" s="80"/>
      <c r="B123" s="81"/>
    </row>
    <row r="124" spans="1:3">
      <c r="A124" s="80"/>
      <c r="B124" s="81"/>
    </row>
    <row r="125" spans="1:3">
      <c r="A125" s="80"/>
    </row>
    <row r="126" spans="1:3">
      <c r="A126" s="80"/>
    </row>
    <row r="127" spans="1:3">
      <c r="A127" s="80"/>
    </row>
    <row r="128" spans="1:3">
      <c r="A128" s="80"/>
    </row>
    <row r="129" spans="1:1">
      <c r="A129" s="80"/>
    </row>
    <row r="130" spans="1:1">
      <c r="A130" s="80"/>
    </row>
    <row r="131" spans="1:1">
      <c r="A131" s="80"/>
    </row>
    <row r="132" spans="1:1">
      <c r="A132" s="80"/>
    </row>
    <row r="133" spans="1:1">
      <c r="A133" s="80"/>
    </row>
    <row r="134" spans="1:1">
      <c r="A134" s="80"/>
    </row>
    <row r="135" spans="1:1">
      <c r="A135" s="80"/>
    </row>
    <row r="136" spans="1:1">
      <c r="A136" s="80"/>
    </row>
    <row r="137" spans="1:1">
      <c r="A137" s="80"/>
    </row>
    <row r="138" spans="1:1">
      <c r="A138" s="80"/>
    </row>
    <row r="139" spans="1:1">
      <c r="A139" s="80"/>
    </row>
    <row r="140" spans="1:1">
      <c r="A140" s="80"/>
    </row>
    <row r="141" spans="1:1">
      <c r="A141" s="80"/>
    </row>
    <row r="142" spans="1:1">
      <c r="A142" s="80"/>
    </row>
    <row r="143" spans="1:1">
      <c r="A143" s="80"/>
    </row>
    <row r="144" spans="1:1">
      <c r="A144" s="80"/>
    </row>
    <row r="145" spans="1:1">
      <c r="A145" s="80"/>
    </row>
    <row r="146" spans="1:1">
      <c r="A146" s="80"/>
    </row>
    <row r="147" spans="1:1">
      <c r="A147" s="80"/>
    </row>
    <row r="148" spans="1:1">
      <c r="A148" s="80"/>
    </row>
    <row r="149" spans="1:1">
      <c r="A149" s="80"/>
    </row>
    <row r="150" spans="1:1">
      <c r="A150" s="80"/>
    </row>
    <row r="151" spans="1:1">
      <c r="A151" s="80"/>
    </row>
    <row r="152" spans="1:1">
      <c r="A152" s="80"/>
    </row>
    <row r="153" spans="1:1">
      <c r="A153" s="80"/>
    </row>
    <row r="154" spans="1:1">
      <c r="A154" s="80"/>
    </row>
    <row r="155" spans="1:1">
      <c r="A155" s="80"/>
    </row>
    <row r="156" spans="1:1">
      <c r="A156" s="80"/>
    </row>
    <row r="157" spans="1:1">
      <c r="A157" s="80"/>
    </row>
    <row r="158" spans="1:1">
      <c r="A158" s="80"/>
    </row>
    <row r="159" spans="1:1">
      <c r="A159" s="80"/>
    </row>
    <row r="160" spans="1:1">
      <c r="A160" s="80"/>
    </row>
    <row r="161" spans="1:1">
      <c r="A161" s="80"/>
    </row>
    <row r="162" spans="1:1">
      <c r="A162" s="80"/>
    </row>
    <row r="163" spans="1:1">
      <c r="A163" s="80"/>
    </row>
    <row r="164" spans="1:1">
      <c r="A164" s="80"/>
    </row>
    <row r="165" spans="1:1">
      <c r="A165" s="80"/>
    </row>
    <row r="166" spans="1:1">
      <c r="A166" s="80"/>
    </row>
    <row r="167" spans="1:1">
      <c r="A167" s="80"/>
    </row>
    <row r="168" spans="1:1">
      <c r="A168" s="80"/>
    </row>
    <row r="169" spans="1:1">
      <c r="A169" s="80"/>
    </row>
    <row r="170" spans="1:1">
      <c r="A170" s="80"/>
    </row>
    <row r="171" spans="1:1">
      <c r="A171" s="80"/>
    </row>
    <row r="172" spans="1:1">
      <c r="A172" s="80"/>
    </row>
    <row r="173" spans="1:1">
      <c r="A173" s="80"/>
    </row>
    <row r="174" spans="1:1">
      <c r="A174" s="80"/>
    </row>
    <row r="175" spans="1:1">
      <c r="A175" s="80"/>
    </row>
    <row r="176" spans="1:1">
      <c r="A176" s="80"/>
    </row>
    <row r="177" spans="1:1">
      <c r="A177" s="80"/>
    </row>
    <row r="178" spans="1:1">
      <c r="A178" s="80"/>
    </row>
    <row r="179" spans="1:1">
      <c r="A179" s="80"/>
    </row>
    <row r="180" spans="1:1">
      <c r="A180" s="80"/>
    </row>
    <row r="181" spans="1:1">
      <c r="A181" s="80"/>
    </row>
    <row r="182" spans="1:1">
      <c r="A182" s="80"/>
    </row>
    <row r="183" spans="1:1">
      <c r="A183" s="80"/>
    </row>
    <row r="184" spans="1:1">
      <c r="A184" s="80"/>
    </row>
    <row r="185" spans="1:1">
      <c r="A185" s="80"/>
    </row>
    <row r="186" spans="1:1">
      <c r="A186" s="80"/>
    </row>
    <row r="187" spans="1:1">
      <c r="A187" s="80"/>
    </row>
    <row r="188" spans="1:1">
      <c r="A188" s="80"/>
    </row>
    <row r="189" spans="1:1">
      <c r="A189" s="80"/>
    </row>
    <row r="190" spans="1:1">
      <c r="A190" s="80"/>
    </row>
    <row r="191" spans="1:1">
      <c r="A191" s="80"/>
    </row>
    <row r="192" spans="1:1">
      <c r="A192" s="80"/>
    </row>
    <row r="193" spans="1:1">
      <c r="A193" s="80"/>
    </row>
    <row r="194" spans="1:1">
      <c r="A194" s="80"/>
    </row>
    <row r="195" spans="1:1">
      <c r="A195" s="80"/>
    </row>
    <row r="196" spans="1:1">
      <c r="A196" s="80"/>
    </row>
    <row r="197" spans="1:1">
      <c r="A197" s="80"/>
    </row>
    <row r="198" spans="1:1">
      <c r="A198" s="80"/>
    </row>
    <row r="199" spans="1:1">
      <c r="A199" s="80"/>
    </row>
    <row r="200" spans="1:1">
      <c r="A200" s="80"/>
    </row>
    <row r="201" spans="1:1">
      <c r="A201" s="80"/>
    </row>
    <row r="202" spans="1:1">
      <c r="A202" s="80"/>
    </row>
    <row r="203" spans="1:1">
      <c r="A203" s="80"/>
    </row>
    <row r="204" spans="1:1">
      <c r="A204" s="80"/>
    </row>
    <row r="205" spans="1:1">
      <c r="A205" s="80"/>
    </row>
    <row r="206" spans="1:1">
      <c r="A206" s="80"/>
    </row>
    <row r="207" spans="1:1">
      <c r="A207" s="80"/>
    </row>
    <row r="208" spans="1:1">
      <c r="A208" s="80"/>
    </row>
    <row r="209" spans="1:1">
      <c r="A209" s="80"/>
    </row>
    <row r="210" spans="1:1">
      <c r="A210" s="80"/>
    </row>
    <row r="211" spans="1:1">
      <c r="A211" s="80"/>
    </row>
    <row r="212" spans="1:1">
      <c r="A212" s="80"/>
    </row>
    <row r="213" spans="1:1">
      <c r="A213" s="80"/>
    </row>
    <row r="214" spans="1:1">
      <c r="A214" s="80"/>
    </row>
    <row r="215" spans="1:1">
      <c r="A215" s="80"/>
    </row>
    <row r="216" spans="1:1">
      <c r="A216" s="80"/>
    </row>
    <row r="217" spans="1:1">
      <c r="A217" s="80"/>
    </row>
    <row r="218" spans="1:1">
      <c r="A218" s="80"/>
    </row>
    <row r="219" spans="1:1">
      <c r="A219" s="80"/>
    </row>
    <row r="220" spans="1:1">
      <c r="A220" s="80"/>
    </row>
    <row r="221" spans="1:1">
      <c r="A221" s="80"/>
    </row>
    <row r="222" spans="1:1">
      <c r="A222" s="80"/>
    </row>
    <row r="223" spans="1:1">
      <c r="A223" s="80"/>
    </row>
    <row r="224" spans="1:1">
      <c r="A224" s="80"/>
    </row>
    <row r="225" spans="1:1">
      <c r="A225" s="80"/>
    </row>
    <row r="226" spans="1:1">
      <c r="A226" s="80"/>
    </row>
    <row r="227" spans="1:1">
      <c r="A227" s="80"/>
    </row>
    <row r="228" spans="1:1">
      <c r="A228" s="80"/>
    </row>
    <row r="229" spans="1:1">
      <c r="A229" s="80"/>
    </row>
    <row r="230" spans="1:1">
      <c r="A230" s="80"/>
    </row>
    <row r="231" spans="1:1">
      <c r="A231" s="80"/>
    </row>
    <row r="232" spans="1:1">
      <c r="A232" s="80"/>
    </row>
    <row r="233" spans="1:1">
      <c r="A233" s="80"/>
    </row>
    <row r="234" spans="1:1">
      <c r="A234" s="80"/>
    </row>
    <row r="235" spans="1:1">
      <c r="A235" s="80"/>
    </row>
    <row r="236" spans="1:1">
      <c r="A236" s="80"/>
    </row>
    <row r="237" spans="1:1">
      <c r="A237" s="80"/>
    </row>
    <row r="238" spans="1:1">
      <c r="A238" s="80"/>
    </row>
    <row r="239" spans="1:1">
      <c r="A239" s="80"/>
    </row>
    <row r="240" spans="1:1">
      <c r="A240" s="80"/>
    </row>
    <row r="241" spans="1:1">
      <c r="A241" s="80"/>
    </row>
    <row r="242" spans="1:1">
      <c r="A242" s="80"/>
    </row>
    <row r="243" spans="1:1">
      <c r="A243" s="80"/>
    </row>
    <row r="244" spans="1:1">
      <c r="A244" s="80"/>
    </row>
    <row r="245" spans="1:1">
      <c r="A245" s="80"/>
    </row>
    <row r="246" spans="1:1">
      <c r="A246" s="80"/>
    </row>
    <row r="247" spans="1:1">
      <c r="A247" s="80"/>
    </row>
    <row r="248" spans="1:1">
      <c r="A248" s="80"/>
    </row>
    <row r="249" spans="1:1">
      <c r="A249" s="80"/>
    </row>
    <row r="250" spans="1:1">
      <c r="A250" s="80"/>
    </row>
    <row r="251" spans="1:1">
      <c r="A251" s="80"/>
    </row>
    <row r="252" spans="1:1">
      <c r="A252" s="80"/>
    </row>
    <row r="253" spans="1:1">
      <c r="A253" s="80"/>
    </row>
    <row r="254" spans="1:1">
      <c r="A254" s="80"/>
    </row>
    <row r="255" spans="1:1">
      <c r="A255" s="80"/>
    </row>
    <row r="256" spans="1:1">
      <c r="A256" s="80"/>
    </row>
    <row r="257" spans="1:1">
      <c r="A257" s="80"/>
    </row>
    <row r="258" spans="1:1">
      <c r="A258" s="80"/>
    </row>
    <row r="259" spans="1:1">
      <c r="A259" s="80"/>
    </row>
    <row r="260" spans="1:1">
      <c r="A260" s="80"/>
    </row>
    <row r="261" spans="1:1">
      <c r="A261" s="80"/>
    </row>
  </sheetData>
  <mergeCells count="32">
    <mergeCell ref="C83:K83"/>
    <mergeCell ref="C84:K84"/>
    <mergeCell ref="B7:C7"/>
    <mergeCell ref="C81:K81"/>
    <mergeCell ref="C96:K96"/>
    <mergeCell ref="C88:K88"/>
    <mergeCell ref="C89:K89"/>
    <mergeCell ref="C92:K92"/>
    <mergeCell ref="C82:L82"/>
    <mergeCell ref="C86:K86"/>
    <mergeCell ref="C91:K91"/>
    <mergeCell ref="C93:K93"/>
    <mergeCell ref="C95:K95"/>
    <mergeCell ref="C87:K87"/>
    <mergeCell ref="C90:K90"/>
    <mergeCell ref="C94:K94"/>
    <mergeCell ref="L3:L4"/>
    <mergeCell ref="C78:I78"/>
    <mergeCell ref="C79:K79"/>
    <mergeCell ref="C80:K80"/>
    <mergeCell ref="B58:C58"/>
    <mergeCell ref="C108:K108"/>
    <mergeCell ref="C104:K104"/>
    <mergeCell ref="C105:K105"/>
    <mergeCell ref="C106:K106"/>
    <mergeCell ref="C97:K97"/>
    <mergeCell ref="C98:K98"/>
    <mergeCell ref="C99:K99"/>
    <mergeCell ref="C103:K103"/>
    <mergeCell ref="C100:K100"/>
    <mergeCell ref="C101:K101"/>
    <mergeCell ref="C102:K102"/>
  </mergeCells>
  <phoneticPr fontId="0" type="noConversion"/>
  <printOptions gridLines="1"/>
  <pageMargins left="0.34" right="0.28000000000000003" top="0.78" bottom="0.82" header="0.5" footer="0.5"/>
  <pageSetup scale="90" orientation="landscape" r:id="rId1"/>
  <headerFooter alignWithMargins="0">
    <oddHeader>&amp;CGuaranteed Loans - 9006 Program</oddHeader>
    <oddFooter>&amp;C&amp;P of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N68"/>
  <sheetViews>
    <sheetView zoomScale="90" zoomScaleNormal="90" workbookViewId="0">
      <selection activeCell="F33" sqref="F33"/>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10.28515625" style="96" bestFit="1" customWidth="1"/>
    <col min="10" max="10" width="11" style="105" bestFit="1" customWidth="1"/>
    <col min="11" max="11" width="9.140625" style="96"/>
    <col min="12" max="12" width="15.85546875" style="96" customWidth="1"/>
    <col min="13" max="13" width="13.85546875" style="96" customWidth="1"/>
    <col min="14" max="14" width="15.85546875" style="96" customWidth="1"/>
    <col min="15" max="16384" width="9.140625" style="96"/>
  </cols>
  <sheetData>
    <row r="1" spans="1:14" ht="15.75">
      <c r="A1" s="248" t="s">
        <v>279</v>
      </c>
      <c r="B1" s="249"/>
      <c r="C1" s="249"/>
    </row>
    <row r="2" spans="1:14" ht="13.5" thickBot="1"/>
    <row r="3" spans="1:14" s="108" customFormat="1">
      <c r="A3" s="123"/>
      <c r="B3" s="124"/>
      <c r="C3" s="125"/>
      <c r="D3" s="126"/>
      <c r="E3" s="127" t="s">
        <v>0</v>
      </c>
      <c r="F3" s="127" t="s">
        <v>1</v>
      </c>
      <c r="G3" s="127" t="s">
        <v>2</v>
      </c>
      <c r="H3" s="128" t="s">
        <v>3</v>
      </c>
      <c r="I3" s="127"/>
      <c r="J3" s="129" t="s">
        <v>4</v>
      </c>
    </row>
    <row r="4" spans="1:14" ht="12.95" customHeight="1">
      <c r="A4" s="130" t="s">
        <v>136</v>
      </c>
      <c r="B4" s="121"/>
      <c r="C4" s="122" t="s">
        <v>5</v>
      </c>
      <c r="D4" s="119" t="s">
        <v>2</v>
      </c>
      <c r="E4" s="119" t="s">
        <v>6</v>
      </c>
      <c r="F4" s="119" t="s">
        <v>7</v>
      </c>
      <c r="G4" s="119" t="s">
        <v>8</v>
      </c>
      <c r="H4" s="120" t="s">
        <v>9</v>
      </c>
      <c r="I4" s="119" t="s">
        <v>10</v>
      </c>
      <c r="J4" s="131" t="s">
        <v>11</v>
      </c>
      <c r="L4" s="109" t="s">
        <v>239</v>
      </c>
      <c r="M4" s="250" t="s">
        <v>240</v>
      </c>
      <c r="N4" s="109" t="s">
        <v>241</v>
      </c>
    </row>
    <row r="5" spans="1:14" ht="13.5" thickBot="1">
      <c r="A5" s="140" t="s">
        <v>137</v>
      </c>
      <c r="B5" s="141" t="s">
        <v>12</v>
      </c>
      <c r="C5" s="142" t="s">
        <v>13</v>
      </c>
      <c r="D5" s="143" t="s">
        <v>14</v>
      </c>
      <c r="E5" s="143" t="s">
        <v>15</v>
      </c>
      <c r="F5" s="143" t="s">
        <v>16</v>
      </c>
      <c r="G5" s="143" t="s">
        <v>17</v>
      </c>
      <c r="H5" s="144" t="s">
        <v>18</v>
      </c>
      <c r="I5" s="143" t="s">
        <v>19</v>
      </c>
      <c r="J5" s="145" t="s">
        <v>20</v>
      </c>
      <c r="L5" s="110"/>
      <c r="M5" s="250"/>
      <c r="N5" s="110"/>
    </row>
    <row r="6" spans="1:14" s="95" customFormat="1">
      <c r="A6" s="146"/>
      <c r="B6" s="135" t="s">
        <v>235</v>
      </c>
      <c r="C6" s="136"/>
      <c r="D6" s="137"/>
      <c r="E6" s="138"/>
      <c r="F6" s="137"/>
      <c r="G6" s="138"/>
      <c r="H6" s="137"/>
      <c r="I6" s="135"/>
      <c r="J6" s="139"/>
      <c r="L6" s="111"/>
      <c r="M6" s="111"/>
      <c r="N6" s="111"/>
    </row>
    <row r="7" spans="1:14">
      <c r="A7" s="156" t="str">
        <f>Totals!A7</f>
        <v>.20(c)(9)</v>
      </c>
      <c r="B7" s="114" t="s">
        <v>247</v>
      </c>
      <c r="C7" s="158" t="s">
        <v>34</v>
      </c>
      <c r="D7" s="159">
        <v>75</v>
      </c>
      <c r="E7" s="160">
        <v>1</v>
      </c>
      <c r="F7" s="161">
        <f>(D7)*(E7)</f>
        <v>75</v>
      </c>
      <c r="G7" s="160">
        <v>160</v>
      </c>
      <c r="H7" s="159">
        <f>(F7)*(G7)</f>
        <v>12000</v>
      </c>
      <c r="I7" s="211">
        <v>84.87</v>
      </c>
      <c r="J7" s="163">
        <f>(H7)*(I7)</f>
        <v>1018440</v>
      </c>
      <c r="L7" s="175">
        <f>+$J7*0.2</f>
        <v>203688</v>
      </c>
      <c r="M7" s="175">
        <f>+$J7*0.8</f>
        <v>814752</v>
      </c>
      <c r="N7" s="176">
        <v>0</v>
      </c>
    </row>
    <row r="8" spans="1:14">
      <c r="A8" s="156" t="str">
        <f>Totals!A8</f>
        <v>.3</v>
      </c>
      <c r="B8" s="114" t="s">
        <v>49</v>
      </c>
      <c r="C8" s="158" t="s">
        <v>34</v>
      </c>
      <c r="D8" s="159">
        <v>1</v>
      </c>
      <c r="E8" s="160">
        <v>1</v>
      </c>
      <c r="F8" s="161">
        <f>(D8)*(E8)</f>
        <v>1</v>
      </c>
      <c r="G8" s="160">
        <v>8</v>
      </c>
      <c r="H8" s="159">
        <f>(F8)*(G8)</f>
        <v>8</v>
      </c>
      <c r="I8" s="211">
        <v>63.65</v>
      </c>
      <c r="J8" s="163">
        <f>(H8)*(I8)</f>
        <v>509.2</v>
      </c>
      <c r="L8" s="175">
        <f t="shared" ref="L8:L27" si="0">+$J8*0.2</f>
        <v>101.84</v>
      </c>
      <c r="M8" s="175">
        <f t="shared" ref="M8:M27" si="1">+$J8*0.8</f>
        <v>407.36</v>
      </c>
      <c r="N8" s="176">
        <v>0</v>
      </c>
    </row>
    <row r="9" spans="1:14">
      <c r="A9" s="156" t="str">
        <f>Totals!A9</f>
        <v>.24(b)</v>
      </c>
      <c r="B9" s="199" t="s">
        <v>295</v>
      </c>
      <c r="C9" s="158" t="s">
        <v>34</v>
      </c>
      <c r="D9" s="159">
        <v>2</v>
      </c>
      <c r="E9" s="160">
        <v>1</v>
      </c>
      <c r="F9" s="161">
        <f>(D9)*(E9)</f>
        <v>2</v>
      </c>
      <c r="G9" s="160">
        <v>4</v>
      </c>
      <c r="H9" s="159">
        <f>(F9)*(G9)</f>
        <v>8</v>
      </c>
      <c r="I9" s="211">
        <v>63.65</v>
      </c>
      <c r="J9" s="163">
        <f>(H9)*(I9)</f>
        <v>509.2</v>
      </c>
      <c r="L9" s="175">
        <f t="shared" si="0"/>
        <v>101.84</v>
      </c>
      <c r="M9" s="175">
        <f t="shared" si="1"/>
        <v>407.36</v>
      </c>
      <c r="N9" s="176">
        <v>0</v>
      </c>
    </row>
    <row r="10" spans="1:14">
      <c r="A10" s="234" t="str">
        <f>Totals!A10</f>
        <v>.26</v>
      </c>
      <c r="B10" s="234" t="str">
        <f>Totals!B10</f>
        <v>FY2009 and FY 2010 application requests</v>
      </c>
      <c r="C10" s="158" t="s">
        <v>34</v>
      </c>
      <c r="D10" s="159">
        <v>0</v>
      </c>
      <c r="E10" s="160">
        <v>1</v>
      </c>
      <c r="F10" s="161">
        <f>(D10)*(E10)</f>
        <v>0</v>
      </c>
      <c r="G10" s="160">
        <v>0.25</v>
      </c>
      <c r="H10" s="159">
        <f>(F10)*(G10)</f>
        <v>0</v>
      </c>
      <c r="I10" s="211">
        <v>63.65</v>
      </c>
      <c r="J10" s="163">
        <f>(H10)*(I10)</f>
        <v>0</v>
      </c>
      <c r="L10" s="175">
        <f t="shared" si="0"/>
        <v>0</v>
      </c>
      <c r="M10" s="175">
        <f t="shared" si="1"/>
        <v>0</v>
      </c>
      <c r="N10" s="176">
        <v>0</v>
      </c>
    </row>
    <row r="11" spans="1:14" s="95" customFormat="1">
      <c r="A11" s="157"/>
      <c r="B11" s="254" t="s">
        <v>236</v>
      </c>
      <c r="C11" s="255"/>
      <c r="D11" s="255"/>
      <c r="E11" s="255"/>
      <c r="F11" s="255"/>
      <c r="G11" s="255"/>
      <c r="H11" s="164"/>
      <c r="I11" s="165"/>
      <c r="J11" s="166"/>
      <c r="L11" s="175"/>
      <c r="M11" s="175"/>
      <c r="N11" s="176"/>
    </row>
    <row r="12" spans="1:14" s="95" customFormat="1">
      <c r="A12" s="156" t="str">
        <f>Totals!A12</f>
        <v>.20(b)(1)</v>
      </c>
      <c r="B12" s="167" t="s">
        <v>262</v>
      </c>
      <c r="C12" s="198" t="s">
        <v>288</v>
      </c>
      <c r="D12" s="160">
        <v>75</v>
      </c>
      <c r="E12" s="160">
        <v>1</v>
      </c>
      <c r="F12" s="161">
        <f t="shared" ref="F12:F18" si="2">(D12)*(E12)</f>
        <v>75</v>
      </c>
      <c r="G12" s="160">
        <v>24</v>
      </c>
      <c r="H12" s="159">
        <f t="shared" ref="H12:H18" si="3">(F12)*(G12)</f>
        <v>1800</v>
      </c>
      <c r="I12" s="211">
        <v>63.65</v>
      </c>
      <c r="J12" s="163">
        <f t="shared" ref="J12:J18" si="4">(H12)*(I12)</f>
        <v>114570</v>
      </c>
      <c r="L12" s="175">
        <f t="shared" si="0"/>
        <v>22914</v>
      </c>
      <c r="M12" s="175">
        <f t="shared" si="1"/>
        <v>91656</v>
      </c>
      <c r="N12" s="176">
        <v>0</v>
      </c>
    </row>
    <row r="13" spans="1:14" s="95" customFormat="1">
      <c r="A13" s="156" t="str">
        <f>Totals!A13</f>
        <v>.23</v>
      </c>
      <c r="B13" s="167" t="s">
        <v>264</v>
      </c>
      <c r="C13" s="198" t="s">
        <v>289</v>
      </c>
      <c r="D13" s="210">
        <v>10</v>
      </c>
      <c r="E13" s="160">
        <v>1</v>
      </c>
      <c r="F13" s="161">
        <f t="shared" si="2"/>
        <v>10</v>
      </c>
      <c r="G13" s="160">
        <v>0.25</v>
      </c>
      <c r="H13" s="159">
        <v>2.5</v>
      </c>
      <c r="I13" s="211">
        <v>63.65</v>
      </c>
      <c r="J13" s="163">
        <f t="shared" si="4"/>
        <v>159.125</v>
      </c>
      <c r="L13" s="175">
        <f t="shared" si="0"/>
        <v>31.825000000000003</v>
      </c>
      <c r="M13" s="175">
        <f t="shared" si="1"/>
        <v>127.30000000000001</v>
      </c>
      <c r="N13" s="176">
        <v>0</v>
      </c>
    </row>
    <row r="14" spans="1:14" s="95" customFormat="1" ht="25.5">
      <c r="A14" s="156" t="str">
        <f>Totals!A14</f>
        <v>.23(a)(1)</v>
      </c>
      <c r="B14" s="215" t="s">
        <v>311</v>
      </c>
      <c r="C14" s="198" t="s">
        <v>290</v>
      </c>
      <c r="D14" s="210">
        <v>10</v>
      </c>
      <c r="E14" s="160">
        <v>1</v>
      </c>
      <c r="F14" s="161">
        <f t="shared" si="2"/>
        <v>10</v>
      </c>
      <c r="G14" s="160">
        <v>1.5</v>
      </c>
      <c r="H14" s="159">
        <v>15</v>
      </c>
      <c r="I14" s="211">
        <v>63.65</v>
      </c>
      <c r="J14" s="163">
        <f t="shared" si="4"/>
        <v>954.75</v>
      </c>
      <c r="L14" s="175">
        <f t="shared" si="0"/>
        <v>190.95000000000002</v>
      </c>
      <c r="M14" s="175">
        <f t="shared" si="1"/>
        <v>763.80000000000007</v>
      </c>
      <c r="N14" s="176">
        <v>0</v>
      </c>
    </row>
    <row r="15" spans="1:14" s="95" customFormat="1" ht="25.5">
      <c r="A15" s="156" t="str">
        <f>Totals!A15</f>
        <v>.20(b)(2)</v>
      </c>
      <c r="B15" s="199" t="s">
        <v>291</v>
      </c>
      <c r="C15" s="200" t="s">
        <v>292</v>
      </c>
      <c r="D15" s="210">
        <v>75</v>
      </c>
      <c r="E15" s="160">
        <v>1</v>
      </c>
      <c r="F15" s="161">
        <f t="shared" si="2"/>
        <v>75</v>
      </c>
      <c r="G15" s="160">
        <v>0.05</v>
      </c>
      <c r="H15" s="159">
        <v>4</v>
      </c>
      <c r="I15" s="211">
        <v>63.65</v>
      </c>
      <c r="J15" s="163">
        <f t="shared" si="4"/>
        <v>254.6</v>
      </c>
      <c r="L15" s="175">
        <f>+$J15*0.2</f>
        <v>50.92</v>
      </c>
      <c r="M15" s="175">
        <f>+$J15*0.8</f>
        <v>203.68</v>
      </c>
      <c r="N15" s="176">
        <v>0</v>
      </c>
    </row>
    <row r="16" spans="1:14" s="95" customFormat="1">
      <c r="A16" s="156" t="str">
        <f>Totals!A16</f>
        <v>.20(b)(3)</v>
      </c>
      <c r="B16" s="114" t="s">
        <v>41</v>
      </c>
      <c r="C16" s="158" t="s">
        <v>250</v>
      </c>
      <c r="D16" s="210">
        <v>75</v>
      </c>
      <c r="E16" s="160">
        <v>1</v>
      </c>
      <c r="F16" s="161">
        <f t="shared" si="2"/>
        <v>75</v>
      </c>
      <c r="G16" s="160">
        <v>0.16</v>
      </c>
      <c r="H16" s="159">
        <f t="shared" si="3"/>
        <v>12</v>
      </c>
      <c r="I16" s="211">
        <v>63.65</v>
      </c>
      <c r="J16" s="163">
        <f t="shared" si="4"/>
        <v>763.8</v>
      </c>
      <c r="L16" s="175">
        <f>+$J16*0.2</f>
        <v>152.76</v>
      </c>
      <c r="M16" s="175">
        <f>+$J16*0.8</f>
        <v>611.04</v>
      </c>
      <c r="N16" s="176">
        <v>0</v>
      </c>
    </row>
    <row r="17" spans="1:14" s="95" customFormat="1">
      <c r="A17" s="156" t="str">
        <f>Totals!A17</f>
        <v>.20(b)(4)</v>
      </c>
      <c r="B17" s="114" t="s">
        <v>43</v>
      </c>
      <c r="C17" s="158" t="s">
        <v>251</v>
      </c>
      <c r="D17" s="210">
        <v>75</v>
      </c>
      <c r="E17" s="160">
        <v>1</v>
      </c>
      <c r="F17" s="161">
        <f t="shared" si="2"/>
        <v>75</v>
      </c>
      <c r="G17" s="160">
        <v>0.25</v>
      </c>
      <c r="H17" s="159">
        <v>19</v>
      </c>
      <c r="I17" s="211">
        <v>63.65</v>
      </c>
      <c r="J17" s="163">
        <f t="shared" si="4"/>
        <v>1209.3499999999999</v>
      </c>
      <c r="L17" s="175">
        <f>+$J17*0.2</f>
        <v>241.87</v>
      </c>
      <c r="M17" s="175">
        <f>+$J17*0.8</f>
        <v>967.48</v>
      </c>
      <c r="N17" s="176">
        <v>0</v>
      </c>
    </row>
    <row r="18" spans="1:14" s="95" customFormat="1">
      <c r="A18" s="156" t="str">
        <f>Totals!A18</f>
        <v>.20(b)(5)</v>
      </c>
      <c r="B18" s="114" t="s">
        <v>45</v>
      </c>
      <c r="C18" s="158" t="s">
        <v>158</v>
      </c>
      <c r="D18" s="210">
        <v>75</v>
      </c>
      <c r="E18" s="160">
        <v>1</v>
      </c>
      <c r="F18" s="161">
        <f t="shared" si="2"/>
        <v>75</v>
      </c>
      <c r="G18" s="160">
        <v>10</v>
      </c>
      <c r="H18" s="159">
        <f t="shared" si="3"/>
        <v>750</v>
      </c>
      <c r="I18" s="211">
        <v>63.65</v>
      </c>
      <c r="J18" s="163">
        <f t="shared" si="4"/>
        <v>47737.5</v>
      </c>
      <c r="L18" s="175">
        <f>+$J18*0.2</f>
        <v>9547.5</v>
      </c>
      <c r="M18" s="175">
        <f>+$J18*0.8</f>
        <v>38190</v>
      </c>
      <c r="N18" s="176"/>
    </row>
    <row r="19" spans="1:14" s="95" customFormat="1" ht="38.25">
      <c r="A19" s="156" t="str">
        <f>Totals!A19</f>
        <v>.20(b)(6)(i)</v>
      </c>
      <c r="B19" s="168" t="s">
        <v>248</v>
      </c>
      <c r="C19" s="158" t="s">
        <v>253</v>
      </c>
      <c r="D19" s="210">
        <v>75</v>
      </c>
      <c r="E19" s="160">
        <v>1</v>
      </c>
      <c r="F19" s="161">
        <f>(D19)*(E19)</f>
        <v>75</v>
      </c>
      <c r="G19" s="160">
        <v>0.05</v>
      </c>
      <c r="H19" s="159">
        <v>4</v>
      </c>
      <c r="I19" s="211">
        <v>63.65</v>
      </c>
      <c r="J19" s="163">
        <f>(H19)*(I19)</f>
        <v>254.6</v>
      </c>
      <c r="L19" s="175">
        <f t="shared" si="0"/>
        <v>50.92</v>
      </c>
      <c r="M19" s="175">
        <f t="shared" si="1"/>
        <v>203.68</v>
      </c>
      <c r="N19" s="176">
        <v>0</v>
      </c>
    </row>
    <row r="20" spans="1:14" s="95" customFormat="1" ht="38.25">
      <c r="A20" s="156" t="str">
        <f>Totals!A20</f>
        <v>.20(b)(6)(ii)</v>
      </c>
      <c r="B20" s="114" t="s">
        <v>249</v>
      </c>
      <c r="C20" s="158" t="s">
        <v>254</v>
      </c>
      <c r="D20" s="210">
        <v>75</v>
      </c>
      <c r="E20" s="160">
        <v>1</v>
      </c>
      <c r="F20" s="161">
        <f t="shared" ref="F20" si="5">(D20)*(E20)</f>
        <v>75</v>
      </c>
      <c r="G20" s="160">
        <v>0.05</v>
      </c>
      <c r="H20" s="159">
        <v>4</v>
      </c>
      <c r="I20" s="211">
        <v>63.65</v>
      </c>
      <c r="J20" s="163">
        <f t="shared" ref="J20" si="6">(H20)*(I20)</f>
        <v>254.6</v>
      </c>
      <c r="L20" s="175">
        <f t="shared" si="0"/>
        <v>50.92</v>
      </c>
      <c r="M20" s="175">
        <f t="shared" si="1"/>
        <v>203.68</v>
      </c>
      <c r="N20" s="176">
        <v>0</v>
      </c>
    </row>
    <row r="21" spans="1:14" s="95" customFormat="1" ht="25.5">
      <c r="A21" s="156" t="str">
        <f>Totals!A21</f>
        <v>.20(b)(6)(iii)</v>
      </c>
      <c r="B21" s="114" t="s">
        <v>39</v>
      </c>
      <c r="C21" s="158" t="s">
        <v>40</v>
      </c>
      <c r="D21" s="210">
        <v>75</v>
      </c>
      <c r="E21" s="160">
        <v>1</v>
      </c>
      <c r="F21" s="161">
        <f>(D21)*(E21)</f>
        <v>75</v>
      </c>
      <c r="G21" s="160">
        <v>0.16</v>
      </c>
      <c r="H21" s="159">
        <f>(F21)*(G21)</f>
        <v>12</v>
      </c>
      <c r="I21" s="211">
        <v>63.65</v>
      </c>
      <c r="J21" s="163">
        <f t="shared" ref="J21" si="7">(H21)*(I21)</f>
        <v>763.8</v>
      </c>
      <c r="L21" s="175">
        <f>+$J21*0.2</f>
        <v>152.76</v>
      </c>
      <c r="M21" s="175">
        <f>+$J21*0.8</f>
        <v>611.04</v>
      </c>
      <c r="N21" s="176">
        <v>0</v>
      </c>
    </row>
    <row r="22" spans="1:14" s="95" customFormat="1">
      <c r="A22" s="156"/>
      <c r="B22" s="165"/>
      <c r="C22" s="158"/>
      <c r="D22" s="211"/>
      <c r="E22" s="160"/>
      <c r="F22" s="161"/>
      <c r="G22" s="160"/>
      <c r="H22" s="159"/>
      <c r="I22" s="211"/>
      <c r="J22" s="163"/>
      <c r="L22" s="175"/>
      <c r="M22" s="175"/>
      <c r="N22" s="176"/>
    </row>
    <row r="23" spans="1:14" s="95" customFormat="1">
      <c r="A23" s="156"/>
      <c r="B23" s="169" t="s">
        <v>252</v>
      </c>
      <c r="C23" s="122"/>
      <c r="D23" s="211"/>
      <c r="E23" s="160"/>
      <c r="F23" s="161"/>
      <c r="G23" s="160"/>
      <c r="H23" s="159"/>
      <c r="I23" s="211"/>
      <c r="J23" s="163"/>
      <c r="L23" s="175"/>
      <c r="M23" s="175"/>
      <c r="N23" s="176"/>
    </row>
    <row r="24" spans="1:14" s="95" customFormat="1" ht="25.5">
      <c r="A24" s="156" t="str">
        <f>Totals!A24</f>
        <v>.24(a)(1)</v>
      </c>
      <c r="B24" s="214" t="str">
        <f>Totals!B24</f>
        <v>Outlay Report and Request for Reimbursement for Construction Programs</v>
      </c>
      <c r="C24" s="158" t="str">
        <f>Totals!C24</f>
        <v>SF 271 (0348-0002)</v>
      </c>
      <c r="D24" s="210">
        <v>10</v>
      </c>
      <c r="E24" s="160">
        <v>12</v>
      </c>
      <c r="F24" s="161">
        <f t="shared" ref="F24" si="8">(D24)*(E24)</f>
        <v>120</v>
      </c>
      <c r="G24" s="160">
        <v>1</v>
      </c>
      <c r="H24" s="159">
        <f t="shared" ref="H24" si="9">(F24)*(G24)</f>
        <v>120</v>
      </c>
      <c r="I24" s="211">
        <v>63.65</v>
      </c>
      <c r="J24" s="163">
        <f t="shared" ref="J24" si="10">(H24)*(I24)</f>
        <v>7638</v>
      </c>
      <c r="L24" s="175">
        <f t="shared" si="0"/>
        <v>1527.6000000000001</v>
      </c>
      <c r="M24" s="175">
        <f t="shared" si="1"/>
        <v>6110.4000000000005</v>
      </c>
      <c r="N24" s="176">
        <v>0</v>
      </c>
    </row>
    <row r="25" spans="1:14" s="95" customFormat="1">
      <c r="A25" s="156"/>
      <c r="B25" s="165"/>
      <c r="C25" s="158"/>
      <c r="D25" s="211"/>
      <c r="E25" s="160"/>
      <c r="F25" s="161"/>
      <c r="G25" s="160"/>
      <c r="H25" s="159"/>
      <c r="I25" s="211"/>
      <c r="J25" s="163"/>
      <c r="L25" s="175"/>
      <c r="M25" s="175"/>
      <c r="N25" s="176"/>
    </row>
    <row r="26" spans="1:14" s="95" customFormat="1">
      <c r="A26" s="157"/>
      <c r="B26" s="170" t="s">
        <v>237</v>
      </c>
      <c r="C26" s="162"/>
      <c r="D26" s="162"/>
      <c r="E26" s="162"/>
      <c r="F26" s="162"/>
      <c r="G26" s="162"/>
      <c r="H26" s="164"/>
      <c r="I26" s="211"/>
      <c r="J26" s="166"/>
      <c r="L26" s="175"/>
      <c r="M26" s="175"/>
      <c r="N26" s="176"/>
    </row>
    <row r="27" spans="1:14" s="95" customFormat="1" ht="25.5">
      <c r="A27" s="156" t="str">
        <f>Totals!A27</f>
        <v>.5(b)(2)</v>
      </c>
      <c r="B27" s="167" t="s">
        <v>238</v>
      </c>
      <c r="C27" s="162"/>
      <c r="D27" s="160">
        <f>10+10</f>
        <v>20</v>
      </c>
      <c r="E27" s="160">
        <v>1</v>
      </c>
      <c r="F27" s="161">
        <f>(D27)*(E27)</f>
        <v>20</v>
      </c>
      <c r="G27" s="160">
        <v>2</v>
      </c>
      <c r="H27" s="159">
        <f>(F27)*(G27)</f>
        <v>40</v>
      </c>
      <c r="I27" s="211">
        <v>63.65</v>
      </c>
      <c r="J27" s="163">
        <f>(H27)*(I27)</f>
        <v>2546</v>
      </c>
      <c r="L27" s="175">
        <f t="shared" si="0"/>
        <v>509.20000000000005</v>
      </c>
      <c r="M27" s="175">
        <f t="shared" si="1"/>
        <v>2036.8000000000002</v>
      </c>
      <c r="N27" s="176">
        <v>0</v>
      </c>
    </row>
    <row r="28" spans="1:14" s="95" customFormat="1">
      <c r="A28" s="132"/>
      <c r="B28" s="170"/>
      <c r="C28" s="162"/>
      <c r="D28" s="162"/>
      <c r="E28" s="162"/>
      <c r="F28" s="162"/>
      <c r="G28" s="162"/>
      <c r="H28" s="164"/>
      <c r="I28" s="165"/>
      <c r="J28" s="166"/>
      <c r="L28" s="177"/>
      <c r="M28" s="177"/>
      <c r="N28" s="176"/>
    </row>
    <row r="29" spans="1:14" s="95" customFormat="1" ht="20.45" customHeight="1" thickBot="1">
      <c r="A29" s="133"/>
      <c r="B29" s="171" t="s">
        <v>35</v>
      </c>
      <c r="C29" s="171"/>
      <c r="D29" s="172"/>
      <c r="E29" s="173"/>
      <c r="F29" s="144">
        <f>SUM(F7:F27)-F24</f>
        <v>718</v>
      </c>
      <c r="G29" s="173"/>
      <c r="H29" s="144">
        <f>SUM(H7:H27)-H24</f>
        <v>14678.5</v>
      </c>
      <c r="I29" s="228"/>
      <c r="J29" s="241">
        <f>SUM(J7:J27)-J24</f>
        <v>1188926.5250000004</v>
      </c>
      <c r="L29" s="241">
        <f>SUM(L7:L27)-L24</f>
        <v>237785.30500000008</v>
      </c>
      <c r="M29" s="241">
        <f>SUM(M7:M27)-M24</f>
        <v>951141.22000000032</v>
      </c>
      <c r="N29" s="178">
        <f>SUM(N7:N28)</f>
        <v>0</v>
      </c>
    </row>
    <row r="30" spans="1:14">
      <c r="A30" s="112"/>
      <c r="B30" s="89"/>
      <c r="C30" s="102"/>
      <c r="D30" s="90"/>
      <c r="E30" s="90"/>
      <c r="F30" s="91"/>
      <c r="G30" s="90"/>
      <c r="H30" s="91"/>
      <c r="I30" s="90"/>
      <c r="J30" s="91"/>
    </row>
    <row r="31" spans="1:14">
      <c r="A31" s="113"/>
      <c r="B31" s="90"/>
      <c r="C31" s="117"/>
      <c r="D31" s="251" t="s">
        <v>242</v>
      </c>
      <c r="E31" s="251"/>
      <c r="F31" s="251"/>
      <c r="G31" s="251" t="s">
        <v>244</v>
      </c>
      <c r="H31" s="251"/>
      <c r="I31" s="251"/>
      <c r="J31" s="92"/>
    </row>
    <row r="32" spans="1:14" ht="38.25">
      <c r="A32" s="113"/>
      <c r="B32" s="117" t="s">
        <v>245</v>
      </c>
      <c r="C32" s="117"/>
      <c r="D32" s="93" t="s">
        <v>239</v>
      </c>
      <c r="E32" s="93" t="s">
        <v>240</v>
      </c>
      <c r="F32" s="93" t="s">
        <v>241</v>
      </c>
      <c r="G32" s="93" t="s">
        <v>239</v>
      </c>
      <c r="H32" s="93" t="s">
        <v>240</v>
      </c>
      <c r="I32" s="93" t="s">
        <v>241</v>
      </c>
      <c r="J32" s="92"/>
    </row>
    <row r="33" spans="1:10">
      <c r="A33" s="113"/>
      <c r="B33" s="90" t="s">
        <v>243</v>
      </c>
      <c r="C33" s="117">
        <v>75</v>
      </c>
      <c r="D33" s="90">
        <f t="shared" ref="D33:F34" si="11">+$C33*G33</f>
        <v>15</v>
      </c>
      <c r="E33" s="90">
        <f t="shared" si="11"/>
        <v>60</v>
      </c>
      <c r="F33" s="90">
        <f t="shared" si="11"/>
        <v>0</v>
      </c>
      <c r="G33" s="94">
        <v>0.2</v>
      </c>
      <c r="H33" s="94">
        <v>0.8</v>
      </c>
      <c r="I33" s="90">
        <v>0</v>
      </c>
      <c r="J33" s="92"/>
    </row>
    <row r="34" spans="1:10">
      <c r="A34" s="113"/>
      <c r="B34" s="90" t="s">
        <v>263</v>
      </c>
      <c r="C34" s="90">
        <v>10</v>
      </c>
      <c r="D34" s="90">
        <f t="shared" ref="D34" si="12">+$C34*G34</f>
        <v>2</v>
      </c>
      <c r="E34" s="90">
        <f t="shared" ref="E34" si="13">+$C34*H34</f>
        <v>8</v>
      </c>
      <c r="F34" s="90">
        <f t="shared" si="11"/>
        <v>0</v>
      </c>
      <c r="G34" s="94">
        <v>0.2</v>
      </c>
      <c r="H34" s="94">
        <v>0.8</v>
      </c>
      <c r="I34" s="90">
        <v>0</v>
      </c>
      <c r="J34" s="92"/>
    </row>
    <row r="35" spans="1:10">
      <c r="A35" s="113"/>
      <c r="B35" s="90"/>
      <c r="C35" s="102"/>
      <c r="D35" s="90"/>
      <c r="E35" s="90"/>
      <c r="F35" s="90"/>
      <c r="G35" s="90"/>
      <c r="H35" s="92"/>
      <c r="I35" s="90"/>
      <c r="J35" s="92"/>
    </row>
    <row r="36" spans="1:10">
      <c r="A36" s="112"/>
      <c r="B36" s="89"/>
      <c r="C36" s="102"/>
      <c r="D36" s="90"/>
      <c r="E36" s="90"/>
      <c r="F36" s="90"/>
      <c r="G36" s="90"/>
      <c r="H36" s="92"/>
      <c r="I36" s="90"/>
      <c r="J36" s="92"/>
    </row>
    <row r="37" spans="1:10">
      <c r="A37" s="112"/>
      <c r="B37" s="97" t="s">
        <v>246</v>
      </c>
      <c r="C37" s="117"/>
      <c r="D37" s="90"/>
      <c r="E37" s="90"/>
      <c r="F37" s="90"/>
      <c r="G37" s="90"/>
      <c r="H37" s="92"/>
      <c r="I37" s="90"/>
      <c r="J37" s="92"/>
    </row>
    <row r="38" spans="1:10">
      <c r="A38" s="112"/>
      <c r="B38" s="207" t="s">
        <v>299</v>
      </c>
      <c r="C38" s="206"/>
      <c r="D38" s="206"/>
      <c r="E38" s="206"/>
      <c r="F38" s="206"/>
      <c r="G38" s="206"/>
      <c r="H38" s="206"/>
      <c r="I38" s="206"/>
      <c r="J38" s="206"/>
    </row>
    <row r="39" spans="1:10">
      <c r="A39" s="112"/>
      <c r="B39" s="207" t="s">
        <v>300</v>
      </c>
      <c r="C39" s="206"/>
      <c r="D39" s="206"/>
      <c r="E39" s="206"/>
      <c r="F39" s="118"/>
      <c r="G39" s="90"/>
      <c r="H39" s="92"/>
      <c r="I39" s="90"/>
      <c r="J39" s="92"/>
    </row>
    <row r="40" spans="1:10" ht="19.5" customHeight="1">
      <c r="A40" s="113"/>
      <c r="B40" s="208" t="s">
        <v>301</v>
      </c>
      <c r="C40" s="204"/>
      <c r="D40" s="204"/>
      <c r="E40" s="204"/>
      <c r="F40" s="204"/>
      <c r="G40" s="204"/>
      <c r="H40" s="204"/>
      <c r="I40" s="204"/>
      <c r="J40" s="204"/>
    </row>
    <row r="41" spans="1:10">
      <c r="A41" s="112"/>
      <c r="B41" s="102"/>
      <c r="C41" s="102"/>
      <c r="D41" s="90"/>
      <c r="E41" s="90"/>
      <c r="F41" s="90"/>
      <c r="G41" s="90"/>
      <c r="H41" s="92"/>
      <c r="I41" s="90"/>
      <c r="J41" s="92"/>
    </row>
    <row r="42" spans="1:10">
      <c r="A42" s="112"/>
      <c r="B42" s="102"/>
      <c r="C42" s="102"/>
      <c r="D42" s="90"/>
      <c r="E42" s="90"/>
      <c r="F42" s="90"/>
      <c r="G42" s="90"/>
      <c r="H42" s="92"/>
      <c r="I42" s="90"/>
      <c r="J42" s="92"/>
    </row>
    <row r="43" spans="1:10">
      <c r="A43" s="112"/>
      <c r="B43" s="102"/>
      <c r="C43" s="102"/>
      <c r="D43" s="90"/>
      <c r="E43" s="90"/>
      <c r="F43" s="90"/>
      <c r="G43" s="90"/>
      <c r="H43" s="92"/>
      <c r="I43" s="90"/>
      <c r="J43" s="92"/>
    </row>
    <row r="44" spans="1:10">
      <c r="A44" s="112"/>
      <c r="B44" s="102"/>
      <c r="C44" s="102"/>
      <c r="D44" s="90"/>
      <c r="E44" s="90"/>
      <c r="F44" s="90"/>
      <c r="G44" s="90"/>
      <c r="H44" s="92"/>
      <c r="I44" s="90"/>
      <c r="J44" s="92"/>
    </row>
    <row r="45" spans="1:10">
      <c r="A45" s="112"/>
      <c r="B45" s="102"/>
      <c r="C45" s="102"/>
      <c r="D45" s="90"/>
      <c r="E45" s="90"/>
      <c r="F45" s="90"/>
      <c r="G45" s="90"/>
      <c r="H45" s="92"/>
      <c r="I45" s="90"/>
      <c r="J45" s="92"/>
    </row>
    <row r="46" spans="1:10">
      <c r="A46" s="112"/>
      <c r="B46" s="102"/>
      <c r="C46" s="102"/>
      <c r="D46" s="90"/>
      <c r="E46" s="90"/>
      <c r="F46" s="90"/>
      <c r="G46" s="90"/>
      <c r="H46" s="92"/>
      <c r="I46" s="90"/>
      <c r="J46" s="92"/>
    </row>
    <row r="47" spans="1:10">
      <c r="A47" s="112"/>
      <c r="B47" s="102"/>
      <c r="C47" s="102"/>
      <c r="D47" s="90"/>
      <c r="E47" s="90"/>
      <c r="F47" s="90"/>
      <c r="G47" s="90"/>
      <c r="H47" s="92"/>
      <c r="I47" s="90"/>
      <c r="J47" s="92"/>
    </row>
    <row r="48" spans="1:10">
      <c r="A48" s="112"/>
      <c r="B48" s="102"/>
      <c r="C48" s="102"/>
      <c r="D48" s="90"/>
      <c r="E48" s="90"/>
      <c r="F48" s="90"/>
      <c r="G48" s="90"/>
      <c r="H48" s="92"/>
      <c r="I48" s="90"/>
      <c r="J48" s="92"/>
    </row>
    <row r="49" spans="1:10">
      <c r="A49" s="112"/>
      <c r="B49" s="102"/>
      <c r="C49" s="102"/>
      <c r="D49" s="90"/>
      <c r="E49" s="90"/>
      <c r="F49" s="90"/>
      <c r="G49" s="90"/>
      <c r="H49" s="92"/>
      <c r="I49" s="90"/>
      <c r="J49" s="92"/>
    </row>
    <row r="50" spans="1:10">
      <c r="A50" s="112"/>
      <c r="B50" s="102"/>
      <c r="C50" s="102"/>
      <c r="D50" s="90"/>
      <c r="E50" s="90"/>
      <c r="F50" s="90"/>
      <c r="G50" s="90"/>
      <c r="H50" s="92"/>
      <c r="I50" s="90"/>
      <c r="J50" s="92"/>
    </row>
    <row r="51" spans="1:10">
      <c r="A51" s="112"/>
      <c r="B51" s="102"/>
      <c r="C51" s="102"/>
      <c r="D51" s="90"/>
      <c r="E51" s="90"/>
      <c r="F51" s="90"/>
      <c r="G51" s="90"/>
      <c r="H51" s="92"/>
      <c r="I51" s="90"/>
      <c r="J51" s="92"/>
    </row>
    <row r="52" spans="1:10">
      <c r="A52" s="112"/>
      <c r="B52" s="102"/>
      <c r="C52" s="102"/>
      <c r="D52" s="90"/>
      <c r="E52" s="90"/>
      <c r="F52" s="90"/>
      <c r="G52" s="90"/>
      <c r="H52" s="92"/>
      <c r="I52" s="90"/>
      <c r="J52" s="92"/>
    </row>
    <row r="53" spans="1:10">
      <c r="A53" s="112"/>
      <c r="B53" s="102"/>
      <c r="C53" s="102"/>
      <c r="D53" s="90"/>
      <c r="E53" s="90"/>
      <c r="F53" s="90"/>
      <c r="G53" s="90"/>
      <c r="H53" s="92"/>
      <c r="I53" s="90"/>
      <c r="J53" s="92"/>
    </row>
    <row r="54" spans="1:10">
      <c r="A54" s="112"/>
      <c r="B54" s="102"/>
      <c r="C54" s="102"/>
      <c r="D54" s="90"/>
      <c r="E54" s="90"/>
      <c r="F54" s="90"/>
      <c r="G54" s="90"/>
      <c r="H54" s="92"/>
      <c r="I54" s="90"/>
      <c r="J54" s="92"/>
    </row>
    <row r="55" spans="1:10">
      <c r="A55" s="112"/>
      <c r="B55" s="102"/>
      <c r="C55" s="102"/>
      <c r="D55" s="90"/>
      <c r="E55" s="90"/>
      <c r="F55" s="90"/>
      <c r="G55" s="90"/>
      <c r="H55" s="92"/>
      <c r="I55" s="90"/>
      <c r="J55" s="92"/>
    </row>
    <row r="56" spans="1:10">
      <c r="A56" s="112"/>
      <c r="B56" s="102"/>
      <c r="C56" s="102"/>
      <c r="D56" s="90"/>
      <c r="E56" s="90"/>
      <c r="F56" s="90"/>
      <c r="G56" s="90"/>
      <c r="H56" s="92"/>
      <c r="I56" s="90"/>
      <c r="J56" s="92"/>
    </row>
    <row r="57" spans="1:10">
      <c r="A57" s="112"/>
      <c r="B57" s="102"/>
      <c r="C57" s="102"/>
      <c r="D57" s="90"/>
      <c r="E57" s="90"/>
      <c r="F57" s="90"/>
      <c r="G57" s="90"/>
      <c r="H57" s="92"/>
      <c r="I57" s="90"/>
      <c r="J57" s="92"/>
    </row>
    <row r="58" spans="1:10">
      <c r="A58" s="112"/>
      <c r="B58" s="102"/>
      <c r="C58" s="102"/>
      <c r="D58" s="90"/>
      <c r="E58" s="90"/>
      <c r="F58" s="90"/>
      <c r="G58" s="90"/>
      <c r="H58" s="92"/>
      <c r="I58" s="90"/>
      <c r="J58" s="92"/>
    </row>
    <row r="59" spans="1:10">
      <c r="A59" s="112"/>
      <c r="B59" s="102"/>
      <c r="C59" s="102"/>
      <c r="D59" s="90"/>
      <c r="E59" s="90"/>
      <c r="F59" s="90"/>
      <c r="G59" s="90"/>
      <c r="H59" s="92"/>
      <c r="I59" s="90"/>
      <c r="J59" s="92"/>
    </row>
    <row r="60" spans="1:10">
      <c r="A60" s="112"/>
      <c r="B60" s="102"/>
      <c r="C60" s="102"/>
      <c r="D60" s="90"/>
      <c r="E60" s="90"/>
      <c r="F60" s="90"/>
      <c r="G60" s="90"/>
      <c r="H60" s="92"/>
      <c r="I60" s="90"/>
      <c r="J60" s="92"/>
    </row>
    <row r="61" spans="1:10">
      <c r="A61" s="112"/>
      <c r="B61" s="102"/>
      <c r="C61" s="102"/>
      <c r="D61" s="90"/>
      <c r="E61" s="90"/>
      <c r="F61" s="90"/>
      <c r="G61" s="90"/>
      <c r="H61" s="92"/>
      <c r="I61" s="90"/>
      <c r="J61" s="92"/>
    </row>
    <row r="62" spans="1:10">
      <c r="A62" s="112"/>
      <c r="B62" s="102"/>
      <c r="C62" s="102"/>
      <c r="D62" s="90"/>
      <c r="E62" s="90"/>
      <c r="F62" s="90"/>
      <c r="G62" s="90"/>
      <c r="H62" s="92"/>
      <c r="I62" s="90"/>
      <c r="J62" s="92"/>
    </row>
    <row r="63" spans="1:10">
      <c r="A63" s="112"/>
      <c r="B63" s="102"/>
      <c r="C63" s="102"/>
      <c r="D63" s="90"/>
      <c r="E63" s="90"/>
      <c r="F63" s="90"/>
      <c r="G63" s="90"/>
      <c r="H63" s="92"/>
      <c r="I63" s="90"/>
      <c r="J63" s="92"/>
    </row>
    <row r="64" spans="1:10">
      <c r="A64" s="112"/>
      <c r="B64" s="102"/>
      <c r="C64" s="102"/>
      <c r="D64" s="90"/>
      <c r="E64" s="90"/>
      <c r="F64" s="90"/>
      <c r="G64" s="90"/>
      <c r="H64" s="92"/>
      <c r="I64" s="90"/>
      <c r="J64" s="92"/>
    </row>
    <row r="65" spans="1:10">
      <c r="A65" s="112"/>
      <c r="B65" s="102"/>
      <c r="C65" s="102"/>
      <c r="D65" s="90"/>
      <c r="E65" s="90"/>
      <c r="F65" s="90"/>
      <c r="G65" s="90"/>
      <c r="H65" s="92"/>
      <c r="I65" s="90"/>
      <c r="J65" s="92"/>
    </row>
    <row r="66" spans="1:10">
      <c r="A66" s="112"/>
      <c r="B66" s="102"/>
      <c r="C66" s="102"/>
      <c r="D66" s="90"/>
      <c r="E66" s="90"/>
      <c r="F66" s="90"/>
      <c r="G66" s="90"/>
      <c r="H66" s="92"/>
      <c r="I66" s="90"/>
      <c r="J66" s="92"/>
    </row>
    <row r="67" spans="1:10">
      <c r="A67" s="112"/>
      <c r="B67" s="102"/>
      <c r="C67" s="102"/>
      <c r="D67" s="90"/>
      <c r="E67" s="90"/>
      <c r="F67" s="90"/>
      <c r="G67" s="90"/>
      <c r="H67" s="92"/>
      <c r="I67" s="90"/>
      <c r="J67" s="92"/>
    </row>
    <row r="68" spans="1:10">
      <c r="A68" s="112"/>
      <c r="B68" s="102"/>
      <c r="C68" s="102"/>
      <c r="D68" s="90"/>
      <c r="E68" s="90"/>
      <c r="F68" s="90"/>
      <c r="G68" s="90"/>
      <c r="H68" s="92"/>
      <c r="I68" s="90"/>
      <c r="J68" s="92"/>
    </row>
  </sheetData>
  <mergeCells count="5">
    <mergeCell ref="A1:C1"/>
    <mergeCell ref="B11:G11"/>
    <mergeCell ref="M4:M5"/>
    <mergeCell ref="D31:F31"/>
    <mergeCell ref="G31:I31"/>
  </mergeCells>
  <pageMargins left="0.7" right="0.7" top="0.75" bottom="0.75" header="0.3" footer="0.3"/>
  <pageSetup scale="57"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N67"/>
  <sheetViews>
    <sheetView zoomScale="90" zoomScaleNormal="90" workbookViewId="0">
      <selection activeCell="G27" sqref="G27"/>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10.28515625" style="96" bestFit="1" customWidth="1"/>
    <col min="10" max="10" width="11" style="105" bestFit="1" customWidth="1"/>
    <col min="11" max="11" width="9.140625" style="96"/>
    <col min="12" max="12" width="15.85546875" style="96" customWidth="1"/>
    <col min="13" max="13" width="13.85546875" style="96" customWidth="1"/>
    <col min="14" max="14" width="15.85546875" style="96" customWidth="1"/>
    <col min="15" max="16384" width="9.140625" style="96"/>
  </cols>
  <sheetData>
    <row r="1" spans="1:14" ht="15.75">
      <c r="A1" s="248" t="s">
        <v>278</v>
      </c>
      <c r="B1" s="249"/>
      <c r="C1" s="249"/>
    </row>
    <row r="2" spans="1:14" ht="13.5" thickBot="1"/>
    <row r="3" spans="1:14" s="108" customFormat="1">
      <c r="A3" s="123"/>
      <c r="B3" s="124"/>
      <c r="C3" s="125"/>
      <c r="D3" s="126"/>
      <c r="E3" s="127" t="s">
        <v>0</v>
      </c>
      <c r="F3" s="127" t="s">
        <v>1</v>
      </c>
      <c r="G3" s="127" t="s">
        <v>2</v>
      </c>
      <c r="H3" s="128" t="s">
        <v>3</v>
      </c>
      <c r="I3" s="127"/>
      <c r="J3" s="129" t="s">
        <v>4</v>
      </c>
    </row>
    <row r="4" spans="1:14" ht="12.95" customHeight="1">
      <c r="A4" s="130" t="s">
        <v>136</v>
      </c>
      <c r="B4" s="121"/>
      <c r="C4" s="122" t="s">
        <v>5</v>
      </c>
      <c r="D4" s="119" t="s">
        <v>2</v>
      </c>
      <c r="E4" s="119" t="s">
        <v>6</v>
      </c>
      <c r="F4" s="119" t="s">
        <v>7</v>
      </c>
      <c r="G4" s="119" t="s">
        <v>8</v>
      </c>
      <c r="H4" s="120" t="s">
        <v>9</v>
      </c>
      <c r="I4" s="119" t="s">
        <v>10</v>
      </c>
      <c r="J4" s="131" t="s">
        <v>11</v>
      </c>
      <c r="L4" s="109" t="s">
        <v>239</v>
      </c>
      <c r="M4" s="250" t="s">
        <v>240</v>
      </c>
      <c r="N4" s="109" t="s">
        <v>241</v>
      </c>
    </row>
    <row r="5" spans="1:14" ht="13.5" thickBot="1">
      <c r="A5" s="140" t="s">
        <v>137</v>
      </c>
      <c r="B5" s="141" t="s">
        <v>12</v>
      </c>
      <c r="C5" s="142" t="s">
        <v>13</v>
      </c>
      <c r="D5" s="143" t="s">
        <v>14</v>
      </c>
      <c r="E5" s="143" t="s">
        <v>15</v>
      </c>
      <c r="F5" s="143" t="s">
        <v>16</v>
      </c>
      <c r="G5" s="143" t="s">
        <v>17</v>
      </c>
      <c r="H5" s="144" t="s">
        <v>18</v>
      </c>
      <c r="I5" s="143" t="s">
        <v>19</v>
      </c>
      <c r="J5" s="145" t="s">
        <v>20</v>
      </c>
      <c r="L5" s="110"/>
      <c r="M5" s="250"/>
      <c r="N5" s="110"/>
    </row>
    <row r="6" spans="1:14" s="95" customFormat="1">
      <c r="A6" s="134"/>
      <c r="B6" s="135" t="s">
        <v>235</v>
      </c>
      <c r="C6" s="136"/>
      <c r="D6" s="137"/>
      <c r="E6" s="138"/>
      <c r="F6" s="137"/>
      <c r="G6" s="138"/>
      <c r="H6" s="137"/>
      <c r="I6" s="135"/>
      <c r="J6" s="139"/>
      <c r="L6" s="111"/>
      <c r="M6" s="111"/>
      <c r="N6" s="111"/>
    </row>
    <row r="7" spans="1:14">
      <c r="A7" s="156" t="str">
        <f>Totals!A7</f>
        <v>.20(c)(9)</v>
      </c>
      <c r="B7" s="114" t="s">
        <v>247</v>
      </c>
      <c r="C7" s="158" t="s">
        <v>34</v>
      </c>
      <c r="D7" s="159">
        <v>75</v>
      </c>
      <c r="E7" s="160">
        <v>1</v>
      </c>
      <c r="F7" s="161">
        <f>(D7)*(E7)</f>
        <v>75</v>
      </c>
      <c r="G7" s="160">
        <v>160</v>
      </c>
      <c r="H7" s="159">
        <f>(F7)*(G7)</f>
        <v>12000</v>
      </c>
      <c r="I7" s="211">
        <v>87.42</v>
      </c>
      <c r="J7" s="163">
        <f>(H7)*(I7)</f>
        <v>1049040</v>
      </c>
      <c r="L7" s="175">
        <f>+$J7*0.2</f>
        <v>209808</v>
      </c>
      <c r="M7" s="175">
        <f>+$J7*0.8</f>
        <v>839232</v>
      </c>
      <c r="N7" s="176">
        <v>0</v>
      </c>
    </row>
    <row r="8" spans="1:14">
      <c r="A8" s="156" t="str">
        <f>Totals!A8</f>
        <v>.3</v>
      </c>
      <c r="B8" s="114" t="s">
        <v>49</v>
      </c>
      <c r="C8" s="158" t="s">
        <v>34</v>
      </c>
      <c r="D8" s="159">
        <v>1</v>
      </c>
      <c r="E8" s="160">
        <v>1</v>
      </c>
      <c r="F8" s="161">
        <f>(D8)*(E8)</f>
        <v>1</v>
      </c>
      <c r="G8" s="160">
        <v>8</v>
      </c>
      <c r="H8" s="159">
        <f>(F8)*(G8)</f>
        <v>8</v>
      </c>
      <c r="I8" s="211">
        <v>65.56</v>
      </c>
      <c r="J8" s="163">
        <f>(H8)*(I8)</f>
        <v>524.48</v>
      </c>
      <c r="L8" s="175">
        <f t="shared" ref="L8:L27" si="0">+$J8*0.2</f>
        <v>104.89600000000002</v>
      </c>
      <c r="M8" s="175">
        <f t="shared" ref="M8:M27" si="1">+$J8*0.8</f>
        <v>419.58400000000006</v>
      </c>
      <c r="N8" s="176">
        <v>0</v>
      </c>
    </row>
    <row r="9" spans="1:14">
      <c r="A9" s="156" t="str">
        <f>Totals!A9</f>
        <v>.24(b)</v>
      </c>
      <c r="B9" s="199" t="s">
        <v>295</v>
      </c>
      <c r="C9" s="158" t="s">
        <v>34</v>
      </c>
      <c r="D9" s="159">
        <v>2</v>
      </c>
      <c r="E9" s="160">
        <v>1</v>
      </c>
      <c r="F9" s="161">
        <f>(D9)*(E9)</f>
        <v>2</v>
      </c>
      <c r="G9" s="160">
        <v>4</v>
      </c>
      <c r="H9" s="159">
        <f>(F9)*(G9)</f>
        <v>8</v>
      </c>
      <c r="I9" s="211">
        <v>65.56</v>
      </c>
      <c r="J9" s="163">
        <f>(H9)*(I9)</f>
        <v>524.48</v>
      </c>
      <c r="L9" s="175">
        <f t="shared" si="0"/>
        <v>104.89600000000002</v>
      </c>
      <c r="M9" s="175">
        <f t="shared" si="1"/>
        <v>419.58400000000006</v>
      </c>
      <c r="N9" s="176">
        <v>0</v>
      </c>
    </row>
    <row r="10" spans="1:14">
      <c r="A10" s="234" t="str">
        <f>Totals!A10</f>
        <v>.26</v>
      </c>
      <c r="B10" s="234" t="str">
        <f>Totals!B10</f>
        <v>FY2009 and FY 2010 application requests</v>
      </c>
      <c r="C10" s="158" t="s">
        <v>34</v>
      </c>
      <c r="D10" s="159">
        <v>0</v>
      </c>
      <c r="E10" s="160">
        <v>1</v>
      </c>
      <c r="F10" s="161">
        <f>(D10)*(E10)</f>
        <v>0</v>
      </c>
      <c r="G10" s="160">
        <v>0.25</v>
      </c>
      <c r="H10" s="159">
        <f>(F10)*(G10)</f>
        <v>0</v>
      </c>
      <c r="I10" s="211">
        <v>65.56</v>
      </c>
      <c r="J10" s="163">
        <f>(H10)*(I10)</f>
        <v>0</v>
      </c>
      <c r="L10" s="175">
        <f t="shared" si="0"/>
        <v>0</v>
      </c>
      <c r="M10" s="175">
        <f t="shared" si="1"/>
        <v>0</v>
      </c>
      <c r="N10" s="176">
        <v>0</v>
      </c>
    </row>
    <row r="11" spans="1:14" s="95" customFormat="1">
      <c r="A11" s="157"/>
      <c r="B11" s="254" t="s">
        <v>236</v>
      </c>
      <c r="C11" s="255"/>
      <c r="D11" s="255"/>
      <c r="E11" s="255"/>
      <c r="F11" s="255"/>
      <c r="G11" s="255"/>
      <c r="H11" s="164"/>
      <c r="I11" s="165"/>
      <c r="J11" s="166"/>
      <c r="L11" s="175"/>
      <c r="M11" s="175"/>
      <c r="N11" s="176"/>
    </row>
    <row r="12" spans="1:14" s="95" customFormat="1">
      <c r="A12" s="156" t="str">
        <f>Totals!A12</f>
        <v>.20(b)(1)</v>
      </c>
      <c r="B12" s="167" t="s">
        <v>262</v>
      </c>
      <c r="C12" s="198" t="s">
        <v>288</v>
      </c>
      <c r="D12" s="209">
        <v>75</v>
      </c>
      <c r="E12" s="160">
        <v>1</v>
      </c>
      <c r="F12" s="161">
        <f t="shared" ref="F12:F18" si="2">(D12)*(E12)</f>
        <v>75</v>
      </c>
      <c r="G12" s="160">
        <v>24</v>
      </c>
      <c r="H12" s="159">
        <f t="shared" ref="H12:H18" si="3">(F12)*(G12)</f>
        <v>1800</v>
      </c>
      <c r="I12" s="211">
        <v>65.56</v>
      </c>
      <c r="J12" s="163">
        <f t="shared" ref="J12:J18" si="4">(H12)*(I12)</f>
        <v>118008</v>
      </c>
      <c r="L12" s="175">
        <f t="shared" si="0"/>
        <v>23601.600000000002</v>
      </c>
      <c r="M12" s="175">
        <f t="shared" si="1"/>
        <v>94406.400000000009</v>
      </c>
      <c r="N12" s="176">
        <v>0</v>
      </c>
    </row>
    <row r="13" spans="1:14" s="95" customFormat="1">
      <c r="A13" s="156" t="str">
        <f>Totals!A13</f>
        <v>.23</v>
      </c>
      <c r="B13" s="167" t="s">
        <v>264</v>
      </c>
      <c r="C13" s="198" t="s">
        <v>289</v>
      </c>
      <c r="D13" s="210">
        <v>10</v>
      </c>
      <c r="E13" s="160">
        <v>1</v>
      </c>
      <c r="F13" s="161">
        <f t="shared" si="2"/>
        <v>10</v>
      </c>
      <c r="G13" s="160">
        <v>0.25</v>
      </c>
      <c r="H13" s="159">
        <v>2.5</v>
      </c>
      <c r="I13" s="211">
        <v>65.56</v>
      </c>
      <c r="J13" s="163">
        <f t="shared" si="4"/>
        <v>163.9</v>
      </c>
      <c r="L13" s="175">
        <f t="shared" si="0"/>
        <v>32.78</v>
      </c>
      <c r="M13" s="175">
        <f t="shared" si="1"/>
        <v>131.12</v>
      </c>
      <c r="N13" s="176">
        <v>0</v>
      </c>
    </row>
    <row r="14" spans="1:14" s="95" customFormat="1" ht="25.5">
      <c r="A14" s="156" t="str">
        <f>Totals!A14</f>
        <v>.23(a)(1)</v>
      </c>
      <c r="B14" s="215" t="s">
        <v>311</v>
      </c>
      <c r="C14" s="198" t="s">
        <v>290</v>
      </c>
      <c r="D14" s="210">
        <f>10+10</f>
        <v>20</v>
      </c>
      <c r="E14" s="160">
        <v>1</v>
      </c>
      <c r="F14" s="161">
        <f t="shared" si="2"/>
        <v>20</v>
      </c>
      <c r="G14" s="160">
        <v>1.5</v>
      </c>
      <c r="H14" s="159">
        <v>30</v>
      </c>
      <c r="I14" s="211">
        <v>65.56</v>
      </c>
      <c r="J14" s="163">
        <f t="shared" si="4"/>
        <v>1966.8000000000002</v>
      </c>
      <c r="L14" s="175">
        <f t="shared" si="0"/>
        <v>393.36000000000007</v>
      </c>
      <c r="M14" s="175">
        <f t="shared" si="1"/>
        <v>1573.4400000000003</v>
      </c>
      <c r="N14" s="176">
        <v>0</v>
      </c>
    </row>
    <row r="15" spans="1:14" s="95" customFormat="1" ht="25.5">
      <c r="A15" s="156" t="str">
        <f>Totals!A15</f>
        <v>.20(b)(2)</v>
      </c>
      <c r="B15" s="199" t="s">
        <v>291</v>
      </c>
      <c r="C15" s="200" t="s">
        <v>292</v>
      </c>
      <c r="D15" s="209">
        <v>75</v>
      </c>
      <c r="E15" s="160">
        <v>1</v>
      </c>
      <c r="F15" s="161">
        <f t="shared" si="2"/>
        <v>75</v>
      </c>
      <c r="G15" s="160">
        <v>0.05</v>
      </c>
      <c r="H15" s="159">
        <v>4</v>
      </c>
      <c r="I15" s="211">
        <v>65.56</v>
      </c>
      <c r="J15" s="163">
        <f t="shared" si="4"/>
        <v>262.24</v>
      </c>
      <c r="L15" s="175">
        <f>+$J15*0.2</f>
        <v>52.448000000000008</v>
      </c>
      <c r="M15" s="175">
        <f>+$J15*0.8</f>
        <v>209.79200000000003</v>
      </c>
      <c r="N15" s="176">
        <v>0</v>
      </c>
    </row>
    <row r="16" spans="1:14" s="95" customFormat="1">
      <c r="A16" s="156" t="str">
        <f>Totals!A16</f>
        <v>.20(b)(3)</v>
      </c>
      <c r="B16" s="114" t="s">
        <v>41</v>
      </c>
      <c r="C16" s="158" t="s">
        <v>250</v>
      </c>
      <c r="D16" s="209">
        <v>75</v>
      </c>
      <c r="E16" s="160">
        <v>1</v>
      </c>
      <c r="F16" s="161">
        <f t="shared" si="2"/>
        <v>75</v>
      </c>
      <c r="G16" s="160">
        <v>0.16</v>
      </c>
      <c r="H16" s="159">
        <f t="shared" si="3"/>
        <v>12</v>
      </c>
      <c r="I16" s="211">
        <v>65.56</v>
      </c>
      <c r="J16" s="163">
        <f t="shared" si="4"/>
        <v>786.72</v>
      </c>
      <c r="L16" s="175">
        <f>+$J16*0.2</f>
        <v>157.34400000000002</v>
      </c>
      <c r="M16" s="175">
        <f>+$J16*0.8</f>
        <v>629.37600000000009</v>
      </c>
      <c r="N16" s="176">
        <v>0</v>
      </c>
    </row>
    <row r="17" spans="1:14" s="95" customFormat="1">
      <c r="A17" s="156" t="str">
        <f>Totals!A17</f>
        <v>.20(b)(4)</v>
      </c>
      <c r="B17" s="114" t="s">
        <v>43</v>
      </c>
      <c r="C17" s="158" t="s">
        <v>251</v>
      </c>
      <c r="D17" s="209">
        <v>75</v>
      </c>
      <c r="E17" s="160">
        <v>1</v>
      </c>
      <c r="F17" s="161">
        <f t="shared" si="2"/>
        <v>75</v>
      </c>
      <c r="G17" s="160">
        <v>0.25</v>
      </c>
      <c r="H17" s="159">
        <v>19</v>
      </c>
      <c r="I17" s="211">
        <v>65.56</v>
      </c>
      <c r="J17" s="163">
        <f t="shared" si="4"/>
        <v>1245.6400000000001</v>
      </c>
      <c r="L17" s="175">
        <f>+$J17*0.2</f>
        <v>249.12800000000004</v>
      </c>
      <c r="M17" s="175">
        <f>+$J17*0.8</f>
        <v>996.51200000000017</v>
      </c>
      <c r="N17" s="176">
        <v>0</v>
      </c>
    </row>
    <row r="18" spans="1:14" s="95" customFormat="1">
      <c r="A18" s="156" t="str">
        <f>Totals!A18</f>
        <v>.20(b)(5)</v>
      </c>
      <c r="B18" s="114" t="s">
        <v>45</v>
      </c>
      <c r="C18" s="158" t="s">
        <v>158</v>
      </c>
      <c r="D18" s="209">
        <v>75</v>
      </c>
      <c r="E18" s="160">
        <v>1</v>
      </c>
      <c r="F18" s="161">
        <f t="shared" si="2"/>
        <v>75</v>
      </c>
      <c r="G18" s="160">
        <v>10</v>
      </c>
      <c r="H18" s="159">
        <f t="shared" si="3"/>
        <v>750</v>
      </c>
      <c r="I18" s="211">
        <v>65.56</v>
      </c>
      <c r="J18" s="163">
        <f t="shared" si="4"/>
        <v>49170</v>
      </c>
      <c r="L18" s="175">
        <f>+$J18*0.2</f>
        <v>9834</v>
      </c>
      <c r="M18" s="175">
        <f>+$J18*0.8</f>
        <v>39336</v>
      </c>
      <c r="N18" s="176"/>
    </row>
    <row r="19" spans="1:14" s="95" customFormat="1" ht="38.25">
      <c r="A19" s="156" t="str">
        <f>Totals!A19</f>
        <v>.20(b)(6)(i)</v>
      </c>
      <c r="B19" s="168" t="s">
        <v>248</v>
      </c>
      <c r="C19" s="158" t="s">
        <v>253</v>
      </c>
      <c r="D19" s="209">
        <v>75</v>
      </c>
      <c r="E19" s="160">
        <v>1</v>
      </c>
      <c r="F19" s="161">
        <f>(D19)*(E19)</f>
        <v>75</v>
      </c>
      <c r="G19" s="160">
        <v>0.05</v>
      </c>
      <c r="H19" s="159">
        <v>4</v>
      </c>
      <c r="I19" s="211">
        <v>65.56</v>
      </c>
      <c r="J19" s="163">
        <f>(H19)*(I19)</f>
        <v>262.24</v>
      </c>
      <c r="L19" s="175">
        <f t="shared" si="0"/>
        <v>52.448000000000008</v>
      </c>
      <c r="M19" s="175">
        <f t="shared" si="1"/>
        <v>209.79200000000003</v>
      </c>
      <c r="N19" s="176">
        <v>0</v>
      </c>
    </row>
    <row r="20" spans="1:14" s="95" customFormat="1" ht="38.25">
      <c r="A20" s="156" t="str">
        <f>Totals!A20</f>
        <v>.20(b)(6)(ii)</v>
      </c>
      <c r="B20" s="114" t="s">
        <v>249</v>
      </c>
      <c r="C20" s="158" t="s">
        <v>254</v>
      </c>
      <c r="D20" s="209">
        <v>75</v>
      </c>
      <c r="E20" s="160">
        <v>1</v>
      </c>
      <c r="F20" s="161">
        <f t="shared" ref="F20" si="5">(D20)*(E20)</f>
        <v>75</v>
      </c>
      <c r="G20" s="160">
        <v>0.05</v>
      </c>
      <c r="H20" s="159">
        <v>4</v>
      </c>
      <c r="I20" s="211">
        <v>65.56</v>
      </c>
      <c r="J20" s="163">
        <f t="shared" ref="J20" si="6">(H20)*(I20)</f>
        <v>262.24</v>
      </c>
      <c r="L20" s="175">
        <f t="shared" si="0"/>
        <v>52.448000000000008</v>
      </c>
      <c r="M20" s="175">
        <f t="shared" si="1"/>
        <v>209.79200000000003</v>
      </c>
      <c r="N20" s="176">
        <v>0</v>
      </c>
    </row>
    <row r="21" spans="1:14" s="95" customFormat="1" ht="25.5">
      <c r="A21" s="156" t="str">
        <f>Totals!A21</f>
        <v>.20(b)(6)(iii)</v>
      </c>
      <c r="B21" s="114" t="s">
        <v>39</v>
      </c>
      <c r="C21" s="158" t="s">
        <v>40</v>
      </c>
      <c r="D21" s="210">
        <v>75</v>
      </c>
      <c r="E21" s="160">
        <v>1</v>
      </c>
      <c r="F21" s="161">
        <f>(D21)*(E21)</f>
        <v>75</v>
      </c>
      <c r="G21" s="160">
        <v>0.16</v>
      </c>
      <c r="H21" s="159">
        <f>(F21)*(G21)</f>
        <v>12</v>
      </c>
      <c r="I21" s="211">
        <v>65.56</v>
      </c>
      <c r="J21" s="163">
        <f>(H21)*(I21)</f>
        <v>786.72</v>
      </c>
      <c r="L21" s="175">
        <f>+$J21*0.2</f>
        <v>157.34400000000002</v>
      </c>
      <c r="M21" s="175">
        <f>+$J21*0.8</f>
        <v>629.37600000000009</v>
      </c>
      <c r="N21" s="176">
        <v>0</v>
      </c>
    </row>
    <row r="22" spans="1:14" s="95" customFormat="1">
      <c r="A22" s="156"/>
      <c r="B22" s="165"/>
      <c r="C22" s="158"/>
      <c r="D22" s="211"/>
      <c r="E22" s="160"/>
      <c r="F22" s="161"/>
      <c r="G22" s="160"/>
      <c r="H22" s="159"/>
      <c r="I22" s="211"/>
      <c r="J22" s="163"/>
      <c r="L22" s="175"/>
      <c r="M22" s="175"/>
      <c r="N22" s="176"/>
    </row>
    <row r="23" spans="1:14" s="95" customFormat="1">
      <c r="A23" s="156"/>
      <c r="B23" s="169" t="s">
        <v>252</v>
      </c>
      <c r="C23" s="122"/>
      <c r="D23" s="211"/>
      <c r="E23" s="160"/>
      <c r="F23" s="161"/>
      <c r="G23" s="160"/>
      <c r="H23" s="159"/>
      <c r="I23" s="211"/>
      <c r="J23" s="163"/>
      <c r="L23" s="175"/>
      <c r="M23" s="175"/>
      <c r="N23" s="176"/>
    </row>
    <row r="24" spans="1:14" s="95" customFormat="1" ht="25.5">
      <c r="A24" s="156" t="str">
        <f>Totals!A24</f>
        <v>.24(a)(1)</v>
      </c>
      <c r="B24" s="214" t="str">
        <f>Totals!B24</f>
        <v>Outlay Report and Request for Reimbursement for Construction Programs</v>
      </c>
      <c r="C24" s="158" t="str">
        <f>Totals!C24</f>
        <v>SF 271 (0348-0002)</v>
      </c>
      <c r="D24" s="210">
        <v>10</v>
      </c>
      <c r="E24" s="160">
        <v>12</v>
      </c>
      <c r="F24" s="161">
        <f t="shared" ref="F24" si="7">(D24)*(E24)</f>
        <v>120</v>
      </c>
      <c r="G24" s="160">
        <v>1</v>
      </c>
      <c r="H24" s="159">
        <f t="shared" ref="H24" si="8">(F24)*(G24)</f>
        <v>120</v>
      </c>
      <c r="I24" s="211">
        <v>65.56</v>
      </c>
      <c r="J24" s="163">
        <f t="shared" ref="J24" si="9">(H24)*(I24)</f>
        <v>7867.2000000000007</v>
      </c>
      <c r="L24" s="175">
        <f t="shared" si="0"/>
        <v>1573.4400000000003</v>
      </c>
      <c r="M24" s="175">
        <f t="shared" si="1"/>
        <v>6293.7600000000011</v>
      </c>
      <c r="N24" s="176">
        <v>0</v>
      </c>
    </row>
    <row r="25" spans="1:14" s="95" customFormat="1">
      <c r="A25" s="156"/>
      <c r="B25" s="165"/>
      <c r="C25" s="158"/>
      <c r="D25" s="211"/>
      <c r="E25" s="160"/>
      <c r="F25" s="161"/>
      <c r="G25" s="160"/>
      <c r="H25" s="159"/>
      <c r="I25" s="211"/>
      <c r="J25" s="163"/>
      <c r="L25" s="175"/>
      <c r="M25" s="175"/>
      <c r="N25" s="176"/>
    </row>
    <row r="26" spans="1:14" s="95" customFormat="1">
      <c r="A26" s="157"/>
      <c r="B26" s="170" t="s">
        <v>237</v>
      </c>
      <c r="C26" s="162"/>
      <c r="D26" s="211"/>
      <c r="E26" s="162"/>
      <c r="F26" s="162"/>
      <c r="G26" s="162"/>
      <c r="H26" s="164"/>
      <c r="I26" s="211"/>
      <c r="J26" s="166"/>
      <c r="L26" s="175"/>
      <c r="M26" s="175"/>
      <c r="N26" s="176"/>
    </row>
    <row r="27" spans="1:14" s="95" customFormat="1" ht="25.5">
      <c r="A27" s="156" t="str">
        <f>Totals!A27</f>
        <v>.5(b)(2)</v>
      </c>
      <c r="B27" s="167" t="s">
        <v>238</v>
      </c>
      <c r="C27" s="162"/>
      <c r="D27" s="210">
        <f>10+10+10</f>
        <v>30</v>
      </c>
      <c r="E27" s="160">
        <v>1</v>
      </c>
      <c r="F27" s="161">
        <f>(D27)*(E27)</f>
        <v>30</v>
      </c>
      <c r="G27" s="160">
        <v>2</v>
      </c>
      <c r="H27" s="159">
        <f>(F27)*(G27)</f>
        <v>60</v>
      </c>
      <c r="I27" s="211">
        <v>65.56</v>
      </c>
      <c r="J27" s="163">
        <f>(H27)*(I27)</f>
        <v>3933.6000000000004</v>
      </c>
      <c r="L27" s="175">
        <f t="shared" si="0"/>
        <v>786.72000000000014</v>
      </c>
      <c r="M27" s="175">
        <f t="shared" si="1"/>
        <v>3146.8800000000006</v>
      </c>
      <c r="N27" s="176">
        <v>0</v>
      </c>
    </row>
    <row r="28" spans="1:14" s="95" customFormat="1">
      <c r="A28" s="132"/>
      <c r="B28" s="170"/>
      <c r="C28" s="162"/>
      <c r="D28" s="162"/>
      <c r="E28" s="162"/>
      <c r="F28" s="162"/>
      <c r="G28" s="162"/>
      <c r="H28" s="164"/>
      <c r="I28" s="165"/>
      <c r="J28" s="166"/>
      <c r="L28" s="177"/>
      <c r="M28" s="177"/>
      <c r="N28" s="176"/>
    </row>
    <row r="29" spans="1:14" s="95" customFormat="1" ht="20.45" customHeight="1" thickBot="1">
      <c r="A29" s="133"/>
      <c r="B29" s="171" t="s">
        <v>35</v>
      </c>
      <c r="C29" s="171"/>
      <c r="D29" s="172"/>
      <c r="E29" s="173"/>
      <c r="F29" s="144">
        <f>SUM(F7:F27)-F24</f>
        <v>738</v>
      </c>
      <c r="G29" s="173"/>
      <c r="H29" s="144">
        <f>SUM(H7:H27)-H24</f>
        <v>14713.5</v>
      </c>
      <c r="I29" s="228"/>
      <c r="J29" s="241">
        <f>SUM(J7:J27)-J24</f>
        <v>1226937.0599999998</v>
      </c>
      <c r="L29" s="241">
        <f>SUM(L7:L27)-L24</f>
        <v>245387.41200000004</v>
      </c>
      <c r="M29" s="241">
        <f>SUM(M7:M27)-M24</f>
        <v>981549.64800000016</v>
      </c>
      <c r="N29" s="178">
        <f>SUM(N7:N28)</f>
        <v>0</v>
      </c>
    </row>
    <row r="30" spans="1:14">
      <c r="A30" s="112"/>
      <c r="B30" s="89"/>
      <c r="C30" s="102"/>
      <c r="D30" s="90"/>
      <c r="E30" s="90"/>
      <c r="F30" s="91"/>
      <c r="G30" s="90"/>
      <c r="H30" s="91"/>
      <c r="I30" s="90"/>
      <c r="J30" s="91"/>
    </row>
    <row r="31" spans="1:14">
      <c r="A31" s="113"/>
      <c r="B31" s="90"/>
      <c r="C31" s="117"/>
      <c r="D31" s="251" t="s">
        <v>242</v>
      </c>
      <c r="E31" s="251"/>
      <c r="F31" s="251"/>
      <c r="G31" s="251" t="s">
        <v>244</v>
      </c>
      <c r="H31" s="251"/>
      <c r="I31" s="251"/>
      <c r="J31" s="92"/>
    </row>
    <row r="32" spans="1:14" ht="38.25">
      <c r="A32" s="113"/>
      <c r="B32" s="117" t="s">
        <v>245</v>
      </c>
      <c r="C32" s="117"/>
      <c r="D32" s="93" t="s">
        <v>239</v>
      </c>
      <c r="E32" s="93" t="s">
        <v>240</v>
      </c>
      <c r="F32" s="93" t="s">
        <v>241</v>
      </c>
      <c r="G32" s="93" t="s">
        <v>239</v>
      </c>
      <c r="H32" s="93" t="s">
        <v>240</v>
      </c>
      <c r="I32" s="93" t="s">
        <v>241</v>
      </c>
      <c r="J32" s="92"/>
    </row>
    <row r="33" spans="1:10">
      <c r="A33" s="113"/>
      <c r="B33" s="90" t="s">
        <v>243</v>
      </c>
      <c r="C33" s="117">
        <v>75</v>
      </c>
      <c r="D33" s="90">
        <f t="shared" ref="D33:F34" si="10">+$C33*G33</f>
        <v>15</v>
      </c>
      <c r="E33" s="90">
        <f t="shared" si="10"/>
        <v>60</v>
      </c>
      <c r="F33" s="90">
        <f t="shared" si="10"/>
        <v>0</v>
      </c>
      <c r="G33" s="94">
        <v>0.2</v>
      </c>
      <c r="H33" s="94">
        <v>0.8</v>
      </c>
      <c r="I33" s="90">
        <v>0</v>
      </c>
      <c r="J33" s="92"/>
    </row>
    <row r="34" spans="1:10">
      <c r="A34" s="113"/>
      <c r="B34" s="90" t="s">
        <v>263</v>
      </c>
      <c r="C34" s="90">
        <v>10</v>
      </c>
      <c r="D34" s="90">
        <f t="shared" ref="D34" si="11">+$C34*G34</f>
        <v>2</v>
      </c>
      <c r="E34" s="90">
        <f t="shared" ref="E34" si="12">+$C34*H34</f>
        <v>8</v>
      </c>
      <c r="F34" s="90">
        <f t="shared" si="10"/>
        <v>0</v>
      </c>
      <c r="G34" s="94">
        <v>0.2</v>
      </c>
      <c r="H34" s="94">
        <v>0.8</v>
      </c>
      <c r="I34" s="90">
        <v>0</v>
      </c>
      <c r="J34" s="92"/>
    </row>
    <row r="35" spans="1:10">
      <c r="A35" s="113"/>
      <c r="B35" s="90"/>
      <c r="C35" s="102"/>
      <c r="D35" s="90"/>
      <c r="E35" s="90"/>
      <c r="F35" s="90"/>
      <c r="G35" s="90"/>
      <c r="H35" s="92"/>
      <c r="I35" s="90"/>
      <c r="J35" s="92"/>
    </row>
    <row r="36" spans="1:10">
      <c r="A36" s="112"/>
      <c r="B36" s="102"/>
      <c r="C36" s="102"/>
      <c r="D36" s="90"/>
      <c r="E36" s="90"/>
      <c r="F36" s="90"/>
      <c r="G36" s="90"/>
      <c r="H36" s="92"/>
      <c r="I36" s="90"/>
      <c r="J36" s="92"/>
    </row>
    <row r="37" spans="1:10">
      <c r="A37" s="112"/>
      <c r="B37" s="97" t="s">
        <v>246</v>
      </c>
      <c r="C37" s="117"/>
      <c r="D37" s="90"/>
      <c r="E37" s="90"/>
      <c r="F37" s="90"/>
      <c r="G37" s="90"/>
      <c r="H37" s="92"/>
      <c r="I37" s="90"/>
      <c r="J37" s="92"/>
    </row>
    <row r="38" spans="1:10" ht="12.95" customHeight="1">
      <c r="A38" s="112"/>
      <c r="B38" s="207" t="s">
        <v>299</v>
      </c>
      <c r="C38" s="206"/>
      <c r="D38" s="206"/>
      <c r="E38" s="206"/>
      <c r="F38" s="206"/>
      <c r="G38" s="206"/>
      <c r="H38" s="206"/>
      <c r="I38" s="206"/>
      <c r="J38" s="206"/>
    </row>
    <row r="39" spans="1:10">
      <c r="A39" s="112"/>
      <c r="B39" s="207" t="s">
        <v>302</v>
      </c>
      <c r="C39" s="206"/>
      <c r="D39" s="206"/>
      <c r="E39" s="206"/>
      <c r="F39" s="118"/>
      <c r="G39" s="90"/>
      <c r="H39" s="92"/>
      <c r="I39" s="90"/>
      <c r="J39" s="92"/>
    </row>
    <row r="40" spans="1:10" ht="19.5" customHeight="1">
      <c r="A40" s="113"/>
      <c r="B40" s="208" t="s">
        <v>301</v>
      </c>
      <c r="C40" s="204"/>
      <c r="D40" s="204"/>
      <c r="E40" s="204"/>
      <c r="F40" s="204"/>
      <c r="G40" s="204"/>
      <c r="H40" s="204"/>
      <c r="I40" s="204"/>
      <c r="J40" s="204"/>
    </row>
    <row r="41" spans="1:10">
      <c r="A41" s="112"/>
      <c r="B41" s="102"/>
      <c r="C41" s="102"/>
      <c r="D41" s="90"/>
      <c r="E41" s="90"/>
      <c r="F41" s="90"/>
      <c r="G41" s="90"/>
      <c r="H41" s="92"/>
      <c r="I41" s="90"/>
      <c r="J41" s="92"/>
    </row>
    <row r="42" spans="1:10">
      <c r="A42" s="112"/>
      <c r="B42" s="102"/>
      <c r="C42" s="102"/>
      <c r="D42" s="90"/>
      <c r="E42" s="90"/>
      <c r="F42" s="90"/>
      <c r="G42" s="90"/>
      <c r="H42" s="92"/>
      <c r="I42" s="90"/>
      <c r="J42" s="92"/>
    </row>
    <row r="43" spans="1:10">
      <c r="A43" s="112"/>
      <c r="B43" s="102"/>
      <c r="C43" s="102"/>
      <c r="D43" s="90"/>
      <c r="E43" s="90"/>
      <c r="F43" s="90"/>
      <c r="G43" s="90"/>
      <c r="H43" s="92"/>
      <c r="I43" s="90"/>
      <c r="J43" s="92"/>
    </row>
    <row r="44" spans="1:10">
      <c r="A44" s="112"/>
      <c r="B44" s="102"/>
      <c r="C44" s="102"/>
      <c r="D44" s="90"/>
      <c r="E44" s="90"/>
      <c r="F44" s="90"/>
      <c r="G44" s="90"/>
      <c r="H44" s="92"/>
      <c r="I44" s="90"/>
      <c r="J44" s="92"/>
    </row>
    <row r="45" spans="1:10">
      <c r="A45" s="112"/>
      <c r="B45" s="102"/>
      <c r="C45" s="102"/>
      <c r="D45" s="90"/>
      <c r="E45" s="90"/>
      <c r="F45" s="90"/>
      <c r="G45" s="90"/>
      <c r="H45" s="92"/>
      <c r="I45" s="90"/>
      <c r="J45" s="92"/>
    </row>
    <row r="46" spans="1:10">
      <c r="A46" s="112"/>
      <c r="B46" s="102"/>
      <c r="C46" s="102"/>
      <c r="D46" s="90"/>
      <c r="E46" s="90"/>
      <c r="F46" s="90"/>
      <c r="G46" s="90"/>
      <c r="H46" s="92"/>
      <c r="I46" s="90"/>
      <c r="J46" s="92"/>
    </row>
    <row r="47" spans="1:10">
      <c r="A47" s="112"/>
      <c r="B47" s="102"/>
      <c r="C47" s="102"/>
      <c r="D47" s="90"/>
      <c r="E47" s="90"/>
      <c r="F47" s="90"/>
      <c r="G47" s="90"/>
      <c r="H47" s="92"/>
      <c r="I47" s="90"/>
      <c r="J47" s="92"/>
    </row>
    <row r="48" spans="1:10">
      <c r="A48" s="112"/>
      <c r="B48" s="102"/>
      <c r="C48" s="102"/>
      <c r="D48" s="90"/>
      <c r="E48" s="90"/>
      <c r="F48" s="90"/>
      <c r="G48" s="90"/>
      <c r="H48" s="92"/>
      <c r="I48" s="90"/>
      <c r="J48" s="92"/>
    </row>
    <row r="49" spans="1:10">
      <c r="A49" s="112"/>
      <c r="B49" s="102"/>
      <c r="C49" s="102"/>
      <c r="D49" s="90"/>
      <c r="E49" s="90"/>
      <c r="F49" s="90"/>
      <c r="G49" s="90"/>
      <c r="H49" s="92"/>
      <c r="I49" s="90"/>
      <c r="J49" s="92"/>
    </row>
    <row r="50" spans="1:10">
      <c r="A50" s="112"/>
      <c r="B50" s="102"/>
      <c r="C50" s="102"/>
      <c r="D50" s="90"/>
      <c r="E50" s="90"/>
      <c r="F50" s="90"/>
      <c r="G50" s="90"/>
      <c r="H50" s="92"/>
      <c r="I50" s="90"/>
      <c r="J50" s="92"/>
    </row>
    <row r="51" spans="1:10">
      <c r="A51" s="112"/>
      <c r="B51" s="102"/>
      <c r="C51" s="102"/>
      <c r="D51" s="90"/>
      <c r="E51" s="90"/>
      <c r="F51" s="90"/>
      <c r="G51" s="90"/>
      <c r="H51" s="92"/>
      <c r="I51" s="90"/>
      <c r="J51" s="92"/>
    </row>
    <row r="52" spans="1:10">
      <c r="A52" s="112"/>
      <c r="B52" s="102"/>
      <c r="C52" s="102"/>
      <c r="D52" s="90"/>
      <c r="E52" s="90"/>
      <c r="F52" s="90"/>
      <c r="G52" s="90"/>
      <c r="H52" s="92"/>
      <c r="I52" s="90"/>
      <c r="J52" s="92"/>
    </row>
    <row r="53" spans="1:10">
      <c r="A53" s="112"/>
      <c r="B53" s="102"/>
      <c r="C53" s="102"/>
      <c r="D53" s="90"/>
      <c r="E53" s="90"/>
      <c r="F53" s="90"/>
      <c r="G53" s="90"/>
      <c r="H53" s="92"/>
      <c r="I53" s="90"/>
      <c r="J53" s="92"/>
    </row>
    <row r="54" spans="1:10">
      <c r="A54" s="112"/>
      <c r="B54" s="102"/>
      <c r="C54" s="102"/>
      <c r="D54" s="90"/>
      <c r="E54" s="90"/>
      <c r="F54" s="90"/>
      <c r="G54" s="90"/>
      <c r="H54" s="92"/>
      <c r="I54" s="90"/>
      <c r="J54" s="92"/>
    </row>
    <row r="55" spans="1:10">
      <c r="A55" s="112"/>
      <c r="B55" s="102"/>
      <c r="C55" s="102"/>
      <c r="D55" s="90"/>
      <c r="E55" s="90"/>
      <c r="F55" s="90"/>
      <c r="G55" s="90"/>
      <c r="H55" s="92"/>
      <c r="I55" s="90"/>
      <c r="J55" s="92"/>
    </row>
    <row r="56" spans="1:10">
      <c r="A56" s="112"/>
      <c r="B56" s="102"/>
      <c r="C56" s="102"/>
      <c r="D56" s="90"/>
      <c r="E56" s="90"/>
      <c r="F56" s="90"/>
      <c r="G56" s="90"/>
      <c r="H56" s="92"/>
      <c r="I56" s="90"/>
      <c r="J56" s="92"/>
    </row>
    <row r="57" spans="1:10">
      <c r="A57" s="112"/>
      <c r="B57" s="102"/>
      <c r="C57" s="102"/>
      <c r="D57" s="90"/>
      <c r="E57" s="90"/>
      <c r="F57" s="90"/>
      <c r="G57" s="90"/>
      <c r="H57" s="92"/>
      <c r="I57" s="90"/>
      <c r="J57" s="92"/>
    </row>
    <row r="58" spans="1:10">
      <c r="A58" s="112"/>
      <c r="B58" s="102"/>
      <c r="C58" s="102"/>
      <c r="D58" s="90"/>
      <c r="E58" s="90"/>
      <c r="F58" s="90"/>
      <c r="G58" s="90"/>
      <c r="H58" s="92"/>
      <c r="I58" s="90"/>
      <c r="J58" s="92"/>
    </row>
    <row r="59" spans="1:10">
      <c r="A59" s="112"/>
      <c r="B59" s="102"/>
      <c r="C59" s="102"/>
      <c r="D59" s="90"/>
      <c r="E59" s="90"/>
      <c r="F59" s="90"/>
      <c r="G59" s="90"/>
      <c r="H59" s="92"/>
      <c r="I59" s="90"/>
      <c r="J59" s="92"/>
    </row>
    <row r="60" spans="1:10">
      <c r="A60" s="112"/>
      <c r="B60" s="102"/>
      <c r="C60" s="102"/>
      <c r="D60" s="90"/>
      <c r="E60" s="90"/>
      <c r="F60" s="90"/>
      <c r="G60" s="90"/>
      <c r="H60" s="92"/>
      <c r="I60" s="90"/>
      <c r="J60" s="92"/>
    </row>
    <row r="61" spans="1:10">
      <c r="A61" s="112"/>
      <c r="B61" s="102"/>
      <c r="C61" s="102"/>
      <c r="D61" s="90"/>
      <c r="E61" s="90"/>
      <c r="F61" s="90"/>
      <c r="G61" s="90"/>
      <c r="H61" s="92"/>
      <c r="I61" s="90"/>
      <c r="J61" s="92"/>
    </row>
    <row r="62" spans="1:10">
      <c r="A62" s="112"/>
      <c r="B62" s="102"/>
      <c r="C62" s="102"/>
      <c r="D62" s="90"/>
      <c r="E62" s="90"/>
      <c r="F62" s="90"/>
      <c r="G62" s="90"/>
      <c r="H62" s="92"/>
      <c r="I62" s="90"/>
      <c r="J62" s="92"/>
    </row>
    <row r="63" spans="1:10">
      <c r="A63" s="112"/>
      <c r="B63" s="102"/>
      <c r="C63" s="102"/>
      <c r="D63" s="90"/>
      <c r="E63" s="90"/>
      <c r="F63" s="90"/>
      <c r="G63" s="90"/>
      <c r="H63" s="92"/>
      <c r="I63" s="90"/>
      <c r="J63" s="92"/>
    </row>
    <row r="64" spans="1:10">
      <c r="A64" s="112"/>
      <c r="B64" s="102"/>
      <c r="C64" s="102"/>
      <c r="D64" s="90"/>
      <c r="E64" s="90"/>
      <c r="F64" s="90"/>
      <c r="G64" s="90"/>
      <c r="H64" s="92"/>
      <c r="I64" s="90"/>
      <c r="J64" s="92"/>
    </row>
    <row r="65" spans="1:10">
      <c r="A65" s="112"/>
      <c r="B65" s="102"/>
      <c r="C65" s="102"/>
      <c r="D65" s="90"/>
      <c r="E65" s="90"/>
      <c r="F65" s="90"/>
      <c r="G65" s="90"/>
      <c r="H65" s="92"/>
      <c r="I65" s="90"/>
      <c r="J65" s="92"/>
    </row>
    <row r="66" spans="1:10">
      <c r="A66" s="112"/>
      <c r="B66" s="102"/>
      <c r="C66" s="102"/>
      <c r="D66" s="90"/>
      <c r="E66" s="90"/>
      <c r="F66" s="90"/>
      <c r="G66" s="90"/>
      <c r="H66" s="92"/>
      <c r="I66" s="90"/>
      <c r="J66" s="92"/>
    </row>
    <row r="67" spans="1:10">
      <c r="A67" s="112"/>
      <c r="B67" s="102"/>
      <c r="C67" s="102"/>
      <c r="D67" s="90"/>
      <c r="E67" s="90"/>
      <c r="F67" s="90"/>
      <c r="G67" s="90"/>
      <c r="H67" s="92"/>
      <c r="I67" s="90"/>
      <c r="J67" s="92"/>
    </row>
  </sheetData>
  <mergeCells count="5">
    <mergeCell ref="M4:M5"/>
    <mergeCell ref="A1:C1"/>
    <mergeCell ref="B11:G11"/>
    <mergeCell ref="D31:F31"/>
    <mergeCell ref="G31:I31"/>
  </mergeCells>
  <pageMargins left="0.7" right="0.7" top="0.75" bottom="0.75" header="0.3" footer="0.3"/>
  <pageSetup scale="57"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N86"/>
  <sheetViews>
    <sheetView zoomScale="84" zoomScaleNormal="84" workbookViewId="0">
      <pane ySplit="5" topLeftCell="A6" activePane="bottomLeft" state="frozen"/>
      <selection pane="bottomLeft" activeCell="G7" sqref="G7"/>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9.28515625" style="96" bestFit="1" customWidth="1"/>
    <col min="10" max="10" width="12" style="105" bestFit="1" customWidth="1"/>
    <col min="11" max="11" width="9.28515625" style="96" bestFit="1" customWidth="1"/>
    <col min="12" max="12" width="15.85546875" style="96" customWidth="1"/>
    <col min="13" max="13" width="13.85546875" style="96" customWidth="1"/>
    <col min="14" max="14" width="15.85546875" style="96" customWidth="1"/>
    <col min="15" max="15" width="4.140625" style="96" customWidth="1"/>
    <col min="16" max="16384" width="9.140625" style="96"/>
  </cols>
  <sheetData>
    <row r="1" spans="1:14" ht="15.75">
      <c r="A1" s="248" t="s">
        <v>265</v>
      </c>
      <c r="B1" s="249"/>
      <c r="C1" s="249"/>
      <c r="D1" s="192"/>
      <c r="E1" s="192"/>
      <c r="F1" s="192"/>
      <c r="G1" s="217"/>
      <c r="H1" s="218"/>
      <c r="I1" s="192"/>
      <c r="J1" s="219"/>
    </row>
    <row r="2" spans="1:14" ht="13.5" thickBot="1">
      <c r="A2" s="220"/>
      <c r="B2" s="221"/>
      <c r="C2" s="221"/>
      <c r="D2" s="192"/>
      <c r="E2" s="192"/>
      <c r="F2" s="192"/>
      <c r="G2" s="217"/>
      <c r="H2" s="218"/>
      <c r="I2" s="192"/>
      <c r="J2" s="219"/>
    </row>
    <row r="3" spans="1:14" s="108" customFormat="1">
      <c r="A3" s="183" t="s">
        <v>136</v>
      </c>
      <c r="B3" s="222"/>
      <c r="C3" s="223"/>
      <c r="D3" s="224"/>
      <c r="E3" s="127" t="s">
        <v>0</v>
      </c>
      <c r="F3" s="127" t="s">
        <v>1</v>
      </c>
      <c r="G3" s="127" t="s">
        <v>2</v>
      </c>
      <c r="H3" s="128" t="s">
        <v>3</v>
      </c>
      <c r="I3" s="127"/>
      <c r="J3" s="129" t="s">
        <v>4</v>
      </c>
    </row>
    <row r="4" spans="1:14" ht="12.95" customHeight="1">
      <c r="A4" s="147" t="s">
        <v>269</v>
      </c>
      <c r="B4" s="225"/>
      <c r="C4" s="122" t="s">
        <v>5</v>
      </c>
      <c r="D4" s="119" t="s">
        <v>2</v>
      </c>
      <c r="E4" s="119" t="s">
        <v>6</v>
      </c>
      <c r="F4" s="119" t="s">
        <v>7</v>
      </c>
      <c r="G4" s="119" t="s">
        <v>8</v>
      </c>
      <c r="H4" s="120" t="s">
        <v>9</v>
      </c>
      <c r="I4" s="119" t="s">
        <v>10</v>
      </c>
      <c r="J4" s="131" t="s">
        <v>11</v>
      </c>
      <c r="K4" s="186"/>
      <c r="L4" s="179" t="s">
        <v>239</v>
      </c>
      <c r="M4" s="250" t="s">
        <v>240</v>
      </c>
      <c r="N4" s="179" t="s">
        <v>241</v>
      </c>
    </row>
    <row r="5" spans="1:14" ht="13.5" thickBot="1">
      <c r="A5" s="140" t="s">
        <v>270</v>
      </c>
      <c r="B5" s="226" t="s">
        <v>12</v>
      </c>
      <c r="C5" s="142" t="s">
        <v>13</v>
      </c>
      <c r="D5" s="143" t="s">
        <v>14</v>
      </c>
      <c r="E5" s="143" t="s">
        <v>15</v>
      </c>
      <c r="F5" s="143" t="s">
        <v>16</v>
      </c>
      <c r="G5" s="143" t="s">
        <v>17</v>
      </c>
      <c r="H5" s="144" t="s">
        <v>18</v>
      </c>
      <c r="I5" s="143" t="s">
        <v>19</v>
      </c>
      <c r="J5" s="145" t="s">
        <v>20</v>
      </c>
      <c r="K5" s="186"/>
      <c r="L5" s="110"/>
      <c r="M5" s="250"/>
      <c r="N5" s="110"/>
    </row>
    <row r="6" spans="1:14" s="95" customFormat="1">
      <c r="A6" s="134"/>
      <c r="B6" s="135" t="s">
        <v>235</v>
      </c>
      <c r="C6" s="136"/>
      <c r="D6" s="137"/>
      <c r="E6" s="138"/>
      <c r="F6" s="137"/>
      <c r="G6" s="138"/>
      <c r="H6" s="137"/>
      <c r="I6" s="135"/>
      <c r="J6" s="139"/>
      <c r="L6" s="111"/>
      <c r="M6" s="111"/>
      <c r="N6" s="111"/>
    </row>
    <row r="7" spans="1:14">
      <c r="A7" s="201" t="s">
        <v>293</v>
      </c>
      <c r="B7" s="199" t="s">
        <v>247</v>
      </c>
      <c r="C7" s="198" t="s">
        <v>34</v>
      </c>
      <c r="D7" s="209">
        <f>'Yr 1'!D7+'Yr 2'!D7+'Yr 3'!D7</f>
        <v>200</v>
      </c>
      <c r="E7" s="210">
        <v>1</v>
      </c>
      <c r="F7" s="227">
        <f>(D7)*(E7)</f>
        <v>200</v>
      </c>
      <c r="G7" s="210">
        <v>160</v>
      </c>
      <c r="H7" s="228">
        <f>(F7)*(G7)</f>
        <v>32000</v>
      </c>
      <c r="I7" s="228">
        <v>85.21</v>
      </c>
      <c r="J7" s="236">
        <f>+H7*I7</f>
        <v>2726720</v>
      </c>
      <c r="K7" s="187"/>
      <c r="L7" s="175">
        <f>+$J7*0.2</f>
        <v>545344</v>
      </c>
      <c r="M7" s="175">
        <f>+$J7*0.8</f>
        <v>2181376</v>
      </c>
      <c r="N7" s="176">
        <v>0</v>
      </c>
    </row>
    <row r="8" spans="1:14">
      <c r="A8" s="229" t="s">
        <v>281</v>
      </c>
      <c r="B8" s="199" t="s">
        <v>49</v>
      </c>
      <c r="C8" s="198" t="s">
        <v>34</v>
      </c>
      <c r="D8" s="209">
        <f>'Yr 1'!D8+'Yr 2'!D8+'Yr 3'!D8</f>
        <v>3</v>
      </c>
      <c r="E8" s="210">
        <v>1</v>
      </c>
      <c r="F8" s="227">
        <f>(D8)*(E8)</f>
        <v>3</v>
      </c>
      <c r="G8" s="210">
        <v>8</v>
      </c>
      <c r="H8" s="228">
        <f t="shared" ref="H8:H9" si="0">(F8)*(G8)</f>
        <v>24</v>
      </c>
      <c r="I8" s="228">
        <v>63.67</v>
      </c>
      <c r="J8" s="236">
        <f t="shared" ref="J8:J10" si="1">+H8*I8</f>
        <v>1528.08</v>
      </c>
      <c r="K8" s="187"/>
      <c r="L8" s="175">
        <f t="shared" ref="L8:L27" si="2">+$J8*0.2</f>
        <v>305.61599999999999</v>
      </c>
      <c r="M8" s="175">
        <f t="shared" ref="M8:M27" si="3">+$J8*0.8</f>
        <v>1222.4639999999999</v>
      </c>
      <c r="N8" s="176">
        <v>0</v>
      </c>
    </row>
    <row r="9" spans="1:14">
      <c r="A9" s="201" t="s">
        <v>304</v>
      </c>
      <c r="B9" s="199" t="s">
        <v>295</v>
      </c>
      <c r="C9" s="198" t="s">
        <v>34</v>
      </c>
      <c r="D9" s="209">
        <f>'Yr 1'!D9+'Yr 2'!D9+'Yr 3'!D9</f>
        <v>6</v>
      </c>
      <c r="E9" s="210">
        <v>1</v>
      </c>
      <c r="F9" s="227">
        <f>(D9)*(E9)</f>
        <v>6</v>
      </c>
      <c r="G9" s="210">
        <v>4</v>
      </c>
      <c r="H9" s="228">
        <f t="shared" si="0"/>
        <v>24</v>
      </c>
      <c r="I9" s="228">
        <v>63.67</v>
      </c>
      <c r="J9" s="236">
        <f t="shared" si="1"/>
        <v>1528.08</v>
      </c>
      <c r="K9" s="187"/>
      <c r="L9" s="175">
        <f>+$J9*0.2</f>
        <v>305.61599999999999</v>
      </c>
      <c r="M9" s="175">
        <f>+$J9*0.8</f>
        <v>1222.4639999999999</v>
      </c>
      <c r="N9" s="176">
        <v>0</v>
      </c>
    </row>
    <row r="10" spans="1:14">
      <c r="A10" s="229" t="s">
        <v>314</v>
      </c>
      <c r="B10" s="199" t="s">
        <v>313</v>
      </c>
      <c r="C10" s="198" t="s">
        <v>34</v>
      </c>
      <c r="D10" s="209">
        <f>'Yr 1'!D10+'Yr 2'!D10+'Yr 3'!D10</f>
        <v>7</v>
      </c>
      <c r="E10" s="210">
        <v>1</v>
      </c>
      <c r="F10" s="227">
        <f>(D10)*(E10)</f>
        <v>7</v>
      </c>
      <c r="G10" s="210">
        <v>0.25</v>
      </c>
      <c r="H10" s="228">
        <f t="shared" ref="H10:H20" si="4">(F10)*(G10)</f>
        <v>1.75</v>
      </c>
      <c r="I10" s="228">
        <v>61.8</v>
      </c>
      <c r="J10" s="236">
        <f t="shared" si="1"/>
        <v>108.14999999999999</v>
      </c>
      <c r="K10" s="187"/>
      <c r="L10" s="175">
        <f>+$J10*0.2</f>
        <v>21.63</v>
      </c>
      <c r="M10" s="175">
        <f>+$J10*0.8</f>
        <v>86.52</v>
      </c>
      <c r="N10" s="176">
        <v>0</v>
      </c>
    </row>
    <row r="11" spans="1:14" s="95" customFormat="1">
      <c r="A11" s="157"/>
      <c r="B11" s="189" t="s">
        <v>236</v>
      </c>
      <c r="C11" s="211"/>
      <c r="D11" s="211"/>
      <c r="E11" s="211"/>
      <c r="F11" s="211"/>
      <c r="G11" s="211"/>
      <c r="H11" s="184"/>
      <c r="I11" s="184"/>
      <c r="J11" s="236"/>
      <c r="K11" s="187"/>
      <c r="L11" s="175"/>
      <c r="M11" s="175"/>
      <c r="N11" s="176"/>
    </row>
    <row r="12" spans="1:14" s="95" customFormat="1">
      <c r="A12" s="201" t="s">
        <v>271</v>
      </c>
      <c r="B12" s="215" t="s">
        <v>262</v>
      </c>
      <c r="C12" s="198" t="s">
        <v>288</v>
      </c>
      <c r="D12" s="209">
        <f>'Yr 1'!D12+'Yr 2'!D12+'Yr 3'!D12</f>
        <v>200</v>
      </c>
      <c r="E12" s="210">
        <v>1</v>
      </c>
      <c r="F12" s="227">
        <f t="shared" ref="F12:F18" si="5">(D12)*(E12)</f>
        <v>200</v>
      </c>
      <c r="G12" s="210">
        <v>24</v>
      </c>
      <c r="H12" s="228">
        <f t="shared" si="4"/>
        <v>4800</v>
      </c>
      <c r="I12" s="228">
        <v>63.9</v>
      </c>
      <c r="J12" s="236">
        <f>+H12*I12</f>
        <v>306720</v>
      </c>
      <c r="K12" s="187"/>
      <c r="L12" s="175">
        <f t="shared" si="2"/>
        <v>61344</v>
      </c>
      <c r="M12" s="175">
        <f t="shared" si="3"/>
        <v>245376</v>
      </c>
      <c r="N12" s="176">
        <v>0</v>
      </c>
    </row>
    <row r="13" spans="1:14" s="95" customFormat="1">
      <c r="A13" s="229" t="s">
        <v>315</v>
      </c>
      <c r="B13" s="215" t="s">
        <v>264</v>
      </c>
      <c r="C13" s="198" t="s">
        <v>289</v>
      </c>
      <c r="D13" s="209">
        <f>'Yr 1'!D13+'Yr 2'!D13+'Yr 3'!D13</f>
        <v>30</v>
      </c>
      <c r="E13" s="210">
        <v>1</v>
      </c>
      <c r="F13" s="227">
        <f t="shared" si="5"/>
        <v>30</v>
      </c>
      <c r="G13" s="210">
        <v>0.25</v>
      </c>
      <c r="H13" s="228">
        <f t="shared" si="4"/>
        <v>7.5</v>
      </c>
      <c r="I13" s="228">
        <v>67.87</v>
      </c>
      <c r="J13" s="236">
        <f t="shared" ref="J13" si="6">+H13*I13</f>
        <v>509.02500000000003</v>
      </c>
      <c r="K13" s="187"/>
      <c r="L13" s="175">
        <f t="shared" si="2"/>
        <v>101.80500000000001</v>
      </c>
      <c r="M13" s="175">
        <f t="shared" si="3"/>
        <v>407.22</v>
      </c>
      <c r="N13" s="176">
        <v>0</v>
      </c>
    </row>
    <row r="14" spans="1:14" s="95" customFormat="1" ht="25.5">
      <c r="A14" s="201" t="s">
        <v>294</v>
      </c>
      <c r="B14" s="215" t="s">
        <v>311</v>
      </c>
      <c r="C14" s="198" t="s">
        <v>290</v>
      </c>
      <c r="D14" s="209">
        <f>'Yr 1'!D14+'Yr 2'!D14+'Yr 3'!D14</f>
        <v>30</v>
      </c>
      <c r="E14" s="210">
        <v>1</v>
      </c>
      <c r="F14" s="227">
        <f t="shared" si="5"/>
        <v>30</v>
      </c>
      <c r="G14" s="210">
        <v>1.5</v>
      </c>
      <c r="H14" s="228">
        <v>45</v>
      </c>
      <c r="I14" s="228">
        <v>64.92</v>
      </c>
      <c r="J14" s="236">
        <f t="shared" ref="J14:J18" si="7">+H14*I14</f>
        <v>2921.4</v>
      </c>
      <c r="K14" s="187"/>
      <c r="L14" s="175">
        <f t="shared" si="2"/>
        <v>584.28000000000009</v>
      </c>
      <c r="M14" s="175">
        <f t="shared" si="3"/>
        <v>2337.1200000000003</v>
      </c>
      <c r="N14" s="176">
        <v>0</v>
      </c>
    </row>
    <row r="15" spans="1:14" s="95" customFormat="1" ht="25.5">
      <c r="A15" s="201" t="s">
        <v>272</v>
      </c>
      <c r="B15" s="199" t="s">
        <v>291</v>
      </c>
      <c r="C15" s="200" t="s">
        <v>292</v>
      </c>
      <c r="D15" s="209">
        <f>'Yr 1'!D15+'Yr 2'!D15+'Yr 3'!D15</f>
        <v>200</v>
      </c>
      <c r="E15" s="210">
        <v>1</v>
      </c>
      <c r="F15" s="227">
        <f t="shared" si="5"/>
        <v>200</v>
      </c>
      <c r="G15" s="210">
        <v>0.05</v>
      </c>
      <c r="H15" s="228">
        <f t="shared" si="4"/>
        <v>10</v>
      </c>
      <c r="I15" s="228">
        <v>70.22</v>
      </c>
      <c r="J15" s="236">
        <f t="shared" si="7"/>
        <v>702.2</v>
      </c>
      <c r="K15" s="187"/>
      <c r="L15" s="175">
        <f>+$J15*0.2</f>
        <v>140.44000000000003</v>
      </c>
      <c r="M15" s="175">
        <f>+$J15*0.8</f>
        <v>561.7600000000001</v>
      </c>
      <c r="N15" s="176">
        <v>0</v>
      </c>
    </row>
    <row r="16" spans="1:14" s="95" customFormat="1">
      <c r="A16" s="201" t="s">
        <v>273</v>
      </c>
      <c r="B16" s="199" t="s">
        <v>41</v>
      </c>
      <c r="C16" s="198" t="s">
        <v>250</v>
      </c>
      <c r="D16" s="209">
        <f>'Yr 1'!D16+'Yr 2'!D16+'Yr 3'!D16</f>
        <v>200</v>
      </c>
      <c r="E16" s="210">
        <v>1</v>
      </c>
      <c r="F16" s="227">
        <f t="shared" si="5"/>
        <v>200</v>
      </c>
      <c r="G16" s="210">
        <v>0.16</v>
      </c>
      <c r="H16" s="228">
        <f t="shared" si="4"/>
        <v>32</v>
      </c>
      <c r="I16" s="228">
        <v>63.9</v>
      </c>
      <c r="J16" s="236">
        <f t="shared" si="7"/>
        <v>2044.8</v>
      </c>
      <c r="K16" s="187"/>
      <c r="L16" s="175">
        <f>+$J16*0.2</f>
        <v>408.96000000000004</v>
      </c>
      <c r="M16" s="175">
        <f>+$J16*0.8</f>
        <v>1635.8400000000001</v>
      </c>
      <c r="N16" s="176">
        <v>0</v>
      </c>
    </row>
    <row r="17" spans="1:14" s="95" customFormat="1">
      <c r="A17" s="201" t="s">
        <v>274</v>
      </c>
      <c r="B17" s="199" t="s">
        <v>43</v>
      </c>
      <c r="C17" s="198" t="s">
        <v>251</v>
      </c>
      <c r="D17" s="209">
        <f>'Yr 1'!D17+'Yr 2'!D17+'Yr 3'!D17</f>
        <v>200</v>
      </c>
      <c r="E17" s="210">
        <v>1</v>
      </c>
      <c r="F17" s="227">
        <f t="shared" si="5"/>
        <v>200</v>
      </c>
      <c r="G17" s="210">
        <v>0.25</v>
      </c>
      <c r="H17" s="228">
        <f t="shared" si="4"/>
        <v>50</v>
      </c>
      <c r="I17" s="228">
        <v>64.55</v>
      </c>
      <c r="J17" s="236">
        <f t="shared" si="7"/>
        <v>3227.5</v>
      </c>
      <c r="K17" s="187"/>
      <c r="L17" s="175">
        <f>+$J17*0.2</f>
        <v>645.5</v>
      </c>
      <c r="M17" s="175">
        <f>+$J17*0.8</f>
        <v>2582</v>
      </c>
      <c r="N17" s="176">
        <v>0</v>
      </c>
    </row>
    <row r="18" spans="1:14" s="95" customFormat="1">
      <c r="A18" s="201" t="s">
        <v>275</v>
      </c>
      <c r="B18" s="199" t="s">
        <v>45</v>
      </c>
      <c r="C18" s="198" t="s">
        <v>158</v>
      </c>
      <c r="D18" s="209">
        <f>'Yr 1'!D18+'Yr 2'!D18+'Yr 3'!D18</f>
        <v>200</v>
      </c>
      <c r="E18" s="210">
        <v>1</v>
      </c>
      <c r="F18" s="227">
        <f t="shared" si="5"/>
        <v>200</v>
      </c>
      <c r="G18" s="210">
        <v>10</v>
      </c>
      <c r="H18" s="228">
        <f t="shared" si="4"/>
        <v>2000</v>
      </c>
      <c r="I18" s="228">
        <v>63.9</v>
      </c>
      <c r="J18" s="236">
        <f t="shared" si="7"/>
        <v>127800</v>
      </c>
      <c r="K18" s="187"/>
      <c r="L18" s="175">
        <f>+$J18*0.2</f>
        <v>25560</v>
      </c>
      <c r="M18" s="175">
        <f>+$J18*0.8</f>
        <v>102240</v>
      </c>
      <c r="N18" s="176"/>
    </row>
    <row r="19" spans="1:14" s="95" customFormat="1" ht="38.25">
      <c r="A19" s="201" t="s">
        <v>305</v>
      </c>
      <c r="B19" s="199" t="s">
        <v>248</v>
      </c>
      <c r="C19" s="198" t="s">
        <v>253</v>
      </c>
      <c r="D19" s="209">
        <f>'Yr 1'!D19+'Yr 2'!D19+'Yr 3'!D19</f>
        <v>200</v>
      </c>
      <c r="E19" s="210">
        <v>1</v>
      </c>
      <c r="F19" s="227">
        <f>(D19)*(E19)</f>
        <v>200</v>
      </c>
      <c r="G19" s="210">
        <v>0.05</v>
      </c>
      <c r="H19" s="228">
        <f t="shared" si="4"/>
        <v>10</v>
      </c>
      <c r="I19" s="228">
        <v>70.22</v>
      </c>
      <c r="J19" s="236">
        <f t="shared" ref="J19:J20" si="8">+H19*I19</f>
        <v>702.2</v>
      </c>
      <c r="K19" s="187"/>
      <c r="L19" s="175">
        <f t="shared" si="2"/>
        <v>140.44000000000003</v>
      </c>
      <c r="M19" s="175">
        <f t="shared" si="3"/>
        <v>561.7600000000001</v>
      </c>
      <c r="N19" s="176">
        <v>0</v>
      </c>
    </row>
    <row r="20" spans="1:14" s="95" customFormat="1" ht="38.25">
      <c r="A20" s="201" t="s">
        <v>306</v>
      </c>
      <c r="B20" s="199" t="s">
        <v>249</v>
      </c>
      <c r="C20" s="198" t="s">
        <v>254</v>
      </c>
      <c r="D20" s="209">
        <f>'Yr 1'!D20+'Yr 2'!D20+'Yr 3'!D20</f>
        <v>200</v>
      </c>
      <c r="E20" s="210">
        <v>1</v>
      </c>
      <c r="F20" s="227">
        <f t="shared" ref="F20" si="9">(D20)*(E20)</f>
        <v>200</v>
      </c>
      <c r="G20" s="210">
        <v>0.05</v>
      </c>
      <c r="H20" s="228">
        <f t="shared" si="4"/>
        <v>10</v>
      </c>
      <c r="I20" s="228">
        <v>70.22</v>
      </c>
      <c r="J20" s="236">
        <f t="shared" si="8"/>
        <v>702.2</v>
      </c>
      <c r="K20" s="187"/>
      <c r="L20" s="175">
        <f t="shared" si="2"/>
        <v>140.44000000000003</v>
      </c>
      <c r="M20" s="175">
        <f t="shared" si="3"/>
        <v>561.7600000000001</v>
      </c>
      <c r="N20" s="176">
        <v>0</v>
      </c>
    </row>
    <row r="21" spans="1:14" s="95" customFormat="1" ht="25.5">
      <c r="A21" s="201" t="s">
        <v>307</v>
      </c>
      <c r="B21" s="199" t="s">
        <v>39</v>
      </c>
      <c r="C21" s="198" t="s">
        <v>40</v>
      </c>
      <c r="D21" s="209">
        <f>'Yr 1'!D21+'Yr 2'!D21+'Yr 3'!D21</f>
        <v>200</v>
      </c>
      <c r="E21" s="210">
        <v>1</v>
      </c>
      <c r="F21" s="227">
        <f>(D21)*(E21)</f>
        <v>200</v>
      </c>
      <c r="G21" s="210">
        <v>0.16</v>
      </c>
      <c r="H21" s="228">
        <f>(F21)*(G21)</f>
        <v>32</v>
      </c>
      <c r="I21" s="228">
        <v>63.9</v>
      </c>
      <c r="J21" s="236">
        <f>+H21*I21</f>
        <v>2044.8</v>
      </c>
      <c r="K21" s="187"/>
      <c r="L21" s="175">
        <f>+$J21*0.2</f>
        <v>408.96000000000004</v>
      </c>
      <c r="M21" s="175">
        <f>+$J21*0.8</f>
        <v>1635.8400000000001</v>
      </c>
      <c r="N21" s="176">
        <v>0</v>
      </c>
    </row>
    <row r="22" spans="1:14" s="95" customFormat="1">
      <c r="A22" s="201"/>
      <c r="B22" s="165"/>
      <c r="C22" s="198"/>
      <c r="D22" s="211"/>
      <c r="E22" s="210"/>
      <c r="F22" s="227"/>
      <c r="G22" s="210"/>
      <c r="H22" s="228"/>
      <c r="I22" s="230"/>
      <c r="J22" s="236"/>
      <c r="K22" s="187"/>
      <c r="L22" s="175"/>
      <c r="M22" s="175"/>
      <c r="N22" s="176"/>
    </row>
    <row r="23" spans="1:14" s="95" customFormat="1">
      <c r="A23" s="201"/>
      <c r="B23" s="169" t="s">
        <v>252</v>
      </c>
      <c r="C23" s="122"/>
      <c r="D23" s="211"/>
      <c r="E23" s="210"/>
      <c r="F23" s="227"/>
      <c r="G23" s="210"/>
      <c r="H23" s="228"/>
      <c r="I23" s="230"/>
      <c r="J23" s="236"/>
      <c r="K23" s="187"/>
      <c r="L23" s="175"/>
      <c r="M23" s="175"/>
      <c r="N23" s="176"/>
    </row>
    <row r="24" spans="1:14" s="95" customFormat="1" ht="29.25" customHeight="1">
      <c r="A24" s="201" t="s">
        <v>309</v>
      </c>
      <c r="B24" s="199" t="s">
        <v>310</v>
      </c>
      <c r="C24" s="198" t="s">
        <v>185</v>
      </c>
      <c r="D24" s="209">
        <f>'Yr 1'!D24+'Yr 2'!D24+'Yr 3'!D24</f>
        <v>30</v>
      </c>
      <c r="E24" s="210">
        <v>12</v>
      </c>
      <c r="F24" s="227">
        <f t="shared" ref="F24" si="10">(D24)*(E24)</f>
        <v>360</v>
      </c>
      <c r="G24" s="210">
        <v>1</v>
      </c>
      <c r="H24" s="228">
        <f t="shared" ref="H24" si="11">(F24)*(G24)</f>
        <v>360</v>
      </c>
      <c r="I24" s="228">
        <v>63.67</v>
      </c>
      <c r="J24" s="236">
        <f t="shared" ref="J24" si="12">+H24*I24</f>
        <v>22921.200000000001</v>
      </c>
      <c r="K24" s="187"/>
      <c r="L24" s="175">
        <f t="shared" si="2"/>
        <v>4584.2400000000007</v>
      </c>
      <c r="M24" s="175">
        <f t="shared" si="3"/>
        <v>18336.960000000003</v>
      </c>
      <c r="N24" s="176">
        <v>0</v>
      </c>
    </row>
    <row r="25" spans="1:14" s="95" customFormat="1" ht="13.5" customHeight="1">
      <c r="A25" s="201"/>
      <c r="B25" s="199"/>
      <c r="C25" s="198"/>
      <c r="D25" s="211"/>
      <c r="E25" s="210"/>
      <c r="F25" s="227"/>
      <c r="G25" s="210"/>
      <c r="H25" s="228"/>
      <c r="I25" s="230"/>
      <c r="J25" s="236"/>
      <c r="K25" s="187"/>
      <c r="L25" s="175"/>
      <c r="M25" s="175"/>
      <c r="N25" s="176"/>
    </row>
    <row r="26" spans="1:14" s="95" customFormat="1">
      <c r="A26" s="157"/>
      <c r="B26" s="239" t="s">
        <v>237</v>
      </c>
      <c r="C26" s="211"/>
      <c r="D26" s="211"/>
      <c r="E26" s="211"/>
      <c r="F26" s="211"/>
      <c r="G26" s="211"/>
      <c r="H26" s="184"/>
      <c r="I26" s="184"/>
      <c r="J26" s="236"/>
      <c r="K26" s="187"/>
      <c r="L26" s="175"/>
      <c r="M26" s="175"/>
      <c r="N26" s="176"/>
    </row>
    <row r="27" spans="1:14" s="95" customFormat="1" ht="25.5">
      <c r="A27" s="201" t="s">
        <v>308</v>
      </c>
      <c r="B27" s="215" t="s">
        <v>238</v>
      </c>
      <c r="C27" s="211"/>
      <c r="D27" s="209">
        <f>'Yr 1'!D27+'Yr 2'!D27+'Yr 3'!D27</f>
        <v>60</v>
      </c>
      <c r="E27" s="210">
        <v>1</v>
      </c>
      <c r="F27" s="227">
        <f>(D27)*(E27)</f>
        <v>60</v>
      </c>
      <c r="G27" s="210">
        <v>2</v>
      </c>
      <c r="H27" s="228">
        <f>(F27)*(G27)</f>
        <v>120</v>
      </c>
      <c r="I27" s="228">
        <v>64.3</v>
      </c>
      <c r="J27" s="236">
        <f t="shared" ref="J27" si="13">+H27*I27</f>
        <v>7716</v>
      </c>
      <c r="K27" s="187"/>
      <c r="L27" s="175">
        <f t="shared" si="2"/>
        <v>1543.2</v>
      </c>
      <c r="M27" s="175">
        <f t="shared" si="3"/>
        <v>6172.8</v>
      </c>
      <c r="N27" s="176">
        <v>0</v>
      </c>
    </row>
    <row r="28" spans="1:14" s="95" customFormat="1">
      <c r="A28" s="132"/>
      <c r="B28" s="239"/>
      <c r="C28" s="211"/>
      <c r="D28" s="211"/>
      <c r="E28" s="211"/>
      <c r="F28" s="211"/>
      <c r="G28" s="211"/>
      <c r="H28" s="164"/>
      <c r="I28" s="184"/>
      <c r="J28" s="236"/>
      <c r="K28" s="187"/>
      <c r="L28" s="177"/>
      <c r="M28" s="177"/>
      <c r="N28" s="176"/>
    </row>
    <row r="29" spans="1:14" s="95" customFormat="1" ht="20.45" customHeight="1" thickBot="1">
      <c r="A29" s="133"/>
      <c r="B29" s="171" t="s">
        <v>35</v>
      </c>
      <c r="C29" s="171"/>
      <c r="D29" s="142"/>
      <c r="E29" s="173"/>
      <c r="F29" s="144">
        <f>SUM(F7:F27)-F24</f>
        <v>1936</v>
      </c>
      <c r="G29" s="173"/>
      <c r="H29" s="144">
        <f>SUM(H7:H27)-H24</f>
        <v>39166.25</v>
      </c>
      <c r="I29" s="228"/>
      <c r="J29" s="241">
        <f>SUM(J7:J27)-J24</f>
        <v>3184974.4350000001</v>
      </c>
      <c r="K29" s="187"/>
      <c r="L29" s="178">
        <f>SUM(L7:L28)</f>
        <v>641579.12699999986</v>
      </c>
      <c r="M29" s="178">
        <f>SUM(M7:M28)</f>
        <v>2566316.5079999994</v>
      </c>
      <c r="N29" s="178">
        <f>SUM(N7:N28)</f>
        <v>0</v>
      </c>
    </row>
    <row r="30" spans="1:14">
      <c r="A30" s="231"/>
      <c r="B30" s="243"/>
      <c r="C30" s="232"/>
      <c r="D30" s="233"/>
      <c r="E30" s="233"/>
      <c r="F30" s="91"/>
      <c r="G30" s="233"/>
      <c r="H30" s="91"/>
      <c r="I30" s="233"/>
      <c r="J30" s="185"/>
    </row>
    <row r="31" spans="1:14">
      <c r="A31" s="112"/>
      <c r="B31" s="252" t="s">
        <v>318</v>
      </c>
      <c r="C31" s="253"/>
      <c r="D31" s="253"/>
      <c r="E31" s="253"/>
      <c r="F31" s="253"/>
      <c r="G31" s="253"/>
      <c r="H31" s="253"/>
      <c r="I31" s="253"/>
      <c r="J31" s="253"/>
    </row>
    <row r="32" spans="1:14">
      <c r="A32" s="112"/>
      <c r="B32" s="243"/>
      <c r="C32" s="238"/>
      <c r="D32" s="115"/>
      <c r="E32" s="97"/>
      <c r="F32" s="115"/>
      <c r="G32" s="97"/>
      <c r="H32" s="115"/>
      <c r="I32" s="97"/>
      <c r="J32" s="116"/>
      <c r="L32" s="192"/>
    </row>
    <row r="33" spans="1:12">
      <c r="A33" s="112"/>
      <c r="B33" s="89"/>
      <c r="C33" s="180"/>
      <c r="D33" s="90"/>
      <c r="E33" s="90"/>
      <c r="F33" s="91"/>
      <c r="G33" s="90"/>
      <c r="H33" s="91"/>
      <c r="I33" s="90"/>
      <c r="J33" s="91"/>
      <c r="L33" s="192"/>
    </row>
    <row r="34" spans="1:12">
      <c r="A34" s="112"/>
      <c r="B34" s="89"/>
      <c r="C34" s="180"/>
      <c r="D34" s="90"/>
      <c r="E34" s="90"/>
      <c r="F34" s="91"/>
      <c r="G34" s="90"/>
      <c r="H34" s="91"/>
      <c r="I34" s="90"/>
      <c r="J34" s="91"/>
    </row>
    <row r="35" spans="1:12">
      <c r="A35" s="113"/>
      <c r="B35" s="90"/>
      <c r="C35" s="180"/>
      <c r="D35" s="251"/>
      <c r="E35" s="251"/>
      <c r="F35" s="251"/>
      <c r="G35" s="251"/>
      <c r="H35" s="251"/>
      <c r="I35" s="251"/>
      <c r="J35" s="92"/>
    </row>
    <row r="36" spans="1:12">
      <c r="A36" s="113"/>
      <c r="B36" s="180"/>
      <c r="C36" s="180"/>
      <c r="D36" s="93"/>
      <c r="E36" s="93"/>
      <c r="F36" s="93"/>
      <c r="G36" s="93"/>
      <c r="H36" s="93"/>
      <c r="I36" s="93"/>
      <c r="J36" s="92"/>
    </row>
    <row r="37" spans="1:12">
      <c r="A37" s="113"/>
      <c r="B37" s="90"/>
      <c r="C37" s="180"/>
      <c r="D37" s="90"/>
      <c r="E37" s="90"/>
      <c r="F37" s="90"/>
      <c r="G37" s="94"/>
      <c r="H37" s="94"/>
      <c r="I37" s="90"/>
      <c r="J37" s="92"/>
    </row>
    <row r="38" spans="1:12">
      <c r="A38" s="113"/>
      <c r="B38" s="90"/>
      <c r="C38" s="90"/>
      <c r="D38" s="90"/>
      <c r="E38" s="90"/>
      <c r="F38" s="90"/>
      <c r="G38" s="94"/>
      <c r="H38" s="94"/>
      <c r="I38" s="90"/>
      <c r="J38" s="92"/>
    </row>
    <row r="39" spans="1:12">
      <c r="A39" s="113"/>
      <c r="B39" s="90"/>
      <c r="C39" s="180"/>
      <c r="D39" s="90"/>
      <c r="E39" s="90"/>
      <c r="F39" s="90"/>
      <c r="G39" s="90"/>
      <c r="H39" s="92"/>
      <c r="I39" s="90"/>
      <c r="J39" s="92"/>
    </row>
    <row r="40" spans="1:12">
      <c r="A40" s="113"/>
      <c r="B40" s="90"/>
      <c r="C40" s="180"/>
      <c r="D40" s="90"/>
      <c r="E40" s="90"/>
      <c r="F40" s="90"/>
      <c r="G40" s="90"/>
      <c r="H40" s="92"/>
      <c r="I40" s="90"/>
      <c r="J40" s="92"/>
    </row>
    <row r="41" spans="1:12">
      <c r="A41" s="113"/>
      <c r="B41" s="97"/>
      <c r="C41" s="180"/>
      <c r="D41" s="90"/>
      <c r="E41" s="90"/>
      <c r="F41" s="90"/>
      <c r="G41" s="90"/>
      <c r="H41" s="92"/>
      <c r="I41" s="90"/>
      <c r="J41" s="92"/>
    </row>
    <row r="42" spans="1:12" ht="18.600000000000001" customHeight="1">
      <c r="A42" s="112"/>
      <c r="B42" s="247"/>
      <c r="C42" s="247"/>
      <c r="D42" s="247"/>
      <c r="E42" s="247"/>
      <c r="F42" s="247"/>
      <c r="G42" s="181"/>
      <c r="H42" s="181"/>
      <c r="I42" s="181"/>
      <c r="J42" s="181"/>
    </row>
    <row r="43" spans="1:12" ht="20.65" customHeight="1">
      <c r="A43" s="112"/>
      <c r="B43" s="247"/>
      <c r="C43" s="247"/>
      <c r="D43" s="247"/>
      <c r="E43" s="247"/>
      <c r="F43" s="181"/>
      <c r="G43" s="181"/>
      <c r="H43" s="181"/>
      <c r="I43" s="181"/>
      <c r="J43" s="181"/>
    </row>
    <row r="44" spans="1:12">
      <c r="A44" s="113"/>
      <c r="B44" s="98"/>
      <c r="C44" s="245"/>
      <c r="D44" s="246"/>
      <c r="E44" s="246"/>
      <c r="F44" s="246"/>
      <c r="G44" s="246"/>
      <c r="H44" s="246"/>
      <c r="I44" s="246"/>
      <c r="J44" s="246"/>
    </row>
    <row r="45" spans="1:12" ht="26.25" customHeight="1">
      <c r="A45" s="113"/>
      <c r="B45" s="89"/>
      <c r="C45" s="245"/>
      <c r="D45" s="246"/>
      <c r="E45" s="246"/>
      <c r="F45" s="246"/>
      <c r="G45" s="246"/>
      <c r="H45" s="246"/>
      <c r="I45" s="246"/>
      <c r="J45" s="246"/>
    </row>
    <row r="46" spans="1:12">
      <c r="A46" s="113"/>
      <c r="B46" s="89"/>
      <c r="C46" s="245"/>
      <c r="D46" s="246"/>
      <c r="E46" s="246"/>
      <c r="F46" s="246"/>
      <c r="G46" s="246"/>
      <c r="H46" s="246"/>
      <c r="I46" s="246"/>
      <c r="J46" s="246"/>
    </row>
    <row r="47" spans="1:12">
      <c r="A47" s="112"/>
      <c r="B47" s="89"/>
      <c r="C47" s="180"/>
      <c r="D47" s="90"/>
      <c r="E47" s="90"/>
      <c r="F47" s="90"/>
      <c r="G47" s="90"/>
      <c r="H47" s="92"/>
      <c r="I47" s="90"/>
      <c r="J47" s="92"/>
    </row>
    <row r="48" spans="1:12" ht="25.5" customHeight="1">
      <c r="A48" s="112"/>
      <c r="B48" s="99"/>
      <c r="C48" s="245"/>
      <c r="D48" s="246"/>
      <c r="E48" s="246"/>
      <c r="F48" s="246"/>
      <c r="G48" s="246"/>
      <c r="H48" s="246"/>
      <c r="I48" s="246"/>
      <c r="J48" s="92"/>
    </row>
    <row r="49" spans="1:10">
      <c r="A49" s="112"/>
      <c r="B49" s="89"/>
      <c r="C49" s="180"/>
      <c r="D49" s="90"/>
      <c r="E49" s="90"/>
      <c r="F49" s="90"/>
      <c r="G49" s="90"/>
      <c r="H49" s="92"/>
      <c r="I49" s="90"/>
      <c r="J49" s="92"/>
    </row>
    <row r="50" spans="1:10">
      <c r="A50" s="112"/>
      <c r="B50" s="99"/>
      <c r="C50" s="245"/>
      <c r="D50" s="246"/>
      <c r="E50" s="246"/>
      <c r="F50" s="246"/>
      <c r="G50" s="246"/>
      <c r="H50" s="246"/>
      <c r="I50" s="246"/>
      <c r="J50" s="92"/>
    </row>
    <row r="51" spans="1:10">
      <c r="A51" s="112"/>
      <c r="B51" s="89"/>
      <c r="C51" s="245"/>
      <c r="D51" s="246"/>
      <c r="E51" s="246"/>
      <c r="F51" s="246"/>
      <c r="G51" s="246"/>
      <c r="H51" s="246"/>
      <c r="I51" s="246"/>
      <c r="J51" s="92"/>
    </row>
    <row r="52" spans="1:10">
      <c r="A52" s="112"/>
      <c r="B52" s="89"/>
      <c r="C52" s="180"/>
      <c r="D52" s="90"/>
      <c r="E52" s="90"/>
      <c r="F52" s="90"/>
      <c r="G52" s="90"/>
      <c r="H52" s="92"/>
      <c r="I52" s="90"/>
      <c r="J52" s="92"/>
    </row>
    <row r="53" spans="1:10">
      <c r="A53" s="112"/>
      <c r="B53" s="99"/>
      <c r="C53" s="245"/>
      <c r="D53" s="246"/>
      <c r="E53" s="246"/>
      <c r="F53" s="246"/>
      <c r="G53" s="246"/>
      <c r="H53" s="246"/>
      <c r="I53" s="246"/>
      <c r="J53" s="246"/>
    </row>
    <row r="54" spans="1:10">
      <c r="A54" s="112"/>
      <c r="B54" s="89"/>
      <c r="C54" s="180"/>
      <c r="D54" s="90"/>
      <c r="E54" s="90"/>
      <c r="F54" s="90"/>
      <c r="G54" s="90"/>
      <c r="H54" s="92"/>
      <c r="I54" s="90"/>
      <c r="J54" s="92"/>
    </row>
    <row r="55" spans="1:10">
      <c r="A55" s="112"/>
      <c r="B55" s="180"/>
      <c r="C55" s="180"/>
      <c r="D55" s="90"/>
      <c r="E55" s="90"/>
      <c r="F55" s="90"/>
      <c r="G55" s="90"/>
      <c r="H55" s="92"/>
      <c r="I55" s="90"/>
      <c r="J55" s="92"/>
    </row>
    <row r="56" spans="1:10">
      <c r="A56" s="112"/>
      <c r="B56" s="180"/>
      <c r="C56" s="180"/>
      <c r="D56" s="90"/>
      <c r="E56" s="90"/>
      <c r="F56" s="90"/>
      <c r="G56" s="90"/>
      <c r="H56" s="92"/>
      <c r="I56" s="90"/>
      <c r="J56" s="92"/>
    </row>
    <row r="57" spans="1:10">
      <c r="A57" s="112"/>
      <c r="B57" s="180"/>
      <c r="C57" s="180"/>
      <c r="D57" s="90"/>
      <c r="E57" s="90"/>
      <c r="F57" s="90"/>
      <c r="G57" s="90"/>
      <c r="H57" s="92"/>
      <c r="I57" s="90"/>
      <c r="J57" s="92"/>
    </row>
    <row r="58" spans="1:10">
      <c r="A58" s="112"/>
      <c r="B58" s="180"/>
      <c r="C58" s="180"/>
      <c r="D58" s="90"/>
      <c r="E58" s="90"/>
      <c r="F58" s="90"/>
      <c r="G58" s="90"/>
      <c r="H58" s="92"/>
      <c r="I58" s="90"/>
      <c r="J58" s="92"/>
    </row>
    <row r="59" spans="1:10">
      <c r="A59" s="112"/>
      <c r="B59" s="180"/>
      <c r="C59" s="180"/>
      <c r="D59" s="90"/>
      <c r="E59" s="90"/>
      <c r="F59" s="90"/>
      <c r="G59" s="90"/>
      <c r="H59" s="92"/>
      <c r="I59" s="90"/>
      <c r="J59" s="92"/>
    </row>
    <row r="60" spans="1:10">
      <c r="A60" s="112"/>
      <c r="B60" s="180"/>
      <c r="C60" s="180"/>
      <c r="D60" s="90"/>
      <c r="E60" s="90"/>
      <c r="F60" s="90"/>
      <c r="G60" s="90"/>
      <c r="H60" s="92"/>
      <c r="I60" s="90"/>
      <c r="J60" s="92"/>
    </row>
    <row r="61" spans="1:10">
      <c r="A61" s="112"/>
      <c r="B61" s="180"/>
      <c r="C61" s="180"/>
      <c r="D61" s="90"/>
      <c r="E61" s="90"/>
      <c r="F61" s="90"/>
      <c r="G61" s="90"/>
      <c r="H61" s="92"/>
      <c r="I61" s="90"/>
      <c r="J61" s="92"/>
    </row>
    <row r="62" spans="1:10">
      <c r="A62" s="112"/>
      <c r="B62" s="180"/>
      <c r="C62" s="180"/>
      <c r="D62" s="90"/>
      <c r="E62" s="90"/>
      <c r="F62" s="90"/>
      <c r="G62" s="90"/>
      <c r="H62" s="92"/>
      <c r="I62" s="90"/>
      <c r="J62" s="92"/>
    </row>
    <row r="63" spans="1:10">
      <c r="A63" s="112"/>
      <c r="B63" s="180"/>
      <c r="C63" s="180"/>
      <c r="D63" s="90"/>
      <c r="E63" s="90"/>
      <c r="F63" s="90"/>
      <c r="G63" s="90"/>
      <c r="H63" s="92"/>
      <c r="I63" s="90"/>
      <c r="J63" s="92"/>
    </row>
    <row r="64" spans="1:10">
      <c r="A64" s="112"/>
      <c r="B64" s="180"/>
      <c r="C64" s="180"/>
      <c r="D64" s="90"/>
      <c r="E64" s="90"/>
      <c r="F64" s="90"/>
      <c r="G64" s="90"/>
      <c r="H64" s="92"/>
      <c r="I64" s="90"/>
      <c r="J64" s="92"/>
    </row>
    <row r="65" spans="1:10">
      <c r="A65" s="112"/>
      <c r="B65" s="180"/>
      <c r="C65" s="180"/>
      <c r="D65" s="90"/>
      <c r="E65" s="90"/>
      <c r="F65" s="90"/>
      <c r="G65" s="90"/>
      <c r="H65" s="92"/>
      <c r="I65" s="90"/>
      <c r="J65" s="92"/>
    </row>
    <row r="66" spans="1:10">
      <c r="A66" s="112"/>
      <c r="B66" s="180"/>
      <c r="C66" s="180"/>
      <c r="D66" s="90"/>
      <c r="E66" s="90"/>
      <c r="F66" s="90"/>
      <c r="G66" s="90"/>
      <c r="H66" s="92"/>
      <c r="I66" s="90"/>
      <c r="J66" s="92"/>
    </row>
    <row r="67" spans="1:10">
      <c r="A67" s="112"/>
      <c r="B67" s="180"/>
      <c r="C67" s="180"/>
      <c r="D67" s="90"/>
      <c r="E67" s="90"/>
      <c r="F67" s="90"/>
      <c r="G67" s="90"/>
      <c r="H67" s="92"/>
      <c r="I67" s="90"/>
      <c r="J67" s="92"/>
    </row>
    <row r="68" spans="1:10">
      <c r="A68" s="112"/>
      <c r="B68" s="180"/>
      <c r="C68" s="180"/>
      <c r="D68" s="90"/>
      <c r="E68" s="90"/>
      <c r="F68" s="90"/>
      <c r="G68" s="90"/>
      <c r="H68" s="92"/>
      <c r="I68" s="90"/>
      <c r="J68" s="92"/>
    </row>
    <row r="69" spans="1:10">
      <c r="A69" s="112"/>
      <c r="B69" s="180"/>
      <c r="C69" s="180"/>
      <c r="D69" s="90"/>
      <c r="E69" s="90"/>
      <c r="F69" s="90"/>
      <c r="G69" s="90"/>
      <c r="H69" s="92"/>
      <c r="I69" s="90"/>
      <c r="J69" s="92"/>
    </row>
    <row r="70" spans="1:10">
      <c r="A70" s="112"/>
      <c r="B70" s="180"/>
      <c r="C70" s="180"/>
      <c r="D70" s="90"/>
      <c r="E70" s="90"/>
      <c r="F70" s="90"/>
      <c r="G70" s="90"/>
      <c r="H70" s="92"/>
      <c r="I70" s="90"/>
      <c r="J70" s="92"/>
    </row>
    <row r="71" spans="1:10">
      <c r="A71" s="112"/>
      <c r="B71" s="180"/>
      <c r="C71" s="180"/>
      <c r="D71" s="90"/>
      <c r="E71" s="90"/>
      <c r="F71" s="90"/>
      <c r="G71" s="90"/>
      <c r="H71" s="92"/>
      <c r="I71" s="90"/>
      <c r="J71" s="92"/>
    </row>
    <row r="72" spans="1:10">
      <c r="A72" s="112"/>
      <c r="B72" s="180"/>
      <c r="C72" s="180"/>
      <c r="D72" s="90"/>
      <c r="E72" s="90"/>
      <c r="F72" s="90"/>
      <c r="G72" s="90"/>
      <c r="H72" s="92"/>
      <c r="I72" s="90"/>
      <c r="J72" s="92"/>
    </row>
    <row r="73" spans="1:10">
      <c r="A73" s="112"/>
      <c r="B73" s="180"/>
      <c r="C73" s="180"/>
      <c r="D73" s="90"/>
      <c r="E73" s="90"/>
      <c r="F73" s="90"/>
      <c r="G73" s="90"/>
      <c r="H73" s="92"/>
      <c r="I73" s="90"/>
      <c r="J73" s="92"/>
    </row>
    <row r="74" spans="1:10">
      <c r="A74" s="112"/>
      <c r="B74" s="180"/>
      <c r="C74" s="180"/>
      <c r="D74" s="90"/>
      <c r="E74" s="90"/>
      <c r="F74" s="90"/>
      <c r="G74" s="90"/>
      <c r="H74" s="92"/>
      <c r="I74" s="90"/>
      <c r="J74" s="92"/>
    </row>
    <row r="75" spans="1:10">
      <c r="A75" s="112"/>
      <c r="B75" s="180"/>
      <c r="C75" s="180"/>
      <c r="D75" s="90"/>
      <c r="E75" s="90"/>
      <c r="F75" s="90"/>
      <c r="G75" s="90"/>
      <c r="H75" s="92"/>
      <c r="I75" s="90"/>
      <c r="J75" s="92"/>
    </row>
    <row r="76" spans="1:10">
      <c r="A76" s="112"/>
      <c r="B76" s="180"/>
      <c r="C76" s="180"/>
      <c r="D76" s="90"/>
      <c r="E76" s="90"/>
      <c r="F76" s="90"/>
      <c r="G76" s="90"/>
      <c r="H76" s="92"/>
      <c r="I76" s="90"/>
      <c r="J76" s="92"/>
    </row>
    <row r="77" spans="1:10">
      <c r="A77" s="112"/>
      <c r="B77" s="180"/>
      <c r="C77" s="180"/>
      <c r="D77" s="90"/>
      <c r="E77" s="90"/>
      <c r="F77" s="90"/>
      <c r="G77" s="90"/>
      <c r="H77" s="92"/>
      <c r="I77" s="90"/>
      <c r="J77" s="92"/>
    </row>
    <row r="78" spans="1:10">
      <c r="A78" s="112"/>
      <c r="B78" s="180"/>
      <c r="C78" s="180"/>
      <c r="D78" s="90"/>
      <c r="E78" s="90"/>
      <c r="F78" s="90"/>
      <c r="G78" s="90"/>
      <c r="H78" s="92"/>
      <c r="I78" s="90"/>
      <c r="J78" s="92"/>
    </row>
    <row r="79" spans="1:10">
      <c r="A79" s="112"/>
      <c r="B79" s="180"/>
      <c r="C79" s="180"/>
      <c r="D79" s="90"/>
      <c r="E79" s="90"/>
      <c r="F79" s="90"/>
      <c r="G79" s="90"/>
      <c r="H79" s="92"/>
      <c r="I79" s="90"/>
      <c r="J79" s="92"/>
    </row>
    <row r="80" spans="1:10">
      <c r="A80" s="112"/>
      <c r="B80" s="180"/>
      <c r="C80" s="180"/>
      <c r="D80" s="90"/>
      <c r="E80" s="90"/>
      <c r="F80" s="90"/>
      <c r="G80" s="90"/>
      <c r="H80" s="92"/>
      <c r="I80" s="90"/>
      <c r="J80" s="92"/>
    </row>
    <row r="81" spans="1:10">
      <c r="A81" s="112"/>
      <c r="B81" s="180"/>
      <c r="C81" s="180"/>
      <c r="D81" s="90"/>
      <c r="E81" s="90"/>
      <c r="F81" s="90"/>
      <c r="G81" s="90"/>
      <c r="H81" s="92"/>
      <c r="I81" s="90"/>
      <c r="J81" s="92"/>
    </row>
    <row r="82" spans="1:10">
      <c r="A82" s="112"/>
      <c r="B82" s="180"/>
      <c r="C82" s="180"/>
      <c r="D82" s="90"/>
      <c r="E82" s="90"/>
      <c r="F82" s="90"/>
      <c r="G82" s="90"/>
      <c r="H82" s="92"/>
      <c r="I82" s="90"/>
      <c r="J82" s="92"/>
    </row>
    <row r="83" spans="1:10">
      <c r="A83" s="112"/>
      <c r="B83" s="180"/>
      <c r="C83" s="180"/>
      <c r="D83" s="90"/>
      <c r="E83" s="90"/>
      <c r="F83" s="90"/>
      <c r="G83" s="90"/>
      <c r="H83" s="92"/>
      <c r="I83" s="90"/>
      <c r="J83" s="92"/>
    </row>
    <row r="84" spans="1:10">
      <c r="A84" s="112"/>
      <c r="B84" s="180"/>
      <c r="C84" s="180"/>
      <c r="D84" s="90"/>
      <c r="E84" s="90"/>
      <c r="F84" s="90"/>
      <c r="G84" s="90"/>
      <c r="H84" s="92"/>
      <c r="I84" s="90"/>
      <c r="J84" s="92"/>
    </row>
    <row r="85" spans="1:10">
      <c r="A85" s="112"/>
      <c r="B85" s="180"/>
      <c r="C85" s="180"/>
      <c r="D85" s="90"/>
      <c r="E85" s="90"/>
      <c r="F85" s="90"/>
      <c r="G85" s="90"/>
      <c r="H85" s="92"/>
      <c r="I85" s="90"/>
      <c r="J85" s="92"/>
    </row>
    <row r="86" spans="1:10">
      <c r="A86" s="112"/>
      <c r="B86" s="180"/>
      <c r="C86" s="180"/>
      <c r="D86" s="90"/>
      <c r="E86" s="90"/>
      <c r="F86" s="90"/>
      <c r="G86" s="90"/>
      <c r="H86" s="92"/>
      <c r="I86" s="90"/>
      <c r="J86" s="92"/>
    </row>
  </sheetData>
  <mergeCells count="14">
    <mergeCell ref="B42:F42"/>
    <mergeCell ref="A1:C1"/>
    <mergeCell ref="M4:M5"/>
    <mergeCell ref="D35:F35"/>
    <mergeCell ref="G35:I35"/>
    <mergeCell ref="B31:J31"/>
    <mergeCell ref="C51:I51"/>
    <mergeCell ref="C53:J53"/>
    <mergeCell ref="B43:E43"/>
    <mergeCell ref="C44:J44"/>
    <mergeCell ref="C45:J45"/>
    <mergeCell ref="C46:J46"/>
    <mergeCell ref="C48:I48"/>
    <mergeCell ref="C50:I50"/>
  </mergeCells>
  <printOptions gridLines="1"/>
  <pageMargins left="0.27" right="0.2" top="1" bottom="0.75" header="0.5" footer="0.5"/>
  <pageSetup paperSize="5" scale="72" orientation="landscape" r:id="rId1"/>
  <headerFooter alignWithMargins="0">
    <oddHeader xml:space="preserve">&amp;LREPOWERING ASSISTANCE PROGRAM </oddHeader>
  </headerFooter>
  <rowBreaks count="1" manualBreakCount="1">
    <brk id="21" max="16383" man="1"/>
  </rowBreaks>
</worksheet>
</file>

<file path=xl/worksheets/sheet7.xml><?xml version="1.0" encoding="utf-8"?>
<worksheet xmlns="http://schemas.openxmlformats.org/spreadsheetml/2006/main" xmlns:r="http://schemas.openxmlformats.org/officeDocument/2006/relationships">
  <dimension ref="A1:F19"/>
  <sheetViews>
    <sheetView zoomScale="90" zoomScaleNormal="90" workbookViewId="0">
      <selection activeCell="J8" sqref="J8"/>
    </sheetView>
  </sheetViews>
  <sheetFormatPr defaultRowHeight="12.75"/>
  <cols>
    <col min="1" max="1" width="52.28515625" bestFit="1" customWidth="1"/>
    <col min="2" max="2" width="14.28515625" customWidth="1"/>
    <col min="3" max="3" width="13.140625" customWidth="1"/>
    <col min="5" max="5" width="12.28515625" customWidth="1"/>
    <col min="6" max="6" width="15.42578125" customWidth="1"/>
  </cols>
  <sheetData>
    <row r="1" spans="1:6" ht="25.5" customHeight="1">
      <c r="A1" s="267" t="s">
        <v>277</v>
      </c>
      <c r="B1" s="267"/>
      <c r="C1" s="267"/>
      <c r="D1" s="267"/>
      <c r="E1" s="267"/>
      <c r="F1" s="88"/>
    </row>
    <row r="2" spans="1:6">
      <c r="A2" s="268" t="s">
        <v>255</v>
      </c>
      <c r="B2" s="268"/>
      <c r="C2" s="268"/>
      <c r="D2" s="268"/>
      <c r="E2" s="268"/>
    </row>
    <row r="3" spans="1:6" ht="30">
      <c r="A3" s="148" t="s">
        <v>256</v>
      </c>
      <c r="B3" s="148" t="s">
        <v>276</v>
      </c>
      <c r="C3" s="148" t="s">
        <v>284</v>
      </c>
      <c r="D3" s="149" t="s">
        <v>257</v>
      </c>
      <c r="E3" s="149" t="s">
        <v>11</v>
      </c>
      <c r="F3" s="191" t="s">
        <v>287</v>
      </c>
    </row>
    <row r="4" spans="1:6" ht="14.25">
      <c r="A4" s="150" t="s">
        <v>258</v>
      </c>
      <c r="B4" s="205">
        <f>Totals!D12</f>
        <v>200</v>
      </c>
      <c r="C4" s="151">
        <v>8</v>
      </c>
      <c r="D4" s="152">
        <v>41</v>
      </c>
      <c r="E4" s="153">
        <f>+B4*C4*D4</f>
        <v>65600</v>
      </c>
      <c r="F4" s="182">
        <f>+E4/3</f>
        <v>21866.666666666668</v>
      </c>
    </row>
    <row r="5" spans="1:6" ht="14.25">
      <c r="A5" s="150" t="s">
        <v>261</v>
      </c>
      <c r="B5" s="205">
        <f>+B4</f>
        <v>200</v>
      </c>
      <c r="C5" s="151">
        <v>16</v>
      </c>
      <c r="D5" s="152">
        <v>41</v>
      </c>
      <c r="E5" s="153">
        <f t="shared" ref="E5:E10" si="0">+B5*C5*D5</f>
        <v>131200</v>
      </c>
      <c r="F5" s="182">
        <f t="shared" ref="F5:F13" si="1">+E5/3</f>
        <v>43733.333333333336</v>
      </c>
    </row>
    <row r="6" spans="1:6" ht="14.25">
      <c r="A6" s="150" t="s">
        <v>259</v>
      </c>
      <c r="B6" s="205">
        <f>+B4</f>
        <v>200</v>
      </c>
      <c r="C6" s="151">
        <v>2</v>
      </c>
      <c r="D6" s="152">
        <v>41</v>
      </c>
      <c r="E6" s="153">
        <f t="shared" si="0"/>
        <v>16400</v>
      </c>
      <c r="F6" s="182">
        <f t="shared" si="1"/>
        <v>5466.666666666667</v>
      </c>
    </row>
    <row r="7" spans="1:6" ht="14.25">
      <c r="A7" s="150" t="s">
        <v>303</v>
      </c>
      <c r="B7" s="205">
        <f>Totals!D14</f>
        <v>30</v>
      </c>
      <c r="C7" s="151">
        <v>8</v>
      </c>
      <c r="D7" s="152">
        <v>41</v>
      </c>
      <c r="E7" s="153">
        <f t="shared" si="0"/>
        <v>9840</v>
      </c>
      <c r="F7" s="182">
        <f t="shared" si="1"/>
        <v>3280</v>
      </c>
    </row>
    <row r="8" spans="1:6" ht="14.25">
      <c r="A8" s="150" t="s">
        <v>317</v>
      </c>
      <c r="B8" s="212">
        <f>Totals!F24</f>
        <v>360</v>
      </c>
      <c r="C8" s="151">
        <v>4</v>
      </c>
      <c r="D8" s="152">
        <v>41</v>
      </c>
      <c r="E8" s="153">
        <f t="shared" si="0"/>
        <v>59040</v>
      </c>
      <c r="F8" s="182">
        <f t="shared" si="1"/>
        <v>19680</v>
      </c>
    </row>
    <row r="9" spans="1:6" ht="14.25">
      <c r="A9" s="150" t="s">
        <v>312</v>
      </c>
      <c r="B9" s="212">
        <f>Totals!D14</f>
        <v>30</v>
      </c>
      <c r="C9" s="151">
        <v>1</v>
      </c>
      <c r="D9" s="152">
        <v>41</v>
      </c>
      <c r="E9" s="153">
        <f t="shared" si="0"/>
        <v>1230</v>
      </c>
      <c r="F9" s="235">
        <f t="shared" si="1"/>
        <v>410</v>
      </c>
    </row>
    <row r="10" spans="1:6" ht="14.25">
      <c r="A10" s="150" t="s">
        <v>316</v>
      </c>
      <c r="B10" s="205">
        <f>+B7</f>
        <v>30</v>
      </c>
      <c r="C10" s="151">
        <v>16</v>
      </c>
      <c r="D10" s="152">
        <v>41</v>
      </c>
      <c r="E10" s="153">
        <f t="shared" si="0"/>
        <v>19680</v>
      </c>
      <c r="F10" s="182">
        <f t="shared" si="1"/>
        <v>6560</v>
      </c>
    </row>
    <row r="11" spans="1:6" ht="14.25">
      <c r="A11" s="150" t="s">
        <v>260</v>
      </c>
      <c r="B11" s="269" t="s">
        <v>282</v>
      </c>
      <c r="C11" s="270"/>
      <c r="D11" s="271"/>
      <c r="E11" s="153">
        <v>197355</v>
      </c>
      <c r="F11" s="182">
        <f t="shared" si="1"/>
        <v>65785</v>
      </c>
    </row>
    <row r="12" spans="1:6" ht="14.25">
      <c r="A12" s="150"/>
      <c r="B12" s="151"/>
      <c r="C12" s="151"/>
      <c r="D12" s="152"/>
      <c r="E12" s="153"/>
      <c r="F12" s="182"/>
    </row>
    <row r="13" spans="1:6" ht="14.25">
      <c r="A13" s="150"/>
      <c r="B13" s="150"/>
      <c r="C13" s="150"/>
      <c r="D13" s="150"/>
      <c r="E13" s="153">
        <f>SUM(E4:E11)</f>
        <v>500345</v>
      </c>
      <c r="F13" s="182">
        <f t="shared" si="1"/>
        <v>166781.66666666666</v>
      </c>
    </row>
    <row r="14" spans="1:6">
      <c r="A14" s="154"/>
      <c r="B14" s="154"/>
      <c r="C14" s="154"/>
      <c r="D14" s="154"/>
      <c r="E14" s="154"/>
    </row>
    <row r="15" spans="1:6" ht="14.25">
      <c r="A15" s="155" t="s">
        <v>285</v>
      </c>
      <c r="B15" s="154"/>
      <c r="C15" s="154"/>
      <c r="D15" s="154"/>
      <c r="E15" s="154"/>
    </row>
    <row r="16" spans="1:6" ht="14.25">
      <c r="A16" s="155"/>
    </row>
    <row r="17" spans="1:6" ht="14.25">
      <c r="A17" s="155"/>
    </row>
    <row r="19" spans="1:6" ht="80.25" customHeight="1">
      <c r="A19" s="188" t="s">
        <v>283</v>
      </c>
      <c r="B19" s="272" t="s">
        <v>286</v>
      </c>
      <c r="C19" s="273"/>
      <c r="D19" s="273"/>
      <c r="E19" s="273"/>
      <c r="F19" s="154"/>
    </row>
  </sheetData>
  <mergeCells count="4">
    <mergeCell ref="A1:E1"/>
    <mergeCell ref="A2:E2"/>
    <mergeCell ref="B11:D11"/>
    <mergeCell ref="B19:E19"/>
  </mergeCells>
  <phoneticPr fontId="6"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3-Year Ave</vt:lpstr>
      <vt:lpstr>Yr 1</vt:lpstr>
      <vt:lpstr>guaranteed loan</vt:lpstr>
      <vt:lpstr>Yr 2</vt:lpstr>
      <vt:lpstr>Yr 3</vt:lpstr>
      <vt:lpstr>Totals</vt:lpstr>
      <vt:lpstr>FedGovCost</vt:lpstr>
      <vt:lpstr>'3-Year Ave'!Print_Area</vt:lpstr>
      <vt:lpstr>Totals!Print_Area</vt:lpstr>
      <vt:lpstr>'Yr 1'!Print_Area</vt:lpstr>
      <vt:lpstr>'Yr 2'!Print_Area</vt:lpstr>
      <vt:lpstr>'Yr 3'!Print_Area</vt:lpstr>
    </vt:vector>
  </TitlesOfParts>
  <Company>USDA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kmearsdon</dc:creator>
  <cp:lastModifiedBy>jeanne.jacobs</cp:lastModifiedBy>
  <cp:lastPrinted>2011-01-20T15:35:08Z</cp:lastPrinted>
  <dcterms:created xsi:type="dcterms:W3CDTF">1990-01-01T05:47:54Z</dcterms:created>
  <dcterms:modified xsi:type="dcterms:W3CDTF">2011-01-20T16:16:07Z</dcterms:modified>
</cp:coreProperties>
</file>