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645" windowWidth="10560" windowHeight="8340" tabRatio="918" firstSheet="3" activeTab="3"/>
  </bookViews>
  <sheets>
    <sheet name="Table of Contents" sheetId="1" r:id="rId1"/>
    <sheet name="83-I Hour Summary" sheetId="2" r:id="rId2"/>
    <sheet name="83-I Cost Estimate" sheetId="3" r:id="rId3"/>
    <sheet name="Itemized MDE Burden" sheetId="4" r:id="rId4"/>
    <sheet name="Variables" sheetId="5" r:id="rId5"/>
    <sheet name="Federal Cost" sheetId="6" r:id="rId6"/>
    <sheet name="Summary of Burden" sheetId="7" r:id="rId7"/>
    <sheet name="Initial Enrollment" sheetId="8" r:id="rId8"/>
    <sheet name="30 Day Update" sheetId="9" r:id="rId9"/>
    <sheet name="4 Day Update" sheetId="10" r:id="rId10"/>
    <sheet name="Archive" sheetId="11" state="hidden" r:id="rId11"/>
  </sheets>
  <definedNames>
    <definedName name="_xlnm._FilterDatabase" localSheetId="4" hidden="1">Variables!$G$4:$G$14</definedName>
    <definedName name="_xlnm.Print_Area" localSheetId="2">'83-I Cost Estimate'!$A$1:$G$43</definedName>
    <definedName name="_xlnm.Print_Area" localSheetId="1">'83-I Hour Summary'!$A$1:$G$47</definedName>
    <definedName name="_xlnm.Print_Area" localSheetId="3">'Itemized MDE Burden'!$A$13:$O$129</definedName>
    <definedName name="_xlnm.Print_Area" localSheetId="6">'Summary of Burden'!$A$1:$R$78</definedName>
    <definedName name="_xlnm.Print_Titles" localSheetId="3">'Itemized MDE Burden'!$53:$54</definedName>
    <definedName name="_xlnm.Print_Titles" localSheetId="6">'Summary of Burden'!$1:$2</definedName>
    <definedName name="wage">'83-I Cost Estimate'!$F$10</definedName>
    <definedName name="Z_0A2331D4_FF77_4A77_88ED_CF4956BFC34A_.wvu.FilterData" localSheetId="4" hidden="1">Variables!$G$4:$G$14</definedName>
    <definedName name="Z_0A2331D4_FF77_4A77_88ED_CF4956BFC34A_.wvu.PrintArea" localSheetId="2" hidden="1">'83-I Cost Estimate'!$A$1:$G$43</definedName>
    <definedName name="Z_0A2331D4_FF77_4A77_88ED_CF4956BFC34A_.wvu.PrintArea" localSheetId="1" hidden="1">'83-I Hour Summary'!$A$1:$G$47</definedName>
    <definedName name="Z_0A2331D4_FF77_4A77_88ED_CF4956BFC34A_.wvu.PrintArea" localSheetId="3" hidden="1">'Itemized MDE Burden'!$A$13:$O$129</definedName>
    <definedName name="Z_0A2331D4_FF77_4A77_88ED_CF4956BFC34A_.wvu.PrintArea" localSheetId="6" hidden="1">'Summary of Burden'!$A$1:$R$78</definedName>
    <definedName name="Z_0A2331D4_FF77_4A77_88ED_CF4956BFC34A_.wvu.PrintTitles" localSheetId="3" hidden="1">'Itemized MDE Burden'!$53:$54</definedName>
    <definedName name="Z_0A2331D4_FF77_4A77_88ED_CF4956BFC34A_.wvu.PrintTitles" localSheetId="6" hidden="1">'Summary of Burden'!$1:$2</definedName>
    <definedName name="Z_3E2C84AD_BF0B_4E7A_B8B4_530776377935_.wvu.FilterData" localSheetId="4" hidden="1">Variables!$G$4:$G$14</definedName>
    <definedName name="Z_3E2C84AD_BF0B_4E7A_B8B4_530776377935_.wvu.PrintArea" localSheetId="2" hidden="1">'83-I Cost Estimate'!$A$1:$G$43</definedName>
    <definedName name="Z_3E2C84AD_BF0B_4E7A_B8B4_530776377935_.wvu.PrintArea" localSheetId="1" hidden="1">'83-I Hour Summary'!$A$1:$G$47</definedName>
    <definedName name="Z_3E2C84AD_BF0B_4E7A_B8B4_530776377935_.wvu.PrintArea" localSheetId="3" hidden="1">'Itemized MDE Burden'!$A$13:$O$129</definedName>
    <definedName name="Z_3E2C84AD_BF0B_4E7A_B8B4_530776377935_.wvu.PrintArea" localSheetId="6" hidden="1">'Summary of Burden'!$A$1:$R$78</definedName>
    <definedName name="Z_3E2C84AD_BF0B_4E7A_B8B4_530776377935_.wvu.PrintTitles" localSheetId="3" hidden="1">'Itemized MDE Burden'!$53:$54</definedName>
    <definedName name="Z_3E2C84AD_BF0B_4E7A_B8B4_530776377935_.wvu.PrintTitles" localSheetId="6" hidden="1">'Summary of Burden'!$1:$2</definedName>
    <definedName name="Z_55C190EC_F328_41C6_8EA4_3EF810C34832_.wvu.FilterData" localSheetId="4" hidden="1">Variables!$G$4:$G$14</definedName>
    <definedName name="Z_55C190EC_F328_41C6_8EA4_3EF810C34832_.wvu.PrintArea" localSheetId="2" hidden="1">'83-I Cost Estimate'!$A$1:$G$43</definedName>
    <definedName name="Z_55C190EC_F328_41C6_8EA4_3EF810C34832_.wvu.PrintArea" localSheetId="1" hidden="1">'83-I Hour Summary'!$A$1:$G$47</definedName>
    <definedName name="Z_55C190EC_F328_41C6_8EA4_3EF810C34832_.wvu.PrintArea" localSheetId="3" hidden="1">'Itemized MDE Burden'!$A$13:$O$129</definedName>
    <definedName name="Z_55C190EC_F328_41C6_8EA4_3EF810C34832_.wvu.PrintArea" localSheetId="6" hidden="1">'Summary of Burden'!$A$1:$R$78</definedName>
    <definedName name="Z_55C190EC_F328_41C6_8EA4_3EF810C34832_.wvu.PrintTitles" localSheetId="3" hidden="1">'Itemized MDE Burden'!$53:$54</definedName>
    <definedName name="Z_55C190EC_F328_41C6_8EA4_3EF810C34832_.wvu.PrintTitles" localSheetId="6" hidden="1">'Summary of Burden'!$1:$2</definedName>
    <definedName name="Z_878DE1FD_A47B_41D8_9084_F3F33C9E9B08_.wvu.FilterData" localSheetId="4" hidden="1">Variables!$G$4:$G$14</definedName>
    <definedName name="Z_878DE1FD_A47B_41D8_9084_F3F33C9E9B08_.wvu.PrintArea" localSheetId="2" hidden="1">'83-I Cost Estimate'!$A$1:$G$43</definedName>
    <definedName name="Z_878DE1FD_A47B_41D8_9084_F3F33C9E9B08_.wvu.PrintArea" localSheetId="1" hidden="1">'83-I Hour Summary'!$A$1:$G$47</definedName>
    <definedName name="Z_878DE1FD_A47B_41D8_9084_F3F33C9E9B08_.wvu.PrintArea" localSheetId="3" hidden="1">'Itemized MDE Burden'!$A$13:$O$129</definedName>
    <definedName name="Z_878DE1FD_A47B_41D8_9084_F3F33C9E9B08_.wvu.PrintArea" localSheetId="6" hidden="1">'Summary of Burden'!$A$1:$R$78</definedName>
    <definedName name="Z_878DE1FD_A47B_41D8_9084_F3F33C9E9B08_.wvu.PrintTitles" localSheetId="3" hidden="1">'Itemized MDE Burden'!$53:$54</definedName>
    <definedName name="Z_878DE1FD_A47B_41D8_9084_F3F33C9E9B08_.wvu.PrintTitles" localSheetId="6" hidden="1">'Summary of Burden'!$1:$2</definedName>
    <definedName name="Z_EFC834DC_DAB8_4D8C_9E8A_AD612E0900B7_.wvu.FilterData" localSheetId="4" hidden="1">Variables!$G$4:$G$14</definedName>
    <definedName name="Z_EFC834DC_DAB8_4D8C_9E8A_AD612E0900B7_.wvu.PrintArea" localSheetId="2" hidden="1">'83-I Cost Estimate'!$A$1:$G$43</definedName>
    <definedName name="Z_EFC834DC_DAB8_4D8C_9E8A_AD612E0900B7_.wvu.PrintArea" localSheetId="1" hidden="1">'83-I Hour Summary'!$A$1:$G$47</definedName>
    <definedName name="Z_EFC834DC_DAB8_4D8C_9E8A_AD612E0900B7_.wvu.PrintArea" localSheetId="3" hidden="1">'Itemized MDE Burden'!$A$13:$O$129</definedName>
    <definedName name="Z_EFC834DC_DAB8_4D8C_9E8A_AD612E0900B7_.wvu.PrintArea" localSheetId="6" hidden="1">'Summary of Burden'!$A$1:$R$78</definedName>
    <definedName name="Z_EFC834DC_DAB8_4D8C_9E8A_AD612E0900B7_.wvu.PrintTitles" localSheetId="3" hidden="1">'Itemized MDE Burden'!$53:$54</definedName>
    <definedName name="Z_EFC834DC_DAB8_4D8C_9E8A_AD612E0900B7_.wvu.PrintTitles" localSheetId="6" hidden="1">'Summary of Burden'!$1:$2</definedName>
  </definedNames>
  <calcPr calcId="114210" fullCalcOnLoad="1"/>
  <customWorkbookViews>
    <customWorkbookView name="Jennifer K. Dozier - Personal View" guid="{878DE1FD-A47B-41D8-9084-F3F33C9E9B08}" mergeInterval="0" personalView="1" maximized="1" xWindow="1" yWindow="1" windowWidth="982" windowHeight="601" tabRatio="918" activeSheetId="4"/>
    <customWorkbookView name="Jennifer - Personal View" guid="{55C190EC-F328-41C6-8EA4-3EF810C34832}" mergeInterval="0" personalView="1" maximized="1" xWindow="1" yWindow="1" windowWidth="1301" windowHeight="506" tabRatio="918" activeSheetId="6"/>
    <customWorkbookView name="#Administrator - Personal View" guid="{0A2331D4-FF77-4A77-88ED-CF4956BFC34A}" mergeInterval="0" personalView="1" maximized="1" xWindow="2" yWindow="45" windowWidth="700" windowHeight="552" activeSheetId="3"/>
    <customWorkbookView name="Alejandra.Velez-Pasc - Personal View" guid="{EFC834DC-DAB8-4D8C-9E8A-AD612E0900B7}" mergeInterval="0" personalView="1" maximized="1" windowWidth="796" windowHeight="464" activeSheetId="4"/>
    <customWorkbookView name="Jennifer K.Dozier - Personal View" guid="{3E2C84AD-BF0B-4E7A-B8B4-530776377935}" mergeInterval="0" personalView="1" maximized="1" windowWidth="1020" windowHeight="549" activeSheetId="3"/>
  </customWorkbookViews>
</workbook>
</file>

<file path=xl/calcChain.xml><?xml version="1.0" encoding="utf-8"?>
<calcChain xmlns="http://schemas.openxmlformats.org/spreadsheetml/2006/main">
  <c r="E17" i="6"/>
  <c r="D17"/>
  <c r="E11"/>
  <c r="D11"/>
  <c r="C11"/>
  <c r="C17"/>
  <c r="E16"/>
  <c r="D16"/>
  <c r="N48" i="4"/>
  <c r="M48"/>
  <c r="L48"/>
  <c r="J48"/>
  <c r="I48"/>
  <c r="H48"/>
  <c r="F48"/>
  <c r="E48"/>
  <c r="D48"/>
  <c r="D70" i="10"/>
  <c r="D71"/>
  <c r="D72"/>
  <c r="D73"/>
  <c r="D74"/>
  <c r="D75"/>
  <c r="D76"/>
  <c r="D77"/>
  <c r="D78"/>
  <c r="D69"/>
  <c r="D67"/>
  <c r="D66"/>
  <c r="D65"/>
  <c r="D64"/>
  <c r="D63"/>
  <c r="D62"/>
  <c r="D61"/>
  <c r="D60"/>
  <c r="D59"/>
  <c r="D35"/>
  <c r="D36"/>
  <c r="D37"/>
  <c r="D38"/>
  <c r="D39"/>
  <c r="D40"/>
  <c r="D41"/>
  <c r="D42"/>
  <c r="D43"/>
  <c r="D44"/>
  <c r="D45"/>
  <c r="D46"/>
  <c r="D47"/>
  <c r="D48"/>
  <c r="D49"/>
  <c r="D50"/>
  <c r="D51"/>
  <c r="D52"/>
  <c r="D53"/>
  <c r="D54"/>
  <c r="D55"/>
  <c r="D56"/>
  <c r="D57"/>
  <c r="D34"/>
  <c r="D32"/>
  <c r="D5"/>
  <c r="D6"/>
  <c r="D7"/>
  <c r="D8"/>
  <c r="D9"/>
  <c r="D10"/>
  <c r="D11"/>
  <c r="D12"/>
  <c r="D13"/>
  <c r="D14"/>
  <c r="D15"/>
  <c r="D16"/>
  <c r="D17"/>
  <c r="D18"/>
  <c r="D19"/>
  <c r="D20"/>
  <c r="D21"/>
  <c r="D22"/>
  <c r="D23"/>
  <c r="D24"/>
  <c r="D25"/>
  <c r="D26"/>
  <c r="D27"/>
  <c r="D28"/>
  <c r="D29"/>
  <c r="D30"/>
  <c r="D4"/>
  <c r="D70" i="9"/>
  <c r="D71"/>
  <c r="D72"/>
  <c r="D73"/>
  <c r="D74"/>
  <c r="D75"/>
  <c r="D76"/>
  <c r="D77"/>
  <c r="D78"/>
  <c r="D69"/>
  <c r="D71" i="8"/>
  <c r="D72"/>
  <c r="D73"/>
  <c r="D74"/>
  <c r="D75"/>
  <c r="D76"/>
  <c r="D77"/>
  <c r="D78"/>
  <c r="D79"/>
  <c r="D70"/>
  <c r="E5" i="5"/>
  <c r="E4"/>
  <c r="D7"/>
  <c r="E7"/>
  <c r="E6"/>
  <c r="D6"/>
  <c r="D5"/>
  <c r="D4"/>
  <c r="E3"/>
  <c r="D3"/>
  <c r="D67" i="9"/>
  <c r="D66"/>
  <c r="D65"/>
  <c r="D64"/>
  <c r="D63"/>
  <c r="D62"/>
  <c r="D61"/>
  <c r="D60"/>
  <c r="D59"/>
  <c r="D35"/>
  <c r="F35"/>
  <c r="D36"/>
  <c r="F36"/>
  <c r="D37"/>
  <c r="F37"/>
  <c r="D38"/>
  <c r="F38"/>
  <c r="D39"/>
  <c r="F39"/>
  <c r="D40"/>
  <c r="F40"/>
  <c r="D41"/>
  <c r="F41"/>
  <c r="D42"/>
  <c r="F42"/>
  <c r="D43"/>
  <c r="F43"/>
  <c r="D44"/>
  <c r="F44"/>
  <c r="D45"/>
  <c r="F45"/>
  <c r="D46"/>
  <c r="D47"/>
  <c r="F47"/>
  <c r="D48"/>
  <c r="F48"/>
  <c r="D49"/>
  <c r="F49"/>
  <c r="D50"/>
  <c r="F50"/>
  <c r="D51"/>
  <c r="F51"/>
  <c r="D52"/>
  <c r="F52"/>
  <c r="D53"/>
  <c r="F53"/>
  <c r="D54"/>
  <c r="D55"/>
  <c r="F55"/>
  <c r="D56"/>
  <c r="F56"/>
  <c r="D57"/>
  <c r="F57"/>
  <c r="F46"/>
  <c r="D34"/>
  <c r="F34"/>
  <c r="D32"/>
  <c r="F32"/>
  <c r="D7"/>
  <c r="F7"/>
  <c r="D8"/>
  <c r="F8"/>
  <c r="D9"/>
  <c r="D10"/>
  <c r="F10"/>
  <c r="D11"/>
  <c r="F11"/>
  <c r="D12"/>
  <c r="F12"/>
  <c r="D13"/>
  <c r="D14"/>
  <c r="F14"/>
  <c r="D15"/>
  <c r="F15"/>
  <c r="D16"/>
  <c r="F16"/>
  <c r="D17"/>
  <c r="D18"/>
  <c r="F18"/>
  <c r="D19"/>
  <c r="F19"/>
  <c r="D20"/>
  <c r="F20"/>
  <c r="D21"/>
  <c r="D22"/>
  <c r="F22"/>
  <c r="D23"/>
  <c r="F23"/>
  <c r="D24"/>
  <c r="F24"/>
  <c r="D25"/>
  <c r="D26"/>
  <c r="F26"/>
  <c r="D27"/>
  <c r="F27"/>
  <c r="D28"/>
  <c r="F28"/>
  <c r="D29"/>
  <c r="D30"/>
  <c r="F30"/>
  <c r="D5"/>
  <c r="F5"/>
  <c r="D6"/>
  <c r="D4"/>
  <c r="F4"/>
  <c r="E15" i="10"/>
  <c r="H66" i="7"/>
  <c r="I66"/>
  <c r="L66"/>
  <c r="M66"/>
  <c r="P66"/>
  <c r="Q66"/>
  <c r="R66"/>
  <c r="H67"/>
  <c r="I67"/>
  <c r="L67"/>
  <c r="M67"/>
  <c r="P67"/>
  <c r="Q67"/>
  <c r="R67"/>
  <c r="H46"/>
  <c r="I46"/>
  <c r="L46"/>
  <c r="M46"/>
  <c r="P46"/>
  <c r="Q46"/>
  <c r="H38"/>
  <c r="I38"/>
  <c r="L38"/>
  <c r="M38"/>
  <c r="P38"/>
  <c r="Q38"/>
  <c r="R38"/>
  <c r="P15"/>
  <c r="Q15"/>
  <c r="H15"/>
  <c r="I15"/>
  <c r="L15"/>
  <c r="M15"/>
  <c r="C15" i="10"/>
  <c r="F15"/>
  <c r="C15" i="9"/>
  <c r="C66" i="10"/>
  <c r="C67"/>
  <c r="C66" i="9"/>
  <c r="C67"/>
  <c r="C46" i="10"/>
  <c r="E46"/>
  <c r="C38"/>
  <c r="E38"/>
  <c r="D38" i="8"/>
  <c r="F38"/>
  <c r="D66"/>
  <c r="D67"/>
  <c r="D15"/>
  <c r="F15"/>
  <c r="D46"/>
  <c r="F46"/>
  <c r="C4" i="11"/>
  <c r="D4"/>
  <c r="F4"/>
  <c r="C5"/>
  <c r="D5"/>
  <c r="F5"/>
  <c r="C6"/>
  <c r="D6"/>
  <c r="F6"/>
  <c r="C7"/>
  <c r="D7"/>
  <c r="F7"/>
  <c r="C8"/>
  <c r="D8"/>
  <c r="F8"/>
  <c r="C9"/>
  <c r="D9"/>
  <c r="F9"/>
  <c r="C10"/>
  <c r="D10"/>
  <c r="F10"/>
  <c r="C11"/>
  <c r="D11"/>
  <c r="F11"/>
  <c r="C12"/>
  <c r="D12"/>
  <c r="F12"/>
  <c r="C13"/>
  <c r="D13"/>
  <c r="F13"/>
  <c r="C14"/>
  <c r="D14"/>
  <c r="F14"/>
  <c r="C15"/>
  <c r="D15"/>
  <c r="F15"/>
  <c r="C16"/>
  <c r="D16"/>
  <c r="F16"/>
  <c r="C17"/>
  <c r="D17"/>
  <c r="F17"/>
  <c r="C18"/>
  <c r="D18"/>
  <c r="F18"/>
  <c r="C19"/>
  <c r="D19"/>
  <c r="F19"/>
  <c r="C20"/>
  <c r="D20"/>
  <c r="F20"/>
  <c r="C21"/>
  <c r="D21"/>
  <c r="F21"/>
  <c r="C22"/>
  <c r="D22"/>
  <c r="F22"/>
  <c r="C23"/>
  <c r="D23"/>
  <c r="F23"/>
  <c r="C24"/>
  <c r="D24"/>
  <c r="F24"/>
  <c r="C25"/>
  <c r="D25"/>
  <c r="F25"/>
  <c r="C26"/>
  <c r="D26"/>
  <c r="F26"/>
  <c r="C27"/>
  <c r="D27"/>
  <c r="F27"/>
  <c r="C28"/>
  <c r="D28"/>
  <c r="F28"/>
  <c r="C29"/>
  <c r="D29"/>
  <c r="F29"/>
  <c r="C30"/>
  <c r="D30"/>
  <c r="F30"/>
  <c r="C31"/>
  <c r="D31"/>
  <c r="F31"/>
  <c r="C32"/>
  <c r="D32"/>
  <c r="F32"/>
  <c r="C33"/>
  <c r="D33"/>
  <c r="F33"/>
  <c r="C34"/>
  <c r="F34"/>
  <c r="C35"/>
  <c r="D35"/>
  <c r="F35"/>
  <c r="C36"/>
  <c r="D36"/>
  <c r="F36"/>
  <c r="C37"/>
  <c r="F37"/>
  <c r="C38"/>
  <c r="D38"/>
  <c r="F38"/>
  <c r="C39"/>
  <c r="D39"/>
  <c r="F39"/>
  <c r="C40"/>
  <c r="D40"/>
  <c r="F40"/>
  <c r="C41"/>
  <c r="D41"/>
  <c r="F41"/>
  <c r="C42"/>
  <c r="D42"/>
  <c r="F42"/>
  <c r="C43"/>
  <c r="D43"/>
  <c r="F43"/>
  <c r="C44"/>
  <c r="D44"/>
  <c r="F44"/>
  <c r="C45"/>
  <c r="D45"/>
  <c r="F45"/>
  <c r="C46"/>
  <c r="D46"/>
  <c r="F46"/>
  <c r="C47"/>
  <c r="D47"/>
  <c r="F47"/>
  <c r="C48"/>
  <c r="D48"/>
  <c r="F48"/>
  <c r="C49"/>
  <c r="D49"/>
  <c r="F49"/>
  <c r="C50"/>
  <c r="D50"/>
  <c r="F50"/>
  <c r="C51"/>
  <c r="D51"/>
  <c r="F51"/>
  <c r="C52"/>
  <c r="D52"/>
  <c r="F52"/>
  <c r="C53"/>
  <c r="D53"/>
  <c r="F53"/>
  <c r="C54"/>
  <c r="D54"/>
  <c r="F54"/>
  <c r="C55"/>
  <c r="D55"/>
  <c r="F55"/>
  <c r="C56"/>
  <c r="D56"/>
  <c r="F56"/>
  <c r="C57"/>
  <c r="D57"/>
  <c r="F57"/>
  <c r="C58"/>
  <c r="D58"/>
  <c r="F58"/>
  <c r="C59"/>
  <c r="D59"/>
  <c r="F59"/>
  <c r="C60"/>
  <c r="D60"/>
  <c r="F60"/>
  <c r="C61"/>
  <c r="D61"/>
  <c r="F61"/>
  <c r="C62"/>
  <c r="F62"/>
  <c r="C63"/>
  <c r="D63"/>
  <c r="C64"/>
  <c r="D64"/>
  <c r="C65"/>
  <c r="D65"/>
  <c r="C66"/>
  <c r="D66"/>
  <c r="C67"/>
  <c r="D67"/>
  <c r="C68"/>
  <c r="D68"/>
  <c r="C69"/>
  <c r="D69"/>
  <c r="C70"/>
  <c r="F70"/>
  <c r="C71"/>
  <c r="C72"/>
  <c r="C73"/>
  <c r="C74"/>
  <c r="C75"/>
  <c r="C76"/>
  <c r="C77"/>
  <c r="C78"/>
  <c r="C79"/>
  <c r="C80"/>
  <c r="H82"/>
  <c r="I82"/>
  <c r="L82"/>
  <c r="M82"/>
  <c r="P82"/>
  <c r="Q82"/>
  <c r="C4" i="10"/>
  <c r="E4"/>
  <c r="C5"/>
  <c r="E5"/>
  <c r="C6"/>
  <c r="E6"/>
  <c r="C7"/>
  <c r="E7"/>
  <c r="C8"/>
  <c r="E8"/>
  <c r="C9"/>
  <c r="E9"/>
  <c r="C10"/>
  <c r="E10"/>
  <c r="C11"/>
  <c r="E11"/>
  <c r="C12"/>
  <c r="E12"/>
  <c r="C13"/>
  <c r="E13"/>
  <c r="C14"/>
  <c r="E14"/>
  <c r="C16"/>
  <c r="E16"/>
  <c r="C17"/>
  <c r="E17"/>
  <c r="C18"/>
  <c r="E18"/>
  <c r="C19"/>
  <c r="E19"/>
  <c r="C20"/>
  <c r="E20"/>
  <c r="C21"/>
  <c r="E21"/>
  <c r="C22"/>
  <c r="E22"/>
  <c r="C23"/>
  <c r="E23"/>
  <c r="C24"/>
  <c r="E24"/>
  <c r="C25"/>
  <c r="E25"/>
  <c r="C26"/>
  <c r="E26"/>
  <c r="C27"/>
  <c r="E27"/>
  <c r="C28"/>
  <c r="E28"/>
  <c r="C29"/>
  <c r="E29"/>
  <c r="C30"/>
  <c r="E30"/>
  <c r="C31"/>
  <c r="E31"/>
  <c r="F31"/>
  <c r="C32"/>
  <c r="E32"/>
  <c r="C33"/>
  <c r="E33"/>
  <c r="F33"/>
  <c r="C34"/>
  <c r="E34"/>
  <c r="C35"/>
  <c r="E35"/>
  <c r="C36"/>
  <c r="E36"/>
  <c r="C37"/>
  <c r="E37"/>
  <c r="C39"/>
  <c r="E39"/>
  <c r="C40"/>
  <c r="E40"/>
  <c r="C41"/>
  <c r="E41"/>
  <c r="C42"/>
  <c r="E42"/>
  <c r="C43"/>
  <c r="E43"/>
  <c r="C44"/>
  <c r="E44"/>
  <c r="C45"/>
  <c r="E45"/>
  <c r="C47"/>
  <c r="E47"/>
  <c r="C48"/>
  <c r="E48"/>
  <c r="C49"/>
  <c r="E49"/>
  <c r="C50"/>
  <c r="E50"/>
  <c r="C51"/>
  <c r="E51"/>
  <c r="C52"/>
  <c r="E52"/>
  <c r="C53"/>
  <c r="E53"/>
  <c r="C54"/>
  <c r="E54"/>
  <c r="C55"/>
  <c r="E55"/>
  <c r="C56"/>
  <c r="E56"/>
  <c r="C57"/>
  <c r="E57"/>
  <c r="C58"/>
  <c r="E58"/>
  <c r="F58"/>
  <c r="C59"/>
  <c r="C60"/>
  <c r="C61"/>
  <c r="C62"/>
  <c r="C63"/>
  <c r="C64"/>
  <c r="C65"/>
  <c r="C68"/>
  <c r="E68"/>
  <c r="F68"/>
  <c r="C69"/>
  <c r="E69"/>
  <c r="C70"/>
  <c r="E70"/>
  <c r="C71"/>
  <c r="E71"/>
  <c r="C72"/>
  <c r="E72"/>
  <c r="C73"/>
  <c r="E73"/>
  <c r="C74"/>
  <c r="E74"/>
  <c r="C75"/>
  <c r="E75"/>
  <c r="C76"/>
  <c r="E76"/>
  <c r="C77"/>
  <c r="E77"/>
  <c r="C78"/>
  <c r="E78"/>
  <c r="H80"/>
  <c r="I80"/>
  <c r="L80"/>
  <c r="M80"/>
  <c r="P80"/>
  <c r="Q80"/>
  <c r="C4" i="9"/>
  <c r="C5"/>
  <c r="C6"/>
  <c r="F6"/>
  <c r="C7"/>
  <c r="C8"/>
  <c r="C9"/>
  <c r="F9"/>
  <c r="C10"/>
  <c r="C11"/>
  <c r="C12"/>
  <c r="C13"/>
  <c r="F13"/>
  <c r="C14"/>
  <c r="C16"/>
  <c r="C17"/>
  <c r="F17"/>
  <c r="C18"/>
  <c r="C19"/>
  <c r="C20"/>
  <c r="C21"/>
  <c r="F21"/>
  <c r="C22"/>
  <c r="C23"/>
  <c r="C24"/>
  <c r="C25"/>
  <c r="F25"/>
  <c r="C26"/>
  <c r="C27"/>
  <c r="C28"/>
  <c r="C29"/>
  <c r="F29"/>
  <c r="C30"/>
  <c r="C31"/>
  <c r="F31"/>
  <c r="C32"/>
  <c r="C33"/>
  <c r="F33"/>
  <c r="C34"/>
  <c r="C35"/>
  <c r="C36"/>
  <c r="C37"/>
  <c r="C39"/>
  <c r="C40"/>
  <c r="C41"/>
  <c r="C42"/>
  <c r="C43"/>
  <c r="C44"/>
  <c r="C45"/>
  <c r="C47"/>
  <c r="C48"/>
  <c r="C49"/>
  <c r="C50"/>
  <c r="C51"/>
  <c r="C52"/>
  <c r="C53"/>
  <c r="C54"/>
  <c r="F54"/>
  <c r="C55"/>
  <c r="C56"/>
  <c r="C57"/>
  <c r="C58"/>
  <c r="F58"/>
  <c r="C59"/>
  <c r="C60"/>
  <c r="C61"/>
  <c r="C62"/>
  <c r="C63"/>
  <c r="C64"/>
  <c r="C65"/>
  <c r="C68"/>
  <c r="F68"/>
  <c r="C69"/>
  <c r="C70"/>
  <c r="C71"/>
  <c r="C72"/>
  <c r="C73"/>
  <c r="C74"/>
  <c r="C75"/>
  <c r="C76"/>
  <c r="C77"/>
  <c r="C78"/>
  <c r="H80"/>
  <c r="I80"/>
  <c r="L80"/>
  <c r="M80"/>
  <c r="P80"/>
  <c r="Q80"/>
  <c r="D4" i="8"/>
  <c r="F4"/>
  <c r="D5"/>
  <c r="F5"/>
  <c r="D6"/>
  <c r="F6"/>
  <c r="D7"/>
  <c r="F7"/>
  <c r="D8"/>
  <c r="F8"/>
  <c r="D9"/>
  <c r="F9"/>
  <c r="D10"/>
  <c r="F10"/>
  <c r="D11"/>
  <c r="F11"/>
  <c r="D12"/>
  <c r="F12"/>
  <c r="D13"/>
  <c r="F13"/>
  <c r="D14"/>
  <c r="F14"/>
  <c r="D16"/>
  <c r="F16"/>
  <c r="D17"/>
  <c r="F17"/>
  <c r="D18"/>
  <c r="F18"/>
  <c r="D19"/>
  <c r="F19"/>
  <c r="D20"/>
  <c r="F20"/>
  <c r="D21"/>
  <c r="F21"/>
  <c r="D22"/>
  <c r="F22"/>
  <c r="D23"/>
  <c r="F23"/>
  <c r="D24"/>
  <c r="F24"/>
  <c r="D25"/>
  <c r="F25"/>
  <c r="D26"/>
  <c r="F26"/>
  <c r="D27"/>
  <c r="F27"/>
  <c r="D28"/>
  <c r="F28"/>
  <c r="D29"/>
  <c r="F29"/>
  <c r="D30"/>
  <c r="F30"/>
  <c r="F31"/>
  <c r="D32"/>
  <c r="F32"/>
  <c r="F33"/>
  <c r="D34"/>
  <c r="F34"/>
  <c r="D35"/>
  <c r="F35"/>
  <c r="D36"/>
  <c r="F36"/>
  <c r="D37"/>
  <c r="F37"/>
  <c r="D39"/>
  <c r="F39"/>
  <c r="D40"/>
  <c r="F40"/>
  <c r="D41"/>
  <c r="F41"/>
  <c r="D42"/>
  <c r="F42"/>
  <c r="D43"/>
  <c r="F43"/>
  <c r="D44"/>
  <c r="F44"/>
  <c r="D45"/>
  <c r="F45"/>
  <c r="D47"/>
  <c r="F47"/>
  <c r="D48"/>
  <c r="F48"/>
  <c r="D49"/>
  <c r="F49"/>
  <c r="D50"/>
  <c r="F50"/>
  <c r="D51"/>
  <c r="F51"/>
  <c r="D52"/>
  <c r="F52"/>
  <c r="D53"/>
  <c r="F53"/>
  <c r="D54"/>
  <c r="F54"/>
  <c r="D55"/>
  <c r="F55"/>
  <c r="D56"/>
  <c r="F56"/>
  <c r="D57"/>
  <c r="F57"/>
  <c r="F58"/>
  <c r="D59"/>
  <c r="D60"/>
  <c r="D61"/>
  <c r="D62"/>
  <c r="D63"/>
  <c r="D64"/>
  <c r="D65"/>
  <c r="F69"/>
  <c r="H81"/>
  <c r="I81"/>
  <c r="L81"/>
  <c r="M81"/>
  <c r="P81"/>
  <c r="Q81"/>
  <c r="C4" i="7"/>
  <c r="H4"/>
  <c r="I4"/>
  <c r="L4"/>
  <c r="M4"/>
  <c r="P4"/>
  <c r="Q4"/>
  <c r="C5"/>
  <c r="H5"/>
  <c r="I5"/>
  <c r="L5"/>
  <c r="M5"/>
  <c r="P5"/>
  <c r="Q5"/>
  <c r="C6"/>
  <c r="H6"/>
  <c r="I6"/>
  <c r="L6"/>
  <c r="M6"/>
  <c r="P6"/>
  <c r="Q6"/>
  <c r="C7"/>
  <c r="H7"/>
  <c r="I7"/>
  <c r="L7"/>
  <c r="M7"/>
  <c r="P7"/>
  <c r="Q7"/>
  <c r="C8"/>
  <c r="I8"/>
  <c r="L8"/>
  <c r="M8"/>
  <c r="P8"/>
  <c r="D8"/>
  <c r="Q8"/>
  <c r="C9"/>
  <c r="H9"/>
  <c r="I9"/>
  <c r="L9"/>
  <c r="M9"/>
  <c r="P9"/>
  <c r="Q9"/>
  <c r="C10"/>
  <c r="H10"/>
  <c r="I10"/>
  <c r="L10"/>
  <c r="M10"/>
  <c r="P10"/>
  <c r="Q10"/>
  <c r="C11"/>
  <c r="H11"/>
  <c r="I11"/>
  <c r="L11"/>
  <c r="M11"/>
  <c r="P11"/>
  <c r="Q11"/>
  <c r="C12"/>
  <c r="H12"/>
  <c r="I12"/>
  <c r="L12"/>
  <c r="M12"/>
  <c r="P12"/>
  <c r="Q12"/>
  <c r="C13"/>
  <c r="H13"/>
  <c r="I13"/>
  <c r="L13"/>
  <c r="M13"/>
  <c r="P13"/>
  <c r="Q13"/>
  <c r="C14"/>
  <c r="H14"/>
  <c r="I14"/>
  <c r="L14"/>
  <c r="M14"/>
  <c r="P14"/>
  <c r="Q14"/>
  <c r="C16"/>
  <c r="H16"/>
  <c r="I16"/>
  <c r="L16"/>
  <c r="M16"/>
  <c r="P16"/>
  <c r="Q16"/>
  <c r="C17"/>
  <c r="H17"/>
  <c r="I17"/>
  <c r="L17"/>
  <c r="M17"/>
  <c r="P17"/>
  <c r="Q17"/>
  <c r="C18"/>
  <c r="H18"/>
  <c r="I18"/>
  <c r="L18"/>
  <c r="M18"/>
  <c r="P18"/>
  <c r="Q18"/>
  <c r="C19"/>
  <c r="H19"/>
  <c r="I19"/>
  <c r="L19"/>
  <c r="M19"/>
  <c r="P19"/>
  <c r="Q19"/>
  <c r="C20"/>
  <c r="H20"/>
  <c r="I20"/>
  <c r="L20"/>
  <c r="M20"/>
  <c r="P20"/>
  <c r="Q20"/>
  <c r="C21"/>
  <c r="H21"/>
  <c r="I21"/>
  <c r="L21"/>
  <c r="M21"/>
  <c r="P21"/>
  <c r="Q21"/>
  <c r="C22"/>
  <c r="H22"/>
  <c r="I22"/>
  <c r="L22"/>
  <c r="M22"/>
  <c r="P22"/>
  <c r="Q22"/>
  <c r="C23"/>
  <c r="H23"/>
  <c r="I23"/>
  <c r="L23"/>
  <c r="M23"/>
  <c r="P23"/>
  <c r="Q23"/>
  <c r="C24"/>
  <c r="H24"/>
  <c r="I24"/>
  <c r="L24"/>
  <c r="M24"/>
  <c r="P24"/>
  <c r="Q24"/>
  <c r="C25"/>
  <c r="H25"/>
  <c r="I25"/>
  <c r="L25"/>
  <c r="M25"/>
  <c r="P25"/>
  <c r="Q25"/>
  <c r="C26"/>
  <c r="H26"/>
  <c r="I26"/>
  <c r="L26"/>
  <c r="M26"/>
  <c r="P26"/>
  <c r="Q26"/>
  <c r="C27"/>
  <c r="H27"/>
  <c r="I27"/>
  <c r="L27"/>
  <c r="M27"/>
  <c r="P27"/>
  <c r="Q27"/>
  <c r="C28"/>
  <c r="H28"/>
  <c r="I28"/>
  <c r="L28"/>
  <c r="M28"/>
  <c r="P28"/>
  <c r="Q28"/>
  <c r="C29"/>
  <c r="H29"/>
  <c r="I29"/>
  <c r="L29"/>
  <c r="M29"/>
  <c r="P29"/>
  <c r="Q29"/>
  <c r="C30"/>
  <c r="H30"/>
  <c r="I30"/>
  <c r="L30"/>
  <c r="M30"/>
  <c r="P30"/>
  <c r="Q30"/>
  <c r="C31"/>
  <c r="H31"/>
  <c r="I31"/>
  <c r="L31"/>
  <c r="M31"/>
  <c r="P31"/>
  <c r="Q31"/>
  <c r="C32"/>
  <c r="P32"/>
  <c r="Q32"/>
  <c r="C33"/>
  <c r="H33"/>
  <c r="I33"/>
  <c r="L33"/>
  <c r="M33"/>
  <c r="P33"/>
  <c r="Q33"/>
  <c r="C34"/>
  <c r="H34"/>
  <c r="I34"/>
  <c r="L34"/>
  <c r="M34"/>
  <c r="P34"/>
  <c r="Q34"/>
  <c r="C35"/>
  <c r="H35"/>
  <c r="I35"/>
  <c r="L35"/>
  <c r="M35"/>
  <c r="P35"/>
  <c r="Q35"/>
  <c r="C36"/>
  <c r="H36"/>
  <c r="I36"/>
  <c r="L36"/>
  <c r="M36"/>
  <c r="P36"/>
  <c r="Q36"/>
  <c r="C37"/>
  <c r="H37"/>
  <c r="I37"/>
  <c r="L37"/>
  <c r="M37"/>
  <c r="P37"/>
  <c r="Q37"/>
  <c r="C39"/>
  <c r="H39"/>
  <c r="I39"/>
  <c r="L39"/>
  <c r="M39"/>
  <c r="P39"/>
  <c r="Q39"/>
  <c r="C40"/>
  <c r="H40"/>
  <c r="I40"/>
  <c r="L40"/>
  <c r="M40"/>
  <c r="P40"/>
  <c r="Q40"/>
  <c r="C41"/>
  <c r="H41"/>
  <c r="I41"/>
  <c r="L41"/>
  <c r="M41"/>
  <c r="P41"/>
  <c r="Q41"/>
  <c r="C42"/>
  <c r="H42"/>
  <c r="I42"/>
  <c r="L42"/>
  <c r="M42"/>
  <c r="P42"/>
  <c r="Q42"/>
  <c r="C43"/>
  <c r="H43"/>
  <c r="I43"/>
  <c r="L43"/>
  <c r="M43"/>
  <c r="P43"/>
  <c r="Q43"/>
  <c r="C44"/>
  <c r="H44"/>
  <c r="I44"/>
  <c r="L44"/>
  <c r="M44"/>
  <c r="P44"/>
  <c r="Q44"/>
  <c r="C45"/>
  <c r="H45"/>
  <c r="I45"/>
  <c r="L45"/>
  <c r="M45"/>
  <c r="P45"/>
  <c r="Q45"/>
  <c r="C47"/>
  <c r="H47"/>
  <c r="I47"/>
  <c r="L47"/>
  <c r="M47"/>
  <c r="P47"/>
  <c r="Q47"/>
  <c r="C48"/>
  <c r="H48"/>
  <c r="I48"/>
  <c r="L48"/>
  <c r="M48"/>
  <c r="P48"/>
  <c r="Q48"/>
  <c r="C49"/>
  <c r="H49"/>
  <c r="I49"/>
  <c r="L49"/>
  <c r="M49"/>
  <c r="P49"/>
  <c r="Q49"/>
  <c r="C50"/>
  <c r="H50"/>
  <c r="I50"/>
  <c r="L50"/>
  <c r="M50"/>
  <c r="P50"/>
  <c r="Q50"/>
  <c r="C51"/>
  <c r="H51"/>
  <c r="I51"/>
  <c r="L51"/>
  <c r="M51"/>
  <c r="P51"/>
  <c r="Q51"/>
  <c r="C52"/>
  <c r="H52"/>
  <c r="I52"/>
  <c r="L52"/>
  <c r="M52"/>
  <c r="P52"/>
  <c r="Q52"/>
  <c r="C53"/>
  <c r="H53"/>
  <c r="I53"/>
  <c r="L53"/>
  <c r="M53"/>
  <c r="P53"/>
  <c r="Q53"/>
  <c r="C54"/>
  <c r="H54"/>
  <c r="I54"/>
  <c r="L54"/>
  <c r="M54"/>
  <c r="P54"/>
  <c r="Q54"/>
  <c r="C55"/>
  <c r="I55"/>
  <c r="M55"/>
  <c r="P55"/>
  <c r="Q55"/>
  <c r="C56"/>
  <c r="H56"/>
  <c r="I56"/>
  <c r="L56"/>
  <c r="M56"/>
  <c r="P56"/>
  <c r="Q56"/>
  <c r="C57"/>
  <c r="H57"/>
  <c r="I57"/>
  <c r="L57"/>
  <c r="M57"/>
  <c r="P57"/>
  <c r="Q57"/>
  <c r="C58"/>
  <c r="H58"/>
  <c r="I58"/>
  <c r="L58"/>
  <c r="M58"/>
  <c r="P58"/>
  <c r="Q58"/>
  <c r="C59"/>
  <c r="H59"/>
  <c r="I59"/>
  <c r="L59"/>
  <c r="M59"/>
  <c r="P59"/>
  <c r="Q59"/>
  <c r="C60"/>
  <c r="H60"/>
  <c r="I60"/>
  <c r="L60"/>
  <c r="M60"/>
  <c r="P60"/>
  <c r="Q60"/>
  <c r="C61"/>
  <c r="H61"/>
  <c r="I61"/>
  <c r="L61"/>
  <c r="M61"/>
  <c r="P61"/>
  <c r="Q61"/>
  <c r="C62"/>
  <c r="H62"/>
  <c r="I62"/>
  <c r="L62"/>
  <c r="M62"/>
  <c r="P62"/>
  <c r="Q62"/>
  <c r="C63"/>
  <c r="H63"/>
  <c r="I63"/>
  <c r="L63"/>
  <c r="M63"/>
  <c r="P63"/>
  <c r="Q63"/>
  <c r="C64"/>
  <c r="H64"/>
  <c r="I64"/>
  <c r="L64"/>
  <c r="M64"/>
  <c r="P64"/>
  <c r="Q64"/>
  <c r="C65"/>
  <c r="H65"/>
  <c r="I65"/>
  <c r="L65"/>
  <c r="M65"/>
  <c r="P65"/>
  <c r="Q65"/>
  <c r="C68"/>
  <c r="H68"/>
  <c r="I68"/>
  <c r="L68"/>
  <c r="M68"/>
  <c r="P68"/>
  <c r="Q68"/>
  <c r="C69"/>
  <c r="H69"/>
  <c r="I69"/>
  <c r="L69"/>
  <c r="M69"/>
  <c r="P69"/>
  <c r="Q69"/>
  <c r="C70"/>
  <c r="H70"/>
  <c r="I70"/>
  <c r="L70"/>
  <c r="M70"/>
  <c r="P70"/>
  <c r="Q70"/>
  <c r="C71"/>
  <c r="H71"/>
  <c r="I71"/>
  <c r="L71"/>
  <c r="M71"/>
  <c r="P71"/>
  <c r="Q71"/>
  <c r="C72"/>
  <c r="H72"/>
  <c r="I72"/>
  <c r="L72"/>
  <c r="M72"/>
  <c r="P72"/>
  <c r="Q72"/>
  <c r="C73"/>
  <c r="H73"/>
  <c r="I73"/>
  <c r="L73"/>
  <c r="M73"/>
  <c r="P73"/>
  <c r="Q73"/>
  <c r="C74"/>
  <c r="H74"/>
  <c r="I74"/>
  <c r="L74"/>
  <c r="M74"/>
  <c r="P74"/>
  <c r="Q74"/>
  <c r="C75"/>
  <c r="H75"/>
  <c r="I75"/>
  <c r="L75"/>
  <c r="M75"/>
  <c r="P75"/>
  <c r="Q75"/>
  <c r="C76"/>
  <c r="H76"/>
  <c r="I76"/>
  <c r="L76"/>
  <c r="M76"/>
  <c r="P76"/>
  <c r="Q76"/>
  <c r="C77"/>
  <c r="H77"/>
  <c r="I77"/>
  <c r="L77"/>
  <c r="M77"/>
  <c r="P77"/>
  <c r="Q77"/>
  <c r="C78"/>
  <c r="H78"/>
  <c r="I78"/>
  <c r="L78"/>
  <c r="M78"/>
  <c r="P78"/>
  <c r="Q78"/>
  <c r="E7" i="6"/>
  <c r="C8"/>
  <c r="E8"/>
  <c r="C9"/>
  <c r="E9"/>
  <c r="B3" i="5"/>
  <c r="C3"/>
  <c r="B4"/>
  <c r="C4"/>
  <c r="B5"/>
  <c r="C5"/>
  <c r="B6"/>
  <c r="B7"/>
  <c r="C7"/>
  <c r="B9"/>
  <c r="C18" i="3"/>
  <c r="D18"/>
  <c r="E18"/>
  <c r="G18"/>
  <c r="F18"/>
  <c r="C10" i="6"/>
  <c r="F48" i="10"/>
  <c r="N38" i="8"/>
  <c r="E67" i="7"/>
  <c r="D66"/>
  <c r="F56" i="10"/>
  <c r="F52"/>
  <c r="N52"/>
  <c r="F50"/>
  <c r="F47"/>
  <c r="N47"/>
  <c r="F44"/>
  <c r="F37"/>
  <c r="N37"/>
  <c r="F35"/>
  <c r="F12"/>
  <c r="N12"/>
  <c r="F10"/>
  <c r="F4"/>
  <c r="J4"/>
  <c r="F46"/>
  <c r="N15"/>
  <c r="D67" i="7"/>
  <c r="E66"/>
  <c r="D46"/>
  <c r="E46"/>
  <c r="E38"/>
  <c r="D38"/>
  <c r="E15"/>
  <c r="D15"/>
  <c r="J15" i="9"/>
  <c r="N15"/>
  <c r="R15"/>
  <c r="F30" i="10"/>
  <c r="N30"/>
  <c r="F26"/>
  <c r="F24"/>
  <c r="R24"/>
  <c r="F22"/>
  <c r="F18"/>
  <c r="J18"/>
  <c r="F16"/>
  <c r="F13"/>
  <c r="N13"/>
  <c r="F38"/>
  <c r="N38" i="9"/>
  <c r="J38"/>
  <c r="J38" i="10"/>
  <c r="N38"/>
  <c r="N46" i="9"/>
  <c r="J46"/>
  <c r="J46" i="10"/>
  <c r="N46"/>
  <c r="F55"/>
  <c r="N55"/>
  <c r="F53"/>
  <c r="F43"/>
  <c r="N43"/>
  <c r="F41"/>
  <c r="F39"/>
  <c r="N39"/>
  <c r="F34"/>
  <c r="F29"/>
  <c r="N29"/>
  <c r="F27"/>
  <c r="F21"/>
  <c r="J21"/>
  <c r="F19"/>
  <c r="F9"/>
  <c r="J9"/>
  <c r="F7"/>
  <c r="F5"/>
  <c r="N5"/>
  <c r="R46"/>
  <c r="R46" i="9"/>
  <c r="F57" i="10"/>
  <c r="J57"/>
  <c r="F54"/>
  <c r="N54"/>
  <c r="F51"/>
  <c r="N51"/>
  <c r="F49"/>
  <c r="J49"/>
  <c r="F45"/>
  <c r="N45"/>
  <c r="F42"/>
  <c r="J42"/>
  <c r="F40"/>
  <c r="J40"/>
  <c r="F36"/>
  <c r="J36"/>
  <c r="F32"/>
  <c r="J32"/>
  <c r="F28"/>
  <c r="J28"/>
  <c r="F25"/>
  <c r="J25"/>
  <c r="F23"/>
  <c r="J23"/>
  <c r="F20"/>
  <c r="N20"/>
  <c r="F17"/>
  <c r="N17"/>
  <c r="F14"/>
  <c r="N14"/>
  <c r="F11"/>
  <c r="N11"/>
  <c r="F8"/>
  <c r="J8"/>
  <c r="F6"/>
  <c r="J6"/>
  <c r="M80" i="7"/>
  <c r="J38" i="8"/>
  <c r="Q80" i="7"/>
  <c r="I80"/>
  <c r="N15" i="8"/>
  <c r="R15"/>
  <c r="J15"/>
  <c r="D73" i="7"/>
  <c r="P80"/>
  <c r="L80"/>
  <c r="N46" i="8"/>
  <c r="R46"/>
  <c r="R46" i="7"/>
  <c r="J46" i="8"/>
  <c r="D75" i="7"/>
  <c r="E74"/>
  <c r="E72"/>
  <c r="D69"/>
  <c r="E64"/>
  <c r="E62"/>
  <c r="D61"/>
  <c r="E60"/>
  <c r="E58"/>
  <c r="E54"/>
  <c r="D53"/>
  <c r="E52"/>
  <c r="E48"/>
  <c r="E78"/>
  <c r="D77"/>
  <c r="E76"/>
  <c r="D71"/>
  <c r="E70"/>
  <c r="E68"/>
  <c r="D65"/>
  <c r="D63"/>
  <c r="D59"/>
  <c r="D57"/>
  <c r="E56"/>
  <c r="D51"/>
  <c r="E50"/>
  <c r="D49"/>
  <c r="D47"/>
  <c r="E45"/>
  <c r="D44"/>
  <c r="E43"/>
  <c r="D42"/>
  <c r="E41"/>
  <c r="D40"/>
  <c r="E39"/>
  <c r="D37"/>
  <c r="E36"/>
  <c r="D35"/>
  <c r="E34"/>
  <c r="D33"/>
  <c r="D31"/>
  <c r="E30"/>
  <c r="D29"/>
  <c r="E28"/>
  <c r="D27"/>
  <c r="E26"/>
  <c r="D25"/>
  <c r="E24"/>
  <c r="D23"/>
  <c r="E22"/>
  <c r="D21"/>
  <c r="E20"/>
  <c r="D19"/>
  <c r="E18"/>
  <c r="D17"/>
  <c r="E16"/>
  <c r="D14"/>
  <c r="E13"/>
  <c r="D12"/>
  <c r="E11"/>
  <c r="D10"/>
  <c r="E9"/>
  <c r="D7"/>
  <c r="E6"/>
  <c r="D5"/>
  <c r="E4"/>
  <c r="H80"/>
  <c r="E77"/>
  <c r="D76"/>
  <c r="E75"/>
  <c r="D74"/>
  <c r="E73"/>
  <c r="D72"/>
  <c r="E71"/>
  <c r="D70"/>
  <c r="E69"/>
  <c r="D68"/>
  <c r="E65"/>
  <c r="D64"/>
  <c r="E63"/>
  <c r="D62"/>
  <c r="E61"/>
  <c r="D60"/>
  <c r="E59"/>
  <c r="D58"/>
  <c r="E57"/>
  <c r="D56"/>
  <c r="D54"/>
  <c r="E53"/>
  <c r="D52"/>
  <c r="E51"/>
  <c r="D50"/>
  <c r="E49"/>
  <c r="D48"/>
  <c r="E47"/>
  <c r="D45"/>
  <c r="E44"/>
  <c r="D43"/>
  <c r="E42"/>
  <c r="D41"/>
  <c r="E40"/>
  <c r="D39"/>
  <c r="E37"/>
  <c r="D36"/>
  <c r="E35"/>
  <c r="D34"/>
  <c r="E33"/>
  <c r="E31"/>
  <c r="D30"/>
  <c r="E29"/>
  <c r="D28"/>
  <c r="E27"/>
  <c r="D26"/>
  <c r="E25"/>
  <c r="D24"/>
  <c r="E23"/>
  <c r="D22"/>
  <c r="E21"/>
  <c r="D20"/>
  <c r="E19"/>
  <c r="D18"/>
  <c r="E17"/>
  <c r="D16"/>
  <c r="E14"/>
  <c r="D13"/>
  <c r="E12"/>
  <c r="D11"/>
  <c r="E10"/>
  <c r="D9"/>
  <c r="E8"/>
  <c r="E7"/>
  <c r="D6"/>
  <c r="E5"/>
  <c r="D4"/>
  <c r="N34" i="11"/>
  <c r="N35"/>
  <c r="N36"/>
  <c r="J37"/>
  <c r="R37"/>
  <c r="N62"/>
  <c r="N70"/>
  <c r="N4"/>
  <c r="N5"/>
  <c r="N6"/>
  <c r="N7"/>
  <c r="N8"/>
  <c r="N9"/>
  <c r="N10"/>
  <c r="N11"/>
  <c r="N12"/>
  <c r="N13"/>
  <c r="N14"/>
  <c r="N15"/>
  <c r="N16"/>
  <c r="N17"/>
  <c r="N18"/>
  <c r="N19"/>
  <c r="N20"/>
  <c r="N21"/>
  <c r="N22"/>
  <c r="N23"/>
  <c r="N24"/>
  <c r="N25"/>
  <c r="N26"/>
  <c r="N27"/>
  <c r="N28"/>
  <c r="N29"/>
  <c r="N30"/>
  <c r="N31"/>
  <c r="N32"/>
  <c r="N33"/>
  <c r="J34"/>
  <c r="R34"/>
  <c r="N37"/>
  <c r="R70"/>
  <c r="N7" i="10"/>
  <c r="N16"/>
  <c r="N22"/>
  <c r="N26"/>
  <c r="N31"/>
  <c r="N34"/>
  <c r="N41"/>
  <c r="N48"/>
  <c r="N50"/>
  <c r="N56"/>
  <c r="R57"/>
  <c r="N68"/>
  <c r="N31" i="9"/>
  <c r="N58"/>
  <c r="N68"/>
  <c r="N33" i="8"/>
  <c r="N58"/>
  <c r="N69"/>
  <c r="N57" i="10"/>
  <c r="N17" i="9"/>
  <c r="N18"/>
  <c r="N19"/>
  <c r="N20"/>
  <c r="N21"/>
  <c r="N22"/>
  <c r="N23"/>
  <c r="N24"/>
  <c r="N25"/>
  <c r="N26"/>
  <c r="N27"/>
  <c r="N28"/>
  <c r="N29"/>
  <c r="N30"/>
  <c r="J31"/>
  <c r="R31"/>
  <c r="N33"/>
  <c r="N34"/>
  <c r="N35"/>
  <c r="N36"/>
  <c r="N37"/>
  <c r="N39"/>
  <c r="N40"/>
  <c r="N41"/>
  <c r="N42"/>
  <c r="N43"/>
  <c r="N44"/>
  <c r="N45"/>
  <c r="N47"/>
  <c r="N48"/>
  <c r="N49"/>
  <c r="N50"/>
  <c r="N51"/>
  <c r="N52"/>
  <c r="N53"/>
  <c r="N54"/>
  <c r="N55"/>
  <c r="N56"/>
  <c r="N57"/>
  <c r="J58"/>
  <c r="R58"/>
  <c r="J68"/>
  <c r="R68"/>
  <c r="N5" i="8"/>
  <c r="N7"/>
  <c r="N9"/>
  <c r="N11"/>
  <c r="N13"/>
  <c r="N16"/>
  <c r="N18"/>
  <c r="N20"/>
  <c r="N22"/>
  <c r="N22" i="7"/>
  <c r="N24" i="8"/>
  <c r="N26"/>
  <c r="N28"/>
  <c r="N30"/>
  <c r="N31"/>
  <c r="J33"/>
  <c r="R33"/>
  <c r="N34"/>
  <c r="N36"/>
  <c r="N39"/>
  <c r="N41"/>
  <c r="N43"/>
  <c r="N45"/>
  <c r="D71" i="11"/>
  <c r="F71"/>
  <c r="D72"/>
  <c r="F72"/>
  <c r="D73"/>
  <c r="F73"/>
  <c r="D74"/>
  <c r="F74"/>
  <c r="D75"/>
  <c r="F75"/>
  <c r="D76"/>
  <c r="F76"/>
  <c r="D77"/>
  <c r="F77"/>
  <c r="D78"/>
  <c r="F78"/>
  <c r="D79"/>
  <c r="F79"/>
  <c r="D80"/>
  <c r="F80"/>
  <c r="F70" i="10"/>
  <c r="F72"/>
  <c r="F74"/>
  <c r="F76"/>
  <c r="F78"/>
  <c r="F70" i="8"/>
  <c r="F72"/>
  <c r="F74"/>
  <c r="F76"/>
  <c r="F69" i="10"/>
  <c r="F71"/>
  <c r="F73"/>
  <c r="F75"/>
  <c r="F77"/>
  <c r="F69" i="9"/>
  <c r="F70"/>
  <c r="F71"/>
  <c r="F72"/>
  <c r="F73"/>
  <c r="F74"/>
  <c r="F75"/>
  <c r="F76"/>
  <c r="F77"/>
  <c r="F78"/>
  <c r="J56" i="8"/>
  <c r="R56"/>
  <c r="J54"/>
  <c r="R54"/>
  <c r="J52"/>
  <c r="R52"/>
  <c r="J50"/>
  <c r="R50"/>
  <c r="J48"/>
  <c r="R48"/>
  <c r="N47"/>
  <c r="J47"/>
  <c r="R47"/>
  <c r="N42"/>
  <c r="J42"/>
  <c r="R42"/>
  <c r="N37"/>
  <c r="J37"/>
  <c r="R37"/>
  <c r="N27"/>
  <c r="J27"/>
  <c r="R27"/>
  <c r="N23"/>
  <c r="J23"/>
  <c r="R23"/>
  <c r="N19"/>
  <c r="J19"/>
  <c r="R19"/>
  <c r="N14"/>
  <c r="J14"/>
  <c r="R14"/>
  <c r="N10"/>
  <c r="J10"/>
  <c r="R10"/>
  <c r="N6"/>
  <c r="J6"/>
  <c r="R6"/>
  <c r="N32" i="9"/>
  <c r="J32"/>
  <c r="R32"/>
  <c r="J16"/>
  <c r="R16"/>
  <c r="N16"/>
  <c r="J14"/>
  <c r="R14"/>
  <c r="N14"/>
  <c r="J13"/>
  <c r="R13"/>
  <c r="N13"/>
  <c r="J12"/>
  <c r="R12"/>
  <c r="N12"/>
  <c r="J11"/>
  <c r="R11"/>
  <c r="N11"/>
  <c r="J10"/>
  <c r="R10"/>
  <c r="N10"/>
  <c r="J9"/>
  <c r="R9"/>
  <c r="N9"/>
  <c r="J8"/>
  <c r="R8"/>
  <c r="N8"/>
  <c r="J7"/>
  <c r="R7"/>
  <c r="N7"/>
  <c r="J6"/>
  <c r="R6"/>
  <c r="N6"/>
  <c r="J5"/>
  <c r="R5"/>
  <c r="N5"/>
  <c r="J4"/>
  <c r="R4"/>
  <c r="N4"/>
  <c r="F78" i="8"/>
  <c r="F73"/>
  <c r="R69"/>
  <c r="J58"/>
  <c r="R57"/>
  <c r="N57"/>
  <c r="R55"/>
  <c r="N55"/>
  <c r="R53"/>
  <c r="N53"/>
  <c r="R51"/>
  <c r="N51"/>
  <c r="R49"/>
  <c r="N49"/>
  <c r="J43"/>
  <c r="J39"/>
  <c r="J34"/>
  <c r="J31"/>
  <c r="J28"/>
  <c r="J24"/>
  <c r="J20"/>
  <c r="J16"/>
  <c r="J11"/>
  <c r="J7"/>
  <c r="J57" i="9"/>
  <c r="J55"/>
  <c r="J53"/>
  <c r="J51"/>
  <c r="J49"/>
  <c r="J47"/>
  <c r="J44"/>
  <c r="J42"/>
  <c r="J40"/>
  <c r="J37"/>
  <c r="J35"/>
  <c r="J33"/>
  <c r="J30"/>
  <c r="J28"/>
  <c r="J26"/>
  <c r="J24"/>
  <c r="J22"/>
  <c r="J20"/>
  <c r="J18"/>
  <c r="J68" i="10"/>
  <c r="N44" i="8"/>
  <c r="J44"/>
  <c r="R44"/>
  <c r="N40"/>
  <c r="J40"/>
  <c r="R40"/>
  <c r="N35"/>
  <c r="J35"/>
  <c r="R35"/>
  <c r="N32"/>
  <c r="J32"/>
  <c r="R32"/>
  <c r="N29"/>
  <c r="J29"/>
  <c r="R29"/>
  <c r="N25"/>
  <c r="J25"/>
  <c r="R25"/>
  <c r="N21"/>
  <c r="J21"/>
  <c r="R21"/>
  <c r="N17"/>
  <c r="J17"/>
  <c r="R17"/>
  <c r="N12"/>
  <c r="J12"/>
  <c r="R12"/>
  <c r="N8"/>
  <c r="J8"/>
  <c r="R8"/>
  <c r="N4"/>
  <c r="J4"/>
  <c r="R4"/>
  <c r="J58" i="10"/>
  <c r="R58"/>
  <c r="N58"/>
  <c r="C6" i="5"/>
  <c r="E65" i="11"/>
  <c r="F65"/>
  <c r="F79" i="8"/>
  <c r="F77"/>
  <c r="F75"/>
  <c r="F71"/>
  <c r="J69"/>
  <c r="R58"/>
  <c r="J57"/>
  <c r="N56"/>
  <c r="J55"/>
  <c r="N54"/>
  <c r="J53"/>
  <c r="N52"/>
  <c r="J51"/>
  <c r="N50"/>
  <c r="J49"/>
  <c r="N48"/>
  <c r="J45"/>
  <c r="J41"/>
  <c r="J36"/>
  <c r="J30"/>
  <c r="J26"/>
  <c r="J22"/>
  <c r="J18"/>
  <c r="J13"/>
  <c r="J9"/>
  <c r="J5"/>
  <c r="J56" i="9"/>
  <c r="J54"/>
  <c r="J52"/>
  <c r="J50"/>
  <c r="J48"/>
  <c r="J45"/>
  <c r="J43"/>
  <c r="J41"/>
  <c r="J39"/>
  <c r="J36"/>
  <c r="J34"/>
  <c r="J29"/>
  <c r="J27"/>
  <c r="J25"/>
  <c r="J23"/>
  <c r="J21"/>
  <c r="J19"/>
  <c r="J17"/>
  <c r="J56" i="10"/>
  <c r="R56"/>
  <c r="J51"/>
  <c r="R42"/>
  <c r="N33"/>
  <c r="J33"/>
  <c r="R33"/>
  <c r="N32"/>
  <c r="R32"/>
  <c r="N25"/>
  <c r="R25"/>
  <c r="J17"/>
  <c r="J12"/>
  <c r="N8"/>
  <c r="R8"/>
  <c r="N4"/>
  <c r="R4"/>
  <c r="R68"/>
  <c r="J52"/>
  <c r="J48"/>
  <c r="J39"/>
  <c r="J34"/>
  <c r="J30"/>
  <c r="J26"/>
  <c r="J22"/>
  <c r="J35" i="11"/>
  <c r="J32"/>
  <c r="J30"/>
  <c r="J28"/>
  <c r="J26"/>
  <c r="J24"/>
  <c r="J22"/>
  <c r="J20"/>
  <c r="J18"/>
  <c r="J16"/>
  <c r="J14"/>
  <c r="J12"/>
  <c r="J10"/>
  <c r="J8"/>
  <c r="J6"/>
  <c r="J4"/>
  <c r="N53" i="10"/>
  <c r="J53"/>
  <c r="R53"/>
  <c r="N44"/>
  <c r="J44"/>
  <c r="R44"/>
  <c r="N40"/>
  <c r="R40"/>
  <c r="N35"/>
  <c r="J35"/>
  <c r="R35"/>
  <c r="N27"/>
  <c r="J27"/>
  <c r="R27"/>
  <c r="N19"/>
  <c r="J19"/>
  <c r="R19"/>
  <c r="J14"/>
  <c r="N10"/>
  <c r="J10"/>
  <c r="R10"/>
  <c r="J61" i="11"/>
  <c r="R61"/>
  <c r="N61"/>
  <c r="J60"/>
  <c r="R60"/>
  <c r="N60"/>
  <c r="J59"/>
  <c r="R59"/>
  <c r="N59"/>
  <c r="J58"/>
  <c r="R58"/>
  <c r="N58"/>
  <c r="J57"/>
  <c r="R57"/>
  <c r="N57"/>
  <c r="J56"/>
  <c r="R56"/>
  <c r="N56"/>
  <c r="J55"/>
  <c r="R55"/>
  <c r="N55"/>
  <c r="J54"/>
  <c r="R54"/>
  <c r="N54"/>
  <c r="J53"/>
  <c r="R53"/>
  <c r="N53"/>
  <c r="J52"/>
  <c r="R52"/>
  <c r="N52"/>
  <c r="J51"/>
  <c r="R51"/>
  <c r="N51"/>
  <c r="J50"/>
  <c r="R50"/>
  <c r="N50"/>
  <c r="J49"/>
  <c r="R49"/>
  <c r="N49"/>
  <c r="J48"/>
  <c r="R48"/>
  <c r="N48"/>
  <c r="J47"/>
  <c r="R47"/>
  <c r="N47"/>
  <c r="J46"/>
  <c r="R46"/>
  <c r="N46"/>
  <c r="J45"/>
  <c r="R45"/>
  <c r="N45"/>
  <c r="J44"/>
  <c r="R44"/>
  <c r="N44"/>
  <c r="J43"/>
  <c r="R43"/>
  <c r="N43"/>
  <c r="J42"/>
  <c r="R42"/>
  <c r="N42"/>
  <c r="J41"/>
  <c r="R41"/>
  <c r="N41"/>
  <c r="J40"/>
  <c r="R40"/>
  <c r="N40"/>
  <c r="J39"/>
  <c r="R39"/>
  <c r="N39"/>
  <c r="J38"/>
  <c r="R38"/>
  <c r="N38"/>
  <c r="R45" i="8"/>
  <c r="R43"/>
  <c r="R41"/>
  <c r="R39"/>
  <c r="R36"/>
  <c r="R34"/>
  <c r="R31"/>
  <c r="R30"/>
  <c r="R28"/>
  <c r="R26"/>
  <c r="R24"/>
  <c r="R22"/>
  <c r="R20"/>
  <c r="R18"/>
  <c r="R16"/>
  <c r="R13"/>
  <c r="R11"/>
  <c r="R9"/>
  <c r="R7"/>
  <c r="R5"/>
  <c r="R57" i="9"/>
  <c r="R56"/>
  <c r="R55"/>
  <c r="R54"/>
  <c r="R53"/>
  <c r="R52"/>
  <c r="R51"/>
  <c r="R50"/>
  <c r="R49"/>
  <c r="R48"/>
  <c r="R47"/>
  <c r="R45"/>
  <c r="R44"/>
  <c r="R43"/>
  <c r="R42"/>
  <c r="R41"/>
  <c r="R40"/>
  <c r="R39"/>
  <c r="R37"/>
  <c r="R36"/>
  <c r="R35"/>
  <c r="R34"/>
  <c r="R33"/>
  <c r="R30"/>
  <c r="R29"/>
  <c r="R28"/>
  <c r="R27"/>
  <c r="R26"/>
  <c r="R25"/>
  <c r="R24"/>
  <c r="R23"/>
  <c r="R22"/>
  <c r="R21"/>
  <c r="R20"/>
  <c r="R19"/>
  <c r="R18"/>
  <c r="R17"/>
  <c r="J50" i="10"/>
  <c r="J41"/>
  <c r="J31"/>
  <c r="J16"/>
  <c r="J7"/>
  <c r="J70" i="11"/>
  <c r="J62"/>
  <c r="J36"/>
  <c r="J33"/>
  <c r="J31"/>
  <c r="J29"/>
  <c r="J27"/>
  <c r="J25"/>
  <c r="J23"/>
  <c r="J21"/>
  <c r="J19"/>
  <c r="J17"/>
  <c r="J15"/>
  <c r="J13"/>
  <c r="J11"/>
  <c r="J9"/>
  <c r="J7"/>
  <c r="J5"/>
  <c r="R62"/>
  <c r="R36"/>
  <c r="R35"/>
  <c r="R50" i="10"/>
  <c r="R48"/>
  <c r="R45"/>
  <c r="R41"/>
  <c r="R34"/>
  <c r="R31"/>
  <c r="R26"/>
  <c r="R22"/>
  <c r="R20"/>
  <c r="R16"/>
  <c r="R9"/>
  <c r="R7"/>
  <c r="R5"/>
  <c r="R33" i="11"/>
  <c r="R32"/>
  <c r="R31"/>
  <c r="R30"/>
  <c r="R29"/>
  <c r="R28"/>
  <c r="R27"/>
  <c r="R26"/>
  <c r="R25"/>
  <c r="R24"/>
  <c r="R23"/>
  <c r="R22"/>
  <c r="R21"/>
  <c r="R20"/>
  <c r="R19"/>
  <c r="R18"/>
  <c r="R17"/>
  <c r="R16"/>
  <c r="R15"/>
  <c r="R14"/>
  <c r="R13"/>
  <c r="R12"/>
  <c r="R11"/>
  <c r="R10"/>
  <c r="R9"/>
  <c r="R8"/>
  <c r="R7"/>
  <c r="R6"/>
  <c r="R5"/>
  <c r="R4"/>
  <c r="J37" i="10"/>
  <c r="J47"/>
  <c r="J38" i="7"/>
  <c r="E66" i="9"/>
  <c r="E66" i="8"/>
  <c r="F66"/>
  <c r="E67" i="9"/>
  <c r="E10" i="6"/>
  <c r="C13"/>
  <c r="N38" i="7"/>
  <c r="F38"/>
  <c r="R15" i="10"/>
  <c r="R15" i="7"/>
  <c r="J15" i="10"/>
  <c r="E67" i="8"/>
  <c r="F67"/>
  <c r="R39" i="10"/>
  <c r="R39" i="7"/>
  <c r="R43" i="10"/>
  <c r="R43" i="7"/>
  <c r="R52" i="10"/>
  <c r="N6"/>
  <c r="N6" i="7"/>
  <c r="R23" i="10"/>
  <c r="N49"/>
  <c r="N49" i="7"/>
  <c r="J5" i="10"/>
  <c r="R12"/>
  <c r="N21"/>
  <c r="R37"/>
  <c r="R37" i="7"/>
  <c r="R47" i="10"/>
  <c r="J55"/>
  <c r="N34" i="7"/>
  <c r="N26"/>
  <c r="N36" i="10"/>
  <c r="N9"/>
  <c r="N9" i="7"/>
  <c r="J46"/>
  <c r="N46"/>
  <c r="J15"/>
  <c r="N15"/>
  <c r="D80"/>
  <c r="E80"/>
  <c r="R13" i="10"/>
  <c r="R18"/>
  <c r="R18" i="7"/>
  <c r="R30" i="10"/>
  <c r="J11"/>
  <c r="J11" i="7"/>
  <c r="J24" i="10"/>
  <c r="J54"/>
  <c r="J54" i="7"/>
  <c r="R6" i="10"/>
  <c r="N23"/>
  <c r="N23" i="7"/>
  <c r="R49" i="10"/>
  <c r="R49" i="7"/>
  <c r="J13" i="10"/>
  <c r="J13" i="7"/>
  <c r="R21" i="10"/>
  <c r="J29"/>
  <c r="J29" i="7"/>
  <c r="N42" i="10"/>
  <c r="N28"/>
  <c r="N28" i="7"/>
  <c r="N24" i="10"/>
  <c r="N18"/>
  <c r="N18" i="7"/>
  <c r="R11" i="10"/>
  <c r="R11" i="7"/>
  <c r="R28" i="10"/>
  <c r="R28" i="7"/>
  <c r="R36" i="10"/>
  <c r="R36" i="7"/>
  <c r="R54" i="10"/>
  <c r="J43"/>
  <c r="J43" i="7"/>
  <c r="R17" i="10"/>
  <c r="R29"/>
  <c r="R29" i="7"/>
  <c r="R55" i="10"/>
  <c r="R55" i="7"/>
  <c r="J68"/>
  <c r="N43"/>
  <c r="N39"/>
  <c r="N30"/>
  <c r="J57"/>
  <c r="J20" i="10"/>
  <c r="J20" i="7"/>
  <c r="J45" i="10"/>
  <c r="J45" i="7"/>
  <c r="R14" i="10"/>
  <c r="R14" i="7"/>
  <c r="R51" i="10"/>
  <c r="R51" i="7"/>
  <c r="N48"/>
  <c r="N50"/>
  <c r="N52"/>
  <c r="N54"/>
  <c r="N56"/>
  <c r="R58"/>
  <c r="N57"/>
  <c r="N45"/>
  <c r="N41"/>
  <c r="N36"/>
  <c r="N31"/>
  <c r="N24"/>
  <c r="N20"/>
  <c r="N68"/>
  <c r="J65" i="11"/>
  <c r="R65"/>
  <c r="N65"/>
  <c r="N75" i="8"/>
  <c r="R75"/>
  <c r="J75"/>
  <c r="J79"/>
  <c r="R79"/>
  <c r="N79"/>
  <c r="R4" i="7"/>
  <c r="N4"/>
  <c r="N78" i="8"/>
  <c r="J78"/>
  <c r="R78"/>
  <c r="N77" i="9"/>
  <c r="J77"/>
  <c r="R77"/>
  <c r="N75"/>
  <c r="J75"/>
  <c r="R75"/>
  <c r="N73"/>
  <c r="J73"/>
  <c r="R73"/>
  <c r="N71"/>
  <c r="J71"/>
  <c r="R71"/>
  <c r="N69"/>
  <c r="J69"/>
  <c r="R69"/>
  <c r="J75" i="10"/>
  <c r="R75"/>
  <c r="N75"/>
  <c r="J71"/>
  <c r="R71"/>
  <c r="N71"/>
  <c r="J76" i="8"/>
  <c r="N76"/>
  <c r="R76"/>
  <c r="J72"/>
  <c r="J71" i="7"/>
  <c r="R72" i="8"/>
  <c r="R71" i="7"/>
  <c r="N72" i="8"/>
  <c r="N78" i="10"/>
  <c r="J78"/>
  <c r="R78"/>
  <c r="N74"/>
  <c r="J74"/>
  <c r="R74"/>
  <c r="N70"/>
  <c r="J70"/>
  <c r="R70"/>
  <c r="N79" i="11"/>
  <c r="J79"/>
  <c r="R79"/>
  <c r="N77"/>
  <c r="J77"/>
  <c r="R77"/>
  <c r="N75"/>
  <c r="J75"/>
  <c r="R75"/>
  <c r="N73"/>
  <c r="J73"/>
  <c r="R73"/>
  <c r="N71"/>
  <c r="J71"/>
  <c r="R71"/>
  <c r="R7" i="7"/>
  <c r="R16"/>
  <c r="R20"/>
  <c r="R24"/>
  <c r="R31"/>
  <c r="R41"/>
  <c r="R45"/>
  <c r="J9"/>
  <c r="J18"/>
  <c r="J26"/>
  <c r="J36"/>
  <c r="J49"/>
  <c r="J51"/>
  <c r="J53"/>
  <c r="J55"/>
  <c r="J8"/>
  <c r="R12"/>
  <c r="N12"/>
  <c r="J17"/>
  <c r="R21"/>
  <c r="N21"/>
  <c r="J25"/>
  <c r="N29"/>
  <c r="J32"/>
  <c r="R35"/>
  <c r="N35"/>
  <c r="J40"/>
  <c r="R44"/>
  <c r="N44"/>
  <c r="J28"/>
  <c r="J34"/>
  <c r="R53"/>
  <c r="R57"/>
  <c r="R68"/>
  <c r="F68"/>
  <c r="R6"/>
  <c r="J10"/>
  <c r="N14"/>
  <c r="J19"/>
  <c r="R23"/>
  <c r="J27"/>
  <c r="N37"/>
  <c r="J42"/>
  <c r="R47"/>
  <c r="N47"/>
  <c r="J48"/>
  <c r="J50"/>
  <c r="J52"/>
  <c r="J56"/>
  <c r="J33"/>
  <c r="N13"/>
  <c r="N5"/>
  <c r="N58"/>
  <c r="E65" i="8"/>
  <c r="F65"/>
  <c r="E63"/>
  <c r="F63"/>
  <c r="E61"/>
  <c r="F61"/>
  <c r="E59"/>
  <c r="F59"/>
  <c r="E62" i="9"/>
  <c r="E65"/>
  <c r="E61"/>
  <c r="E68" i="11"/>
  <c r="F68"/>
  <c r="E64"/>
  <c r="F64"/>
  <c r="E67"/>
  <c r="F67"/>
  <c r="E63"/>
  <c r="F63"/>
  <c r="N71" i="8"/>
  <c r="R71"/>
  <c r="J71"/>
  <c r="J77"/>
  <c r="R77"/>
  <c r="N77"/>
  <c r="J4" i="7"/>
  <c r="N73" i="8"/>
  <c r="J73"/>
  <c r="R73"/>
  <c r="N78" i="9"/>
  <c r="J78"/>
  <c r="R78"/>
  <c r="N76"/>
  <c r="J76"/>
  <c r="R76"/>
  <c r="N74"/>
  <c r="J74"/>
  <c r="R74"/>
  <c r="N72"/>
  <c r="J72"/>
  <c r="R72"/>
  <c r="N70"/>
  <c r="J70"/>
  <c r="R70"/>
  <c r="J77" i="10"/>
  <c r="R77"/>
  <c r="N77"/>
  <c r="J73"/>
  <c r="R73"/>
  <c r="N73"/>
  <c r="J69"/>
  <c r="R69"/>
  <c r="N69"/>
  <c r="J74" i="8"/>
  <c r="J73" i="7"/>
  <c r="R74" i="8"/>
  <c r="R73" i="7"/>
  <c r="N74" i="8"/>
  <c r="J70"/>
  <c r="R70"/>
  <c r="N70"/>
  <c r="N69" i="7"/>
  <c r="N76" i="10"/>
  <c r="J76"/>
  <c r="R76"/>
  <c r="N72"/>
  <c r="J72"/>
  <c r="R72"/>
  <c r="N80" i="11"/>
  <c r="J80"/>
  <c r="R80"/>
  <c r="N78"/>
  <c r="J78"/>
  <c r="R78"/>
  <c r="N76"/>
  <c r="J76"/>
  <c r="R76"/>
  <c r="N74"/>
  <c r="J74"/>
  <c r="R74"/>
  <c r="N72"/>
  <c r="J72"/>
  <c r="R72"/>
  <c r="R5" i="7"/>
  <c r="R9"/>
  <c r="R13"/>
  <c r="R22"/>
  <c r="R26"/>
  <c r="R30"/>
  <c r="R34"/>
  <c r="J5"/>
  <c r="J22"/>
  <c r="F22"/>
  <c r="J30"/>
  <c r="J41"/>
  <c r="R8"/>
  <c r="N8"/>
  <c r="J12"/>
  <c r="R17"/>
  <c r="N17"/>
  <c r="J21"/>
  <c r="R25"/>
  <c r="N25"/>
  <c r="R32"/>
  <c r="N32"/>
  <c r="J35"/>
  <c r="R40"/>
  <c r="N40"/>
  <c r="J44"/>
  <c r="J7"/>
  <c r="J16"/>
  <c r="J24"/>
  <c r="J31"/>
  <c r="J39"/>
  <c r="N51"/>
  <c r="N53"/>
  <c r="N55"/>
  <c r="J58"/>
  <c r="J6"/>
  <c r="R10"/>
  <c r="N10"/>
  <c r="J14"/>
  <c r="R19"/>
  <c r="N19"/>
  <c r="J23"/>
  <c r="R27"/>
  <c r="N27"/>
  <c r="J37"/>
  <c r="R42"/>
  <c r="N42"/>
  <c r="J47"/>
  <c r="R48"/>
  <c r="R50"/>
  <c r="R52"/>
  <c r="R54"/>
  <c r="R56"/>
  <c r="R33"/>
  <c r="N16"/>
  <c r="N11"/>
  <c r="N7"/>
  <c r="N33"/>
  <c r="E64" i="8"/>
  <c r="F64"/>
  <c r="E62"/>
  <c r="F62"/>
  <c r="E60"/>
  <c r="F60"/>
  <c r="E64" i="9"/>
  <c r="E60"/>
  <c r="E63"/>
  <c r="E59"/>
  <c r="E66" i="11"/>
  <c r="F66"/>
  <c r="E69"/>
  <c r="F69"/>
  <c r="F5" i="7"/>
  <c r="E13" i="6"/>
  <c r="C14"/>
  <c r="C15"/>
  <c r="E15"/>
  <c r="E67" i="10"/>
  <c r="F67"/>
  <c r="F67" i="9"/>
  <c r="E66" i="10"/>
  <c r="F66"/>
  <c r="F66" i="9"/>
  <c r="N67" i="8"/>
  <c r="J67"/>
  <c r="N66"/>
  <c r="J66"/>
  <c r="R69" i="7"/>
  <c r="N73"/>
  <c r="F73"/>
  <c r="J75"/>
  <c r="F46"/>
  <c r="F31"/>
  <c r="F20"/>
  <c r="F39"/>
  <c r="F36"/>
  <c r="F45"/>
  <c r="F37"/>
  <c r="F14"/>
  <c r="F58"/>
  <c r="F44"/>
  <c r="F29"/>
  <c r="F12"/>
  <c r="F30"/>
  <c r="F13"/>
  <c r="F28"/>
  <c r="R75"/>
  <c r="F47"/>
  <c r="F23"/>
  <c r="F6"/>
  <c r="F24"/>
  <c r="F35"/>
  <c r="F21"/>
  <c r="F41"/>
  <c r="J69"/>
  <c r="F69"/>
  <c r="F57"/>
  <c r="N71"/>
  <c r="F71"/>
  <c r="N75"/>
  <c r="E63" i="10"/>
  <c r="F63"/>
  <c r="F63" i="9"/>
  <c r="N62" i="8"/>
  <c r="R62"/>
  <c r="J62"/>
  <c r="J63" i="11"/>
  <c r="R63"/>
  <c r="N63"/>
  <c r="N64"/>
  <c r="J64"/>
  <c r="R64"/>
  <c r="E61" i="10"/>
  <c r="F61"/>
  <c r="F61" i="9"/>
  <c r="E62" i="10"/>
  <c r="F62"/>
  <c r="F62" i="9"/>
  <c r="N61" i="8"/>
  <c r="R61"/>
  <c r="J61"/>
  <c r="N65"/>
  <c r="R65"/>
  <c r="J65"/>
  <c r="F7" i="7"/>
  <c r="J72"/>
  <c r="N76"/>
  <c r="J76"/>
  <c r="R70"/>
  <c r="F33"/>
  <c r="F54"/>
  <c r="F50"/>
  <c r="F42"/>
  <c r="F19"/>
  <c r="F34"/>
  <c r="F40"/>
  <c r="F25"/>
  <c r="F8"/>
  <c r="F53"/>
  <c r="F49"/>
  <c r="F18"/>
  <c r="J77"/>
  <c r="N78"/>
  <c r="J78"/>
  <c r="R74"/>
  <c r="N66" i="11"/>
  <c r="J66"/>
  <c r="R66"/>
  <c r="E64" i="10"/>
  <c r="F64"/>
  <c r="F64" i="9"/>
  <c r="J69" i="11"/>
  <c r="R69"/>
  <c r="N69"/>
  <c r="E59" i="10"/>
  <c r="F59"/>
  <c r="F59" i="9"/>
  <c r="E60" i="10"/>
  <c r="F60"/>
  <c r="F60" i="9"/>
  <c r="N60" i="8"/>
  <c r="R60"/>
  <c r="J60"/>
  <c r="N64"/>
  <c r="R64"/>
  <c r="J64"/>
  <c r="F4" i="7"/>
  <c r="J67" i="11"/>
  <c r="R67"/>
  <c r="N67"/>
  <c r="N68"/>
  <c r="J68"/>
  <c r="R68"/>
  <c r="E65" i="10"/>
  <c r="F65"/>
  <c r="F65" i="9"/>
  <c r="N59" i="8"/>
  <c r="R59"/>
  <c r="J59"/>
  <c r="N63"/>
  <c r="R63"/>
  <c r="J63"/>
  <c r="F16" i="7"/>
  <c r="R72"/>
  <c r="N72"/>
  <c r="R76"/>
  <c r="J70"/>
  <c r="N70"/>
  <c r="F56"/>
  <c r="F52"/>
  <c r="F48"/>
  <c r="F27"/>
  <c r="F10"/>
  <c r="F43"/>
  <c r="F11"/>
  <c r="F32"/>
  <c r="F17"/>
  <c r="F55"/>
  <c r="F51"/>
  <c r="F26"/>
  <c r="F9"/>
  <c r="R77"/>
  <c r="N77"/>
  <c r="R78"/>
  <c r="J74"/>
  <c r="N74"/>
  <c r="C16" i="6"/>
  <c r="J66" i="9"/>
  <c r="N66"/>
  <c r="J67"/>
  <c r="N67"/>
  <c r="J66" i="10"/>
  <c r="N66"/>
  <c r="N67"/>
  <c r="J67"/>
  <c r="J67" i="7"/>
  <c r="E14" i="6"/>
  <c r="N67" i="7"/>
  <c r="F75"/>
  <c r="R81" i="8"/>
  <c r="J65" i="9"/>
  <c r="R65"/>
  <c r="N65"/>
  <c r="N60"/>
  <c r="J60"/>
  <c r="R60"/>
  <c r="J59"/>
  <c r="R59"/>
  <c r="N59"/>
  <c r="J64" i="10"/>
  <c r="R64"/>
  <c r="N64"/>
  <c r="N62" i="9"/>
  <c r="J62"/>
  <c r="R62"/>
  <c r="J61"/>
  <c r="R61"/>
  <c r="N61"/>
  <c r="N63" i="10"/>
  <c r="J63"/>
  <c r="R63"/>
  <c r="F74" i="7"/>
  <c r="F70"/>
  <c r="F77"/>
  <c r="R82" i="11"/>
  <c r="J81" i="8"/>
  <c r="N81"/>
  <c r="N65" i="10"/>
  <c r="J65"/>
  <c r="J65" i="7"/>
  <c r="R65" i="10"/>
  <c r="R65" i="7"/>
  <c r="J60" i="10"/>
  <c r="J60" i="7"/>
  <c r="R60" i="10"/>
  <c r="N60"/>
  <c r="N59"/>
  <c r="J59"/>
  <c r="R59"/>
  <c r="N64" i="9"/>
  <c r="J64"/>
  <c r="R64"/>
  <c r="R64" i="7"/>
  <c r="J62" i="10"/>
  <c r="R62"/>
  <c r="R62" i="7"/>
  <c r="N62" i="10"/>
  <c r="N61"/>
  <c r="J61"/>
  <c r="R61"/>
  <c r="R61" i="7"/>
  <c r="J63" i="9"/>
  <c r="R63"/>
  <c r="R63" i="7"/>
  <c r="N63" i="9"/>
  <c r="F78" i="7"/>
  <c r="F76"/>
  <c r="F72"/>
  <c r="N82" i="11"/>
  <c r="J82"/>
  <c r="N61" i="7"/>
  <c r="N60"/>
  <c r="F67"/>
  <c r="J66"/>
  <c r="N66"/>
  <c r="N62"/>
  <c r="N65"/>
  <c r="N64"/>
  <c r="J80" i="10"/>
  <c r="E41" i="2"/>
  <c r="N63" i="7"/>
  <c r="J61"/>
  <c r="R59"/>
  <c r="J63"/>
  <c r="J62"/>
  <c r="F62"/>
  <c r="J64"/>
  <c r="R60"/>
  <c r="F65"/>
  <c r="F60"/>
  <c r="J84" i="8"/>
  <c r="J87"/>
  <c r="L87"/>
  <c r="N80" i="9"/>
  <c r="E30" i="2"/>
  <c r="D30"/>
  <c r="J80" i="9"/>
  <c r="E29" i="2"/>
  <c r="D29"/>
  <c r="N87" i="8"/>
  <c r="P87"/>
  <c r="N84"/>
  <c r="F61" i="7"/>
  <c r="R80" i="10"/>
  <c r="N80"/>
  <c r="E42" i="2"/>
  <c r="D42"/>
  <c r="N59" i="7"/>
  <c r="J59"/>
  <c r="R80" i="9"/>
  <c r="C38" i="3"/>
  <c r="D38"/>
  <c r="D41" i="2"/>
  <c r="E43"/>
  <c r="F66" i="7"/>
  <c r="N80"/>
  <c r="B13" i="5"/>
  <c r="B14"/>
  <c r="B38" i="3"/>
  <c r="F38"/>
  <c r="F64" i="7"/>
  <c r="F63"/>
  <c r="C40" i="3"/>
  <c r="C28"/>
  <c r="B28"/>
  <c r="F28"/>
  <c r="J85" i="8"/>
  <c r="J89"/>
  <c r="L89"/>
  <c r="J88"/>
  <c r="L88"/>
  <c r="E16" i="2"/>
  <c r="D16"/>
  <c r="N88" i="8"/>
  <c r="P88"/>
  <c r="N85"/>
  <c r="N89"/>
  <c r="P89"/>
  <c r="E17" i="2"/>
  <c r="D17"/>
  <c r="F59" i="7"/>
  <c r="J80"/>
  <c r="B11" i="5"/>
  <c r="C39" i="3"/>
  <c r="B39"/>
  <c r="F39"/>
  <c r="E38"/>
  <c r="G38"/>
  <c r="E31" i="2"/>
  <c r="C27" i="3"/>
  <c r="D43" i="2"/>
  <c r="B40" i="3"/>
  <c r="F40"/>
  <c r="E33" i="2"/>
  <c r="E34"/>
  <c r="D31"/>
  <c r="E45"/>
  <c r="E46"/>
  <c r="E47"/>
  <c r="E48"/>
  <c r="E35"/>
  <c r="C32" i="3"/>
  <c r="C42"/>
  <c r="D27"/>
  <c r="E27"/>
  <c r="G27"/>
  <c r="C31"/>
  <c r="B27"/>
  <c r="F27"/>
  <c r="E36" i="2"/>
  <c r="C29" i="3"/>
  <c r="B29"/>
  <c r="F29"/>
  <c r="D39"/>
  <c r="E39"/>
  <c r="G39"/>
  <c r="F7" i="2"/>
  <c r="D7" i="3"/>
  <c r="E7"/>
  <c r="F7"/>
  <c r="D40"/>
  <c r="E40"/>
  <c r="G40"/>
  <c r="D47" i="2"/>
  <c r="B12" i="5"/>
  <c r="B15"/>
  <c r="B16"/>
  <c r="C16" i="3"/>
  <c r="B16"/>
  <c r="F16"/>
  <c r="C15"/>
  <c r="E18" i="2"/>
  <c r="D28" i="3"/>
  <c r="E28"/>
  <c r="G28"/>
  <c r="D45" i="2"/>
  <c r="E21"/>
  <c r="E22"/>
  <c r="D18"/>
  <c r="C43" i="3"/>
  <c r="E43"/>
  <c r="G43"/>
  <c r="F6" i="2"/>
  <c r="D6" i="3"/>
  <c r="E6"/>
  <c r="F6"/>
  <c r="E23" i="2"/>
  <c r="E24"/>
  <c r="B15" i="3"/>
  <c r="F15"/>
  <c r="D15"/>
  <c r="E15"/>
  <c r="G15"/>
  <c r="D16"/>
  <c r="E16"/>
  <c r="G16"/>
  <c r="D43"/>
  <c r="D29"/>
  <c r="E29"/>
  <c r="G29"/>
  <c r="D32"/>
  <c r="E32"/>
  <c r="G32"/>
  <c r="D35" i="2"/>
  <c r="B42" i="3"/>
  <c r="F42"/>
  <c r="D46" i="2"/>
  <c r="C17" i="3"/>
  <c r="B17"/>
  <c r="F17"/>
  <c r="B43"/>
  <c r="F43"/>
  <c r="D48" i="2"/>
  <c r="D31" i="3"/>
  <c r="E31"/>
  <c r="G31"/>
  <c r="D42"/>
  <c r="E42"/>
  <c r="G42"/>
  <c r="D33" i="2"/>
  <c r="C21" i="3"/>
  <c r="D21"/>
  <c r="C20"/>
  <c r="F5" i="2"/>
  <c r="F8"/>
  <c r="E21" i="3"/>
  <c r="G21"/>
  <c r="D23" i="2"/>
  <c r="D5" i="3"/>
  <c r="E5"/>
  <c r="F5"/>
  <c r="B31"/>
  <c r="F31"/>
  <c r="D34" i="2"/>
  <c r="D17" i="3"/>
  <c r="E17"/>
  <c r="G17"/>
  <c r="B32"/>
  <c r="F32"/>
  <c r="D36" i="2"/>
  <c r="D20" i="3"/>
  <c r="E20"/>
  <c r="G20"/>
  <c r="D21" i="2"/>
  <c r="F11"/>
  <c r="F9"/>
  <c r="D8" i="3"/>
  <c r="E8"/>
  <c r="F8"/>
  <c r="F10" i="2"/>
  <c r="D9" i="3"/>
  <c r="F9"/>
  <c r="B21"/>
  <c r="F21"/>
  <c r="D24" i="2"/>
  <c r="B20" i="3"/>
  <c r="F20"/>
  <c r="D22" i="2"/>
  <c r="R80" i="7"/>
  <c r="F15"/>
  <c r="F80"/>
</calcChain>
</file>

<file path=xl/sharedStrings.xml><?xml version="1.0" encoding="utf-8"?>
<sst xmlns="http://schemas.openxmlformats.org/spreadsheetml/2006/main" count="1018" uniqueCount="274">
  <si>
    <t>MDE #</t>
  </si>
  <si>
    <t>Element_Name</t>
  </si>
  <si>
    <t>Target Pop</t>
  </si>
  <si>
    <t>Burden (secs)</t>
  </si>
  <si>
    <t>Student Information</t>
  </si>
  <si>
    <t>MSIX Identification Number</t>
  </si>
  <si>
    <t>State Student Identifier</t>
  </si>
  <si>
    <t>State Student Identifier Type</t>
  </si>
  <si>
    <t>First Name</t>
  </si>
  <si>
    <t>Middle Name</t>
  </si>
  <si>
    <t>Last Name 1</t>
  </si>
  <si>
    <t>Last Name 2</t>
  </si>
  <si>
    <t>Suffix</t>
  </si>
  <si>
    <t>Sex</t>
  </si>
  <si>
    <t>Birth Date</t>
  </si>
  <si>
    <t>Multiple Birth Flag</t>
  </si>
  <si>
    <t>Birth City</t>
  </si>
  <si>
    <t>Birth State</t>
  </si>
  <si>
    <t>Birth Country</t>
  </si>
  <si>
    <t>Birth Date Verification</t>
  </si>
  <si>
    <t>Current Male Parent First Name</t>
  </si>
  <si>
    <t>Current Male Parent Last Name</t>
  </si>
  <si>
    <t>Current Female Parent First Name</t>
  </si>
  <si>
    <t>Current Female Parent Last Name</t>
  </si>
  <si>
    <t>Male Parent Type</t>
  </si>
  <si>
    <t>Female Parent Type</t>
  </si>
  <si>
    <t>Qualifying Arrival Date</t>
  </si>
  <si>
    <t>QAD From City</t>
  </si>
  <si>
    <t>QAD From State</t>
  </si>
  <si>
    <t>QAD From Country</t>
  </si>
  <si>
    <t>QAD To City</t>
  </si>
  <si>
    <t>QAD To State</t>
  </si>
  <si>
    <t>Eligibility Expiration Date</t>
  </si>
  <si>
    <t>Eligibility Expiration Reason</t>
  </si>
  <si>
    <t>MEP Enrollment Date</t>
  </si>
  <si>
    <t>Immunization Date</t>
  </si>
  <si>
    <t>Immunization Code</t>
  </si>
  <si>
    <t>School/Project Enrollments</t>
  </si>
  <si>
    <t>Enrollment Date</t>
  </si>
  <si>
    <t>Enrollment Type</t>
  </si>
  <si>
    <t>School-Project Name</t>
  </si>
  <si>
    <t>MEP Project Type</t>
  </si>
  <si>
    <t>School Identification Code</t>
  </si>
  <si>
    <t>Facility Name</t>
  </si>
  <si>
    <t>Facility Address 1</t>
  </si>
  <si>
    <t>Facility Address 2</t>
  </si>
  <si>
    <t>Facility Address 3</t>
  </si>
  <si>
    <t>Facility City</t>
  </si>
  <si>
    <t>School District</t>
  </si>
  <si>
    <t>Facility State</t>
  </si>
  <si>
    <t>Facility Zip</t>
  </si>
  <si>
    <t>Telephone Number</t>
  </si>
  <si>
    <t>Grade Level</t>
  </si>
  <si>
    <t>LEP Indicator</t>
  </si>
  <si>
    <t>IEP Indicator</t>
  </si>
  <si>
    <t>Continuation of Services Reason</t>
  </si>
  <si>
    <t>Med Alert Indicator</t>
  </si>
  <si>
    <t>PFS Start Date</t>
  </si>
  <si>
    <t>PFS End Date</t>
  </si>
  <si>
    <t>Designated Graduation School</t>
  </si>
  <si>
    <t>Withdrawal Date</t>
  </si>
  <si>
    <t>Withdrawal Reason</t>
  </si>
  <si>
    <t>Assessment Information</t>
  </si>
  <si>
    <t>Assessment Title</t>
  </si>
  <si>
    <t>Assessment Content</t>
  </si>
  <si>
    <t>Assessment Type</t>
  </si>
  <si>
    <t>Assessment Administration Date</t>
  </si>
  <si>
    <t>Assessment Reporting Method</t>
  </si>
  <si>
    <t>Score Results</t>
  </si>
  <si>
    <t>Assessment Interpretation</t>
  </si>
  <si>
    <t>Course History Information</t>
  </si>
  <si>
    <t>Course Title</t>
  </si>
  <si>
    <t>Subject Area Name</t>
  </si>
  <si>
    <t>Course Type</t>
  </si>
  <si>
    <t>Academic Year</t>
  </si>
  <si>
    <t>Course Section</t>
  </si>
  <si>
    <t>Term Type</t>
  </si>
  <si>
    <t>Clock Hours</t>
  </si>
  <si>
    <t>Grade-to-Date</t>
  </si>
  <si>
    <t>Credits Granted</t>
  </si>
  <si>
    <t>Final Grade</t>
  </si>
  <si>
    <t>Data Recordkeeping</t>
  </si>
  <si>
    <t>Transmission of Data</t>
  </si>
  <si>
    <t>FTE</t>
  </si>
  <si>
    <t>Occurrences</t>
  </si>
  <si>
    <t>Hours in a Work Year</t>
  </si>
  <si>
    <t>Children</t>
  </si>
  <si>
    <t>Total Population</t>
  </si>
  <si>
    <t>Pct Relevant</t>
  </si>
  <si>
    <t>Elementary Grade Children</t>
  </si>
  <si>
    <t>Middle School Grade Children</t>
  </si>
  <si>
    <t>High School Grade Youth</t>
  </si>
  <si>
    <t>Out-of-School Youth</t>
  </si>
  <si>
    <t>0 - 5 Years</t>
  </si>
  <si>
    <t>Data Collection</t>
  </si>
  <si>
    <t>Total Data Burden</t>
  </si>
  <si>
    <t>Initial Enrollment</t>
  </si>
  <si>
    <t>Archive</t>
  </si>
  <si>
    <t>30-day Update</t>
  </si>
  <si>
    <t>Definition or Reference</t>
  </si>
  <si>
    <t>Collection Method</t>
  </si>
  <si>
    <t>Terms</t>
  </si>
  <si>
    <t>School Transcript</t>
  </si>
  <si>
    <t>State or District Computer System</t>
  </si>
  <si>
    <t>MEP Database</t>
  </si>
  <si>
    <t>Student</t>
  </si>
  <si>
    <t>COE</t>
  </si>
  <si>
    <t>Effort to initially collect data from original source</t>
  </si>
  <si>
    <t>Effort to electronically submit data to MSIX and retrieve the MSIX ID</t>
  </si>
  <si>
    <t>Target Population</t>
  </si>
  <si>
    <t>Percent Relevant</t>
  </si>
  <si>
    <t>Universe of migrant students for whom the data element may be relevant</t>
  </si>
  <si>
    <t>Percent of migrant students for whom the data element is relevant</t>
  </si>
  <si>
    <t>Burden for states to comply with requirement to collect, maintain, and transmit data elements within 4 days of the date the child is initially identified as eligible for the migrant program</t>
  </si>
  <si>
    <t>Burden for states to comply with requirement to collect, maintain, and transmit all applicable data elements within 4 days of a MSIX request for data based on a child's interstate move</t>
  </si>
  <si>
    <t>1-7</t>
  </si>
  <si>
    <t>Ref #</t>
  </si>
  <si>
    <t>MSIX</t>
  </si>
  <si>
    <t>Grand Total</t>
  </si>
  <si>
    <t>MEP Project Records</t>
  </si>
  <si>
    <t>Health Record</t>
  </si>
  <si>
    <t>Teacher/Counselor Records</t>
  </si>
  <si>
    <t>Effort to maintain data quality, data entry, update and edit records, store and backup records</t>
  </si>
  <si>
    <t>Number of times the data element is expected to be collected.  For data elements with repeated values, the number of occurrences will indicate how many values will be reported (e.g. immunizaton data)</t>
  </si>
  <si>
    <t>Burden for states to comply with requirement to collect, maintain, and transmit all applicable data elements within 30 days of the end of a semester or trimester or summer/intersession period.</t>
  </si>
  <si>
    <t>Burden associated with maintaining and archiving data after the child ceases to participate (or eligibility ends) in the MEP</t>
  </si>
  <si>
    <t>Note: Adjust for multiple occurrences of initial enrollment, 30-day updates etc for multiple state moves</t>
  </si>
  <si>
    <t>Person Years</t>
  </si>
  <si>
    <t>Data Entry</t>
  </si>
  <si>
    <t>Data Recordkeeping (overhead)</t>
  </si>
  <si>
    <t>Effort to key data into a computer system</t>
  </si>
  <si>
    <t>EDEN</t>
  </si>
  <si>
    <t>School/MEP Project Records</t>
  </si>
  <si>
    <t>Data Collection Overhead</t>
  </si>
  <si>
    <t>Data Entry Overhead</t>
  </si>
  <si>
    <t>Kids per person</t>
  </si>
  <si>
    <t>Total Burden (Person years)</t>
  </si>
  <si>
    <t>Data Collection Person Years</t>
  </si>
  <si>
    <t>Data Entry Person Years</t>
  </si>
  <si>
    <t>(Hours)</t>
  </si>
  <si>
    <t>Total for MEP Child Update</t>
  </si>
  <si>
    <t>This estimate includes the effort to maintain, transmit, and archive data as well as provide IT support for the information collection process.</t>
  </si>
  <si>
    <t>Update as Required by Child Interstate Move</t>
  </si>
  <si>
    <t>Effort to key data into a computer system.</t>
  </si>
  <si>
    <t>This estimate includes time required for SEA staff to collect information from schools and programs regarding eligible children who have moved on an interstate basis.  The data must be available within 4 days after determination of eligibility.</t>
  </si>
  <si>
    <t>Per SEA</t>
  </si>
  <si>
    <t>Nationally</t>
  </si>
  <si>
    <t>Description</t>
  </si>
  <si>
    <t>Total Hours</t>
  </si>
  <si>
    <t>Average # of  Hours per respondent</t>
  </si>
  <si>
    <t># of Respon-dents</t>
  </si>
  <si>
    <t>Frequency of response</t>
  </si>
  <si>
    <t>MEP Child Update</t>
  </si>
  <si>
    <t>Recurring Update: Per School Semester, Term, or Summer/ Intersession Period</t>
  </si>
  <si>
    <t>Semester, Trimester, or Summer / Intersesson Update</t>
  </si>
  <si>
    <t>Upon determination of a child's eligibility for MEP</t>
  </si>
  <si>
    <t>Average Person Years per SEA (at 2,080 hours each year)</t>
  </si>
  <si>
    <t>Semester, Trimester, or Summer/Intersession Update</t>
  </si>
  <si>
    <t>By Reporting Timeframe</t>
  </si>
  <si>
    <t>OMB NO. 1810-NEW</t>
  </si>
  <si>
    <t>MIGRANT STUDENT INFORMATION EXCHANGE (MSIX) SUMMARY OF INFORMATION BURDEN ESTIMATE</t>
  </si>
  <si>
    <t>U. S. Department of Education, Office of Migrant Education</t>
  </si>
  <si>
    <t>May 28, 2007</t>
  </si>
  <si>
    <t>DATA ELEMENTS REQUIRING COLLECTION AND DATA ENTRY UNDER THIS INFORMATION COLLECTION REQUEST</t>
  </si>
  <si>
    <t>Total Data Burden per Instance</t>
  </si>
  <si>
    <t>DATA ELEMENTS COLLECTED AND ENTERED ELSEWHERE, BUT REQUIRING MAINTENANCE AND TRANSMISSION UNDER THE MSIX REQUEST</t>
  </si>
  <si>
    <t>Certificate of Eligibility</t>
  </si>
  <si>
    <t xml:space="preserve">Education Data Exchange Network </t>
  </si>
  <si>
    <t>MINIMUM DATA ELEMENTS (MDEs) FOR MIGRANT STUDENT INFORMATION EXCHANGE (MSIX)</t>
  </si>
  <si>
    <t>Data Maintenance, Transmission, Archiving, Multiple Moves, and IT Overhead</t>
  </si>
  <si>
    <t>(Person Years, based on 2080 hours)</t>
  </si>
  <si>
    <t xml:space="preserve">MSIX Contract Costs </t>
  </si>
  <si>
    <t>Totals</t>
  </si>
  <si>
    <t>FY 2007</t>
  </si>
  <si>
    <t>FY 2008</t>
  </si>
  <si>
    <t>FY 2009</t>
  </si>
  <si>
    <t>FY 2010</t>
  </si>
  <si>
    <t>Total</t>
  </si>
  <si>
    <t>ED Staff Time in Government FTEs</t>
  </si>
  <si>
    <t>ED Staff  Time Costs (Loaded with Benefits, 3% increase annually)</t>
  </si>
  <si>
    <t>Estimated Annual Federal Cost of MSIX</t>
  </si>
  <si>
    <t>Grand Total for First Year</t>
  </si>
  <si>
    <t>TOTAL THREE-YEAR BURDEN</t>
  </si>
  <si>
    <t>Annualized Burden Over Three Years</t>
  </si>
  <si>
    <t>Total Hours Over Three Years</t>
  </si>
  <si>
    <t>Effort to key data into a computer system. Assumes 100% first year and 25% in each second and third years due to moves.</t>
  </si>
  <si>
    <t>Total Over Three Years for Initial Enrollment</t>
  </si>
  <si>
    <t>Annualized Average</t>
  </si>
  <si>
    <t>Total Over Three Years for Semester, Trimester, or Summer / Intersesson Update</t>
  </si>
  <si>
    <t>Annualized Burden Hours for All Respondents</t>
  </si>
  <si>
    <t>ANNUALIZED TOTAL FOR ALL SEAs</t>
  </si>
  <si>
    <t>FY 2006</t>
  </si>
  <si>
    <t>FY 2011</t>
  </si>
  <si>
    <t>Annualized including development and full operation</t>
  </si>
  <si>
    <t>Federal Annual Salary Base (FY 2007)</t>
  </si>
  <si>
    <t>Cost per SEA @ $26.32</t>
  </si>
  <si>
    <t>Cost @ $26.32 per Hour</t>
  </si>
  <si>
    <t>Annualized Cost Nationally @ $26.32</t>
  </si>
  <si>
    <t>BLS Wage</t>
  </si>
  <si>
    <t>Semester, Trimester, or Summer / Intersession Update</t>
  </si>
  <si>
    <t>Total Over Three Years for MEP Child Update</t>
  </si>
  <si>
    <t>ESTIMATED COST OF MSIX INFORMATION BURDEN</t>
  </si>
  <si>
    <t>Average Hours per SEA (Annualized)</t>
  </si>
  <si>
    <t>Average # of  Hours per Respondent</t>
  </si>
  <si>
    <t>Person Years: Total for three years. Assumes 100% first year and 25% in second and third years.</t>
  </si>
  <si>
    <t>Person Years: Annualized average.</t>
  </si>
  <si>
    <t>Hours: Total for three years. Assumes 100% first year and 25% in second and third years.</t>
  </si>
  <si>
    <t>Hours: Annualized average.</t>
  </si>
  <si>
    <t>Hours: Total for three years. Burden is at the same level for each of the three years.</t>
  </si>
  <si>
    <t>Person Years: Total for three years. Burden is at the same level for each of the three years.</t>
  </si>
  <si>
    <t>Annual Escalation</t>
  </si>
  <si>
    <t>This spreadsheet workbook contains the calculations used for estimating the information collection burden of MSIX.</t>
  </si>
  <si>
    <t>The workbook contains tabs as follows:</t>
  </si>
  <si>
    <t>Table of Contents</t>
  </si>
  <si>
    <t>The introductory tab you are now viewing</t>
  </si>
  <si>
    <t>83-I Hour Summary</t>
  </si>
  <si>
    <t>Summary of the estimated information collection burden as presented in the Form 83-I Supporting Statement</t>
  </si>
  <si>
    <t>83-I Cost Estimate</t>
  </si>
  <si>
    <t>Summary of the estimated dollar cost of the information collection burden as presented in the Form 83-I Supporting Statement</t>
  </si>
  <si>
    <t>Itemized MDE Burden</t>
  </si>
  <si>
    <t>The calculation of itemized burden for each of the Minimum Data Elements (MDEs) required by MSIX, including both those collected through the MSIX requirement and those gathered from other sources but transmitted by MSIX</t>
  </si>
  <si>
    <t>Variables</t>
  </si>
  <si>
    <t>Variables used in calculating burden</t>
  </si>
  <si>
    <t>Federal Cost</t>
  </si>
  <si>
    <t>Federal personnel and contractor costs of the MSIX information collection, as reported in the Form 83-I Supporting Statement</t>
  </si>
  <si>
    <t>Summary of Burden</t>
  </si>
  <si>
    <t>Summarization of burden for all three collection requirements, which include Initial Enrollment, 30 Day Update, and 4 Day Update</t>
  </si>
  <si>
    <t>TABS</t>
  </si>
  <si>
    <t>This estimate includes time required for SEA staff to collect and update information about enrolled children from LEAs and programs after each semester or program period.</t>
  </si>
  <si>
    <t>The information burden of the requirement for States to provide updated information for MEP-eligible children who have moved on an interstate basis. (4-Day Response)</t>
  </si>
  <si>
    <t xml:space="preserve">The information burden of the requirement for updating information within 30 days after each educational term (semester, trimester, or summer/ intersession period) for all enrolled MEP children. (30-day response) </t>
  </si>
  <si>
    <t>August 13, 2007</t>
  </si>
  <si>
    <t>PFS Flag</t>
  </si>
  <si>
    <t>Male Parent First Name</t>
  </si>
  <si>
    <t>Male Parent Last Name</t>
  </si>
  <si>
    <t>Female Parent First Name</t>
  </si>
  <si>
    <t>Female Parent Last Name</t>
  </si>
  <si>
    <t>Qualifying Move From City</t>
  </si>
  <si>
    <t>Qualifying Move From State</t>
  </si>
  <si>
    <t>Qualifying Move From Country</t>
  </si>
  <si>
    <t>Qualifying Move To City</t>
  </si>
  <si>
    <t>Qualifying Move To State</t>
  </si>
  <si>
    <t>4-Day Update</t>
  </si>
  <si>
    <t>30-Day Update</t>
  </si>
  <si>
    <t>Initial Enrollment with 10-Day Reporting</t>
  </si>
  <si>
    <t>Record Matching</t>
  </si>
  <si>
    <t xml:space="preserve">Record Matching </t>
  </si>
  <si>
    <t>This estimate includes time required for SEA staff to collect information from schools and programs with migrant children regarding educational and health status data about individual children.  The data must be submitted within 10 days of determination of eligibility. Assumes 100% first year and 25% in each second and third years due to moves.</t>
  </si>
  <si>
    <t>This estimate includes the effort to review, compare and match multiple records to ensure the unique identification of a student.  Assumes 3% of population and 5 minutes on average to resolve each near match.</t>
  </si>
  <si>
    <t>Burden associated with the effort to review, compare and match multiple records to ensure the unique identification of a student.  Assumes 3% of population and 5 minutes on average to resolve each near match</t>
  </si>
  <si>
    <t>4-day Update</t>
  </si>
  <si>
    <t xml:space="preserve">The information burden of the requirement for States to provide Initial Enrollment information within 10 days for MEP-eligible children.  </t>
  </si>
  <si>
    <t>Immunization Record Flag</t>
  </si>
  <si>
    <t>Total Over Three Years for Semester, Trimester, or Summer / Intersession Update</t>
  </si>
  <si>
    <t>District of Residence</t>
  </si>
  <si>
    <t>School District ID</t>
  </si>
  <si>
    <t>SAT Score</t>
  </si>
  <si>
    <t>ACT Composite Score</t>
  </si>
  <si>
    <t>School Type</t>
  </si>
  <si>
    <t>District ID</t>
  </si>
  <si>
    <t>Population of New States not yet in MSIX</t>
  </si>
  <si>
    <t>New States</t>
  </si>
  <si>
    <t>FY 2012</t>
  </si>
  <si>
    <t>12 SEAs</t>
  </si>
  <si>
    <t>Annualized Hours per 1,000 Enrolled Children (462,316 of  Children)</t>
  </si>
  <si>
    <t>Average Hours per 1,000 Enrolled Children (462,316 of  Children)</t>
  </si>
  <si>
    <t>48 SEAs</t>
  </si>
  <si>
    <t>Initial Enrollment with 10-Day Reporting (12 SEAs)</t>
  </si>
  <si>
    <t>Historical Cost</t>
  </si>
  <si>
    <t>Next Three Years</t>
  </si>
  <si>
    <t>Home School Indicator</t>
  </si>
  <si>
    <t>Residency Date</t>
  </si>
  <si>
    <t>Enrollment Comment</t>
  </si>
  <si>
    <t>Home school Indicator</t>
  </si>
</sst>
</file>

<file path=xl/styles.xml><?xml version="1.0" encoding="utf-8"?>
<styleSheet xmlns="http://schemas.openxmlformats.org/spreadsheetml/2006/main">
  <numFmts count="11">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_(* #,##0.0_);_(* \(#,##0.0\);_(* &quot;-&quot;??_);_(@_)"/>
    <numFmt numFmtId="167" formatCode="#,##0.0"/>
    <numFmt numFmtId="168" formatCode="&quot;$&quot;#,##0"/>
    <numFmt numFmtId="169" formatCode="&quot;$&quot;#,##0.00"/>
  </numFmts>
  <fonts count="21">
    <font>
      <sz val="8"/>
      <name val="Tahoma"/>
    </font>
    <font>
      <sz val="8"/>
      <name val="Tahoma"/>
    </font>
    <font>
      <sz val="8"/>
      <color indexed="8"/>
      <name val="Tahoma"/>
      <family val="2"/>
    </font>
    <font>
      <sz val="8"/>
      <color indexed="12"/>
      <name val="Tahoma"/>
      <family val="2"/>
    </font>
    <font>
      <sz val="8"/>
      <name val="Tahoma"/>
      <family val="2"/>
    </font>
    <font>
      <b/>
      <u/>
      <sz val="8"/>
      <name val="Tahoma"/>
      <family val="2"/>
    </font>
    <font>
      <b/>
      <sz val="8"/>
      <name val="Tahoma"/>
      <family val="2"/>
    </font>
    <font>
      <b/>
      <sz val="8"/>
      <color indexed="8"/>
      <name val="Tahoma"/>
      <family val="2"/>
    </font>
    <font>
      <sz val="10"/>
      <name val="Arial"/>
      <family val="2"/>
    </font>
    <font>
      <sz val="11"/>
      <name val="Times New Roman"/>
      <family val="1"/>
    </font>
    <font>
      <sz val="10"/>
      <name val="Times New Roman"/>
      <family val="1"/>
    </font>
    <font>
      <b/>
      <sz val="10"/>
      <name val="Times New Roman"/>
      <family val="1"/>
    </font>
    <font>
      <b/>
      <sz val="11"/>
      <name val="Times New Roman"/>
      <family val="1"/>
    </font>
    <font>
      <b/>
      <sz val="12"/>
      <name val="Tahoma"/>
      <family val="2"/>
    </font>
    <font>
      <b/>
      <sz val="10"/>
      <color indexed="8"/>
      <name val="Tahoma"/>
      <family val="2"/>
    </font>
    <font>
      <sz val="10"/>
      <color indexed="8"/>
      <name val="Tahoma"/>
      <family val="2"/>
    </font>
    <font>
      <sz val="10"/>
      <name val="Tahoma"/>
      <family val="2"/>
    </font>
    <font>
      <b/>
      <sz val="8"/>
      <color indexed="9"/>
      <name val="Tahoma"/>
      <family val="2"/>
    </font>
    <font>
      <sz val="8"/>
      <color indexed="9"/>
      <name val="Tahoma"/>
      <family val="2"/>
    </font>
    <font>
      <sz val="10"/>
      <color indexed="22"/>
      <name val="Times New Roman"/>
      <family val="1"/>
    </font>
    <font>
      <b/>
      <sz val="8"/>
      <color indexed="62"/>
      <name val="Tahoma"/>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3"/>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0" fontId="4" fillId="0" borderId="0"/>
  </cellStyleXfs>
  <cellXfs count="334">
    <xf numFmtId="0" fontId="0" fillId="0" borderId="0" xfId="0"/>
    <xf numFmtId="0" fontId="2" fillId="0" borderId="0" xfId="0" applyFont="1"/>
    <xf numFmtId="0" fontId="2" fillId="0" borderId="1" xfId="0" applyFont="1" applyFill="1" applyBorder="1" applyAlignment="1">
      <alignment horizontal="left"/>
    </xf>
    <xf numFmtId="0" fontId="2" fillId="0" borderId="0" xfId="0" applyFont="1" applyFill="1" applyAlignment="1">
      <alignment horizontal="right" vertical="top"/>
    </xf>
    <xf numFmtId="0" fontId="2" fillId="0" borderId="0" xfId="0" applyFont="1" applyFill="1" applyAlignment="1">
      <alignment horizontal="left" vertical="top"/>
    </xf>
    <xf numFmtId="0" fontId="2" fillId="0" borderId="0" xfId="0" applyFont="1" applyAlignment="1">
      <alignment vertical="top"/>
    </xf>
    <xf numFmtId="0" fontId="2" fillId="0" borderId="1" xfId="0" applyFont="1" applyFill="1" applyBorder="1" applyAlignment="1">
      <alignment horizontal="left" vertical="top"/>
    </xf>
    <xf numFmtId="38" fontId="2" fillId="0" borderId="0" xfId="0" applyNumberFormat="1" applyFont="1"/>
    <xf numFmtId="38" fontId="0" fillId="0" borderId="0" xfId="0" applyNumberFormat="1"/>
    <xf numFmtId="38" fontId="3" fillId="0" borderId="0" xfId="0" applyNumberFormat="1" applyFont="1"/>
    <xf numFmtId="38" fontId="4" fillId="0" borderId="0" xfId="0" applyNumberFormat="1" applyFont="1"/>
    <xf numFmtId="9" fontId="0" fillId="0" borderId="0" xfId="0" applyNumberFormat="1"/>
    <xf numFmtId="40" fontId="4" fillId="0" borderId="0" xfId="0" applyNumberFormat="1" applyFont="1"/>
    <xf numFmtId="40" fontId="0" fillId="0" borderId="0" xfId="0" applyNumberFormat="1"/>
    <xf numFmtId="38" fontId="3" fillId="0" borderId="0" xfId="0" applyNumberFormat="1" applyFont="1" applyProtection="1">
      <protection locked="0"/>
    </xf>
    <xf numFmtId="0" fontId="4" fillId="0" borderId="0" xfId="0" applyFont="1"/>
    <xf numFmtId="38" fontId="0" fillId="0" borderId="0" xfId="0" applyNumberFormat="1" applyProtection="1">
      <protection locked="0"/>
    </xf>
    <xf numFmtId="38" fontId="2" fillId="0" borderId="0" xfId="0" applyNumberFormat="1" applyFont="1" applyProtection="1">
      <protection locked="0"/>
    </xf>
    <xf numFmtId="9" fontId="3" fillId="0" borderId="0" xfId="0" applyNumberFormat="1" applyFont="1" applyProtection="1">
      <protection locked="0"/>
    </xf>
    <xf numFmtId="0" fontId="0" fillId="0" borderId="0" xfId="0" applyAlignment="1">
      <alignment wrapText="1"/>
    </xf>
    <xf numFmtId="0" fontId="2" fillId="0" borderId="0" xfId="0" applyNumberFormat="1" applyFont="1" applyFill="1" applyBorder="1" applyAlignment="1">
      <alignment horizontal="left"/>
    </xf>
    <xf numFmtId="49" fontId="0" fillId="0" borderId="0" xfId="0" applyNumberFormat="1"/>
    <xf numFmtId="49" fontId="2" fillId="0" borderId="0" xfId="0" applyNumberFormat="1" applyFont="1" applyFill="1" applyBorder="1" applyAlignment="1">
      <alignment horizontal="left"/>
    </xf>
    <xf numFmtId="49" fontId="2" fillId="0" borderId="0" xfId="0" applyNumberFormat="1" applyFont="1" applyFill="1" applyAlignment="1">
      <alignment horizontal="left" vertical="top"/>
    </xf>
    <xf numFmtId="0" fontId="2" fillId="0" borderId="2" xfId="0" applyFont="1" applyFill="1" applyBorder="1" applyAlignment="1">
      <alignment horizontal="left"/>
    </xf>
    <xf numFmtId="0" fontId="2" fillId="0" borderId="3" xfId="0" applyFont="1" applyFill="1" applyBorder="1" applyAlignment="1">
      <alignment horizontal="center"/>
    </xf>
    <xf numFmtId="49" fontId="2" fillId="0" borderId="3" xfId="0" applyNumberFormat="1" applyFont="1" applyFill="1" applyBorder="1" applyAlignment="1">
      <alignment horizontal="center"/>
    </xf>
    <xf numFmtId="0" fontId="2" fillId="0" borderId="3" xfId="0" applyFont="1" applyBorder="1" applyAlignment="1">
      <alignment horizontal="center"/>
    </xf>
    <xf numFmtId="0" fontId="4" fillId="0" borderId="3" xfId="0" applyFont="1" applyBorder="1"/>
    <xf numFmtId="38" fontId="2" fillId="0" borderId="3" xfId="0" applyNumberFormat="1" applyFont="1" applyBorder="1" applyAlignment="1">
      <alignment horizontal="center"/>
    </xf>
    <xf numFmtId="38" fontId="4" fillId="0" borderId="3" xfId="0" applyNumberFormat="1" applyFont="1" applyBorder="1"/>
    <xf numFmtId="40" fontId="4" fillId="0" borderId="3" xfId="0" applyNumberFormat="1" applyFont="1" applyBorder="1"/>
    <xf numFmtId="0" fontId="2" fillId="0" borderId="3" xfId="0" applyFont="1" applyFill="1" applyBorder="1" applyAlignment="1" applyProtection="1">
      <alignment horizontal="center"/>
      <protection locked="0"/>
    </xf>
    <xf numFmtId="38" fontId="2" fillId="0" borderId="3" xfId="0" applyNumberFormat="1" applyFont="1" applyBorder="1" applyAlignment="1" applyProtection="1">
      <alignment horizontal="center"/>
      <protection locked="0"/>
    </xf>
    <xf numFmtId="38" fontId="0" fillId="0" borderId="3" xfId="0" applyNumberFormat="1" applyBorder="1" applyProtection="1">
      <protection locked="0"/>
    </xf>
    <xf numFmtId="40" fontId="0" fillId="0" borderId="3" xfId="0" applyNumberFormat="1" applyBorder="1"/>
    <xf numFmtId="0" fontId="0" fillId="0" borderId="3" xfId="0" applyBorder="1"/>
    <xf numFmtId="0" fontId="0" fillId="0" borderId="0" xfId="0" applyNumberFormat="1" applyAlignment="1">
      <alignment horizontal="left"/>
    </xf>
    <xf numFmtId="0" fontId="2" fillId="0" borderId="3" xfId="0" applyNumberFormat="1" applyFont="1" applyFill="1" applyBorder="1" applyAlignment="1">
      <alignment horizontal="left"/>
    </xf>
    <xf numFmtId="0" fontId="3" fillId="0" borderId="0" xfId="0" applyNumberFormat="1" applyFont="1" applyAlignment="1" applyProtection="1">
      <alignment horizontal="left"/>
    </xf>
    <xf numFmtId="49" fontId="3" fillId="0" borderId="0" xfId="0" applyNumberFormat="1" applyFont="1" applyAlignment="1" applyProtection="1">
      <alignment horizontal="left"/>
    </xf>
    <xf numFmtId="38" fontId="0" fillId="0" borderId="0" xfId="0" applyNumberFormat="1" applyProtection="1"/>
    <xf numFmtId="0" fontId="2" fillId="0" borderId="3" xfId="0" applyFont="1" applyFill="1" applyBorder="1" applyAlignment="1" applyProtection="1">
      <alignment horizontal="center"/>
    </xf>
    <xf numFmtId="38" fontId="2" fillId="0" borderId="0" xfId="0" applyNumberFormat="1" applyFont="1" applyProtection="1"/>
    <xf numFmtId="38" fontId="3" fillId="0" borderId="0" xfId="0" applyNumberFormat="1" applyFont="1" applyProtection="1"/>
    <xf numFmtId="9" fontId="3" fillId="0" borderId="0" xfId="0" applyNumberFormat="1" applyFont="1" applyProtection="1"/>
    <xf numFmtId="0" fontId="6" fillId="0" borderId="0" xfId="0" applyFont="1"/>
    <xf numFmtId="49" fontId="6" fillId="0" borderId="0" xfId="0" applyNumberFormat="1" applyFont="1"/>
    <xf numFmtId="38" fontId="6" fillId="0" borderId="0" xfId="0" applyNumberFormat="1" applyFont="1" applyProtection="1"/>
    <xf numFmtId="38" fontId="6" fillId="0" borderId="0" xfId="0" applyNumberFormat="1" applyFont="1" applyProtection="1">
      <protection locked="0"/>
    </xf>
    <xf numFmtId="38" fontId="6" fillId="0" borderId="0" xfId="0" applyNumberFormat="1" applyFont="1"/>
    <xf numFmtId="40" fontId="6" fillId="0" borderId="0" xfId="0" applyNumberFormat="1" applyFont="1"/>
    <xf numFmtId="38" fontId="4" fillId="0" borderId="3" xfId="0" applyNumberFormat="1" applyFont="1" applyBorder="1" applyProtection="1">
      <protection locked="0"/>
    </xf>
    <xf numFmtId="0" fontId="7" fillId="0" borderId="0" xfId="0" applyFont="1" applyFill="1" applyAlignment="1">
      <alignment horizontal="left" vertical="top"/>
    </xf>
    <xf numFmtId="0" fontId="6" fillId="0" borderId="0" xfId="0" applyNumberFormat="1" applyFont="1" applyAlignment="1">
      <alignment horizontal="left"/>
    </xf>
    <xf numFmtId="0" fontId="0" fillId="0" borderId="4" xfId="0" applyBorder="1"/>
    <xf numFmtId="0" fontId="0" fillId="0" borderId="4" xfId="0" applyNumberFormat="1" applyBorder="1" applyAlignment="1">
      <alignment horizontal="left"/>
    </xf>
    <xf numFmtId="38" fontId="0" fillId="0" borderId="4" xfId="0" applyNumberFormat="1" applyBorder="1"/>
    <xf numFmtId="0" fontId="4" fillId="0" borderId="4" xfId="0" applyFont="1" applyBorder="1"/>
    <xf numFmtId="40" fontId="4" fillId="0" borderId="4" xfId="0" applyNumberFormat="1" applyFont="1" applyBorder="1"/>
    <xf numFmtId="49" fontId="0" fillId="0" borderId="4" xfId="0" applyNumberFormat="1" applyBorder="1"/>
    <xf numFmtId="38" fontId="0" fillId="0" borderId="4" xfId="0" applyNumberFormat="1" applyBorder="1" applyProtection="1">
      <protection locked="0"/>
    </xf>
    <xf numFmtId="40" fontId="0" fillId="0" borderId="4" xfId="0" applyNumberFormat="1" applyBorder="1"/>
    <xf numFmtId="38" fontId="0" fillId="0" borderId="4" xfId="0" applyNumberFormat="1" applyBorder="1" applyProtection="1"/>
    <xf numFmtId="0" fontId="6" fillId="0" borderId="0" xfId="0" applyNumberFormat="1" applyFont="1" applyAlignment="1">
      <alignment horizontal="center"/>
    </xf>
    <xf numFmtId="38" fontId="0" fillId="0" borderId="5" xfId="0" applyNumberFormat="1" applyBorder="1"/>
    <xf numFmtId="0" fontId="4" fillId="0" borderId="5" xfId="0" applyFont="1" applyBorder="1"/>
    <xf numFmtId="0" fontId="0" fillId="0" borderId="5" xfId="0" applyBorder="1" applyAlignment="1">
      <alignment wrapText="1"/>
    </xf>
    <xf numFmtId="0" fontId="4" fillId="0" borderId="5" xfId="0" applyFont="1" applyBorder="1" applyAlignment="1">
      <alignment wrapText="1"/>
    </xf>
    <xf numFmtId="0" fontId="0" fillId="0" borderId="5" xfId="0" applyBorder="1"/>
    <xf numFmtId="40" fontId="4" fillId="0" borderId="5" xfId="0" applyNumberFormat="1" applyFont="1" applyBorder="1"/>
    <xf numFmtId="0" fontId="6" fillId="0" borderId="5" xfId="0" applyFont="1" applyBorder="1"/>
    <xf numFmtId="0" fontId="5" fillId="0" borderId="5" xfId="0" applyFont="1" applyBorder="1" applyAlignment="1">
      <alignment wrapText="1"/>
    </xf>
    <xf numFmtId="0" fontId="4" fillId="0" borderId="0" xfId="0" applyFont="1" applyAlignment="1">
      <alignment horizontal="left" indent="2"/>
    </xf>
    <xf numFmtId="0" fontId="4" fillId="0" borderId="0" xfId="0" applyFont="1" applyAlignment="1"/>
    <xf numFmtId="0" fontId="9" fillId="0" borderId="0" xfId="4" applyFont="1" applyAlignment="1">
      <alignment vertical="top"/>
    </xf>
    <xf numFmtId="164" fontId="9" fillId="0" borderId="0" xfId="3" applyNumberFormat="1" applyFont="1" applyAlignment="1">
      <alignment vertical="top"/>
    </xf>
    <xf numFmtId="3" fontId="9" fillId="0" borderId="0" xfId="4" applyNumberFormat="1" applyFont="1" applyAlignment="1">
      <alignment vertical="top"/>
    </xf>
    <xf numFmtId="0" fontId="9" fillId="0" borderId="0" xfId="4" applyFont="1" applyAlignment="1">
      <alignment vertical="top" wrapText="1"/>
    </xf>
    <xf numFmtId="165" fontId="9" fillId="0" borderId="0" xfId="2" applyNumberFormat="1" applyFont="1" applyAlignment="1">
      <alignment vertical="top"/>
    </xf>
    <xf numFmtId="0" fontId="10" fillId="0" borderId="0" xfId="4" applyFont="1" applyAlignment="1">
      <alignment vertical="top"/>
    </xf>
    <xf numFmtId="164" fontId="10" fillId="0" borderId="0" xfId="3" applyNumberFormat="1" applyFont="1" applyAlignment="1">
      <alignment vertical="top"/>
    </xf>
    <xf numFmtId="3" fontId="10" fillId="0" borderId="0" xfId="4" applyNumberFormat="1" applyFont="1" applyAlignment="1">
      <alignment vertical="top"/>
    </xf>
    <xf numFmtId="0" fontId="10" fillId="0" borderId="0" xfId="4" applyFont="1" applyAlignment="1">
      <alignment vertical="top" wrapText="1"/>
    </xf>
    <xf numFmtId="0" fontId="10" fillId="0" borderId="5" xfId="4" applyFont="1" applyBorder="1" applyAlignment="1">
      <alignment vertical="top"/>
    </xf>
    <xf numFmtId="0" fontId="10" fillId="0" borderId="5" xfId="4" applyFont="1" applyBorder="1" applyAlignment="1">
      <alignment vertical="top" wrapText="1"/>
    </xf>
    <xf numFmtId="2" fontId="10" fillId="0" borderId="5" xfId="4" applyNumberFormat="1" applyFont="1" applyBorder="1" applyAlignment="1">
      <alignment horizontal="center" vertical="top" wrapText="1"/>
    </xf>
    <xf numFmtId="164" fontId="10" fillId="0" borderId="0" xfId="3" applyNumberFormat="1" applyFont="1" applyAlignment="1">
      <alignment horizontal="center" vertical="top"/>
    </xf>
    <xf numFmtId="166" fontId="10" fillId="0" borderId="0" xfId="4" applyNumberFormat="1" applyFont="1" applyAlignment="1">
      <alignment horizontal="center" vertical="top"/>
    </xf>
    <xf numFmtId="2" fontId="10" fillId="0" borderId="0" xfId="4" applyNumberFormat="1" applyFont="1" applyAlignment="1">
      <alignment horizontal="center" vertical="top" wrapText="1"/>
    </xf>
    <xf numFmtId="0" fontId="10" fillId="0" borderId="0" xfId="4" applyFont="1" applyBorder="1" applyAlignment="1">
      <alignment vertical="top" wrapText="1"/>
    </xf>
    <xf numFmtId="0" fontId="11" fillId="0" borderId="0" xfId="4" applyFont="1" applyBorder="1" applyAlignment="1">
      <alignment horizontal="right" vertical="top" wrapText="1"/>
    </xf>
    <xf numFmtId="0" fontId="11" fillId="0" borderId="0" xfId="4" applyFont="1" applyBorder="1" applyAlignment="1">
      <alignment vertical="top" wrapText="1"/>
    </xf>
    <xf numFmtId="3" fontId="10" fillId="0" borderId="5" xfId="4" applyNumberFormat="1" applyFont="1" applyBorder="1" applyAlignment="1">
      <alignment horizontal="right" vertical="top" wrapText="1"/>
    </xf>
    <xf numFmtId="165" fontId="10" fillId="0" borderId="5" xfId="2" applyNumberFormat="1" applyFont="1" applyBorder="1" applyAlignment="1">
      <alignment horizontal="right" vertical="top" wrapText="1"/>
    </xf>
    <xf numFmtId="0" fontId="10" fillId="0" borderId="5" xfId="4" applyFont="1" applyBorder="1" applyAlignment="1">
      <alignment horizontal="right" vertical="top" wrapText="1"/>
    </xf>
    <xf numFmtId="164" fontId="10" fillId="2" borderId="5" xfId="3" applyNumberFormat="1" applyFont="1" applyFill="1" applyBorder="1" applyAlignment="1">
      <alignment horizontal="center" vertical="top" wrapText="1"/>
    </xf>
    <xf numFmtId="0" fontId="10" fillId="2" borderId="5" xfId="4" applyFont="1" applyFill="1" applyBorder="1" applyAlignment="1">
      <alignment horizontal="center" vertical="top" wrapText="1"/>
    </xf>
    <xf numFmtId="3" fontId="10" fillId="2" borderId="5" xfId="4" applyNumberFormat="1" applyFont="1" applyFill="1" applyBorder="1" applyAlignment="1">
      <alignment horizontal="center" vertical="top" wrapText="1"/>
    </xf>
    <xf numFmtId="0" fontId="10" fillId="0" borderId="0" xfId="4" applyFont="1" applyBorder="1" applyAlignment="1">
      <alignment vertical="top"/>
    </xf>
    <xf numFmtId="3" fontId="11" fillId="0" borderId="0" xfId="4" applyNumberFormat="1" applyFont="1" applyBorder="1" applyAlignment="1">
      <alignment vertical="top" wrapText="1"/>
    </xf>
    <xf numFmtId="167" fontId="10" fillId="0" borderId="5" xfId="4" applyNumberFormat="1" applyFont="1" applyBorder="1" applyAlignment="1">
      <alignment vertical="top" wrapText="1"/>
    </xf>
    <xf numFmtId="3" fontId="10" fillId="0" borderId="5" xfId="4" applyNumberFormat="1" applyFont="1" applyBorder="1" applyAlignment="1">
      <alignment vertical="top" wrapText="1"/>
    </xf>
    <xf numFmtId="3" fontId="11" fillId="0" borderId="5" xfId="4" applyNumberFormat="1" applyFont="1" applyBorder="1" applyAlignment="1">
      <alignment vertical="top" wrapText="1"/>
    </xf>
    <xf numFmtId="3" fontId="10" fillId="0" borderId="5" xfId="4" applyNumberFormat="1" applyFont="1" applyBorder="1" applyAlignment="1">
      <alignment vertical="center" wrapText="1"/>
    </xf>
    <xf numFmtId="0" fontId="9" fillId="3" borderId="0" xfId="4" applyFont="1" applyFill="1" applyAlignment="1">
      <alignment vertical="top"/>
    </xf>
    <xf numFmtId="164" fontId="9" fillId="3" borderId="0" xfId="3" applyNumberFormat="1" applyFont="1" applyFill="1" applyAlignment="1">
      <alignment vertical="top"/>
    </xf>
    <xf numFmtId="3" fontId="9" fillId="3" borderId="0" xfId="4" applyNumberFormat="1" applyFont="1" applyFill="1" applyAlignment="1">
      <alignment vertical="top"/>
    </xf>
    <xf numFmtId="0" fontId="9" fillId="3" borderId="0" xfId="4" applyFont="1" applyFill="1" applyAlignment="1">
      <alignment vertical="top" wrapText="1"/>
    </xf>
    <xf numFmtId="0" fontId="12" fillId="0" borderId="0" xfId="4" applyFont="1" applyAlignment="1">
      <alignment vertical="top"/>
    </xf>
    <xf numFmtId="0" fontId="13" fillId="0" borderId="0" xfId="5" applyFont="1"/>
    <xf numFmtId="0" fontId="4" fillId="0" borderId="0" xfId="5" applyBorder="1"/>
    <xf numFmtId="0" fontId="4" fillId="0" borderId="0" xfId="5" applyNumberFormat="1" applyAlignment="1">
      <alignment horizontal="left" wrapText="1"/>
    </xf>
    <xf numFmtId="38" fontId="4" fillId="0" borderId="0" xfId="5" applyNumberFormat="1"/>
    <xf numFmtId="0" fontId="4" fillId="0" borderId="0" xfId="5"/>
    <xf numFmtId="0" fontId="4" fillId="0" borderId="0" xfId="5" applyFont="1"/>
    <xf numFmtId="40" fontId="4" fillId="0" borderId="0" xfId="5" applyNumberFormat="1" applyFont="1"/>
    <xf numFmtId="0" fontId="6" fillId="0" borderId="0" xfId="5" applyFont="1"/>
    <xf numFmtId="49" fontId="6" fillId="0" borderId="0" xfId="5" applyNumberFormat="1" applyFont="1"/>
    <xf numFmtId="0" fontId="2" fillId="0" borderId="0" xfId="5" applyFont="1" applyFill="1" applyBorder="1" applyAlignment="1">
      <alignment horizontal="center"/>
    </xf>
    <xf numFmtId="0" fontId="2" fillId="0" borderId="0" xfId="5" applyNumberFormat="1" applyFont="1" applyFill="1" applyBorder="1" applyAlignment="1">
      <alignment horizontal="left" wrapText="1"/>
    </xf>
    <xf numFmtId="0" fontId="2" fillId="0" borderId="0" xfId="5" applyFont="1" applyBorder="1" applyAlignment="1">
      <alignment horizontal="center"/>
    </xf>
    <xf numFmtId="0" fontId="4" fillId="0" borderId="0" xfId="5" applyFont="1" applyBorder="1"/>
    <xf numFmtId="38" fontId="2" fillId="0" borderId="0" xfId="5" applyNumberFormat="1" applyFont="1" applyBorder="1" applyAlignment="1">
      <alignment horizontal="center"/>
    </xf>
    <xf numFmtId="38" fontId="4" fillId="0" borderId="0" xfId="5" applyNumberFormat="1" applyFont="1" applyBorder="1"/>
    <xf numFmtId="40" fontId="4" fillId="0" borderId="0" xfId="5" applyNumberFormat="1" applyFont="1" applyBorder="1"/>
    <xf numFmtId="0" fontId="14" fillId="0" borderId="0" xfId="5" applyFont="1" applyFill="1" applyBorder="1" applyAlignment="1">
      <alignment horizontal="left"/>
    </xf>
    <xf numFmtId="0" fontId="7" fillId="0" borderId="0" xfId="5" applyFont="1" applyFill="1" applyBorder="1" applyAlignment="1">
      <alignment horizontal="left"/>
    </xf>
    <xf numFmtId="0" fontId="6" fillId="0" borderId="0" xfId="5" applyFont="1" applyBorder="1"/>
    <xf numFmtId="0" fontId="6" fillId="0" borderId="0" xfId="5" applyNumberFormat="1" applyFont="1" applyAlignment="1">
      <alignment horizontal="center" wrapText="1"/>
    </xf>
    <xf numFmtId="38" fontId="6" fillId="0" borderId="0" xfId="5" applyNumberFormat="1" applyFont="1"/>
    <xf numFmtId="40" fontId="6" fillId="0" borderId="0" xfId="5" applyNumberFormat="1" applyFont="1"/>
    <xf numFmtId="0" fontId="2" fillId="0" borderId="3" xfId="5" applyFont="1" applyFill="1" applyBorder="1" applyAlignment="1">
      <alignment horizontal="center"/>
    </xf>
    <xf numFmtId="0" fontId="2" fillId="0" borderId="3" xfId="5" applyNumberFormat="1" applyFont="1" applyFill="1" applyBorder="1" applyAlignment="1">
      <alignment horizontal="left" wrapText="1"/>
    </xf>
    <xf numFmtId="0" fontId="2" fillId="0" borderId="3" xfId="5" applyFont="1" applyBorder="1" applyAlignment="1">
      <alignment horizontal="center"/>
    </xf>
    <xf numFmtId="0" fontId="4" fillId="0" borderId="3" xfId="5" applyFont="1" applyBorder="1"/>
    <xf numFmtId="38" fontId="2" fillId="0" borderId="3" xfId="5" applyNumberFormat="1" applyFont="1" applyBorder="1" applyAlignment="1">
      <alignment horizontal="center"/>
    </xf>
    <xf numFmtId="38" fontId="4" fillId="0" borderId="3" xfId="5" applyNumberFormat="1" applyFont="1" applyBorder="1"/>
    <xf numFmtId="40" fontId="4" fillId="0" borderId="3" xfId="5" applyNumberFormat="1" applyFont="1" applyBorder="1"/>
    <xf numFmtId="0" fontId="2" fillId="0" borderId="0" xfId="5" applyFont="1" applyFill="1" applyAlignment="1">
      <alignment horizontal="right" vertical="top"/>
    </xf>
    <xf numFmtId="0" fontId="2" fillId="0" borderId="0" xfId="5" applyFont="1" applyFill="1" applyBorder="1" applyAlignment="1">
      <alignment horizontal="left" vertical="top"/>
    </xf>
    <xf numFmtId="0" fontId="3" fillId="0" borderId="0" xfId="5" applyNumberFormat="1" applyFont="1" applyAlignment="1" applyProtection="1">
      <alignment horizontal="left" wrapText="1"/>
    </xf>
    <xf numFmtId="38" fontId="4" fillId="0" borderId="0" xfId="5" applyNumberFormat="1" applyFont="1"/>
    <xf numFmtId="0" fontId="7" fillId="0" borderId="0" xfId="5" applyFont="1" applyFill="1" applyBorder="1" applyAlignment="1">
      <alignment horizontal="left" vertical="top"/>
    </xf>
    <xf numFmtId="0" fontId="6" fillId="0" borderId="0" xfId="5" applyNumberFormat="1" applyFont="1" applyAlignment="1">
      <alignment horizontal="left" wrapText="1"/>
    </xf>
    <xf numFmtId="0" fontId="15" fillId="0" borderId="0" xfId="5" applyFont="1" applyFill="1" applyBorder="1" applyAlignment="1">
      <alignment horizontal="center"/>
    </xf>
    <xf numFmtId="0" fontId="15" fillId="0" borderId="0" xfId="5" applyNumberFormat="1" applyFont="1" applyFill="1" applyBorder="1" applyAlignment="1">
      <alignment horizontal="left" wrapText="1"/>
    </xf>
    <xf numFmtId="0" fontId="15" fillId="0" borderId="0" xfId="5" applyFont="1" applyBorder="1" applyAlignment="1">
      <alignment horizontal="center"/>
    </xf>
    <xf numFmtId="0" fontId="15" fillId="0" borderId="0" xfId="5" applyFont="1" applyBorder="1"/>
    <xf numFmtId="38" fontId="15" fillId="0" borderId="0" xfId="5" applyNumberFormat="1" applyFont="1" applyBorder="1" applyAlignment="1">
      <alignment horizontal="center"/>
    </xf>
    <xf numFmtId="38" fontId="15" fillId="0" borderId="0" xfId="5" applyNumberFormat="1" applyFont="1" applyBorder="1"/>
    <xf numFmtId="40" fontId="15" fillId="0" borderId="0" xfId="5" applyNumberFormat="1" applyFont="1" applyBorder="1"/>
    <xf numFmtId="49" fontId="3" fillId="0" borderId="0" xfId="5" applyNumberFormat="1" applyFont="1" applyAlignment="1" applyProtection="1">
      <alignment horizontal="left" wrapText="1"/>
    </xf>
    <xf numFmtId="0" fontId="2" fillId="0" borderId="0" xfId="5" applyFont="1" applyAlignment="1">
      <alignment vertical="top"/>
    </xf>
    <xf numFmtId="0" fontId="2" fillId="0" borderId="0" xfId="5" applyFont="1" applyFill="1" applyBorder="1" applyAlignment="1">
      <alignment horizontal="left"/>
    </xf>
    <xf numFmtId="38" fontId="0" fillId="0" borderId="5" xfId="0" applyNumberFormat="1" applyFill="1" applyBorder="1"/>
    <xf numFmtId="49" fontId="4" fillId="0" borderId="0" xfId="0" applyNumberFormat="1" applyFont="1"/>
    <xf numFmtId="0" fontId="13" fillId="0" borderId="0" xfId="0" applyFont="1"/>
    <xf numFmtId="5" fontId="0" fillId="0" borderId="0" xfId="1" applyNumberFormat="1" applyFont="1"/>
    <xf numFmtId="0" fontId="11" fillId="2" borderId="5" xfId="4" applyFont="1" applyFill="1" applyBorder="1" applyAlignment="1">
      <alignment horizontal="right" vertical="top" wrapText="1"/>
    </xf>
    <xf numFmtId="0" fontId="10" fillId="0" borderId="0" xfId="4" applyFont="1" applyBorder="1" applyAlignment="1">
      <alignment horizontal="right" vertical="top"/>
    </xf>
    <xf numFmtId="0" fontId="11" fillId="0" borderId="5" xfId="4" applyFont="1" applyBorder="1" applyAlignment="1">
      <alignment vertical="top" wrapText="1"/>
    </xf>
    <xf numFmtId="0" fontId="11" fillId="2" borderId="5" xfId="4" applyFont="1" applyFill="1" applyBorder="1" applyAlignment="1">
      <alignment horizontal="center" vertical="top" wrapText="1"/>
    </xf>
    <xf numFmtId="0" fontId="10" fillId="0" borderId="5" xfId="0" applyFont="1" applyBorder="1" applyAlignment="1">
      <alignment vertical="top" wrapText="1"/>
    </xf>
    <xf numFmtId="6" fontId="10" fillId="0" borderId="5" xfId="0" applyNumberFormat="1" applyFont="1" applyBorder="1" applyAlignment="1">
      <alignment horizontal="center" vertical="top" wrapText="1"/>
    </xf>
    <xf numFmtId="0" fontId="16" fillId="0" borderId="0" xfId="0" applyFont="1"/>
    <xf numFmtId="2" fontId="10" fillId="0" borderId="5" xfId="0" applyNumberFormat="1" applyFont="1" applyBorder="1" applyAlignment="1">
      <alignment horizontal="center" vertical="top" wrapText="1"/>
    </xf>
    <xf numFmtId="168" fontId="10" fillId="0" borderId="5" xfId="0" applyNumberFormat="1" applyFont="1" applyBorder="1" applyAlignment="1">
      <alignment horizontal="center"/>
    </xf>
    <xf numFmtId="169" fontId="10" fillId="0" borderId="5" xfId="0" applyNumberFormat="1" applyFont="1" applyBorder="1" applyAlignment="1">
      <alignment horizontal="center" vertical="top" wrapText="1"/>
    </xf>
    <xf numFmtId="168" fontId="10" fillId="0" borderId="5" xfId="0" applyNumberFormat="1" applyFont="1" applyBorder="1" applyAlignment="1">
      <alignment horizontal="center" vertical="top" wrapText="1"/>
    </xf>
    <xf numFmtId="5" fontId="16" fillId="0" borderId="0" xfId="0" applyNumberFormat="1" applyFont="1" applyAlignment="1">
      <alignment horizontal="center"/>
    </xf>
    <xf numFmtId="168" fontId="10" fillId="0" borderId="5" xfId="3" applyNumberFormat="1" applyFont="1" applyBorder="1" applyAlignment="1">
      <alignment horizontal="center" vertical="top"/>
    </xf>
    <xf numFmtId="168" fontId="10" fillId="0" borderId="0" xfId="3" applyNumberFormat="1" applyFont="1" applyAlignment="1">
      <alignment horizontal="center" vertical="top"/>
    </xf>
    <xf numFmtId="0" fontId="11" fillId="0" borderId="0" xfId="4" applyFont="1" applyBorder="1" applyAlignment="1">
      <alignment vertical="center" wrapText="1"/>
    </xf>
    <xf numFmtId="0" fontId="10" fillId="0" borderId="0" xfId="4" applyFont="1" applyAlignment="1">
      <alignment vertical="center"/>
    </xf>
    <xf numFmtId="0" fontId="10" fillId="0" borderId="0" xfId="4" applyFont="1" applyAlignment="1">
      <alignment vertical="center" wrapText="1"/>
    </xf>
    <xf numFmtId="3" fontId="10" fillId="0" borderId="0" xfId="4" applyNumberFormat="1" applyFont="1" applyAlignment="1">
      <alignment vertical="center"/>
    </xf>
    <xf numFmtId="169" fontId="10" fillId="0" borderId="0" xfId="4" applyNumberFormat="1" applyFont="1" applyAlignment="1">
      <alignment vertical="center"/>
    </xf>
    <xf numFmtId="0" fontId="11" fillId="0" borderId="0" xfId="0" applyFont="1"/>
    <xf numFmtId="0" fontId="11" fillId="0" borderId="5" xfId="4" applyFont="1" applyBorder="1" applyAlignment="1">
      <alignment horizontal="right" vertical="top" wrapText="1"/>
    </xf>
    <xf numFmtId="3" fontId="11" fillId="0" borderId="5" xfId="4" applyNumberFormat="1" applyFont="1" applyBorder="1" applyAlignment="1">
      <alignment horizontal="right" vertical="top" wrapText="1"/>
    </xf>
    <xf numFmtId="0" fontId="11" fillId="2" borderId="5" xfId="4" applyFont="1" applyFill="1" applyBorder="1" applyAlignment="1">
      <alignment vertical="top" wrapText="1"/>
    </xf>
    <xf numFmtId="0" fontId="11" fillId="2" borderId="5" xfId="4" applyFont="1" applyFill="1" applyBorder="1" applyAlignment="1">
      <alignment horizontal="left" vertical="top" wrapText="1"/>
    </xf>
    <xf numFmtId="38" fontId="17" fillId="0" borderId="0" xfId="0" applyNumberFormat="1" applyFont="1"/>
    <xf numFmtId="40" fontId="17" fillId="0" borderId="0" xfId="0" applyNumberFormat="1" applyFont="1"/>
    <xf numFmtId="38" fontId="18" fillId="0" borderId="3" xfId="0" applyNumberFormat="1" applyFont="1" applyBorder="1" applyAlignment="1">
      <alignment horizontal="center"/>
    </xf>
    <xf numFmtId="38" fontId="18" fillId="0" borderId="3" xfId="0" applyNumberFormat="1" applyFont="1" applyBorder="1"/>
    <xf numFmtId="40" fontId="18" fillId="0" borderId="3" xfId="0" applyNumberFormat="1" applyFont="1" applyBorder="1"/>
    <xf numFmtId="38" fontId="18" fillId="0" borderId="0" xfId="0" applyNumberFormat="1" applyFont="1"/>
    <xf numFmtId="40" fontId="18" fillId="0" borderId="0" xfId="0" applyNumberFormat="1" applyFont="1"/>
    <xf numFmtId="38" fontId="18" fillId="0" borderId="4" xfId="0" applyNumberFormat="1" applyFont="1" applyBorder="1"/>
    <xf numFmtId="40" fontId="18" fillId="0" borderId="4" xfId="0" applyNumberFormat="1" applyFont="1" applyBorder="1"/>
    <xf numFmtId="38" fontId="17" fillId="0" borderId="0" xfId="0" applyNumberFormat="1" applyFont="1" applyProtection="1">
      <protection locked="0"/>
    </xf>
    <xf numFmtId="38" fontId="18" fillId="0" borderId="3" xfId="0" applyNumberFormat="1" applyFont="1" applyBorder="1" applyAlignment="1" applyProtection="1">
      <alignment horizontal="center"/>
      <protection locked="0"/>
    </xf>
    <xf numFmtId="38" fontId="18" fillId="0" borderId="3" xfId="0" applyNumberFormat="1" applyFont="1" applyBorder="1" applyProtection="1">
      <protection locked="0"/>
    </xf>
    <xf numFmtId="38" fontId="18" fillId="0" borderId="0" xfId="0" applyNumberFormat="1" applyFont="1" applyProtection="1">
      <protection locked="0"/>
    </xf>
    <xf numFmtId="38" fontId="18" fillId="0" borderId="4" xfId="0" applyNumberFormat="1" applyFont="1" applyBorder="1" applyProtection="1">
      <protection locked="0"/>
    </xf>
    <xf numFmtId="38" fontId="17" fillId="0" borderId="0" xfId="5" applyNumberFormat="1" applyFont="1"/>
    <xf numFmtId="40" fontId="17" fillId="0" borderId="0" xfId="5" applyNumberFormat="1" applyFont="1"/>
    <xf numFmtId="0" fontId="11" fillId="0" borderId="0" xfId="4" applyFont="1" applyBorder="1" applyAlignment="1">
      <alignment vertical="top"/>
    </xf>
    <xf numFmtId="3" fontId="10" fillId="0" borderId="5" xfId="4" applyNumberFormat="1" applyFont="1" applyBorder="1" applyAlignment="1">
      <alignment horizontal="center" vertical="center" wrapText="1"/>
    </xf>
    <xf numFmtId="168" fontId="10" fillId="0" borderId="5" xfId="4" applyNumberFormat="1" applyFont="1" applyBorder="1" applyAlignment="1">
      <alignment horizontal="center" vertical="center"/>
    </xf>
    <xf numFmtId="168" fontId="10" fillId="0" borderId="5" xfId="2" applyNumberFormat="1" applyFont="1" applyBorder="1" applyAlignment="1">
      <alignment horizontal="center" vertical="center"/>
    </xf>
    <xf numFmtId="0" fontId="10" fillId="0" borderId="5" xfId="4" applyFont="1" applyBorder="1" applyAlignment="1">
      <alignment horizontal="center" vertical="center"/>
    </xf>
    <xf numFmtId="3" fontId="9" fillId="0" borderId="5" xfId="4" applyNumberFormat="1" applyFont="1" applyBorder="1" applyAlignment="1">
      <alignment horizontal="center" vertical="center"/>
    </xf>
    <xf numFmtId="0" fontId="11" fillId="0" borderId="0" xfId="4" applyFont="1" applyBorder="1" applyAlignment="1">
      <alignment horizontal="center" vertical="top" wrapText="1"/>
    </xf>
    <xf numFmtId="3" fontId="11" fillId="0" borderId="5" xfId="4" applyNumberFormat="1" applyFont="1" applyBorder="1" applyAlignment="1">
      <alignment horizontal="center" vertical="top" wrapText="1"/>
    </xf>
    <xf numFmtId="0" fontId="10" fillId="2" borderId="5" xfId="4" applyFont="1" applyFill="1" applyBorder="1" applyAlignment="1">
      <alignment vertical="top"/>
    </xf>
    <xf numFmtId="0" fontId="11" fillId="0" borderId="0" xfId="4" applyFont="1" applyAlignment="1">
      <alignment horizontal="center" vertical="top" wrapText="1"/>
    </xf>
    <xf numFmtId="0" fontId="12" fillId="0" borderId="0" xfId="4" applyFont="1" applyAlignment="1">
      <alignment horizontal="center" vertical="top" wrapText="1"/>
    </xf>
    <xf numFmtId="165" fontId="11" fillId="0" borderId="5" xfId="4" applyNumberFormat="1" applyFont="1" applyBorder="1" applyAlignment="1">
      <alignment horizontal="right" vertical="top" wrapText="1"/>
    </xf>
    <xf numFmtId="39" fontId="10" fillId="0" borderId="5" xfId="4" applyNumberFormat="1" applyFont="1" applyBorder="1" applyAlignment="1">
      <alignment horizontal="center" vertical="top"/>
    </xf>
    <xf numFmtId="39" fontId="10" fillId="0" borderId="0" xfId="4" applyNumberFormat="1" applyFont="1" applyAlignment="1">
      <alignment horizontal="center" vertical="top"/>
    </xf>
    <xf numFmtId="39" fontId="10" fillId="0" borderId="5" xfId="4" applyNumberFormat="1" applyFont="1" applyBorder="1" applyAlignment="1">
      <alignment horizontal="center" vertical="top" wrapText="1"/>
    </xf>
    <xf numFmtId="39" fontId="10" fillId="0" borderId="0" xfId="4" applyNumberFormat="1" applyFont="1" applyAlignment="1">
      <alignment horizontal="center" vertical="top" wrapText="1"/>
    </xf>
    <xf numFmtId="37" fontId="10" fillId="0" borderId="5" xfId="3" applyNumberFormat="1" applyFont="1" applyBorder="1" applyAlignment="1">
      <alignment horizontal="center" vertical="top"/>
    </xf>
    <xf numFmtId="37" fontId="11" fillId="0" borderId="5" xfId="4" applyNumberFormat="1" applyFont="1" applyBorder="1" applyAlignment="1">
      <alignment horizontal="center" vertical="top" wrapText="1"/>
    </xf>
    <xf numFmtId="37" fontId="10" fillId="0" borderId="5" xfId="4" applyNumberFormat="1" applyFont="1" applyBorder="1" applyAlignment="1">
      <alignment horizontal="center" vertical="top" wrapText="1"/>
    </xf>
    <xf numFmtId="37" fontId="10" fillId="0" borderId="5" xfId="2" applyNumberFormat="1" applyFont="1" applyBorder="1" applyAlignment="1">
      <alignment horizontal="center" vertical="top" wrapText="1"/>
    </xf>
    <xf numFmtId="0" fontId="9" fillId="2" borderId="5" xfId="0" applyFont="1" applyFill="1" applyBorder="1" applyAlignment="1">
      <alignment vertical="top" wrapText="1"/>
    </xf>
    <xf numFmtId="0" fontId="9" fillId="2" borderId="5" xfId="0" applyFont="1" applyFill="1" applyBorder="1" applyAlignment="1">
      <alignment horizontal="center" vertical="top" wrapText="1"/>
    </xf>
    <xf numFmtId="3" fontId="10" fillId="0" borderId="5" xfId="2" applyNumberFormat="1" applyFont="1" applyBorder="1" applyAlignment="1">
      <alignment horizontal="center" vertical="top" wrapText="1"/>
    </xf>
    <xf numFmtId="3" fontId="11" fillId="0" borderId="0" xfId="4" applyNumberFormat="1" applyFont="1" applyBorder="1" applyAlignment="1">
      <alignment horizontal="center" vertical="top" wrapText="1"/>
    </xf>
    <xf numFmtId="39" fontId="11" fillId="0" borderId="5" xfId="4" applyNumberFormat="1" applyFont="1" applyBorder="1" applyAlignment="1">
      <alignment horizontal="center" vertical="top" wrapText="1"/>
    </xf>
    <xf numFmtId="168" fontId="11" fillId="0" borderId="5" xfId="3" applyNumberFormat="1" applyFont="1" applyBorder="1" applyAlignment="1">
      <alignment horizontal="center" vertical="top"/>
    </xf>
    <xf numFmtId="39" fontId="11" fillId="0" borderId="5" xfId="4" applyNumberFormat="1" applyFont="1" applyBorder="1" applyAlignment="1">
      <alignment horizontal="center" vertical="top"/>
    </xf>
    <xf numFmtId="37" fontId="11" fillId="0" borderId="5" xfId="3" applyNumberFormat="1" applyFont="1" applyBorder="1" applyAlignment="1">
      <alignment horizontal="center" vertical="top"/>
    </xf>
    <xf numFmtId="2" fontId="11" fillId="0" borderId="5" xfId="4" applyNumberFormat="1" applyFont="1" applyBorder="1" applyAlignment="1">
      <alignment horizontal="center" vertical="top" wrapText="1"/>
    </xf>
    <xf numFmtId="0" fontId="11" fillId="2" borderId="5" xfId="4" applyFont="1" applyFill="1" applyBorder="1" applyAlignment="1">
      <alignment horizontal="centerContinuous" vertical="top" wrapText="1"/>
    </xf>
    <xf numFmtId="3" fontId="11" fillId="2" borderId="5" xfId="4" applyNumberFormat="1" applyFont="1" applyFill="1" applyBorder="1" applyAlignment="1">
      <alignment horizontal="centerContinuous" vertical="top"/>
    </xf>
    <xf numFmtId="0" fontId="11" fillId="2" borderId="5" xfId="4" applyFont="1" applyFill="1" applyBorder="1" applyAlignment="1">
      <alignment horizontal="centerContinuous" vertical="top"/>
    </xf>
    <xf numFmtId="164" fontId="11" fillId="2" borderId="5" xfId="3" applyNumberFormat="1" applyFont="1" applyFill="1" applyBorder="1" applyAlignment="1">
      <alignment horizontal="centerContinuous" vertical="top"/>
    </xf>
    <xf numFmtId="3" fontId="11" fillId="2" borderId="5" xfId="4" applyNumberFormat="1" applyFont="1" applyFill="1" applyBorder="1" applyAlignment="1">
      <alignment horizontal="center" vertical="top" wrapText="1"/>
    </xf>
    <xf numFmtId="0" fontId="10" fillId="2" borderId="5" xfId="4" applyFont="1" applyFill="1" applyBorder="1" applyAlignment="1">
      <alignment vertical="top" wrapText="1"/>
    </xf>
    <xf numFmtId="0" fontId="10" fillId="2" borderId="5" xfId="4" applyFont="1" applyFill="1" applyBorder="1" applyAlignment="1">
      <alignment horizontal="right" vertical="top"/>
    </xf>
    <xf numFmtId="3" fontId="19" fillId="0" borderId="0" xfId="4" applyNumberFormat="1" applyFont="1" applyAlignment="1">
      <alignment vertical="center"/>
    </xf>
    <xf numFmtId="169" fontId="19" fillId="0" borderId="0" xfId="4" applyNumberFormat="1" applyFont="1" applyAlignment="1">
      <alignment horizontal="center" vertical="center"/>
    </xf>
    <xf numFmtId="0" fontId="17" fillId="0" borderId="0" xfId="5" applyFont="1" applyFill="1" applyBorder="1" applyAlignment="1">
      <alignment horizontal="left" vertical="top"/>
    </xf>
    <xf numFmtId="0" fontId="17" fillId="0" borderId="0" xfId="5" applyNumberFormat="1" applyFont="1" applyFill="1" applyAlignment="1">
      <alignment horizontal="left" wrapText="1"/>
    </xf>
    <xf numFmtId="38" fontId="17" fillId="0" borderId="0" xfId="5" applyNumberFormat="1" applyFont="1" applyFill="1"/>
    <xf numFmtId="0" fontId="17" fillId="0" borderId="0" xfId="5" applyFont="1" applyFill="1"/>
    <xf numFmtId="40" fontId="17" fillId="0" borderId="0" xfId="5" applyNumberFormat="1" applyFont="1" applyFill="1"/>
    <xf numFmtId="0" fontId="12" fillId="0" borderId="0" xfId="4" applyFont="1" applyAlignment="1">
      <alignment vertical="center"/>
    </xf>
    <xf numFmtId="0" fontId="0" fillId="0" borderId="0" xfId="0" applyAlignment="1">
      <alignment vertical="center"/>
    </xf>
    <xf numFmtId="0" fontId="0" fillId="0" borderId="0" xfId="0" applyAlignment="1">
      <alignment vertical="center" wrapText="1"/>
    </xf>
    <xf numFmtId="0" fontId="0" fillId="0" borderId="5" xfId="0" applyBorder="1" applyAlignment="1">
      <alignment vertical="center"/>
    </xf>
    <xf numFmtId="0" fontId="0" fillId="0" borderId="5" xfId="0" applyBorder="1" applyAlignment="1">
      <alignment vertical="center" wrapText="1"/>
    </xf>
    <xf numFmtId="0" fontId="4" fillId="0" borderId="5" xfId="0" applyFont="1" applyBorder="1" applyAlignment="1">
      <alignment vertical="center"/>
    </xf>
    <xf numFmtId="0" fontId="4" fillId="0" borderId="5" xfId="0" applyFont="1" applyBorder="1" applyAlignment="1">
      <alignment vertical="center" wrapText="1"/>
    </xf>
    <xf numFmtId="0" fontId="4" fillId="0" borderId="5" xfId="0" applyNumberFormat="1" applyFont="1" applyBorder="1" applyAlignment="1">
      <alignment vertical="center" wrapText="1"/>
    </xf>
    <xf numFmtId="0" fontId="6" fillId="0" borderId="0" xfId="0" applyFont="1" applyAlignment="1">
      <alignment vertical="center"/>
    </xf>
    <xf numFmtId="165" fontId="10" fillId="0" borderId="5" xfId="2" applyNumberFormat="1" applyFont="1" applyFill="1" applyBorder="1" applyAlignment="1">
      <alignment horizontal="right" vertical="top" wrapText="1"/>
    </xf>
    <xf numFmtId="3" fontId="10" fillId="0" borderId="5" xfId="4" applyNumberFormat="1" applyFont="1" applyFill="1" applyBorder="1" applyAlignment="1">
      <alignment horizontal="right" vertical="top" wrapText="1"/>
    </xf>
    <xf numFmtId="37" fontId="10" fillId="0" borderId="5" xfId="2" applyNumberFormat="1" applyFont="1" applyFill="1" applyBorder="1" applyAlignment="1">
      <alignment horizontal="center" vertical="top" wrapText="1"/>
    </xf>
    <xf numFmtId="37" fontId="10" fillId="0" borderId="5" xfId="4" applyNumberFormat="1" applyFont="1" applyFill="1" applyBorder="1" applyAlignment="1">
      <alignment horizontal="center" vertical="top" wrapText="1"/>
    </xf>
    <xf numFmtId="2" fontId="10" fillId="0" borderId="5" xfId="4" applyNumberFormat="1" applyFont="1" applyFill="1" applyBorder="1" applyAlignment="1">
      <alignment horizontal="center" vertical="top" wrapText="1"/>
    </xf>
    <xf numFmtId="168" fontId="10" fillId="0" borderId="5" xfId="3" applyNumberFormat="1" applyFont="1" applyFill="1" applyBorder="1" applyAlignment="1">
      <alignment horizontal="center" vertical="top"/>
    </xf>
    <xf numFmtId="39" fontId="10" fillId="0" borderId="5" xfId="4" applyNumberFormat="1" applyFont="1" applyFill="1" applyBorder="1" applyAlignment="1">
      <alignment horizontal="center" vertical="top"/>
    </xf>
    <xf numFmtId="0" fontId="2" fillId="4" borderId="0" xfId="5" applyFont="1" applyFill="1" applyAlignment="1">
      <alignment horizontal="right" vertical="top"/>
    </xf>
    <xf numFmtId="0" fontId="3" fillId="4" borderId="0" xfId="5" applyNumberFormat="1" applyFont="1" applyFill="1" applyAlignment="1" applyProtection="1">
      <alignment horizontal="left" wrapText="1"/>
    </xf>
    <xf numFmtId="38" fontId="4" fillId="4" borderId="0" xfId="5" applyNumberFormat="1" applyFont="1" applyFill="1"/>
    <xf numFmtId="40" fontId="4" fillId="4" borderId="0" xfId="5" applyNumberFormat="1" applyFont="1" applyFill="1"/>
    <xf numFmtId="0" fontId="4" fillId="4" borderId="0" xfId="5" applyFont="1" applyFill="1"/>
    <xf numFmtId="0" fontId="4" fillId="4" borderId="0" xfId="5" applyFill="1"/>
    <xf numFmtId="0" fontId="2" fillId="4" borderId="0" xfId="5" applyFont="1" applyFill="1" applyBorder="1" applyAlignment="1">
      <alignment horizontal="left" vertical="top"/>
    </xf>
    <xf numFmtId="0" fontId="4" fillId="4" borderId="4" xfId="5" applyFill="1" applyBorder="1"/>
    <xf numFmtId="0" fontId="4" fillId="4" borderId="4" xfId="5" applyNumberFormat="1" applyFill="1" applyBorder="1" applyAlignment="1">
      <alignment horizontal="left" wrapText="1"/>
    </xf>
    <xf numFmtId="0" fontId="2" fillId="4" borderId="0" xfId="0" applyFont="1" applyFill="1" applyAlignment="1">
      <alignment horizontal="right" vertical="top"/>
    </xf>
    <xf numFmtId="0" fontId="2" fillId="4" borderId="0" xfId="0" applyFont="1" applyFill="1" applyAlignment="1">
      <alignment horizontal="left" vertical="top"/>
    </xf>
    <xf numFmtId="49" fontId="2" fillId="4" borderId="0" xfId="0" applyNumberFormat="1" applyFont="1" applyFill="1" applyAlignment="1">
      <alignment horizontal="left" vertical="top"/>
    </xf>
    <xf numFmtId="38" fontId="3" fillId="4" borderId="0" xfId="0" applyNumberFormat="1" applyFont="1" applyFill="1" applyProtection="1"/>
    <xf numFmtId="9" fontId="3" fillId="4" borderId="0" xfId="0" applyNumberFormat="1" applyFont="1" applyFill="1" applyProtection="1">
      <protection locked="0"/>
    </xf>
    <xf numFmtId="38" fontId="4" fillId="4" borderId="0" xfId="0" applyNumberFormat="1" applyFont="1" applyFill="1"/>
    <xf numFmtId="38" fontId="3" fillId="4" borderId="0" xfId="0" applyNumberFormat="1" applyFont="1" applyFill="1"/>
    <xf numFmtId="38" fontId="3" fillId="4" borderId="0" xfId="0" applyNumberFormat="1" applyFont="1" applyFill="1" applyProtection="1">
      <protection locked="0"/>
    </xf>
    <xf numFmtId="40" fontId="0" fillId="4" borderId="0" xfId="0" applyNumberFormat="1" applyFill="1"/>
    <xf numFmtId="0" fontId="0" fillId="4" borderId="0" xfId="0" applyFill="1"/>
    <xf numFmtId="38" fontId="18" fillId="4" borderId="0" xfId="0" applyNumberFormat="1" applyFont="1" applyFill="1" applyProtection="1">
      <protection locked="0"/>
    </xf>
    <xf numFmtId="40" fontId="18" fillId="4" borderId="0" xfId="0" applyNumberFormat="1" applyFont="1" applyFill="1"/>
    <xf numFmtId="9" fontId="3" fillId="4" borderId="0" xfId="0" applyNumberFormat="1" applyFont="1" applyFill="1" applyProtection="1"/>
    <xf numFmtId="0" fontId="0" fillId="0" borderId="0" xfId="0" applyBorder="1"/>
    <xf numFmtId="0" fontId="5" fillId="0" borderId="6" xfId="0" applyFont="1" applyBorder="1"/>
    <xf numFmtId="3" fontId="20" fillId="0" borderId="0" xfId="0" applyNumberFormat="1" applyFont="1"/>
    <xf numFmtId="8" fontId="10" fillId="0" borderId="5" xfId="0" applyNumberFormat="1" applyFont="1" applyFill="1" applyBorder="1" applyAlignment="1">
      <alignment horizontal="center" vertical="top" wrapText="1"/>
    </xf>
    <xf numFmtId="169" fontId="10" fillId="0" borderId="5" xfId="0" applyNumberFormat="1" applyFont="1" applyFill="1" applyBorder="1" applyAlignment="1">
      <alignment horizontal="center" vertical="top" wrapText="1"/>
    </xf>
    <xf numFmtId="168" fontId="10" fillId="0" borderId="5" xfId="0" applyNumberFormat="1" applyFont="1" applyFill="1" applyBorder="1" applyAlignment="1">
      <alignment horizontal="center" vertical="top" wrapText="1"/>
    </xf>
    <xf numFmtId="0" fontId="9" fillId="0" borderId="5" xfId="0" applyFont="1" applyFill="1" applyBorder="1" applyAlignment="1">
      <alignment horizontal="center" vertical="top" wrapText="1"/>
    </xf>
    <xf numFmtId="0" fontId="9" fillId="0" borderId="0" xfId="0" applyFont="1" applyFill="1" applyBorder="1" applyAlignment="1">
      <alignment horizontal="center" vertical="top" wrapText="1"/>
    </xf>
    <xf numFmtId="0" fontId="0" fillId="0" borderId="0" xfId="0" applyFill="1"/>
    <xf numFmtId="0" fontId="12" fillId="0" borderId="5" xfId="0" applyFont="1" applyFill="1" applyBorder="1" applyAlignment="1">
      <alignment vertical="top" wrapText="1"/>
    </xf>
    <xf numFmtId="0" fontId="11" fillId="0" borderId="5" xfId="0" applyFont="1" applyBorder="1" applyAlignment="1">
      <alignment vertical="top" wrapText="1"/>
    </xf>
    <xf numFmtId="2" fontId="11" fillId="0" borderId="5" xfId="0" applyNumberFormat="1" applyFont="1" applyBorder="1" applyAlignment="1">
      <alignment horizontal="center" vertical="top" wrapText="1"/>
    </xf>
    <xf numFmtId="6" fontId="11" fillId="0" borderId="5" xfId="0" applyNumberFormat="1" applyFont="1" applyBorder="1" applyAlignment="1">
      <alignment horizontal="center" vertical="center" wrapText="1"/>
    </xf>
    <xf numFmtId="6" fontId="11" fillId="0" borderId="5" xfId="0" applyNumberFormat="1" applyFont="1" applyFill="1" applyBorder="1" applyAlignment="1">
      <alignment horizontal="center" vertical="center" wrapText="1"/>
    </xf>
    <xf numFmtId="0" fontId="11" fillId="0" borderId="5" xfId="0" applyFont="1" applyBorder="1" applyAlignment="1">
      <alignment vertical="center" wrapText="1"/>
    </xf>
    <xf numFmtId="2" fontId="11" fillId="0" borderId="5" xfId="0" applyNumberFormat="1" applyFont="1" applyBorder="1" applyAlignment="1">
      <alignment horizontal="center" vertical="center" wrapText="1"/>
    </xf>
    <xf numFmtId="0" fontId="3" fillId="0" borderId="0" xfId="5" applyNumberFormat="1" applyFont="1" applyFill="1" applyAlignment="1" applyProtection="1">
      <alignment horizontal="left" wrapText="1"/>
    </xf>
    <xf numFmtId="38" fontId="4" fillId="0" borderId="0" xfId="5" applyNumberFormat="1" applyFont="1" applyFill="1"/>
    <xf numFmtId="40" fontId="4" fillId="0" borderId="0" xfId="5" applyNumberFormat="1" applyFont="1" applyFill="1"/>
    <xf numFmtId="0" fontId="4" fillId="0" borderId="0" xfId="5" applyFont="1" applyFill="1"/>
    <xf numFmtId="0" fontId="4" fillId="0" borderId="0" xfId="5" applyFill="1"/>
    <xf numFmtId="0" fontId="4" fillId="0" borderId="0" xfId="5" applyFill="1" applyBorder="1" applyAlignment="1">
      <alignment vertical="top"/>
    </xf>
    <xf numFmtId="0" fontId="3" fillId="0" borderId="0" xfId="5" applyNumberFormat="1" applyFont="1" applyFill="1" applyAlignment="1" applyProtection="1">
      <alignment horizontal="left" vertical="top" wrapText="1"/>
    </xf>
    <xf numFmtId="38" fontId="4" fillId="0" borderId="0" xfId="0" applyNumberFormat="1" applyFont="1" applyFill="1"/>
    <xf numFmtId="40" fontId="4" fillId="0" borderId="0" xfId="0" applyNumberFormat="1" applyFont="1" applyFill="1"/>
    <xf numFmtId="0" fontId="4" fillId="0" borderId="0" xfId="0" applyFont="1" applyFill="1"/>
    <xf numFmtId="38" fontId="18" fillId="0" borderId="0" xfId="0" applyNumberFormat="1" applyFont="1" applyFill="1"/>
    <xf numFmtId="40" fontId="18" fillId="0" borderId="0" xfId="0" applyNumberFormat="1" applyFont="1" applyFill="1"/>
    <xf numFmtId="38" fontId="3" fillId="0" borderId="0" xfId="0" applyNumberFormat="1" applyFont="1" applyFill="1" applyProtection="1"/>
    <xf numFmtId="9" fontId="3" fillId="0" borderId="0" xfId="0" applyNumberFormat="1" applyFont="1" applyFill="1" applyProtection="1">
      <protection locked="0"/>
    </xf>
    <xf numFmtId="38" fontId="3" fillId="0" borderId="0" xfId="0" applyNumberFormat="1" applyFont="1" applyFill="1"/>
    <xf numFmtId="38" fontId="3" fillId="0" borderId="0" xfId="0" applyNumberFormat="1" applyFont="1" applyFill="1" applyProtection="1">
      <protection locked="0"/>
    </xf>
    <xf numFmtId="40" fontId="0" fillId="0" borderId="0" xfId="0" applyNumberFormat="1" applyFill="1"/>
    <xf numFmtId="38" fontId="18" fillId="0" borderId="0" xfId="0" applyNumberFormat="1" applyFont="1" applyFill="1" applyProtection="1">
      <protection locked="0"/>
    </xf>
    <xf numFmtId="0" fontId="3" fillId="0" borderId="0" xfId="0" applyNumberFormat="1" applyFont="1" applyFill="1" applyAlignment="1" applyProtection="1">
      <alignment horizontal="left"/>
    </xf>
    <xf numFmtId="0" fontId="11" fillId="2" borderId="5" xfId="4" applyFont="1" applyFill="1" applyBorder="1" applyAlignment="1">
      <alignment vertical="top" wrapText="1"/>
    </xf>
    <xf numFmtId="0" fontId="10" fillId="2" borderId="5" xfId="4" applyFont="1" applyFill="1" applyBorder="1" applyAlignment="1">
      <alignment vertical="top"/>
    </xf>
    <xf numFmtId="0" fontId="10" fillId="0" borderId="5" xfId="4" applyFont="1" applyBorder="1" applyAlignment="1">
      <alignment horizontal="left" vertical="center" wrapText="1"/>
    </xf>
    <xf numFmtId="0" fontId="10" fillId="0" borderId="5" xfId="4" applyFont="1" applyBorder="1" applyAlignment="1">
      <alignment horizontal="left" vertical="center"/>
    </xf>
    <xf numFmtId="0" fontId="11" fillId="0" borderId="5" xfId="4" applyFont="1" applyBorder="1" applyAlignment="1">
      <alignment vertical="top" wrapText="1"/>
    </xf>
    <xf numFmtId="0" fontId="10" fillId="0" borderId="5" xfId="4" applyFont="1" applyBorder="1" applyAlignment="1">
      <alignment vertical="top"/>
    </xf>
    <xf numFmtId="0" fontId="11" fillId="0" borderId="0" xfId="4" applyFont="1" applyBorder="1" applyAlignment="1">
      <alignment vertical="top"/>
    </xf>
    <xf numFmtId="0" fontId="0" fillId="0" borderId="0" xfId="0" applyAlignment="1">
      <alignment vertical="top"/>
    </xf>
    <xf numFmtId="0" fontId="10" fillId="0" borderId="5" xfId="4" applyFont="1" applyBorder="1" applyAlignment="1">
      <alignment horizontal="left" vertical="top" wrapText="1" indent="2"/>
    </xf>
    <xf numFmtId="0" fontId="10" fillId="0" borderId="5" xfId="4" applyFont="1" applyBorder="1" applyAlignment="1">
      <alignment horizontal="left" vertical="top" indent="2"/>
    </xf>
    <xf numFmtId="0" fontId="11" fillId="0" borderId="0" xfId="0" applyFont="1" applyAlignment="1"/>
    <xf numFmtId="0" fontId="0" fillId="0" borderId="0" xfId="0" applyAlignment="1"/>
    <xf numFmtId="0" fontId="11" fillId="2" borderId="5" xfId="4" applyFont="1" applyFill="1" applyBorder="1" applyAlignment="1">
      <alignment horizontal="center" vertical="top" wrapText="1"/>
    </xf>
    <xf numFmtId="0" fontId="10" fillId="0" borderId="7" xfId="4" applyFont="1" applyBorder="1" applyAlignment="1">
      <alignment horizontal="left" vertical="center" wrapText="1"/>
    </xf>
    <xf numFmtId="0" fontId="10" fillId="0" borderId="8" xfId="4" applyFont="1" applyBorder="1" applyAlignment="1">
      <alignment horizontal="left" vertical="center"/>
    </xf>
    <xf numFmtId="0" fontId="10" fillId="0" borderId="6" xfId="4" applyFont="1" applyBorder="1" applyAlignment="1">
      <alignment horizontal="left" vertical="center"/>
    </xf>
    <xf numFmtId="0" fontId="8" fillId="0" borderId="5" xfId="4" applyBorder="1" applyAlignment="1">
      <alignment horizontal="center" vertical="top" wrapText="1"/>
    </xf>
    <xf numFmtId="0" fontId="11" fillId="0" borderId="5" xfId="4" applyFont="1" applyBorder="1" applyAlignment="1">
      <alignment vertical="center" wrapText="1"/>
    </xf>
    <xf numFmtId="0" fontId="10" fillId="0" borderId="5" xfId="4" applyFont="1" applyBorder="1" applyAlignment="1">
      <alignment vertical="center"/>
    </xf>
  </cellXfs>
  <cellStyles count="6">
    <cellStyle name="Comma" xfId="1" builtinId="3"/>
    <cellStyle name="Comma 2" xfId="2"/>
    <cellStyle name="Currency 2" xfId="3"/>
    <cellStyle name="Normal" xfId="0" builtinId="0"/>
    <cellStyle name="Normal 2" xfId="4"/>
    <cellStyle name="Normal 3"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9</xdr:col>
      <xdr:colOff>190500</xdr:colOff>
      <xdr:row>10</xdr:row>
      <xdr:rowOff>85725</xdr:rowOff>
    </xdr:to>
    <xdr:sp macro="" textlink="">
      <xdr:nvSpPr>
        <xdr:cNvPr id="2" name="Text Box 3"/>
        <xdr:cNvSpPr txBox="1">
          <a:spLocks noChangeArrowheads="1"/>
        </xdr:cNvSpPr>
      </xdr:nvSpPr>
      <xdr:spPr bwMode="auto">
        <a:xfrm>
          <a:off x="0" y="590550"/>
          <a:ext cx="7115175" cy="8858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en-US" sz="800" b="0" i="0" strike="noStrike">
              <a:solidFill>
                <a:srgbClr val="000000"/>
              </a:solidFill>
              <a:latin typeface="Tahoma"/>
              <a:ea typeface="Tahoma"/>
              <a:cs typeface="Tahoma"/>
            </a:rPr>
            <a:t>There are 73 minimum data elements required for MSIX. Of these, data collection and entry are required for an estimated 30 elements. The other elements  are collected and entered  through other means, but they are included in the estimate of indirect costs for data maintenance, updating, and transmission. Burdens</a:t>
          </a:r>
          <a:r>
            <a:rPr lang="en-US" sz="800" b="0" i="0" strike="noStrike" baseline="0">
              <a:solidFill>
                <a:srgbClr val="000000"/>
              </a:solidFill>
              <a:latin typeface="Tahoma"/>
              <a:ea typeface="Tahoma"/>
              <a:cs typeface="Tahoma"/>
            </a:rPr>
            <a:t> was estimated per data element in seconds and assumes that most data collection, maintenance, and related activities would be organized into each State's ongoing process for  information, collection, recordkeeping, and data processing. For example, all new enrollees in a MEP might normally be processed at the same time. Also, certain data element groups require multiple entries--such as immunization records which could entail up to 9 occurrences of entry. These variations have been included in the estimates. </a:t>
          </a:r>
          <a:endParaRPr lang="en-US" sz="800" b="0" i="0" strike="noStrike">
            <a:solidFill>
              <a:srgbClr val="000000"/>
            </a:solidFill>
            <a:latin typeface="Tahoma"/>
            <a:ea typeface="Tahoma"/>
            <a:cs typeface="Tahoma"/>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6" Type="http://schemas.openxmlformats.org/officeDocument/2006/relationships/printerSettings" Target="../printerSettings/printerSettings60.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7" Type="http://schemas.openxmlformats.org/officeDocument/2006/relationships/drawing" Target="../drawings/drawing1.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sheet1.xml><?xml version="1.0" encoding="utf-8"?>
<worksheet xmlns="http://schemas.openxmlformats.org/spreadsheetml/2006/main" xmlns:r="http://schemas.openxmlformats.org/officeDocument/2006/relationships">
  <dimension ref="A1:C18"/>
  <sheetViews>
    <sheetView topLeftCell="A7" workbookViewId="0">
      <selection activeCell="D17" sqref="D17"/>
    </sheetView>
  </sheetViews>
  <sheetFormatPr defaultRowHeight="10.5"/>
  <cols>
    <col min="1" max="1" width="26" style="243" customWidth="1"/>
    <col min="2" max="2" width="6.5" style="243" customWidth="1"/>
    <col min="3" max="3" width="58.6640625" style="244" customWidth="1"/>
    <col min="4" max="16384" width="9.33203125" style="243"/>
  </cols>
  <sheetData>
    <row r="1" spans="1:3" ht="14.25">
      <c r="A1" s="242" t="s">
        <v>160</v>
      </c>
    </row>
    <row r="2" spans="1:3" ht="14.25">
      <c r="A2" s="242" t="s">
        <v>159</v>
      </c>
    </row>
    <row r="4" spans="1:3">
      <c r="A4" s="243" t="s">
        <v>211</v>
      </c>
    </row>
    <row r="5" spans="1:3">
      <c r="A5" s="243" t="s">
        <v>212</v>
      </c>
    </row>
    <row r="7" spans="1:3">
      <c r="A7" s="250" t="s">
        <v>227</v>
      </c>
    </row>
    <row r="9" spans="1:3">
      <c r="A9" s="245" t="s">
        <v>213</v>
      </c>
      <c r="B9" s="245"/>
      <c r="C9" s="246" t="s">
        <v>214</v>
      </c>
    </row>
    <row r="10" spans="1:3" ht="21">
      <c r="A10" s="245" t="s">
        <v>215</v>
      </c>
      <c r="B10" s="245"/>
      <c r="C10" s="246" t="s">
        <v>216</v>
      </c>
    </row>
    <row r="11" spans="1:3" ht="21">
      <c r="A11" s="247" t="s">
        <v>217</v>
      </c>
      <c r="B11" s="245"/>
      <c r="C11" s="248" t="s">
        <v>218</v>
      </c>
    </row>
    <row r="12" spans="1:3" ht="42">
      <c r="A12" s="247" t="s">
        <v>219</v>
      </c>
      <c r="B12" s="245"/>
      <c r="C12" s="248" t="s">
        <v>220</v>
      </c>
    </row>
    <row r="13" spans="1:3">
      <c r="A13" s="247" t="s">
        <v>221</v>
      </c>
      <c r="B13" s="245"/>
      <c r="C13" s="248" t="s">
        <v>222</v>
      </c>
    </row>
    <row r="14" spans="1:3" ht="21">
      <c r="A14" s="247" t="s">
        <v>223</v>
      </c>
      <c r="B14" s="245"/>
      <c r="C14" s="248" t="s">
        <v>224</v>
      </c>
    </row>
    <row r="15" spans="1:3" ht="21">
      <c r="A15" s="247" t="s">
        <v>225</v>
      </c>
      <c r="B15" s="245"/>
      <c r="C15" s="248" t="s">
        <v>226</v>
      </c>
    </row>
    <row r="16" spans="1:3" ht="21">
      <c r="A16" s="247" t="s">
        <v>96</v>
      </c>
      <c r="B16" s="245"/>
      <c r="C16" s="249" t="s">
        <v>251</v>
      </c>
    </row>
    <row r="17" spans="1:3" ht="42">
      <c r="A17" s="247" t="s">
        <v>243</v>
      </c>
      <c r="B17" s="245"/>
      <c r="C17" s="248" t="s">
        <v>230</v>
      </c>
    </row>
    <row r="18" spans="1:3" ht="31.5">
      <c r="A18" s="247" t="s">
        <v>242</v>
      </c>
      <c r="B18" s="245"/>
      <c r="C18" s="248" t="s">
        <v>229</v>
      </c>
    </row>
  </sheetData>
  <customSheetViews>
    <customSheetView guid="{878DE1FD-A47B-41D8-9084-F3F33C9E9B08}" topLeftCell="A7">
      <selection activeCell="D17" sqref="D17"/>
      <pageMargins left="0.7" right="0.7" top="0.75" bottom="0.75" header="0.3" footer="0.3"/>
      <pageSetup orientation="portrait" r:id="rId1"/>
    </customSheetView>
    <customSheetView guid="{55C190EC-F328-41C6-8EA4-3EF810C34832}" showPageBreaks="1" topLeftCell="A7">
      <selection activeCell="D17" sqref="D17"/>
      <pageMargins left="0.7" right="0.7" top="0.75" bottom="0.75" header="0.3" footer="0.3"/>
      <pageSetup orientation="portrait" r:id="rId2"/>
    </customSheetView>
    <customSheetView guid="{0A2331D4-FF77-4A77-88ED-CF4956BFC34A}" showRuler="0" topLeftCell="A7">
      <selection activeCell="D17" sqref="D17"/>
      <pageMargins left="0.7" right="0.7" top="0.75" bottom="0.75" header="0.3" footer="0.3"/>
      <pageSetup orientation="portrait" r:id="rId3"/>
      <headerFooter alignWithMargins="0"/>
    </customSheetView>
    <customSheetView guid="{EFC834DC-DAB8-4D8C-9E8A-AD612E0900B7}" showPageBreaks="1" showRuler="0" topLeftCell="A7">
      <selection activeCell="D17" sqref="D17"/>
      <pageMargins left="0.7" right="0.7" top="0.75" bottom="0.75" header="0.3" footer="0.3"/>
      <pageSetup orientation="portrait" r:id="rId4"/>
      <headerFooter alignWithMargins="0"/>
    </customSheetView>
    <customSheetView guid="{3E2C84AD-BF0B-4E7A-B8B4-530776377935}" showRuler="0" topLeftCell="A7">
      <selection activeCell="D17" sqref="D17"/>
      <pageMargins left="0.7" right="0.7" top="0.75" bottom="0.75" header="0.3" footer="0.3"/>
      <pageSetup orientation="portrait" r:id="rId5"/>
      <headerFooter alignWithMargins="0"/>
    </customSheetView>
  </customSheetViews>
  <phoneticPr fontId="0" type="noConversion"/>
  <pageMargins left="0.7" right="0.7" top="0.75" bottom="0.75" header="0.3" footer="0.3"/>
  <pageSetup orientation="portrait" r:id="rId6"/>
</worksheet>
</file>

<file path=xl/worksheets/sheet10.xml><?xml version="1.0" encoding="utf-8"?>
<worksheet xmlns="http://schemas.openxmlformats.org/spreadsheetml/2006/main" xmlns:r="http://schemas.openxmlformats.org/officeDocument/2006/relationships">
  <dimension ref="A1:W80"/>
  <sheetViews>
    <sheetView topLeftCell="A58" workbookViewId="0">
      <selection activeCell="F82" sqref="F82"/>
    </sheetView>
  </sheetViews>
  <sheetFormatPr defaultRowHeight="10.5"/>
  <cols>
    <col min="1" max="1" width="5.83203125" customWidth="1"/>
    <col min="2" max="2" width="28.33203125" customWidth="1"/>
    <col min="3" max="3" width="15.33203125" style="21" customWidth="1"/>
    <col min="4" max="5" width="11.83203125" style="16" customWidth="1"/>
    <col min="6" max="6" width="11.83203125" style="8" customWidth="1"/>
    <col min="7" max="7" width="2.83203125" style="8" customWidth="1"/>
    <col min="8" max="9" width="11.83203125" style="16" customWidth="1"/>
    <col min="10" max="10" width="11.83203125" style="13" customWidth="1"/>
    <col min="11" max="11" width="2.83203125" customWidth="1"/>
    <col min="12" max="13" width="11.83203125" style="16" customWidth="1"/>
    <col min="14" max="14" width="11.83203125" style="13" customWidth="1"/>
    <col min="15" max="15" width="2.83203125" customWidth="1"/>
    <col min="16" max="17" width="11.83203125" style="195" customWidth="1"/>
    <col min="18" max="18" width="11.83203125" style="189" customWidth="1"/>
  </cols>
  <sheetData>
    <row r="1" spans="1:18" s="46" customFormat="1">
      <c r="C1" s="47" t="s">
        <v>100</v>
      </c>
      <c r="D1" s="49"/>
      <c r="E1" s="49"/>
      <c r="F1" s="50"/>
      <c r="G1" s="50"/>
      <c r="H1" s="49"/>
      <c r="I1" s="49" t="s">
        <v>94</v>
      </c>
      <c r="J1" s="51"/>
      <c r="L1" s="49"/>
      <c r="M1" s="49" t="s">
        <v>128</v>
      </c>
      <c r="N1" s="51"/>
      <c r="P1" s="192"/>
      <c r="Q1" s="192" t="s">
        <v>82</v>
      </c>
      <c r="R1" s="184"/>
    </row>
    <row r="2" spans="1:18" s="36" customFormat="1">
      <c r="A2" s="25" t="s">
        <v>0</v>
      </c>
      <c r="B2" s="25" t="s">
        <v>1</v>
      </c>
      <c r="C2" s="26" t="s">
        <v>115</v>
      </c>
      <c r="D2" s="32" t="s">
        <v>2</v>
      </c>
      <c r="E2" s="32" t="s">
        <v>88</v>
      </c>
      <c r="F2" s="29" t="s">
        <v>86</v>
      </c>
      <c r="G2" s="29"/>
      <c r="H2" s="33" t="s">
        <v>3</v>
      </c>
      <c r="I2" s="34" t="s">
        <v>84</v>
      </c>
      <c r="J2" s="35" t="s">
        <v>83</v>
      </c>
      <c r="L2" s="33" t="s">
        <v>3</v>
      </c>
      <c r="M2" s="34" t="s">
        <v>84</v>
      </c>
      <c r="N2" s="35" t="s">
        <v>83</v>
      </c>
      <c r="P2" s="193" t="s">
        <v>3</v>
      </c>
      <c r="Q2" s="194" t="s">
        <v>84</v>
      </c>
      <c r="R2" s="187" t="s">
        <v>83</v>
      </c>
    </row>
    <row r="3" spans="1:18">
      <c r="A3" s="1"/>
      <c r="B3" s="24" t="s">
        <v>4</v>
      </c>
      <c r="C3" s="22"/>
      <c r="D3" s="17"/>
      <c r="E3" s="17"/>
      <c r="F3" s="7"/>
      <c r="G3" s="7"/>
      <c r="H3" s="17"/>
      <c r="I3" s="17"/>
      <c r="L3" s="17"/>
      <c r="M3" s="17"/>
    </row>
    <row r="4" spans="1:18">
      <c r="A4" s="3">
        <v>1</v>
      </c>
      <c r="B4" s="4" t="s">
        <v>5</v>
      </c>
      <c r="C4" s="39" t="str">
        <f ca="1">'Initial Enrollment'!C4</f>
        <v>MSIX</v>
      </c>
      <c r="D4" s="14">
        <f ca="1">+Variables!$D$2</f>
        <v>462316</v>
      </c>
      <c r="E4" s="18">
        <f ca="1">'30 Day Update'!E4*0.25</f>
        <v>0</v>
      </c>
      <c r="F4" s="10">
        <f>+D4*E4</f>
        <v>0</v>
      </c>
      <c r="G4" s="9"/>
      <c r="H4" s="14">
        <v>0</v>
      </c>
      <c r="I4" s="14">
        <v>1</v>
      </c>
      <c r="J4" s="13">
        <f ca="1">((((+F4*H4*I4)/60)/60)/Variables!$B$9)</f>
        <v>0</v>
      </c>
      <c r="L4" s="14">
        <v>0</v>
      </c>
      <c r="M4" s="14">
        <v>0</v>
      </c>
      <c r="N4" s="13">
        <f ca="1">((((+F4*L4*M4)/60)/60)/Variables!$B$9)</f>
        <v>0</v>
      </c>
      <c r="P4" s="195">
        <v>0</v>
      </c>
      <c r="Q4" s="195">
        <v>0</v>
      </c>
      <c r="R4" s="189">
        <f ca="1">((((+F4*P4*Q4)/60)/60)/Variables!$B$9)</f>
        <v>0</v>
      </c>
    </row>
    <row r="5" spans="1:18">
      <c r="A5" s="3">
        <v>2</v>
      </c>
      <c r="B5" s="4" t="s">
        <v>6</v>
      </c>
      <c r="C5" s="39" t="str">
        <f ca="1">'Initial Enrollment'!C5</f>
        <v>State or District Computer System</v>
      </c>
      <c r="D5" s="14">
        <f ca="1">+Variables!$D$2</f>
        <v>462316</v>
      </c>
      <c r="E5" s="18">
        <f ca="1">'30 Day Update'!E5*0.25</f>
        <v>2.5000000000000001E-2</v>
      </c>
      <c r="F5" s="10">
        <f t="shared" ref="F5:F64" si="0">+D5*E5</f>
        <v>11557.900000000001</v>
      </c>
      <c r="G5" s="9"/>
      <c r="H5" s="14">
        <v>0</v>
      </c>
      <c r="I5" s="14">
        <v>1</v>
      </c>
      <c r="J5" s="13">
        <f ca="1">((((+F5*H5*I5)/60)/60)/Variables!$B$9)</f>
        <v>0</v>
      </c>
      <c r="L5" s="14">
        <v>0</v>
      </c>
      <c r="M5" s="14">
        <v>0</v>
      </c>
      <c r="N5" s="13">
        <f ca="1">((((+F5*L5*M5)/60)/60)/Variables!$B$9)</f>
        <v>0</v>
      </c>
      <c r="P5" s="195">
        <v>0</v>
      </c>
      <c r="Q5" s="195">
        <v>0</v>
      </c>
      <c r="R5" s="189">
        <f ca="1">((((+F5*P5*Q5)/60)/60)/Variables!$B$9)</f>
        <v>0</v>
      </c>
    </row>
    <row r="6" spans="1:18">
      <c r="A6" s="3">
        <v>3</v>
      </c>
      <c r="B6" s="4" t="s">
        <v>7</v>
      </c>
      <c r="C6" s="39" t="str">
        <f ca="1">'Initial Enrollment'!C6</f>
        <v>State or District Computer System</v>
      </c>
      <c r="D6" s="14">
        <f ca="1">+Variables!$D$2</f>
        <v>462316</v>
      </c>
      <c r="E6" s="18">
        <f ca="1">'30 Day Update'!E6*0.25</f>
        <v>2.5000000000000001E-2</v>
      </c>
      <c r="F6" s="10">
        <f t="shared" si="0"/>
        <v>11557.900000000001</v>
      </c>
      <c r="G6" s="9"/>
      <c r="H6" s="14">
        <v>0</v>
      </c>
      <c r="I6" s="14">
        <v>1</v>
      </c>
      <c r="J6" s="13">
        <f ca="1">((((+F6*H6*I6)/60)/60)/Variables!$B$9)</f>
        <v>0</v>
      </c>
      <c r="L6" s="14">
        <v>0</v>
      </c>
      <c r="M6" s="14">
        <v>0</v>
      </c>
      <c r="N6" s="13">
        <f ca="1">((((+F6*L6*M6)/60)/60)/Variables!$B$9)</f>
        <v>0</v>
      </c>
      <c r="P6" s="195">
        <v>0</v>
      </c>
      <c r="Q6" s="195">
        <v>0</v>
      </c>
      <c r="R6" s="189">
        <f ca="1">((((+F6*P6*Q6)/60)/60)/Variables!$B$9)</f>
        <v>0</v>
      </c>
    </row>
    <row r="7" spans="1:18">
      <c r="A7" s="3">
        <v>4</v>
      </c>
      <c r="B7" s="4" t="s">
        <v>8</v>
      </c>
      <c r="C7" s="39" t="str">
        <f ca="1">'Initial Enrollment'!C7</f>
        <v>COE</v>
      </c>
      <c r="D7" s="14">
        <f ca="1">+Variables!$D$2</f>
        <v>462316</v>
      </c>
      <c r="E7" s="18">
        <f ca="1">'30 Day Update'!E7*0.25</f>
        <v>2.5000000000000001E-2</v>
      </c>
      <c r="F7" s="10">
        <f t="shared" si="0"/>
        <v>11557.900000000001</v>
      </c>
      <c r="G7" s="9"/>
      <c r="H7" s="14">
        <v>0</v>
      </c>
      <c r="I7" s="14">
        <v>1</v>
      </c>
      <c r="J7" s="13">
        <f ca="1">((((+F7*H7*I7)/60)/60)/Variables!$B$9)</f>
        <v>0</v>
      </c>
      <c r="L7" s="14">
        <v>0</v>
      </c>
      <c r="M7" s="14">
        <v>0</v>
      </c>
      <c r="N7" s="13">
        <f ca="1">((((+F7*L7*M7)/60)/60)/Variables!$B$9)</f>
        <v>0</v>
      </c>
      <c r="P7" s="195">
        <v>0</v>
      </c>
      <c r="Q7" s="195">
        <v>0</v>
      </c>
      <c r="R7" s="189">
        <f ca="1">((((+F7*P7*Q7)/60)/60)/Variables!$B$9)</f>
        <v>0</v>
      </c>
    </row>
    <row r="8" spans="1:18">
      <c r="A8" s="3">
        <v>5</v>
      </c>
      <c r="B8" s="4" t="s">
        <v>9</v>
      </c>
      <c r="C8" s="39" t="str">
        <f ca="1">'Initial Enrollment'!C8</f>
        <v>COE</v>
      </c>
      <c r="D8" s="14">
        <f ca="1">+Variables!$D$2</f>
        <v>462316</v>
      </c>
      <c r="E8" s="18">
        <f ca="1">'30 Day Update'!E8*0.25</f>
        <v>2.5000000000000001E-2</v>
      </c>
      <c r="F8" s="10">
        <f t="shared" si="0"/>
        <v>11557.900000000001</v>
      </c>
      <c r="G8" s="9"/>
      <c r="H8" s="14">
        <v>0</v>
      </c>
      <c r="I8" s="14">
        <v>1</v>
      </c>
      <c r="J8" s="13">
        <f ca="1">((((+F8*H8*I8)/60)/60)/Variables!$B$9)</f>
        <v>0</v>
      </c>
      <c r="L8" s="14">
        <v>0</v>
      </c>
      <c r="M8" s="14">
        <v>0</v>
      </c>
      <c r="N8" s="13">
        <f ca="1">((((+F8*L8*M8)/60)/60)/Variables!$B$9)</f>
        <v>0</v>
      </c>
      <c r="P8" s="195">
        <v>0</v>
      </c>
      <c r="Q8" s="195">
        <v>0</v>
      </c>
      <c r="R8" s="189">
        <f ca="1">((((+F8*P8*Q8)/60)/60)/Variables!$B$9)</f>
        <v>0</v>
      </c>
    </row>
    <row r="9" spans="1:18">
      <c r="A9" s="3">
        <v>6</v>
      </c>
      <c r="B9" s="4" t="s">
        <v>10</v>
      </c>
      <c r="C9" s="39" t="str">
        <f ca="1">'Initial Enrollment'!C9</f>
        <v>COE</v>
      </c>
      <c r="D9" s="14">
        <f ca="1">+Variables!$D$2</f>
        <v>462316</v>
      </c>
      <c r="E9" s="18">
        <f ca="1">'30 Day Update'!E9*0.25</f>
        <v>2.5000000000000001E-2</v>
      </c>
      <c r="F9" s="10">
        <f t="shared" si="0"/>
        <v>11557.900000000001</v>
      </c>
      <c r="G9" s="9"/>
      <c r="H9" s="14">
        <v>0</v>
      </c>
      <c r="I9" s="14">
        <v>1</v>
      </c>
      <c r="J9" s="13">
        <f ca="1">((((+F9*H9*I9)/60)/60)/Variables!$B$9)</f>
        <v>0</v>
      </c>
      <c r="L9" s="14">
        <v>0</v>
      </c>
      <c r="M9" s="14">
        <v>0</v>
      </c>
      <c r="N9" s="13">
        <f ca="1">((((+F9*L9*M9)/60)/60)/Variables!$B$9)</f>
        <v>0</v>
      </c>
      <c r="P9" s="195">
        <v>0</v>
      </c>
      <c r="Q9" s="195">
        <v>0</v>
      </c>
      <c r="R9" s="189">
        <f ca="1">((((+F9*P9*Q9)/60)/60)/Variables!$B$9)</f>
        <v>0</v>
      </c>
    </row>
    <row r="10" spans="1:18">
      <c r="A10" s="3">
        <v>7</v>
      </c>
      <c r="B10" s="4" t="s">
        <v>11</v>
      </c>
      <c r="C10" s="39" t="str">
        <f ca="1">'Initial Enrollment'!C10</f>
        <v>COE</v>
      </c>
      <c r="D10" s="14">
        <f ca="1">+Variables!$D$2</f>
        <v>462316</v>
      </c>
      <c r="E10" s="18">
        <f ca="1">'30 Day Update'!E10*0.25</f>
        <v>2.5000000000000001E-2</v>
      </c>
      <c r="F10" s="10">
        <f t="shared" si="0"/>
        <v>11557.900000000001</v>
      </c>
      <c r="G10" s="9"/>
      <c r="H10" s="14">
        <v>0</v>
      </c>
      <c r="I10" s="14">
        <v>1</v>
      </c>
      <c r="J10" s="13">
        <f ca="1">((((+F10*H10*I10)/60)/60)/Variables!$B$9)</f>
        <v>0</v>
      </c>
      <c r="L10" s="14">
        <v>0</v>
      </c>
      <c r="M10" s="14">
        <v>0</v>
      </c>
      <c r="N10" s="13">
        <f ca="1">((((+F10*L10*M10)/60)/60)/Variables!$B$9)</f>
        <v>0</v>
      </c>
      <c r="P10" s="195">
        <v>0</v>
      </c>
      <c r="Q10" s="195">
        <v>0</v>
      </c>
      <c r="R10" s="189">
        <f ca="1">((((+F10*P10*Q10)/60)/60)/Variables!$B$9)</f>
        <v>0</v>
      </c>
    </row>
    <row r="11" spans="1:18">
      <c r="A11" s="3">
        <v>8</v>
      </c>
      <c r="B11" s="4" t="s">
        <v>12</v>
      </c>
      <c r="C11" s="39" t="str">
        <f ca="1">'Initial Enrollment'!C11</f>
        <v>COE</v>
      </c>
      <c r="D11" s="14">
        <f ca="1">+Variables!$D$2</f>
        <v>462316</v>
      </c>
      <c r="E11" s="18">
        <f ca="1">'30 Day Update'!E11*0.25</f>
        <v>2.5000000000000001E-2</v>
      </c>
      <c r="F11" s="10">
        <f t="shared" si="0"/>
        <v>11557.900000000001</v>
      </c>
      <c r="G11" s="9"/>
      <c r="H11" s="14">
        <v>0</v>
      </c>
      <c r="I11" s="14">
        <v>1</v>
      </c>
      <c r="J11" s="13">
        <f ca="1">((((+F11*H11*I11)/60)/60)/Variables!$B$9)</f>
        <v>0</v>
      </c>
      <c r="L11" s="14">
        <v>0</v>
      </c>
      <c r="M11" s="14">
        <v>0</v>
      </c>
      <c r="N11" s="13">
        <f ca="1">((((+F11*L11*M11)/60)/60)/Variables!$B$9)</f>
        <v>0</v>
      </c>
      <c r="P11" s="195">
        <v>0</v>
      </c>
      <c r="Q11" s="195">
        <v>0</v>
      </c>
      <c r="R11" s="189">
        <f ca="1">((((+F11*P11*Q11)/60)/60)/Variables!$B$9)</f>
        <v>0</v>
      </c>
    </row>
    <row r="12" spans="1:18">
      <c r="A12" s="3">
        <v>9</v>
      </c>
      <c r="B12" s="4" t="s">
        <v>13</v>
      </c>
      <c r="C12" s="39" t="str">
        <f ca="1">'Initial Enrollment'!C12</f>
        <v>COE</v>
      </c>
      <c r="D12" s="14">
        <f ca="1">+Variables!$D$2</f>
        <v>462316</v>
      </c>
      <c r="E12" s="18">
        <f ca="1">'30 Day Update'!E12*0.25</f>
        <v>2.5000000000000001E-2</v>
      </c>
      <c r="F12" s="10">
        <f t="shared" si="0"/>
        <v>11557.900000000001</v>
      </c>
      <c r="G12" s="9"/>
      <c r="H12" s="14">
        <v>0</v>
      </c>
      <c r="I12" s="14">
        <v>1</v>
      </c>
      <c r="J12" s="13">
        <f ca="1">((((+F12*H12*I12)/60)/60)/Variables!$B$9)</f>
        <v>0</v>
      </c>
      <c r="L12" s="14">
        <v>0</v>
      </c>
      <c r="M12" s="14">
        <v>0</v>
      </c>
      <c r="N12" s="13">
        <f ca="1">((((+F12*L12*M12)/60)/60)/Variables!$B$9)</f>
        <v>0</v>
      </c>
      <c r="P12" s="195">
        <v>0</v>
      </c>
      <c r="Q12" s="195">
        <v>0</v>
      </c>
      <c r="R12" s="189">
        <f ca="1">((((+F12*P12*Q12)/60)/60)/Variables!$B$9)</f>
        <v>0</v>
      </c>
    </row>
    <row r="13" spans="1:18">
      <c r="A13" s="3">
        <v>10</v>
      </c>
      <c r="B13" s="4" t="s">
        <v>14</v>
      </c>
      <c r="C13" s="39" t="str">
        <f ca="1">'Initial Enrollment'!C13</f>
        <v>COE</v>
      </c>
      <c r="D13" s="14">
        <f ca="1">+Variables!$D$2</f>
        <v>462316</v>
      </c>
      <c r="E13" s="18">
        <f ca="1">'30 Day Update'!E13*0.25</f>
        <v>2.5000000000000001E-2</v>
      </c>
      <c r="F13" s="10">
        <f t="shared" si="0"/>
        <v>11557.900000000001</v>
      </c>
      <c r="G13" s="9"/>
      <c r="H13" s="14">
        <v>0</v>
      </c>
      <c r="I13" s="14">
        <v>1</v>
      </c>
      <c r="J13" s="13">
        <f ca="1">((((+F13*H13*I13)/60)/60)/Variables!$B$9)</f>
        <v>0</v>
      </c>
      <c r="L13" s="14">
        <v>0</v>
      </c>
      <c r="M13" s="14">
        <v>0</v>
      </c>
      <c r="N13" s="13">
        <f ca="1">((((+F13*L13*M13)/60)/60)/Variables!$B$9)</f>
        <v>0</v>
      </c>
      <c r="P13" s="195">
        <v>0</v>
      </c>
      <c r="Q13" s="195">
        <v>0</v>
      </c>
      <c r="R13" s="189">
        <f ca="1">((((+F13*P13*Q13)/60)/60)/Variables!$B$9)</f>
        <v>0</v>
      </c>
    </row>
    <row r="14" spans="1:18">
      <c r="A14" s="3">
        <v>11</v>
      </c>
      <c r="B14" s="4" t="s">
        <v>15</v>
      </c>
      <c r="C14" s="39" t="str">
        <f ca="1">'Initial Enrollment'!C14</f>
        <v>COE</v>
      </c>
      <c r="D14" s="14">
        <f ca="1">+Variables!$D$2</f>
        <v>462316</v>
      </c>
      <c r="E14" s="18">
        <f ca="1">'30 Day Update'!E14*0.25</f>
        <v>2.5000000000000001E-2</v>
      </c>
      <c r="F14" s="10">
        <f t="shared" si="0"/>
        <v>11557.900000000001</v>
      </c>
      <c r="G14" s="9"/>
      <c r="H14" s="14">
        <v>0</v>
      </c>
      <c r="I14" s="14">
        <v>1</v>
      </c>
      <c r="J14" s="13">
        <f ca="1">((((+F14*H14*I14)/60)/60)/Variables!$B$9)</f>
        <v>0</v>
      </c>
      <c r="L14" s="14">
        <v>0</v>
      </c>
      <c r="M14" s="14">
        <v>0</v>
      </c>
      <c r="N14" s="13">
        <f ca="1">((((+F14*L14*M14)/60)/60)/Variables!$B$9)</f>
        <v>0</v>
      </c>
      <c r="P14" s="195">
        <v>0</v>
      </c>
      <c r="Q14" s="195">
        <v>0</v>
      </c>
      <c r="R14" s="189">
        <f ca="1">((((+F14*P14*Q14)/60)/60)/Variables!$B$9)</f>
        <v>0</v>
      </c>
    </row>
    <row r="15" spans="1:18" s="276" customFormat="1">
      <c r="A15" s="267">
        <v>68</v>
      </c>
      <c r="B15" s="268" t="s">
        <v>254</v>
      </c>
      <c r="C15" s="39" t="str">
        <f ca="1">'Initial Enrollment'!C15</f>
        <v>MEP Project Records</v>
      </c>
      <c r="D15" s="14">
        <f ca="1">+Variables!$D$2</f>
        <v>462316</v>
      </c>
      <c r="E15" s="18">
        <f ca="1">'30 Day Update'!E15*0.25</f>
        <v>2.5000000000000001E-2</v>
      </c>
      <c r="F15" s="10">
        <f>+D15*E15</f>
        <v>11557.900000000001</v>
      </c>
      <c r="G15" s="9"/>
      <c r="H15" s="14">
        <v>5</v>
      </c>
      <c r="I15" s="14">
        <v>1</v>
      </c>
      <c r="J15" s="13">
        <f ca="1">((((+F15*H15*I15)/60)/60)/Variables!$B$9)</f>
        <v>9.3329295865633086E-3</v>
      </c>
      <c r="K15"/>
      <c r="L15" s="14">
        <v>5</v>
      </c>
      <c r="M15" s="14">
        <v>1</v>
      </c>
      <c r="N15" s="13">
        <f ca="1">((((+F15*L15*M15)/60)/60)/Variables!$B$9)</f>
        <v>9.3329295865633086E-3</v>
      </c>
      <c r="P15" s="277">
        <v>0</v>
      </c>
      <c r="Q15" s="277">
        <v>0</v>
      </c>
      <c r="R15" s="278">
        <f ca="1">((((+F15*P15*Q15)/60)/60)/Variables!$B$9)</f>
        <v>0</v>
      </c>
    </row>
    <row r="16" spans="1:18">
      <c r="A16" s="3">
        <v>12</v>
      </c>
      <c r="B16" s="4" t="s">
        <v>16</v>
      </c>
      <c r="C16" s="39" t="str">
        <f ca="1">'Initial Enrollment'!C16</f>
        <v>COE</v>
      </c>
      <c r="D16" s="14">
        <f ca="1">+Variables!$D$2</f>
        <v>462316</v>
      </c>
      <c r="E16" s="18">
        <f ca="1">'30 Day Update'!E16*0.25</f>
        <v>2.5000000000000001E-2</v>
      </c>
      <c r="F16" s="10">
        <f t="shared" si="0"/>
        <v>11557.900000000001</v>
      </c>
      <c r="G16" s="9"/>
      <c r="H16" s="14">
        <v>0</v>
      </c>
      <c r="I16" s="14">
        <v>1</v>
      </c>
      <c r="J16" s="13">
        <f ca="1">((((+F16*H16*I16)/60)/60)/Variables!$B$9)</f>
        <v>0</v>
      </c>
      <c r="L16" s="14">
        <v>0</v>
      </c>
      <c r="M16" s="14">
        <v>0</v>
      </c>
      <c r="N16" s="13">
        <f ca="1">((((+F16*L16*M16)/60)/60)/Variables!$B$9)</f>
        <v>0</v>
      </c>
      <c r="P16" s="195">
        <v>0</v>
      </c>
      <c r="Q16" s="195">
        <v>0</v>
      </c>
      <c r="R16" s="189">
        <f ca="1">((((+F16*P16*Q16)/60)/60)/Variables!$B$9)</f>
        <v>0</v>
      </c>
    </row>
    <row r="17" spans="1:18">
      <c r="A17" s="3">
        <v>13</v>
      </c>
      <c r="B17" s="4" t="s">
        <v>17</v>
      </c>
      <c r="C17" s="39" t="str">
        <f ca="1">'Initial Enrollment'!C17</f>
        <v>COE</v>
      </c>
      <c r="D17" s="14">
        <f ca="1">+Variables!$D$2</f>
        <v>462316</v>
      </c>
      <c r="E17" s="18">
        <f ca="1">'30 Day Update'!E17*0.25</f>
        <v>2.5000000000000001E-2</v>
      </c>
      <c r="F17" s="10">
        <f t="shared" si="0"/>
        <v>11557.900000000001</v>
      </c>
      <c r="G17" s="9"/>
      <c r="H17" s="14">
        <v>0</v>
      </c>
      <c r="I17" s="14">
        <v>1</v>
      </c>
      <c r="J17" s="13">
        <f ca="1">((((+F17*H17*I17)/60)/60)/Variables!$B$9)</f>
        <v>0</v>
      </c>
      <c r="L17" s="14">
        <v>0</v>
      </c>
      <c r="M17" s="14">
        <v>0</v>
      </c>
      <c r="N17" s="13">
        <f ca="1">((((+F17*L17*M17)/60)/60)/Variables!$B$9)</f>
        <v>0</v>
      </c>
      <c r="P17" s="195">
        <v>0</v>
      </c>
      <c r="Q17" s="195">
        <v>0</v>
      </c>
      <c r="R17" s="189">
        <f ca="1">((((+F17*P17*Q17)/60)/60)/Variables!$B$9)</f>
        <v>0</v>
      </c>
    </row>
    <row r="18" spans="1:18">
      <c r="A18" s="3">
        <v>14</v>
      </c>
      <c r="B18" s="4" t="s">
        <v>18</v>
      </c>
      <c r="C18" s="39" t="str">
        <f ca="1">'Initial Enrollment'!C18</f>
        <v>COE</v>
      </c>
      <c r="D18" s="14">
        <f ca="1">+Variables!$D$2</f>
        <v>462316</v>
      </c>
      <c r="E18" s="18">
        <f ca="1">'30 Day Update'!E18*0.25</f>
        <v>2.5000000000000001E-2</v>
      </c>
      <c r="F18" s="10">
        <f t="shared" si="0"/>
        <v>11557.900000000001</v>
      </c>
      <c r="G18" s="9"/>
      <c r="H18" s="14">
        <v>0</v>
      </c>
      <c r="I18" s="14">
        <v>1</v>
      </c>
      <c r="J18" s="13">
        <f ca="1">((((+F18*H18*I18)/60)/60)/Variables!$B$9)</f>
        <v>0</v>
      </c>
      <c r="L18" s="14">
        <v>0</v>
      </c>
      <c r="M18" s="14">
        <v>0</v>
      </c>
      <c r="N18" s="13">
        <f ca="1">((((+F18*L18*M18)/60)/60)/Variables!$B$9)</f>
        <v>0</v>
      </c>
      <c r="P18" s="195">
        <v>0</v>
      </c>
      <c r="Q18" s="195">
        <v>0</v>
      </c>
      <c r="R18" s="189">
        <f ca="1">((((+F18*P18*Q18)/60)/60)/Variables!$B$9)</f>
        <v>0</v>
      </c>
    </row>
    <row r="19" spans="1:18">
      <c r="A19" s="3">
        <v>15</v>
      </c>
      <c r="B19" s="4" t="s">
        <v>19</v>
      </c>
      <c r="C19" s="39" t="str">
        <f ca="1">'Initial Enrollment'!C19</f>
        <v>COE</v>
      </c>
      <c r="D19" s="14">
        <f ca="1">+Variables!$D$2</f>
        <v>462316</v>
      </c>
      <c r="E19" s="18">
        <f ca="1">'30 Day Update'!E19*0.25</f>
        <v>2.5000000000000001E-2</v>
      </c>
      <c r="F19" s="10">
        <f t="shared" si="0"/>
        <v>11557.900000000001</v>
      </c>
      <c r="G19" s="9"/>
      <c r="H19" s="14">
        <v>0</v>
      </c>
      <c r="I19" s="14">
        <v>1</v>
      </c>
      <c r="J19" s="13">
        <f ca="1">((((+F19*H19*I19)/60)/60)/Variables!$B$9)</f>
        <v>0</v>
      </c>
      <c r="L19" s="14">
        <v>0</v>
      </c>
      <c r="M19" s="14">
        <v>0</v>
      </c>
      <c r="N19" s="13">
        <f ca="1">((((+F19*L19*M19)/60)/60)/Variables!$B$9)</f>
        <v>0</v>
      </c>
      <c r="P19" s="195">
        <v>0</v>
      </c>
      <c r="Q19" s="195">
        <v>0</v>
      </c>
      <c r="R19" s="189">
        <f ca="1">((((+F19*P19*Q19)/60)/60)/Variables!$B$9)</f>
        <v>0</v>
      </c>
    </row>
    <row r="20" spans="1:18">
      <c r="A20" s="3">
        <v>16</v>
      </c>
      <c r="B20" s="4" t="s">
        <v>20</v>
      </c>
      <c r="C20" s="39" t="str">
        <f ca="1">'Initial Enrollment'!C20</f>
        <v>COE</v>
      </c>
      <c r="D20" s="14">
        <f ca="1">+Variables!$D$2</f>
        <v>462316</v>
      </c>
      <c r="E20" s="18">
        <f ca="1">'30 Day Update'!E20*0.25</f>
        <v>2.5000000000000001E-2</v>
      </c>
      <c r="F20" s="10">
        <f t="shared" si="0"/>
        <v>11557.900000000001</v>
      </c>
      <c r="G20" s="9"/>
      <c r="H20" s="14">
        <v>0</v>
      </c>
      <c r="I20" s="14">
        <v>1</v>
      </c>
      <c r="J20" s="13">
        <f ca="1">((((+F20*H20*I20)/60)/60)/Variables!$B$9)</f>
        <v>0</v>
      </c>
      <c r="L20" s="14">
        <v>0</v>
      </c>
      <c r="M20" s="14">
        <v>0</v>
      </c>
      <c r="N20" s="13">
        <f ca="1">((((+F20*L20*M20)/60)/60)/Variables!$B$9)</f>
        <v>0</v>
      </c>
      <c r="P20" s="195">
        <v>0</v>
      </c>
      <c r="Q20" s="195">
        <v>0</v>
      </c>
      <c r="R20" s="189">
        <f ca="1">((((+F20*P20*Q20)/60)/60)/Variables!$B$9)</f>
        <v>0</v>
      </c>
    </row>
    <row r="21" spans="1:18">
      <c r="A21" s="3">
        <v>17</v>
      </c>
      <c r="B21" s="4" t="s">
        <v>21</v>
      </c>
      <c r="C21" s="39" t="str">
        <f ca="1">'Initial Enrollment'!C21</f>
        <v>COE</v>
      </c>
      <c r="D21" s="14">
        <f ca="1">+Variables!$D$2</f>
        <v>462316</v>
      </c>
      <c r="E21" s="18">
        <f ca="1">'30 Day Update'!E21*0.25</f>
        <v>2.5000000000000001E-2</v>
      </c>
      <c r="F21" s="10">
        <f t="shared" si="0"/>
        <v>11557.900000000001</v>
      </c>
      <c r="G21" s="9"/>
      <c r="H21" s="14">
        <v>0</v>
      </c>
      <c r="I21" s="14">
        <v>1</v>
      </c>
      <c r="J21" s="13">
        <f ca="1">((((+F21*H21*I21)/60)/60)/Variables!$B$9)</f>
        <v>0</v>
      </c>
      <c r="L21" s="14">
        <v>0</v>
      </c>
      <c r="M21" s="14">
        <v>0</v>
      </c>
      <c r="N21" s="13">
        <f ca="1">((((+F21*L21*M21)/60)/60)/Variables!$B$9)</f>
        <v>0</v>
      </c>
      <c r="P21" s="195">
        <v>0</v>
      </c>
      <c r="Q21" s="195">
        <v>0</v>
      </c>
      <c r="R21" s="189">
        <f ca="1">((((+F21*P21*Q21)/60)/60)/Variables!$B$9)</f>
        <v>0</v>
      </c>
    </row>
    <row r="22" spans="1:18">
      <c r="A22" s="3">
        <v>18</v>
      </c>
      <c r="B22" s="4" t="s">
        <v>22</v>
      </c>
      <c r="C22" s="39" t="str">
        <f ca="1">'Initial Enrollment'!C22</f>
        <v>COE</v>
      </c>
      <c r="D22" s="14">
        <f ca="1">+Variables!$D$2</f>
        <v>462316</v>
      </c>
      <c r="E22" s="18">
        <f ca="1">'30 Day Update'!E22*0.25</f>
        <v>2.5000000000000001E-2</v>
      </c>
      <c r="F22" s="10">
        <f t="shared" si="0"/>
        <v>11557.900000000001</v>
      </c>
      <c r="G22" s="9"/>
      <c r="H22" s="14">
        <v>0</v>
      </c>
      <c r="I22" s="14">
        <v>1</v>
      </c>
      <c r="J22" s="13">
        <f ca="1">((((+F22*H22*I22)/60)/60)/Variables!$B$9)</f>
        <v>0</v>
      </c>
      <c r="L22" s="14">
        <v>0</v>
      </c>
      <c r="M22" s="14">
        <v>0</v>
      </c>
      <c r="N22" s="13">
        <f ca="1">((((+F22*L22*M22)/60)/60)/Variables!$B$9)</f>
        <v>0</v>
      </c>
      <c r="P22" s="195">
        <v>0</v>
      </c>
      <c r="Q22" s="195">
        <v>0</v>
      </c>
      <c r="R22" s="189">
        <f ca="1">((((+F22*P22*Q22)/60)/60)/Variables!$B$9)</f>
        <v>0</v>
      </c>
    </row>
    <row r="23" spans="1:18">
      <c r="A23" s="3">
        <v>19</v>
      </c>
      <c r="B23" s="4" t="s">
        <v>23</v>
      </c>
      <c r="C23" s="39" t="str">
        <f ca="1">'Initial Enrollment'!C23</f>
        <v>COE</v>
      </c>
      <c r="D23" s="14">
        <f ca="1">+Variables!$D$2</f>
        <v>462316</v>
      </c>
      <c r="E23" s="18">
        <f ca="1">'30 Day Update'!E23*0.25</f>
        <v>2.5000000000000001E-2</v>
      </c>
      <c r="F23" s="10">
        <f t="shared" si="0"/>
        <v>11557.900000000001</v>
      </c>
      <c r="G23" s="9"/>
      <c r="H23" s="14">
        <v>0</v>
      </c>
      <c r="I23" s="14">
        <v>1</v>
      </c>
      <c r="J23" s="13">
        <f ca="1">((((+F23*H23*I23)/60)/60)/Variables!$B$9)</f>
        <v>0</v>
      </c>
      <c r="L23" s="14">
        <v>0</v>
      </c>
      <c r="M23" s="14">
        <v>0</v>
      </c>
      <c r="N23" s="13">
        <f ca="1">((((+F23*L23*M23)/60)/60)/Variables!$B$9)</f>
        <v>0</v>
      </c>
      <c r="P23" s="195">
        <v>0</v>
      </c>
      <c r="Q23" s="195">
        <v>0</v>
      </c>
      <c r="R23" s="189">
        <f ca="1">((((+F23*P23*Q23)/60)/60)/Variables!$B$9)</f>
        <v>0</v>
      </c>
    </row>
    <row r="24" spans="1:18">
      <c r="A24" s="3">
        <v>20</v>
      </c>
      <c r="B24" s="4" t="s">
        <v>26</v>
      </c>
      <c r="C24" s="39" t="str">
        <f ca="1">'Initial Enrollment'!C24</f>
        <v>COE</v>
      </c>
      <c r="D24" s="14">
        <f ca="1">+Variables!$D$2</f>
        <v>462316</v>
      </c>
      <c r="E24" s="18">
        <f ca="1">'30 Day Update'!E24*0.25</f>
        <v>6.25E-2</v>
      </c>
      <c r="F24" s="10">
        <f t="shared" si="0"/>
        <v>28894.75</v>
      </c>
      <c r="G24" s="9"/>
      <c r="H24" s="14">
        <v>0</v>
      </c>
      <c r="I24" s="14">
        <v>1</v>
      </c>
      <c r="J24" s="13">
        <f ca="1">((((+F24*H24*I24)/60)/60)/Variables!$B$9)</f>
        <v>0</v>
      </c>
      <c r="L24" s="14">
        <v>0</v>
      </c>
      <c r="M24" s="14">
        <v>0</v>
      </c>
      <c r="N24" s="13">
        <f ca="1">((((+F24*L24*M24)/60)/60)/Variables!$B$9)</f>
        <v>0</v>
      </c>
      <c r="P24" s="195">
        <v>0</v>
      </c>
      <c r="Q24" s="195">
        <v>0</v>
      </c>
      <c r="R24" s="189">
        <f ca="1">((((+F24*P24*Q24)/60)/60)/Variables!$B$9)</f>
        <v>0</v>
      </c>
    </row>
    <row r="25" spans="1:18">
      <c r="A25" s="3">
        <v>21</v>
      </c>
      <c r="B25" s="4" t="s">
        <v>237</v>
      </c>
      <c r="C25" s="39" t="str">
        <f ca="1">'Initial Enrollment'!C25</f>
        <v>COE</v>
      </c>
      <c r="D25" s="14">
        <f ca="1">+Variables!$D$2</f>
        <v>462316</v>
      </c>
      <c r="E25" s="18">
        <f ca="1">'30 Day Update'!E25*0.25</f>
        <v>6.25E-2</v>
      </c>
      <c r="F25" s="10">
        <f t="shared" si="0"/>
        <v>28894.75</v>
      </c>
      <c r="G25" s="9"/>
      <c r="H25" s="14">
        <v>0</v>
      </c>
      <c r="I25" s="14">
        <v>1</v>
      </c>
      <c r="J25" s="13">
        <f ca="1">((((+F25*H25*I25)/60)/60)/Variables!$B$9)</f>
        <v>0</v>
      </c>
      <c r="L25" s="14">
        <v>0</v>
      </c>
      <c r="M25" s="14">
        <v>0</v>
      </c>
      <c r="N25" s="13">
        <f ca="1">((((+F25*L25*M25)/60)/60)/Variables!$B$9)</f>
        <v>0</v>
      </c>
      <c r="P25" s="195">
        <v>0</v>
      </c>
      <c r="Q25" s="195">
        <v>0</v>
      </c>
      <c r="R25" s="189">
        <f ca="1">((((+F25*P25*Q25)/60)/60)/Variables!$B$9)</f>
        <v>0</v>
      </c>
    </row>
    <row r="26" spans="1:18">
      <c r="A26" s="3">
        <v>22</v>
      </c>
      <c r="B26" s="4" t="s">
        <v>238</v>
      </c>
      <c r="C26" s="39" t="str">
        <f ca="1">'Initial Enrollment'!C26</f>
        <v>COE</v>
      </c>
      <c r="D26" s="14">
        <f ca="1">+Variables!$D$2</f>
        <v>462316</v>
      </c>
      <c r="E26" s="18">
        <f ca="1">'30 Day Update'!E26*0.25</f>
        <v>6.25E-2</v>
      </c>
      <c r="F26" s="10">
        <f t="shared" si="0"/>
        <v>28894.75</v>
      </c>
      <c r="G26" s="9"/>
      <c r="H26" s="14">
        <v>0</v>
      </c>
      <c r="I26" s="14">
        <v>1</v>
      </c>
      <c r="J26" s="13">
        <f ca="1">((((+F26*H26*I26)/60)/60)/Variables!$B$9)</f>
        <v>0</v>
      </c>
      <c r="L26" s="14">
        <v>0</v>
      </c>
      <c r="M26" s="14">
        <v>0</v>
      </c>
      <c r="N26" s="13">
        <f ca="1">((((+F26*L26*M26)/60)/60)/Variables!$B$9)</f>
        <v>0</v>
      </c>
      <c r="P26" s="195">
        <v>0</v>
      </c>
      <c r="Q26" s="195">
        <v>0</v>
      </c>
      <c r="R26" s="189">
        <f ca="1">((((+F26*P26*Q26)/60)/60)/Variables!$B$9)</f>
        <v>0</v>
      </c>
    </row>
    <row r="27" spans="1:18">
      <c r="A27" s="3">
        <v>23</v>
      </c>
      <c r="B27" s="4" t="s">
        <v>239</v>
      </c>
      <c r="C27" s="39" t="str">
        <f ca="1">'Initial Enrollment'!C27</f>
        <v>COE</v>
      </c>
      <c r="D27" s="14">
        <f ca="1">+Variables!$D$2</f>
        <v>462316</v>
      </c>
      <c r="E27" s="18">
        <f ca="1">'30 Day Update'!E27*0.25</f>
        <v>6.25E-2</v>
      </c>
      <c r="F27" s="10">
        <f t="shared" si="0"/>
        <v>28894.75</v>
      </c>
      <c r="G27" s="9"/>
      <c r="H27" s="14">
        <v>0</v>
      </c>
      <c r="I27" s="14">
        <v>1</v>
      </c>
      <c r="J27" s="13">
        <f ca="1">((((+F27*H27*I27)/60)/60)/Variables!$B$9)</f>
        <v>0</v>
      </c>
      <c r="L27" s="14">
        <v>0</v>
      </c>
      <c r="M27" s="14">
        <v>0</v>
      </c>
      <c r="N27" s="13">
        <f ca="1">((((+F27*L27*M27)/60)/60)/Variables!$B$9)</f>
        <v>0</v>
      </c>
      <c r="P27" s="195">
        <v>0</v>
      </c>
      <c r="Q27" s="195">
        <v>0</v>
      </c>
      <c r="R27" s="189">
        <f ca="1">((((+F27*P27*Q27)/60)/60)/Variables!$B$9)</f>
        <v>0</v>
      </c>
    </row>
    <row r="28" spans="1:18">
      <c r="A28" s="3">
        <v>24</v>
      </c>
      <c r="B28" s="4" t="s">
        <v>240</v>
      </c>
      <c r="C28" s="39" t="str">
        <f ca="1">'Initial Enrollment'!C28</f>
        <v>COE</v>
      </c>
      <c r="D28" s="14">
        <f ca="1">+Variables!$D$2</f>
        <v>462316</v>
      </c>
      <c r="E28" s="18">
        <f ca="1">'30 Day Update'!E28*0.25</f>
        <v>6.25E-2</v>
      </c>
      <c r="F28" s="10">
        <f t="shared" si="0"/>
        <v>28894.75</v>
      </c>
      <c r="G28" s="9"/>
      <c r="H28" s="14">
        <v>0</v>
      </c>
      <c r="I28" s="14">
        <v>1</v>
      </c>
      <c r="J28" s="13">
        <f ca="1">((((+F28*H28*I28)/60)/60)/Variables!$B$9)</f>
        <v>0</v>
      </c>
      <c r="L28" s="14">
        <v>0</v>
      </c>
      <c r="M28" s="14">
        <v>0</v>
      </c>
      <c r="N28" s="13">
        <f ca="1">((((+F28*L28*M28)/60)/60)/Variables!$B$9)</f>
        <v>0</v>
      </c>
      <c r="P28" s="195">
        <v>0</v>
      </c>
      <c r="Q28" s="195">
        <v>0</v>
      </c>
      <c r="R28" s="189">
        <f ca="1">((((+F28*P28*Q28)/60)/60)/Variables!$B$9)</f>
        <v>0</v>
      </c>
    </row>
    <row r="29" spans="1:18">
      <c r="A29" s="3">
        <v>25</v>
      </c>
      <c r="B29" s="4" t="s">
        <v>241</v>
      </c>
      <c r="C29" s="39" t="str">
        <f ca="1">'Initial Enrollment'!C29</f>
        <v>COE</v>
      </c>
      <c r="D29" s="14">
        <f ca="1">+Variables!$D$2</f>
        <v>462316</v>
      </c>
      <c r="E29" s="18">
        <f ca="1">'30 Day Update'!E29*0.25</f>
        <v>6.25E-2</v>
      </c>
      <c r="F29" s="10">
        <f t="shared" si="0"/>
        <v>28894.75</v>
      </c>
      <c r="G29" s="9"/>
      <c r="H29" s="14">
        <v>0</v>
      </c>
      <c r="I29" s="14">
        <v>1</v>
      </c>
      <c r="J29" s="13">
        <f ca="1">((((+F29*H29*I29)/60)/60)/Variables!$B$9)</f>
        <v>0</v>
      </c>
      <c r="L29" s="14">
        <v>0</v>
      </c>
      <c r="M29" s="14">
        <v>0</v>
      </c>
      <c r="N29" s="13">
        <f ca="1">((((+F29*L29*M29)/60)/60)/Variables!$B$9)</f>
        <v>0</v>
      </c>
      <c r="P29" s="195">
        <v>0</v>
      </c>
      <c r="Q29" s="195">
        <v>0</v>
      </c>
      <c r="R29" s="189">
        <f ca="1">((((+F29*P29*Q29)/60)/60)/Variables!$B$9)</f>
        <v>0</v>
      </c>
    </row>
    <row r="30" spans="1:18">
      <c r="A30" s="3">
        <v>26</v>
      </c>
      <c r="B30" s="4" t="s">
        <v>32</v>
      </c>
      <c r="C30" s="39" t="str">
        <f ca="1">'Initial Enrollment'!C30</f>
        <v>MEP Database</v>
      </c>
      <c r="D30" s="14">
        <f ca="1">+Variables!$D$2</f>
        <v>462316</v>
      </c>
      <c r="E30" s="18">
        <f ca="1">'30 Day Update'!E30*0.25</f>
        <v>6.25E-2</v>
      </c>
      <c r="F30" s="10">
        <f t="shared" si="0"/>
        <v>28894.75</v>
      </c>
      <c r="G30" s="9"/>
      <c r="H30" s="14">
        <v>0</v>
      </c>
      <c r="I30" s="14">
        <v>1</v>
      </c>
      <c r="J30" s="13">
        <f ca="1">((((+F30*H30*I30)/60)/60)/Variables!$B$9)</f>
        <v>0</v>
      </c>
      <c r="L30" s="14">
        <v>0</v>
      </c>
      <c r="M30" s="14">
        <v>0</v>
      </c>
      <c r="N30" s="13">
        <f ca="1">((((+F30*L30*M30)/60)/60)/Variables!$B$9)</f>
        <v>0</v>
      </c>
      <c r="P30" s="195">
        <v>0</v>
      </c>
      <c r="Q30" s="195">
        <v>0</v>
      </c>
      <c r="R30" s="189">
        <f ca="1">((((+F30*P30*Q30)/60)/60)/Variables!$B$9)</f>
        <v>0</v>
      </c>
    </row>
    <row r="31" spans="1:18">
      <c r="A31" s="5"/>
      <c r="B31" s="2" t="s">
        <v>4</v>
      </c>
      <c r="C31" s="39">
        <f ca="1">'Initial Enrollment'!C31</f>
        <v>0</v>
      </c>
      <c r="D31" s="14">
        <v>0</v>
      </c>
      <c r="E31" s="18">
        <f ca="1">'30 Day Update'!E31*0.25</f>
        <v>0</v>
      </c>
      <c r="F31" s="10">
        <f t="shared" si="0"/>
        <v>0</v>
      </c>
      <c r="G31" s="9"/>
      <c r="H31" s="14">
        <v>0</v>
      </c>
      <c r="I31" s="14">
        <v>0</v>
      </c>
      <c r="J31" s="13">
        <f ca="1">((((+F31*H31*I31)/60)/60)/Variables!$B$9)</f>
        <v>0</v>
      </c>
      <c r="L31" s="14">
        <v>0</v>
      </c>
      <c r="M31" s="14">
        <v>0</v>
      </c>
      <c r="N31" s="13">
        <f ca="1">((((+F31*L31*M31)/60)/60)/Variables!$B$9)</f>
        <v>0</v>
      </c>
      <c r="P31" s="195">
        <v>0</v>
      </c>
      <c r="Q31" s="195">
        <v>0</v>
      </c>
      <c r="R31" s="189">
        <f ca="1">((((+F31*P31*Q31)/60)/60)/Variables!$B$9)</f>
        <v>0</v>
      </c>
    </row>
    <row r="32" spans="1:18">
      <c r="A32" s="3">
        <v>27</v>
      </c>
      <c r="B32" s="4" t="s">
        <v>252</v>
      </c>
      <c r="C32" s="39" t="str">
        <f ca="1">'Initial Enrollment'!C32</f>
        <v>Health Record</v>
      </c>
      <c r="D32" s="14">
        <f ca="1">+Variables!$D$2</f>
        <v>462316</v>
      </c>
      <c r="E32" s="18">
        <f ca="1">'30 Day Update'!E32*0.25</f>
        <v>6.25E-2</v>
      </c>
      <c r="F32" s="10">
        <f t="shared" si="0"/>
        <v>28894.75</v>
      </c>
      <c r="G32" s="9"/>
      <c r="H32" s="14">
        <v>5</v>
      </c>
      <c r="I32" s="14">
        <v>1</v>
      </c>
      <c r="J32" s="13">
        <f ca="1">((((+F32*H32*I32)/60)/60)/Variables!$B$9)</f>
        <v>2.3332323966408271E-2</v>
      </c>
      <c r="L32" s="14">
        <v>5</v>
      </c>
      <c r="M32" s="14">
        <v>1</v>
      </c>
      <c r="N32" s="13">
        <f ca="1">((((+F32*L32*M32)/60)/60)/Variables!$B$9)</f>
        <v>2.3332323966408271E-2</v>
      </c>
      <c r="P32" s="195">
        <v>0</v>
      </c>
      <c r="Q32" s="195">
        <v>0</v>
      </c>
      <c r="R32" s="189">
        <f ca="1">((((+F32*P32*Q32)/60)/60)/Variables!$B$9)</f>
        <v>0</v>
      </c>
    </row>
    <row r="33" spans="1:18">
      <c r="A33" s="5"/>
      <c r="B33" s="6" t="s">
        <v>37</v>
      </c>
      <c r="C33" s="39">
        <f ca="1">'Initial Enrollment'!C33</f>
        <v>0</v>
      </c>
      <c r="D33" s="14">
        <v>0</v>
      </c>
      <c r="E33" s="18">
        <f ca="1">'30 Day Update'!E33*0.25</f>
        <v>0</v>
      </c>
      <c r="F33" s="10">
        <f t="shared" si="0"/>
        <v>0</v>
      </c>
      <c r="G33" s="9"/>
      <c r="H33" s="14">
        <v>0</v>
      </c>
      <c r="I33" s="14">
        <v>0</v>
      </c>
      <c r="J33" s="13">
        <f ca="1">((((+F33*H33*I33)/60)/60)/Variables!$B$9)</f>
        <v>0</v>
      </c>
      <c r="L33" s="14">
        <v>0</v>
      </c>
      <c r="M33" s="14">
        <v>0</v>
      </c>
      <c r="N33" s="13">
        <f ca="1">((((+F33*L33*M33)/60)/60)/Variables!$B$9)</f>
        <v>0</v>
      </c>
      <c r="P33" s="195">
        <v>0</v>
      </c>
      <c r="Q33" s="195">
        <v>0</v>
      </c>
      <c r="R33" s="189">
        <f ca="1">((((+F33*P33*Q33)/60)/60)/Variables!$B$9)</f>
        <v>0</v>
      </c>
    </row>
    <row r="34" spans="1:18">
      <c r="A34" s="3">
        <v>28</v>
      </c>
      <c r="B34" s="4" t="s">
        <v>38</v>
      </c>
      <c r="C34" s="39" t="str">
        <f ca="1">'Initial Enrollment'!C34</f>
        <v>School/MEP Project Records</v>
      </c>
      <c r="D34" s="14">
        <f ca="1">+Variables!$D$2</f>
        <v>462316</v>
      </c>
      <c r="E34" s="18">
        <f ca="1">'30 Day Update'!E34*0.25</f>
        <v>0.16250000000000001</v>
      </c>
      <c r="F34" s="10">
        <f t="shared" si="0"/>
        <v>75126.350000000006</v>
      </c>
      <c r="G34" s="9"/>
      <c r="H34" s="14">
        <v>5</v>
      </c>
      <c r="I34" s="14">
        <v>2</v>
      </c>
      <c r="J34" s="13">
        <f ca="1">((((+F34*H34*I34)/60)/60)/Variables!$B$9)</f>
        <v>0.12132808462532299</v>
      </c>
      <c r="L34" s="14">
        <v>5</v>
      </c>
      <c r="M34" s="14">
        <v>2</v>
      </c>
      <c r="N34" s="13">
        <f ca="1">((((+F34*L34*M34)/60)/60)/Variables!$B$9)</f>
        <v>0.12132808462532299</v>
      </c>
      <c r="P34" s="195">
        <v>0</v>
      </c>
      <c r="Q34" s="195">
        <v>0</v>
      </c>
      <c r="R34" s="189">
        <f ca="1">((((+F34*P34*Q34)/60)/60)/Variables!$B$9)</f>
        <v>0</v>
      </c>
    </row>
    <row r="35" spans="1:18">
      <c r="A35" s="3">
        <v>29</v>
      </c>
      <c r="B35" s="4" t="s">
        <v>39</v>
      </c>
      <c r="C35" s="39" t="str">
        <f ca="1">'Initial Enrollment'!C35</f>
        <v>School/MEP Project Records</v>
      </c>
      <c r="D35" s="14">
        <f ca="1">+Variables!$D$2</f>
        <v>462316</v>
      </c>
      <c r="E35" s="18">
        <f ca="1">'30 Day Update'!E35*0.25</f>
        <v>0.16250000000000001</v>
      </c>
      <c r="F35" s="10">
        <f t="shared" si="0"/>
        <v>75126.350000000006</v>
      </c>
      <c r="G35" s="9"/>
      <c r="H35" s="14">
        <v>5</v>
      </c>
      <c r="I35" s="14">
        <v>2</v>
      </c>
      <c r="J35" s="13">
        <f ca="1">((((+F35*H35*I35)/60)/60)/Variables!$B$9)</f>
        <v>0.12132808462532299</v>
      </c>
      <c r="L35" s="14">
        <v>5</v>
      </c>
      <c r="M35" s="14">
        <v>2</v>
      </c>
      <c r="N35" s="13">
        <f ca="1">((((+F35*L35*M35)/60)/60)/Variables!$B$9)</f>
        <v>0.12132808462532299</v>
      </c>
      <c r="P35" s="195">
        <v>0</v>
      </c>
      <c r="Q35" s="195">
        <v>0</v>
      </c>
      <c r="R35" s="189">
        <f ca="1">((((+F35*P35*Q35)/60)/60)/Variables!$B$9)</f>
        <v>0</v>
      </c>
    </row>
    <row r="36" spans="1:18">
      <c r="A36" s="3">
        <v>30</v>
      </c>
      <c r="B36" s="4" t="s">
        <v>40</v>
      </c>
      <c r="C36" s="39" t="str">
        <f ca="1">'Initial Enrollment'!C36</f>
        <v>School/MEP Project Records</v>
      </c>
      <c r="D36" s="14">
        <f ca="1">+Variables!$D$2</f>
        <v>462316</v>
      </c>
      <c r="E36" s="18">
        <f ca="1">'30 Day Update'!E36*0.25</f>
        <v>0.16250000000000001</v>
      </c>
      <c r="F36" s="10">
        <f t="shared" si="0"/>
        <v>75126.350000000006</v>
      </c>
      <c r="G36" s="9"/>
      <c r="H36" s="14">
        <v>5</v>
      </c>
      <c r="I36" s="14">
        <v>2</v>
      </c>
      <c r="J36" s="13">
        <f ca="1">((((+F36*H36*I36)/60)/60)/Variables!$B$9)</f>
        <v>0.12132808462532299</v>
      </c>
      <c r="L36" s="14">
        <v>5</v>
      </c>
      <c r="M36" s="14">
        <v>2</v>
      </c>
      <c r="N36" s="13">
        <f ca="1">((((+F36*L36*M36)/60)/60)/Variables!$B$9)</f>
        <v>0.12132808462532299</v>
      </c>
      <c r="P36" s="195">
        <v>0</v>
      </c>
      <c r="Q36" s="195">
        <v>0</v>
      </c>
      <c r="R36" s="189">
        <f ca="1">((((+F36*P36*Q36)/60)/60)/Variables!$B$9)</f>
        <v>0</v>
      </c>
    </row>
    <row r="37" spans="1:18">
      <c r="A37" s="3">
        <v>31</v>
      </c>
      <c r="B37" s="4" t="s">
        <v>41</v>
      </c>
      <c r="C37" s="39" t="str">
        <f ca="1">'Initial Enrollment'!C37</f>
        <v>School/MEP Project Records</v>
      </c>
      <c r="D37" s="14">
        <f ca="1">+Variables!$D$2</f>
        <v>462316</v>
      </c>
      <c r="E37" s="18">
        <f ca="1">'30 Day Update'!E37*0.25</f>
        <v>0.16250000000000001</v>
      </c>
      <c r="F37" s="10">
        <f t="shared" si="0"/>
        <v>75126.350000000006</v>
      </c>
      <c r="G37" s="9"/>
      <c r="H37" s="14">
        <v>5</v>
      </c>
      <c r="I37" s="14">
        <v>1</v>
      </c>
      <c r="J37" s="13">
        <f ca="1">((((+F37*H37*I37)/60)/60)/Variables!$B$9)</f>
        <v>6.0664042312661495E-2</v>
      </c>
      <c r="L37" s="14">
        <v>5</v>
      </c>
      <c r="M37" s="14">
        <v>1</v>
      </c>
      <c r="N37" s="13">
        <f ca="1">((((+F37*L37*M37)/60)/60)/Variables!$B$9)</f>
        <v>6.0664042312661495E-2</v>
      </c>
      <c r="P37" s="195">
        <v>0</v>
      </c>
      <c r="Q37" s="195">
        <v>0</v>
      </c>
      <c r="R37" s="189">
        <f ca="1">((((+F37*P37*Q37)/60)/60)/Variables!$B$9)</f>
        <v>0</v>
      </c>
    </row>
    <row r="38" spans="1:18" s="276" customFormat="1">
      <c r="A38" s="267">
        <v>71</v>
      </c>
      <c r="B38" s="268" t="s">
        <v>258</v>
      </c>
      <c r="C38" s="39" t="str">
        <f ca="1">'Initial Enrollment'!C38</f>
        <v>School/MEP Project Records</v>
      </c>
      <c r="D38" s="14">
        <f ca="1">+Variables!$D$2</f>
        <v>462316</v>
      </c>
      <c r="E38" s="18">
        <f ca="1">'30 Day Update'!E38*0.25</f>
        <v>0.41249999999999998</v>
      </c>
      <c r="F38" s="10">
        <f>+D38*E38</f>
        <v>190705.34999999998</v>
      </c>
      <c r="G38" s="9"/>
      <c r="H38" s="14">
        <v>5</v>
      </c>
      <c r="I38" s="14">
        <v>1</v>
      </c>
      <c r="J38" s="13">
        <f ca="1">((((+F38*H38*I38)/60)/60)/Variables!$B$9)</f>
        <v>0.15399333817829453</v>
      </c>
      <c r="K38"/>
      <c r="L38" s="14">
        <v>5</v>
      </c>
      <c r="M38" s="14">
        <v>1</v>
      </c>
      <c r="N38" s="13">
        <f ca="1">((((+F38*L38*M38)/60)/60)/Variables!$B$9)</f>
        <v>0.15399333817829453</v>
      </c>
      <c r="P38" s="277"/>
      <c r="Q38" s="277"/>
      <c r="R38" s="278"/>
    </row>
    <row r="39" spans="1:18">
      <c r="A39" s="3">
        <v>32</v>
      </c>
      <c r="B39" s="4" t="s">
        <v>42</v>
      </c>
      <c r="C39" s="39" t="str">
        <f ca="1">'Initial Enrollment'!C39</f>
        <v>State or District Computer System</v>
      </c>
      <c r="D39" s="14">
        <f ca="1">+Variables!$D$2</f>
        <v>462316</v>
      </c>
      <c r="E39" s="18">
        <f ca="1">'30 Day Update'!E39*0.25</f>
        <v>0.16250000000000001</v>
      </c>
      <c r="F39" s="10">
        <f t="shared" si="0"/>
        <v>75126.350000000006</v>
      </c>
      <c r="G39" s="9"/>
      <c r="H39" s="14">
        <v>0</v>
      </c>
      <c r="I39" s="14">
        <v>2</v>
      </c>
      <c r="J39" s="13">
        <f ca="1">((((+F39*H39*I39)/60)/60)/Variables!$B$9)</f>
        <v>0</v>
      </c>
      <c r="L39" s="14">
        <v>0</v>
      </c>
      <c r="M39" s="14">
        <v>0</v>
      </c>
      <c r="N39" s="13">
        <f ca="1">((((+F39*L39*M39)/60)/60)/Variables!$B$9)</f>
        <v>0</v>
      </c>
      <c r="P39" s="195">
        <v>0</v>
      </c>
      <c r="Q39" s="195">
        <v>0</v>
      </c>
      <c r="R39" s="189">
        <f ca="1">((((+F39*P39*Q39)/60)/60)/Variables!$B$9)</f>
        <v>0</v>
      </c>
    </row>
    <row r="40" spans="1:18">
      <c r="A40" s="3">
        <v>33</v>
      </c>
      <c r="B40" s="4" t="s">
        <v>43</v>
      </c>
      <c r="C40" s="39" t="str">
        <f ca="1">'Initial Enrollment'!C40</f>
        <v>EDEN</v>
      </c>
      <c r="D40" s="14">
        <f ca="1">+Variables!$D$2</f>
        <v>462316</v>
      </c>
      <c r="E40" s="18">
        <f ca="1">'30 Day Update'!E40*0.25</f>
        <v>0.16250000000000001</v>
      </c>
      <c r="F40" s="10">
        <f t="shared" si="0"/>
        <v>75126.350000000006</v>
      </c>
      <c r="G40" s="9"/>
      <c r="H40" s="14">
        <v>0</v>
      </c>
      <c r="I40" s="14">
        <v>2</v>
      </c>
      <c r="J40" s="13">
        <f ca="1">((((+F40*H40*I40)/60)/60)/Variables!$B$9)</f>
        <v>0</v>
      </c>
      <c r="L40" s="14">
        <v>0</v>
      </c>
      <c r="M40" s="14">
        <v>0</v>
      </c>
      <c r="N40" s="13">
        <f ca="1">((((+F40*L40*M40)/60)/60)/Variables!$B$9)</f>
        <v>0</v>
      </c>
      <c r="P40" s="195">
        <v>0</v>
      </c>
      <c r="Q40" s="195">
        <v>0</v>
      </c>
      <c r="R40" s="189">
        <f ca="1">((((+F40*P40*Q40)/60)/60)/Variables!$B$9)</f>
        <v>0</v>
      </c>
    </row>
    <row r="41" spans="1:18">
      <c r="A41" s="3">
        <v>34</v>
      </c>
      <c r="B41" s="4" t="s">
        <v>44</v>
      </c>
      <c r="C41" s="39" t="str">
        <f ca="1">'Initial Enrollment'!C41</f>
        <v>EDEN</v>
      </c>
      <c r="D41" s="14">
        <f ca="1">+Variables!$D$2</f>
        <v>462316</v>
      </c>
      <c r="E41" s="18">
        <f ca="1">'30 Day Update'!E41*0.25</f>
        <v>0.16250000000000001</v>
      </c>
      <c r="F41" s="10">
        <f t="shared" si="0"/>
        <v>75126.350000000006</v>
      </c>
      <c r="G41" s="9"/>
      <c r="H41" s="14">
        <v>0</v>
      </c>
      <c r="I41" s="14">
        <v>2</v>
      </c>
      <c r="J41" s="13">
        <f ca="1">((((+F41*H41*I41)/60)/60)/Variables!$B$9)</f>
        <v>0</v>
      </c>
      <c r="L41" s="14">
        <v>0</v>
      </c>
      <c r="M41" s="14">
        <v>0</v>
      </c>
      <c r="N41" s="13">
        <f ca="1">((((+F41*L41*M41)/60)/60)/Variables!$B$9)</f>
        <v>0</v>
      </c>
      <c r="P41" s="195">
        <v>0</v>
      </c>
      <c r="Q41" s="195">
        <v>0</v>
      </c>
      <c r="R41" s="189">
        <f ca="1">((((+F41*P41*Q41)/60)/60)/Variables!$B$9)</f>
        <v>0</v>
      </c>
    </row>
    <row r="42" spans="1:18">
      <c r="A42" s="3">
        <v>35</v>
      </c>
      <c r="B42" s="4" t="s">
        <v>45</v>
      </c>
      <c r="C42" s="39" t="str">
        <f ca="1">'Initial Enrollment'!C42</f>
        <v>EDEN</v>
      </c>
      <c r="D42" s="14">
        <f ca="1">+Variables!$D$2</f>
        <v>462316</v>
      </c>
      <c r="E42" s="18">
        <f ca="1">'30 Day Update'!E42*0.25</f>
        <v>0.16250000000000001</v>
      </c>
      <c r="F42" s="10">
        <f t="shared" si="0"/>
        <v>75126.350000000006</v>
      </c>
      <c r="G42" s="9"/>
      <c r="H42" s="14">
        <v>0</v>
      </c>
      <c r="I42" s="14">
        <v>2</v>
      </c>
      <c r="J42" s="13">
        <f ca="1">((((+F42*H42*I42)/60)/60)/Variables!$B$9)</f>
        <v>0</v>
      </c>
      <c r="L42" s="14">
        <v>0</v>
      </c>
      <c r="M42" s="14">
        <v>0</v>
      </c>
      <c r="N42" s="13">
        <f ca="1">((((+F42*L42*M42)/60)/60)/Variables!$B$9)</f>
        <v>0</v>
      </c>
      <c r="P42" s="195">
        <v>0</v>
      </c>
      <c r="Q42" s="195">
        <v>0</v>
      </c>
      <c r="R42" s="189">
        <f ca="1">((((+F42*P42*Q42)/60)/60)/Variables!$B$9)</f>
        <v>0</v>
      </c>
    </row>
    <row r="43" spans="1:18">
      <c r="A43" s="3">
        <v>36</v>
      </c>
      <c r="B43" s="4" t="s">
        <v>46</v>
      </c>
      <c r="C43" s="39" t="str">
        <f ca="1">'Initial Enrollment'!C43</f>
        <v>EDEN</v>
      </c>
      <c r="D43" s="14">
        <f ca="1">+Variables!$D$2</f>
        <v>462316</v>
      </c>
      <c r="E43" s="18">
        <f ca="1">'30 Day Update'!E43*0.25</f>
        <v>0.16250000000000001</v>
      </c>
      <c r="F43" s="10">
        <f t="shared" si="0"/>
        <v>75126.350000000006</v>
      </c>
      <c r="G43" s="9"/>
      <c r="H43" s="14">
        <v>0</v>
      </c>
      <c r="I43" s="14">
        <v>2</v>
      </c>
      <c r="J43" s="13">
        <f ca="1">((((+F43*H43*I43)/60)/60)/Variables!$B$9)</f>
        <v>0</v>
      </c>
      <c r="L43" s="14">
        <v>0</v>
      </c>
      <c r="M43" s="14">
        <v>0</v>
      </c>
      <c r="N43" s="13">
        <f ca="1">((((+F43*L43*M43)/60)/60)/Variables!$B$9)</f>
        <v>0</v>
      </c>
      <c r="P43" s="195">
        <v>0</v>
      </c>
      <c r="Q43" s="195">
        <v>0</v>
      </c>
      <c r="R43" s="189">
        <f ca="1">((((+F43*P43*Q43)/60)/60)/Variables!$B$9)</f>
        <v>0</v>
      </c>
    </row>
    <row r="44" spans="1:18">
      <c r="A44" s="3">
        <v>37</v>
      </c>
      <c r="B44" s="4" t="s">
        <v>47</v>
      </c>
      <c r="C44" s="39" t="str">
        <f ca="1">'Initial Enrollment'!C44</f>
        <v>EDEN</v>
      </c>
      <c r="D44" s="14">
        <f ca="1">+Variables!$D$2</f>
        <v>462316</v>
      </c>
      <c r="E44" s="18">
        <f ca="1">'30 Day Update'!E44*0.25</f>
        <v>0.16250000000000001</v>
      </c>
      <c r="F44" s="10">
        <f t="shared" si="0"/>
        <v>75126.350000000006</v>
      </c>
      <c r="G44" s="9"/>
      <c r="H44" s="14">
        <v>0</v>
      </c>
      <c r="I44" s="14">
        <v>2</v>
      </c>
      <c r="J44" s="13">
        <f ca="1">((((+F44*H44*I44)/60)/60)/Variables!$B$9)</f>
        <v>0</v>
      </c>
      <c r="L44" s="14">
        <v>0</v>
      </c>
      <c r="M44" s="14">
        <v>0</v>
      </c>
      <c r="N44" s="13">
        <f ca="1">((((+F44*L44*M44)/60)/60)/Variables!$B$9)</f>
        <v>0</v>
      </c>
      <c r="P44" s="195">
        <v>0</v>
      </c>
      <c r="Q44" s="195">
        <v>0</v>
      </c>
      <c r="R44" s="189">
        <f ca="1">((((+F44*P44*Q44)/60)/60)/Variables!$B$9)</f>
        <v>0</v>
      </c>
    </row>
    <row r="45" spans="1:18">
      <c r="A45" s="3">
        <v>38</v>
      </c>
      <c r="B45" s="4" t="s">
        <v>48</v>
      </c>
      <c r="C45" s="39" t="str">
        <f ca="1">'Initial Enrollment'!C45</f>
        <v>EDEN</v>
      </c>
      <c r="D45" s="14">
        <f ca="1">+Variables!$D$2</f>
        <v>462316</v>
      </c>
      <c r="E45" s="18">
        <f ca="1">'30 Day Update'!E45*0.25</f>
        <v>0.16250000000000001</v>
      </c>
      <c r="F45" s="10">
        <f t="shared" si="0"/>
        <v>75126.350000000006</v>
      </c>
      <c r="G45" s="9"/>
      <c r="H45" s="14">
        <v>0</v>
      </c>
      <c r="I45" s="14">
        <v>2</v>
      </c>
      <c r="J45" s="13">
        <f ca="1">((((+F45*H45*I45)/60)/60)/Variables!$B$9)</f>
        <v>0</v>
      </c>
      <c r="L45" s="14">
        <v>0</v>
      </c>
      <c r="M45" s="14">
        <v>0</v>
      </c>
      <c r="N45" s="13">
        <f ca="1">((((+F45*L45*M45)/60)/60)/Variables!$B$9)</f>
        <v>0</v>
      </c>
      <c r="P45" s="195">
        <v>0</v>
      </c>
      <c r="Q45" s="195">
        <v>0</v>
      </c>
      <c r="R45" s="189">
        <f ca="1">((((+F45*P45*Q45)/60)/60)/Variables!$B$9)</f>
        <v>0</v>
      </c>
    </row>
    <row r="46" spans="1:18" s="276" customFormat="1">
      <c r="A46" s="267">
        <v>67</v>
      </c>
      <c r="B46" s="268" t="s">
        <v>255</v>
      </c>
      <c r="C46" s="39" t="str">
        <f ca="1">'Initial Enrollment'!C46</f>
        <v>EDEN</v>
      </c>
      <c r="D46" s="14">
        <f ca="1">+Variables!$D$2</f>
        <v>462316</v>
      </c>
      <c r="E46" s="18">
        <f ca="1">'30 Day Update'!E46*0.25</f>
        <v>0.41249999999999998</v>
      </c>
      <c r="F46" s="10">
        <f>+D46*E46</f>
        <v>190705.34999999998</v>
      </c>
      <c r="G46" s="9"/>
      <c r="H46" s="14">
        <v>0</v>
      </c>
      <c r="I46" s="14">
        <v>2</v>
      </c>
      <c r="J46" s="13">
        <f ca="1">((((+F46*H46*I46)/60)/60)/Variables!$B$9)</f>
        <v>0</v>
      </c>
      <c r="K46"/>
      <c r="L46" s="14">
        <v>0</v>
      </c>
      <c r="M46" s="14">
        <v>0</v>
      </c>
      <c r="N46" s="13">
        <f ca="1">((((+F46*L46*M46)/60)/60)/Variables!$B$9)</f>
        <v>0</v>
      </c>
      <c r="P46" s="277">
        <v>0</v>
      </c>
      <c r="Q46" s="277">
        <v>0</v>
      </c>
      <c r="R46" s="278">
        <f ca="1">((((+F46*P46*Q46)/60)/60)/Variables!$B$9)</f>
        <v>0</v>
      </c>
    </row>
    <row r="47" spans="1:18">
      <c r="A47" s="3">
        <v>39</v>
      </c>
      <c r="B47" s="4" t="s">
        <v>49</v>
      </c>
      <c r="C47" s="39" t="str">
        <f ca="1">'Initial Enrollment'!C47</f>
        <v>EDEN</v>
      </c>
      <c r="D47" s="14">
        <f ca="1">+Variables!$D$2</f>
        <v>462316</v>
      </c>
      <c r="E47" s="18">
        <f ca="1">'30 Day Update'!E47*0.25</f>
        <v>0.16250000000000001</v>
      </c>
      <c r="F47" s="10">
        <f t="shared" si="0"/>
        <v>75126.350000000006</v>
      </c>
      <c r="G47" s="9"/>
      <c r="H47" s="14">
        <v>0</v>
      </c>
      <c r="I47" s="14">
        <v>2</v>
      </c>
      <c r="J47" s="13">
        <f ca="1">((((+F47*H47*I47)/60)/60)/Variables!$B$9)</f>
        <v>0</v>
      </c>
      <c r="L47" s="14">
        <v>0</v>
      </c>
      <c r="M47" s="14">
        <v>0</v>
      </c>
      <c r="N47" s="13">
        <f ca="1">((((+F47*L47*M47)/60)/60)/Variables!$B$9)</f>
        <v>0</v>
      </c>
      <c r="P47" s="195">
        <v>0</v>
      </c>
      <c r="Q47" s="195">
        <v>0</v>
      </c>
      <c r="R47" s="189">
        <f ca="1">((((+F47*P47*Q47)/60)/60)/Variables!$B$9)</f>
        <v>0</v>
      </c>
    </row>
    <row r="48" spans="1:18">
      <c r="A48" s="3">
        <v>40</v>
      </c>
      <c r="B48" s="4" t="s">
        <v>50</v>
      </c>
      <c r="C48" s="39" t="str">
        <f ca="1">'Initial Enrollment'!C48</f>
        <v>EDEN</v>
      </c>
      <c r="D48" s="14">
        <f ca="1">+Variables!$D$2</f>
        <v>462316</v>
      </c>
      <c r="E48" s="18">
        <f ca="1">'30 Day Update'!E48*0.25</f>
        <v>0.16250000000000001</v>
      </c>
      <c r="F48" s="10">
        <f t="shared" si="0"/>
        <v>75126.350000000006</v>
      </c>
      <c r="G48" s="9"/>
      <c r="H48" s="14">
        <v>0</v>
      </c>
      <c r="I48" s="14">
        <v>2</v>
      </c>
      <c r="J48" s="13">
        <f ca="1">((((+F48*H48*I48)/60)/60)/Variables!$B$9)</f>
        <v>0</v>
      </c>
      <c r="L48" s="14">
        <v>0</v>
      </c>
      <c r="M48" s="14">
        <v>0</v>
      </c>
      <c r="N48" s="13">
        <f ca="1">((((+F48*L48*M48)/60)/60)/Variables!$B$9)</f>
        <v>0</v>
      </c>
      <c r="P48" s="195">
        <v>0</v>
      </c>
      <c r="Q48" s="195">
        <v>0</v>
      </c>
      <c r="R48" s="189">
        <f ca="1">((((+F48*P48*Q48)/60)/60)/Variables!$B$9)</f>
        <v>0</v>
      </c>
    </row>
    <row r="49" spans="1:18">
      <c r="A49" s="3">
        <v>41</v>
      </c>
      <c r="B49" s="4" t="s">
        <v>51</v>
      </c>
      <c r="C49" s="39" t="str">
        <f ca="1">'Initial Enrollment'!C49</f>
        <v>EDEN</v>
      </c>
      <c r="D49" s="14">
        <f ca="1">+Variables!$D$2</f>
        <v>462316</v>
      </c>
      <c r="E49" s="18">
        <f ca="1">'30 Day Update'!E49*0.25</f>
        <v>0.16250000000000001</v>
      </c>
      <c r="F49" s="10">
        <f t="shared" si="0"/>
        <v>75126.350000000006</v>
      </c>
      <c r="G49" s="9"/>
      <c r="H49" s="14">
        <v>0</v>
      </c>
      <c r="I49" s="14">
        <v>2</v>
      </c>
      <c r="J49" s="13">
        <f ca="1">((((+F49*H49*I49)/60)/60)/Variables!$B$9)</f>
        <v>0</v>
      </c>
      <c r="L49" s="14">
        <v>0</v>
      </c>
      <c r="M49" s="14">
        <v>0</v>
      </c>
      <c r="N49" s="13">
        <f ca="1">((((+F49*L49*M49)/60)/60)/Variables!$B$9)</f>
        <v>0</v>
      </c>
      <c r="P49" s="195">
        <v>0</v>
      </c>
      <c r="Q49" s="195">
        <v>0</v>
      </c>
      <c r="R49" s="189">
        <f ca="1">((((+F49*P49*Q49)/60)/60)/Variables!$B$9)</f>
        <v>0</v>
      </c>
    </row>
    <row r="50" spans="1:18">
      <c r="A50" s="3">
        <v>42</v>
      </c>
      <c r="B50" s="4" t="s">
        <v>52</v>
      </c>
      <c r="C50" s="39" t="str">
        <f ca="1">'Initial Enrollment'!C50</f>
        <v>COE</v>
      </c>
      <c r="D50" s="14">
        <f ca="1">+Variables!$D$2</f>
        <v>462316</v>
      </c>
      <c r="E50" s="18">
        <f ca="1">'30 Day Update'!E50*0.25</f>
        <v>2.5000000000000001E-2</v>
      </c>
      <c r="F50" s="10">
        <f t="shared" si="0"/>
        <v>11557.900000000001</v>
      </c>
      <c r="G50" s="9"/>
      <c r="H50" s="14">
        <v>0</v>
      </c>
      <c r="I50" s="14">
        <v>1</v>
      </c>
      <c r="J50" s="13">
        <f ca="1">((((+F50*H50*I50)/60)/60)/Variables!$B$9)</f>
        <v>0</v>
      </c>
      <c r="L50" s="14">
        <v>0</v>
      </c>
      <c r="M50" s="14">
        <v>0</v>
      </c>
      <c r="N50" s="13">
        <f ca="1">((((+F50*L50*M50)/60)/60)/Variables!$B$9)</f>
        <v>0</v>
      </c>
      <c r="P50" s="195">
        <v>0</v>
      </c>
      <c r="Q50" s="195">
        <v>0</v>
      </c>
      <c r="R50" s="189">
        <f ca="1">((((+F50*P50*Q50)/60)/60)/Variables!$B$9)</f>
        <v>0</v>
      </c>
    </row>
    <row r="51" spans="1:18">
      <c r="A51" s="3">
        <v>43</v>
      </c>
      <c r="B51" s="4" t="s">
        <v>53</v>
      </c>
      <c r="C51" s="39" t="str">
        <f ca="1">'Initial Enrollment'!C51</f>
        <v>MEP Database</v>
      </c>
      <c r="D51" s="14">
        <f ca="1">+Variables!$D$2</f>
        <v>462316</v>
      </c>
      <c r="E51" s="18">
        <f ca="1">'30 Day Update'!E51*0.25</f>
        <v>4.4999999999999998E-2</v>
      </c>
      <c r="F51" s="10">
        <f t="shared" si="0"/>
        <v>20804.219999999998</v>
      </c>
      <c r="G51" s="9"/>
      <c r="H51" s="14">
        <v>0</v>
      </c>
      <c r="I51" s="14">
        <v>1</v>
      </c>
      <c r="J51" s="13">
        <f ca="1">((((+F51*H51*I51)/60)/60)/Variables!$B$9)</f>
        <v>0</v>
      </c>
      <c r="L51" s="14">
        <v>0</v>
      </c>
      <c r="M51" s="14">
        <v>0</v>
      </c>
      <c r="N51" s="13">
        <f ca="1">((((+F51*L51*M51)/60)/60)/Variables!$B$9)</f>
        <v>0</v>
      </c>
      <c r="P51" s="195">
        <v>0</v>
      </c>
      <c r="Q51" s="195">
        <v>0</v>
      </c>
      <c r="R51" s="189">
        <f ca="1">((((+F51*P51*Q51)/60)/60)/Variables!$B$9)</f>
        <v>0</v>
      </c>
    </row>
    <row r="52" spans="1:18">
      <c r="A52" s="3">
        <v>44</v>
      </c>
      <c r="B52" s="4" t="s">
        <v>54</v>
      </c>
      <c r="C52" s="39" t="str">
        <f ca="1">'Initial Enrollment'!C52</f>
        <v>MEP Database</v>
      </c>
      <c r="D52" s="14">
        <f ca="1">+Variables!$D$2</f>
        <v>462316</v>
      </c>
      <c r="E52" s="18">
        <f ca="1">'30 Day Update'!E52*0.25</f>
        <v>6.2500000000000003E-3</v>
      </c>
      <c r="F52" s="10">
        <f t="shared" si="0"/>
        <v>2889.4750000000004</v>
      </c>
      <c r="G52" s="9"/>
      <c r="H52" s="14">
        <v>0</v>
      </c>
      <c r="I52" s="14">
        <v>1</v>
      </c>
      <c r="J52" s="13">
        <f ca="1">((((+F52*H52*I52)/60)/60)/Variables!$B$9)</f>
        <v>0</v>
      </c>
      <c r="L52" s="14">
        <v>0</v>
      </c>
      <c r="M52" s="14">
        <v>0</v>
      </c>
      <c r="N52" s="13">
        <f ca="1">((((+F52*L52*M52)/60)/60)/Variables!$B$9)</f>
        <v>0</v>
      </c>
      <c r="P52" s="195">
        <v>0</v>
      </c>
      <c r="Q52" s="195">
        <v>0</v>
      </c>
      <c r="R52" s="189">
        <f ca="1">((((+F52*P52*Q52)/60)/60)/Variables!$B$9)</f>
        <v>0</v>
      </c>
    </row>
    <row r="53" spans="1:18">
      <c r="A53" s="3">
        <v>45</v>
      </c>
      <c r="B53" s="4" t="s">
        <v>55</v>
      </c>
      <c r="C53" s="39" t="str">
        <f ca="1">'Initial Enrollment'!C53</f>
        <v>MEP Database</v>
      </c>
      <c r="D53" s="14">
        <f ca="1">+Variables!$D$2</f>
        <v>462316</v>
      </c>
      <c r="E53" s="18">
        <f ca="1">'30 Day Update'!E53*0.25</f>
        <v>1.2500000000000001E-2</v>
      </c>
      <c r="F53" s="10">
        <f t="shared" si="0"/>
        <v>5778.9500000000007</v>
      </c>
      <c r="G53" s="9"/>
      <c r="H53" s="14">
        <v>0</v>
      </c>
      <c r="I53" s="14">
        <v>2</v>
      </c>
      <c r="J53" s="13">
        <f ca="1">((((+F53*H53*I53)/60)/60)/Variables!$B$9)</f>
        <v>0</v>
      </c>
      <c r="L53" s="14">
        <v>0</v>
      </c>
      <c r="M53" s="14">
        <v>0</v>
      </c>
      <c r="N53" s="13">
        <f ca="1">((((+F53*L53*M53)/60)/60)/Variables!$B$9)</f>
        <v>0</v>
      </c>
      <c r="P53" s="195">
        <v>0</v>
      </c>
      <c r="Q53" s="195">
        <v>0</v>
      </c>
      <c r="R53" s="189">
        <f ca="1">((((+F53*P53*Q53)/60)/60)/Variables!$B$9)</f>
        <v>0</v>
      </c>
    </row>
    <row r="54" spans="1:18">
      <c r="A54" s="3">
        <v>46</v>
      </c>
      <c r="B54" s="4" t="s">
        <v>56</v>
      </c>
      <c r="C54" s="39" t="str">
        <f ca="1">'Initial Enrollment'!C54</f>
        <v>Health Record</v>
      </c>
      <c r="D54" s="14">
        <f ca="1">+Variables!$D$2</f>
        <v>462316</v>
      </c>
      <c r="E54" s="18">
        <f ca="1">'30 Day Update'!E54*0.25</f>
        <v>0.05</v>
      </c>
      <c r="F54" s="10">
        <f t="shared" si="0"/>
        <v>23115.800000000003</v>
      </c>
      <c r="G54" s="9"/>
      <c r="H54" s="14">
        <v>5</v>
      </c>
      <c r="I54" s="14">
        <v>1</v>
      </c>
      <c r="J54" s="13">
        <f ca="1">((((+F54*H54*I54)/60)/60)/Variables!$B$9)</f>
        <v>1.8665859173126617E-2</v>
      </c>
      <c r="L54" s="14">
        <v>5</v>
      </c>
      <c r="M54" s="14">
        <v>1</v>
      </c>
      <c r="N54" s="13">
        <f ca="1">((((+F54*L54*M54)/60)/60)/Variables!$B$9)</f>
        <v>1.8665859173126617E-2</v>
      </c>
      <c r="P54" s="195">
        <v>0</v>
      </c>
      <c r="Q54" s="195">
        <v>0</v>
      </c>
      <c r="R54" s="189">
        <f ca="1">((((+F54*P54*Q54)/60)/60)/Variables!$B$9)</f>
        <v>0</v>
      </c>
    </row>
    <row r="55" spans="1:18">
      <c r="A55" s="3">
        <v>47</v>
      </c>
      <c r="B55" s="4" t="s">
        <v>232</v>
      </c>
      <c r="C55" s="39" t="str">
        <f ca="1">'Initial Enrollment'!C55</f>
        <v>MEP Database</v>
      </c>
      <c r="D55" s="14">
        <f ca="1">+Variables!$D$2</f>
        <v>462316</v>
      </c>
      <c r="E55" s="18">
        <f ca="1">'30 Day Update'!E55*0.25</f>
        <v>6.25E-2</v>
      </c>
      <c r="F55" s="10">
        <f t="shared" si="0"/>
        <v>28894.75</v>
      </c>
      <c r="G55" s="9"/>
      <c r="H55" s="14">
        <v>5</v>
      </c>
      <c r="I55" s="14">
        <v>1</v>
      </c>
      <c r="J55" s="13">
        <f ca="1">((((+F55*H55*I55)/60)/60)/Variables!$B$9)</f>
        <v>2.3332323966408271E-2</v>
      </c>
      <c r="L55" s="14">
        <v>5</v>
      </c>
      <c r="M55" s="14">
        <v>1</v>
      </c>
      <c r="N55" s="13">
        <f ca="1">((((+F55*L55*M55)/60)/60)/Variables!$B$9)</f>
        <v>2.3332323966408271E-2</v>
      </c>
      <c r="P55" s="195">
        <v>0</v>
      </c>
      <c r="Q55" s="195">
        <v>0</v>
      </c>
      <c r="R55" s="189">
        <f ca="1">((((+F55*P55*Q55)/60)/60)/Variables!$B$9)</f>
        <v>0</v>
      </c>
    </row>
    <row r="56" spans="1:18">
      <c r="A56" s="3">
        <v>48</v>
      </c>
      <c r="B56" s="4" t="s">
        <v>59</v>
      </c>
      <c r="C56" s="39" t="str">
        <f ca="1">'Initial Enrollment'!C56</f>
        <v>Student</v>
      </c>
      <c r="D56" s="14">
        <f ca="1">+Variables!$D$2</f>
        <v>462316</v>
      </c>
      <c r="E56" s="18">
        <f ca="1">'30 Day Update'!E56*0.25</f>
        <v>2.5000000000000001E-2</v>
      </c>
      <c r="F56" s="10">
        <f t="shared" si="0"/>
        <v>11557.900000000001</v>
      </c>
      <c r="G56" s="9"/>
      <c r="H56" s="14">
        <v>5</v>
      </c>
      <c r="I56" s="14">
        <v>1</v>
      </c>
      <c r="J56" s="13">
        <f ca="1">((((+F56*H56*I56)/60)/60)/Variables!$B$9)</f>
        <v>9.3329295865633086E-3</v>
      </c>
      <c r="L56" s="14">
        <v>5</v>
      </c>
      <c r="M56" s="14">
        <v>1</v>
      </c>
      <c r="N56" s="13">
        <f ca="1">((((+F56*L56*M56)/60)/60)/Variables!$B$9)</f>
        <v>9.3329295865633086E-3</v>
      </c>
      <c r="P56" s="195">
        <v>0</v>
      </c>
      <c r="Q56" s="195">
        <v>0</v>
      </c>
      <c r="R56" s="189">
        <f ca="1">((((+F56*P56*Q56)/60)/60)/Variables!$B$9)</f>
        <v>0</v>
      </c>
    </row>
    <row r="57" spans="1:18">
      <c r="A57" s="3">
        <v>49</v>
      </c>
      <c r="B57" s="4" t="s">
        <v>60</v>
      </c>
      <c r="C57" s="39" t="str">
        <f ca="1">'Initial Enrollment'!C57</f>
        <v>School/MEP Project Records</v>
      </c>
      <c r="D57" s="14">
        <f ca="1">+Variables!$D$2</f>
        <v>462316</v>
      </c>
      <c r="E57" s="18">
        <f ca="1">'30 Day Update'!E57*0.25</f>
        <v>0.16250000000000001</v>
      </c>
      <c r="F57" s="10">
        <f t="shared" si="0"/>
        <v>75126.350000000006</v>
      </c>
      <c r="G57" s="9"/>
      <c r="H57" s="14">
        <v>5</v>
      </c>
      <c r="I57" s="14">
        <v>2</v>
      </c>
      <c r="J57" s="13">
        <f ca="1">((((+F57*H57*I57)/60)/60)/Variables!$B$9)</f>
        <v>0.12132808462532299</v>
      </c>
      <c r="L57" s="14">
        <v>5</v>
      </c>
      <c r="M57" s="14">
        <v>2</v>
      </c>
      <c r="N57" s="13">
        <f ca="1">((((+F57*L57*M57)/60)/60)/Variables!$B$9)</f>
        <v>0.12132808462532299</v>
      </c>
      <c r="P57" s="195">
        <v>0</v>
      </c>
      <c r="Q57" s="195">
        <v>0</v>
      </c>
      <c r="R57" s="189">
        <f ca="1">((((+F57*P57*Q57)/60)/60)/Variables!$B$9)</f>
        <v>0</v>
      </c>
    </row>
    <row r="58" spans="1:18">
      <c r="A58" s="5"/>
      <c r="B58" s="6" t="s">
        <v>62</v>
      </c>
      <c r="C58" s="39">
        <f ca="1">'Initial Enrollment'!C58</f>
        <v>0</v>
      </c>
      <c r="D58" s="14">
        <v>0</v>
      </c>
      <c r="E58" s="18">
        <f ca="1">'30 Day Update'!E58*0.25</f>
        <v>0</v>
      </c>
      <c r="F58" s="10">
        <f t="shared" si="0"/>
        <v>0</v>
      </c>
      <c r="G58" s="9"/>
      <c r="H58" s="14">
        <v>0</v>
      </c>
      <c r="I58" s="14">
        <v>0</v>
      </c>
      <c r="J58" s="13">
        <f ca="1">((((+F58*H58*I58)/60)/60)/Variables!$B$9)</f>
        <v>0</v>
      </c>
      <c r="L58" s="14">
        <v>0</v>
      </c>
      <c r="M58" s="14">
        <v>0</v>
      </c>
      <c r="N58" s="13">
        <f ca="1">((((+F58*L58*M58)/60)/60)/Variables!$B$9)</f>
        <v>0</v>
      </c>
      <c r="P58" s="195">
        <v>0</v>
      </c>
      <c r="Q58" s="195">
        <v>0</v>
      </c>
      <c r="R58" s="189">
        <f ca="1">((((+F58*P58*Q58)/60)/60)/Variables!$B$9)</f>
        <v>0</v>
      </c>
    </row>
    <row r="59" spans="1:18">
      <c r="A59" s="3">
        <v>50</v>
      </c>
      <c r="B59" s="4" t="s">
        <v>63</v>
      </c>
      <c r="C59" s="39" t="str">
        <f ca="1">'Initial Enrollment'!C59</f>
        <v>State or District Computer System</v>
      </c>
      <c r="D59" s="14">
        <f ca="1">+Variables!$D$2</f>
        <v>462316</v>
      </c>
      <c r="E59" s="18">
        <f ca="1">'30 Day Update'!E59*0.25</f>
        <v>0.18500239181630851</v>
      </c>
      <c r="F59" s="10">
        <f t="shared" si="0"/>
        <v>85529.565774948482</v>
      </c>
      <c r="G59" s="9"/>
      <c r="H59" s="14">
        <v>5</v>
      </c>
      <c r="I59" s="14">
        <v>3</v>
      </c>
      <c r="J59" s="13">
        <f ca="1">((((+F59*H59*I59)/60)/60)/Variables!$B$9)</f>
        <v>0.20719371554008839</v>
      </c>
      <c r="L59" s="14">
        <v>5</v>
      </c>
      <c r="M59" s="14">
        <v>3</v>
      </c>
      <c r="N59" s="13">
        <f ca="1">((((+F59*L59*M59)/60)/60)/Variables!$B$9)</f>
        <v>0.20719371554008839</v>
      </c>
      <c r="P59" s="195">
        <v>0</v>
      </c>
      <c r="Q59" s="195">
        <v>0</v>
      </c>
      <c r="R59" s="189">
        <f ca="1">((((+F59*P59*Q59)/60)/60)/Variables!$B$9)</f>
        <v>0</v>
      </c>
    </row>
    <row r="60" spans="1:18">
      <c r="A60" s="3">
        <v>51</v>
      </c>
      <c r="B60" s="4" t="s">
        <v>64</v>
      </c>
      <c r="C60" s="39" t="str">
        <f ca="1">'Initial Enrollment'!C60</f>
        <v>State or District Computer System</v>
      </c>
      <c r="D60" s="14">
        <f ca="1">+Variables!$D$2</f>
        <v>462316</v>
      </c>
      <c r="E60" s="18">
        <f ca="1">'30 Day Update'!E60*0.25</f>
        <v>0.18500239181630851</v>
      </c>
      <c r="F60" s="10">
        <f t="shared" si="0"/>
        <v>85529.565774948482</v>
      </c>
      <c r="G60" s="9"/>
      <c r="H60" s="14">
        <v>5</v>
      </c>
      <c r="I60" s="14">
        <v>3</v>
      </c>
      <c r="J60" s="13">
        <f ca="1">((((+F60*H60*I60)/60)/60)/Variables!$B$9)</f>
        <v>0.20719371554008839</v>
      </c>
      <c r="L60" s="14">
        <v>5</v>
      </c>
      <c r="M60" s="14">
        <v>3</v>
      </c>
      <c r="N60" s="13">
        <f ca="1">((((+F60*L60*M60)/60)/60)/Variables!$B$9)</f>
        <v>0.20719371554008839</v>
      </c>
      <c r="P60" s="195">
        <v>0</v>
      </c>
      <c r="Q60" s="195">
        <v>0</v>
      </c>
      <c r="R60" s="189">
        <f ca="1">((((+F60*P60*Q60)/60)/60)/Variables!$B$9)</f>
        <v>0</v>
      </c>
    </row>
    <row r="61" spans="1:18">
      <c r="A61" s="3">
        <v>52</v>
      </c>
      <c r="B61" s="4" t="s">
        <v>65</v>
      </c>
      <c r="C61" s="39" t="str">
        <f ca="1">'Initial Enrollment'!C61</f>
        <v>State or District Computer System</v>
      </c>
      <c r="D61" s="14">
        <f ca="1">+Variables!$D$2</f>
        <v>462316</v>
      </c>
      <c r="E61" s="18">
        <f ca="1">'30 Day Update'!E61*0.25</f>
        <v>0.18500239181630851</v>
      </c>
      <c r="F61" s="10">
        <f t="shared" si="0"/>
        <v>85529.565774948482</v>
      </c>
      <c r="G61" s="9"/>
      <c r="H61" s="14">
        <v>5</v>
      </c>
      <c r="I61" s="14">
        <v>3</v>
      </c>
      <c r="J61" s="13">
        <f ca="1">((((+F61*H61*I61)/60)/60)/Variables!$B$9)</f>
        <v>0.20719371554008839</v>
      </c>
      <c r="L61" s="14">
        <v>5</v>
      </c>
      <c r="M61" s="14">
        <v>3</v>
      </c>
      <c r="N61" s="13">
        <f ca="1">((((+F61*L61*M61)/60)/60)/Variables!$B$9)</f>
        <v>0.20719371554008839</v>
      </c>
      <c r="P61" s="195">
        <v>0</v>
      </c>
      <c r="Q61" s="195">
        <v>0</v>
      </c>
      <c r="R61" s="189">
        <f ca="1">((((+F61*P61*Q61)/60)/60)/Variables!$B$9)</f>
        <v>0</v>
      </c>
    </row>
    <row r="62" spans="1:18">
      <c r="A62" s="3">
        <v>53</v>
      </c>
      <c r="B62" s="4" t="s">
        <v>66</v>
      </c>
      <c r="C62" s="39" t="str">
        <f ca="1">'Initial Enrollment'!C62</f>
        <v>State or District Computer System</v>
      </c>
      <c r="D62" s="14">
        <f ca="1">+Variables!$D$2</f>
        <v>462316</v>
      </c>
      <c r="E62" s="18">
        <f ca="1">'30 Day Update'!E62*0.25</f>
        <v>0.18500239181630851</v>
      </c>
      <c r="F62" s="10">
        <f t="shared" si="0"/>
        <v>85529.565774948482</v>
      </c>
      <c r="G62" s="9"/>
      <c r="H62" s="14">
        <v>5</v>
      </c>
      <c r="I62" s="14">
        <v>3</v>
      </c>
      <c r="J62" s="13">
        <f ca="1">((((+F62*H62*I62)/60)/60)/Variables!$B$9)</f>
        <v>0.20719371554008839</v>
      </c>
      <c r="L62" s="14">
        <v>5</v>
      </c>
      <c r="M62" s="14">
        <v>3</v>
      </c>
      <c r="N62" s="13">
        <f ca="1">((((+F62*L62*M62)/60)/60)/Variables!$B$9)</f>
        <v>0.20719371554008839</v>
      </c>
      <c r="P62" s="195">
        <v>0</v>
      </c>
      <c r="Q62" s="195">
        <v>0</v>
      </c>
      <c r="R62" s="189">
        <f ca="1">((((+F62*P62*Q62)/60)/60)/Variables!$B$9)</f>
        <v>0</v>
      </c>
    </row>
    <row r="63" spans="1:18">
      <c r="A63" s="3">
        <v>54</v>
      </c>
      <c r="B63" s="4" t="s">
        <v>67</v>
      </c>
      <c r="C63" s="39" t="str">
        <f ca="1">'Initial Enrollment'!C63</f>
        <v>State or District Computer System</v>
      </c>
      <c r="D63" s="14">
        <f ca="1">+Variables!$D$2</f>
        <v>462316</v>
      </c>
      <c r="E63" s="18">
        <f ca="1">'30 Day Update'!E63*0.25</f>
        <v>0.18500239181630851</v>
      </c>
      <c r="F63" s="10">
        <f t="shared" si="0"/>
        <v>85529.565774948482</v>
      </c>
      <c r="G63" s="9"/>
      <c r="H63" s="14">
        <v>5</v>
      </c>
      <c r="I63" s="14">
        <v>3</v>
      </c>
      <c r="J63" s="13">
        <f ca="1">((((+F63*H63*I63)/60)/60)/Variables!$B$9)</f>
        <v>0.20719371554008839</v>
      </c>
      <c r="L63" s="14">
        <v>5</v>
      </c>
      <c r="M63" s="14">
        <v>3</v>
      </c>
      <c r="N63" s="13">
        <f ca="1">((((+F63*L63*M63)/60)/60)/Variables!$B$9)</f>
        <v>0.20719371554008839</v>
      </c>
      <c r="P63" s="195">
        <v>0</v>
      </c>
      <c r="Q63" s="195">
        <v>0</v>
      </c>
      <c r="R63" s="189">
        <f ca="1">((((+F63*P63*Q63)/60)/60)/Variables!$B$9)</f>
        <v>0</v>
      </c>
    </row>
    <row r="64" spans="1:18">
      <c r="A64" s="3">
        <v>55</v>
      </c>
      <c r="B64" s="4" t="s">
        <v>68</v>
      </c>
      <c r="C64" s="39" t="str">
        <f ca="1">'Initial Enrollment'!C64</f>
        <v>State or District Computer System</v>
      </c>
      <c r="D64" s="14">
        <f ca="1">+Variables!$D$2</f>
        <v>462316</v>
      </c>
      <c r="E64" s="18">
        <f ca="1">'30 Day Update'!E64*0.25</f>
        <v>0.18500239181630851</v>
      </c>
      <c r="F64" s="10">
        <f t="shared" si="0"/>
        <v>85529.565774948482</v>
      </c>
      <c r="G64" s="9"/>
      <c r="H64" s="14">
        <v>5</v>
      </c>
      <c r="I64" s="14">
        <v>3</v>
      </c>
      <c r="J64" s="13">
        <f ca="1">((((+F64*H64*I64)/60)/60)/Variables!$B$9)</f>
        <v>0.20719371554008839</v>
      </c>
      <c r="L64" s="14">
        <v>5</v>
      </c>
      <c r="M64" s="14">
        <v>3</v>
      </c>
      <c r="N64" s="13">
        <f ca="1">((((+F64*L64*M64)/60)/60)/Variables!$B$9)</f>
        <v>0.20719371554008839</v>
      </c>
      <c r="P64" s="195">
        <v>0</v>
      </c>
      <c r="Q64" s="195">
        <v>0</v>
      </c>
      <c r="R64" s="189">
        <f ca="1">((((+F64*P64*Q64)/60)/60)/Variables!$B$9)</f>
        <v>0</v>
      </c>
    </row>
    <row r="65" spans="1:23">
      <c r="A65" s="3">
        <v>56</v>
      </c>
      <c r="B65" s="4" t="s">
        <v>69</v>
      </c>
      <c r="C65" s="39" t="str">
        <f ca="1">'Initial Enrollment'!C65</f>
        <v>State or District Computer System</v>
      </c>
      <c r="D65" s="14">
        <f ca="1">+Variables!$D$2</f>
        <v>462316</v>
      </c>
      <c r="E65" s="18">
        <f ca="1">'30 Day Update'!E65*0.25</f>
        <v>0.18500239181630851</v>
      </c>
      <c r="F65" s="10">
        <f t="shared" ref="F65:F78" si="1">+D65*E65</f>
        <v>85529.565774948482</v>
      </c>
      <c r="G65" s="9"/>
      <c r="H65" s="14">
        <v>5</v>
      </c>
      <c r="I65" s="14">
        <v>3</v>
      </c>
      <c r="J65" s="13">
        <f ca="1">((((+F65*H65*I65)/60)/60)/Variables!$B$9)</f>
        <v>0.20719371554008839</v>
      </c>
      <c r="L65" s="14">
        <v>5</v>
      </c>
      <c r="M65" s="14">
        <v>3</v>
      </c>
      <c r="N65" s="13">
        <f ca="1">((((+F65*L65*M65)/60)/60)/Variables!$B$9)</f>
        <v>0.20719371554008839</v>
      </c>
      <c r="P65" s="195">
        <v>0</v>
      </c>
      <c r="Q65" s="195">
        <v>0</v>
      </c>
      <c r="R65" s="189">
        <f ca="1">((((+F65*P65*Q65)/60)/60)/Variables!$B$9)</f>
        <v>0</v>
      </c>
    </row>
    <row r="66" spans="1:23" s="276" customFormat="1">
      <c r="A66" s="267">
        <v>69</v>
      </c>
      <c r="B66" s="268" t="s">
        <v>256</v>
      </c>
      <c r="C66" s="39" t="str">
        <f ca="1">'Initial Enrollment'!C66</f>
        <v>State or District Computer System</v>
      </c>
      <c r="D66" s="14">
        <f ca="1">+Variables!$D$2</f>
        <v>462316</v>
      </c>
      <c r="E66" s="18">
        <f ca="1">'30 Day Update'!E66*0.25</f>
        <v>0.18500239181630851</v>
      </c>
      <c r="F66" s="10">
        <f>+D66*E66</f>
        <v>85529.565774948482</v>
      </c>
      <c r="G66" s="9"/>
      <c r="H66" s="14">
        <v>5</v>
      </c>
      <c r="I66" s="14">
        <v>3</v>
      </c>
      <c r="J66" s="13">
        <f ca="1">((((+F66*H66*I66)/60)/60)/Variables!$B$9)</f>
        <v>0.20719371554008839</v>
      </c>
      <c r="K66"/>
      <c r="L66" s="14">
        <v>5</v>
      </c>
      <c r="M66" s="14">
        <v>3</v>
      </c>
      <c r="N66" s="13">
        <f ca="1">((((+F66*L66*M66)/60)/60)/Variables!$B$9)</f>
        <v>0.20719371554008839</v>
      </c>
      <c r="P66" s="277"/>
      <c r="Q66" s="277"/>
      <c r="R66" s="278"/>
    </row>
    <row r="67" spans="1:23" s="276" customFormat="1">
      <c r="A67" s="267">
        <v>70</v>
      </c>
      <c r="B67" s="268" t="s">
        <v>257</v>
      </c>
      <c r="C67" s="39" t="str">
        <f ca="1">'Initial Enrollment'!C67</f>
        <v>State or District Computer System</v>
      </c>
      <c r="D67" s="14">
        <f ca="1">+Variables!$D$2</f>
        <v>462316</v>
      </c>
      <c r="E67" s="18">
        <f ca="1">'30 Day Update'!E67*0.25</f>
        <v>0.18500239181630851</v>
      </c>
      <c r="F67" s="10">
        <f>+D67*E67</f>
        <v>85529.565774948482</v>
      </c>
      <c r="G67" s="9"/>
      <c r="H67" s="14">
        <v>5</v>
      </c>
      <c r="I67" s="14">
        <v>3</v>
      </c>
      <c r="J67" s="13">
        <f ca="1">((((+F67*H67*I67)/60)/60)/Variables!$B$9)</f>
        <v>0.20719371554008839</v>
      </c>
      <c r="K67"/>
      <c r="L67" s="14">
        <v>5</v>
      </c>
      <c r="M67" s="14">
        <v>3</v>
      </c>
      <c r="N67" s="13">
        <f ca="1">((((+F67*L67*M67)/60)/60)/Variables!$B$9)</f>
        <v>0.20719371554008839</v>
      </c>
      <c r="P67" s="277"/>
      <c r="Q67" s="277"/>
      <c r="R67" s="278"/>
    </row>
    <row r="68" spans="1:23">
      <c r="A68" s="5"/>
      <c r="B68" s="6" t="s">
        <v>70</v>
      </c>
      <c r="C68" s="39">
        <f ca="1">'Initial Enrollment'!C69</f>
        <v>0</v>
      </c>
      <c r="D68" s="14">
        <v>0</v>
      </c>
      <c r="E68" s="18">
        <f ca="1">'30 Day Update'!E68*0.25</f>
        <v>0</v>
      </c>
      <c r="F68" s="10">
        <f t="shared" si="1"/>
        <v>0</v>
      </c>
      <c r="G68" s="9"/>
      <c r="H68" s="14">
        <v>0</v>
      </c>
      <c r="I68" s="14">
        <v>0</v>
      </c>
      <c r="J68" s="13">
        <f ca="1">((((+F68*H68*I68)/60)/60)/Variables!$B$9)</f>
        <v>0</v>
      </c>
      <c r="L68" s="14">
        <v>0</v>
      </c>
      <c r="M68" s="14">
        <v>0</v>
      </c>
      <c r="N68" s="13">
        <f ca="1">((((+F68*L68*M68)/60)/60)/Variables!$B$9)</f>
        <v>0</v>
      </c>
      <c r="P68" s="195">
        <v>0</v>
      </c>
      <c r="Q68" s="195">
        <v>0</v>
      </c>
      <c r="R68" s="189">
        <f ca="1">((((+F68*P68*Q68)/60)/60)/Variables!$B$9)</f>
        <v>0</v>
      </c>
    </row>
    <row r="69" spans="1:23">
      <c r="A69" s="3">
        <v>57</v>
      </c>
      <c r="B69" s="4" t="s">
        <v>71</v>
      </c>
      <c r="C69" s="39" t="str">
        <f ca="1">'Initial Enrollment'!C70</f>
        <v>School Transcript</v>
      </c>
      <c r="D69" s="14">
        <f ca="1">+Variables!$D$6</f>
        <v>87840</v>
      </c>
      <c r="E69" s="18">
        <f ca="1">'30 Day Update'!E69*0.25</f>
        <v>0.2</v>
      </c>
      <c r="F69" s="10">
        <f t="shared" si="1"/>
        <v>17568</v>
      </c>
      <c r="G69" s="9"/>
      <c r="H69" s="14">
        <v>5</v>
      </c>
      <c r="I69" s="14">
        <v>6</v>
      </c>
      <c r="J69" s="13">
        <f ca="1">((((+F69*H69*I69)/60)/60)/Variables!$B$9)</f>
        <v>8.5116279069767445E-2</v>
      </c>
      <c r="L69" s="14">
        <v>10</v>
      </c>
      <c r="M69" s="14">
        <v>6</v>
      </c>
      <c r="N69" s="13">
        <f ca="1">((((+F69*L69*M69)/60)/60)/Variables!$B$9)</f>
        <v>0.17023255813953489</v>
      </c>
      <c r="P69" s="195">
        <v>0</v>
      </c>
      <c r="Q69" s="195">
        <v>0</v>
      </c>
      <c r="R69" s="189">
        <f ca="1">((((+F69*P69*Q69)/60)/60)/Variables!$B$9)</f>
        <v>0</v>
      </c>
    </row>
    <row r="70" spans="1:23">
      <c r="A70" s="3">
        <v>58</v>
      </c>
      <c r="B70" s="4" t="s">
        <v>72</v>
      </c>
      <c r="C70" s="39" t="str">
        <f ca="1">'Initial Enrollment'!C71</f>
        <v>School Transcript</v>
      </c>
      <c r="D70" s="14">
        <f ca="1">+Variables!$D$6</f>
        <v>87840</v>
      </c>
      <c r="E70" s="18">
        <f ca="1">'30 Day Update'!E70*0.25</f>
        <v>0.2</v>
      </c>
      <c r="F70" s="10">
        <f t="shared" si="1"/>
        <v>17568</v>
      </c>
      <c r="G70" s="9"/>
      <c r="H70" s="14">
        <v>5</v>
      </c>
      <c r="I70" s="14">
        <v>6</v>
      </c>
      <c r="J70" s="13">
        <f ca="1">((((+F70*H70*I70)/60)/60)/Variables!$B$9)</f>
        <v>8.5116279069767445E-2</v>
      </c>
      <c r="L70" s="14">
        <v>5</v>
      </c>
      <c r="M70" s="14">
        <v>6</v>
      </c>
      <c r="N70" s="13">
        <f ca="1">((((+F70*L70*M70)/60)/60)/Variables!$B$9)</f>
        <v>8.5116279069767445E-2</v>
      </c>
      <c r="P70" s="195">
        <v>0</v>
      </c>
      <c r="Q70" s="195">
        <v>0</v>
      </c>
      <c r="R70" s="189">
        <f ca="1">((((+F70*P70*Q70)/60)/60)/Variables!$B$9)</f>
        <v>0</v>
      </c>
    </row>
    <row r="71" spans="1:23">
      <c r="A71" s="3">
        <v>59</v>
      </c>
      <c r="B71" s="4" t="s">
        <v>73</v>
      </c>
      <c r="C71" s="39" t="str">
        <f ca="1">'Initial Enrollment'!C72</f>
        <v>School Transcript</v>
      </c>
      <c r="D71" s="14">
        <f ca="1">+Variables!$D$6</f>
        <v>87840</v>
      </c>
      <c r="E71" s="18">
        <f ca="1">'30 Day Update'!E71*0.25</f>
        <v>0.2</v>
      </c>
      <c r="F71" s="10">
        <f t="shared" si="1"/>
        <v>17568</v>
      </c>
      <c r="G71" s="9"/>
      <c r="H71" s="14">
        <v>5</v>
      </c>
      <c r="I71" s="14">
        <v>6</v>
      </c>
      <c r="J71" s="13">
        <f ca="1">((((+F71*H71*I71)/60)/60)/Variables!$B$9)</f>
        <v>8.5116279069767445E-2</v>
      </c>
      <c r="L71" s="14">
        <v>5</v>
      </c>
      <c r="M71" s="14">
        <v>6</v>
      </c>
      <c r="N71" s="13">
        <f ca="1">((((+F71*L71*M71)/60)/60)/Variables!$B$9)</f>
        <v>8.5116279069767445E-2</v>
      </c>
      <c r="P71" s="195">
        <v>0</v>
      </c>
      <c r="Q71" s="195">
        <v>0</v>
      </c>
      <c r="R71" s="189">
        <f ca="1">((((+F71*P71*Q71)/60)/60)/Variables!$B$9)</f>
        <v>0</v>
      </c>
    </row>
    <row r="72" spans="1:23">
      <c r="A72" s="3">
        <v>60</v>
      </c>
      <c r="B72" s="4" t="s">
        <v>74</v>
      </c>
      <c r="C72" s="39" t="str">
        <f ca="1">'Initial Enrollment'!C73</f>
        <v>School Transcript</v>
      </c>
      <c r="D72" s="14">
        <f ca="1">+Variables!$D$6</f>
        <v>87840</v>
      </c>
      <c r="E72" s="18">
        <f ca="1">'30 Day Update'!E72*0.25</f>
        <v>0.2</v>
      </c>
      <c r="F72" s="10">
        <f t="shared" si="1"/>
        <v>17568</v>
      </c>
      <c r="G72" s="9"/>
      <c r="H72" s="14">
        <v>5</v>
      </c>
      <c r="I72" s="14">
        <v>6</v>
      </c>
      <c r="J72" s="13">
        <f ca="1">((((+F72*H72*I72)/60)/60)/Variables!$B$9)</f>
        <v>8.5116279069767445E-2</v>
      </c>
      <c r="L72" s="14">
        <v>5</v>
      </c>
      <c r="M72" s="14">
        <v>6</v>
      </c>
      <c r="N72" s="13">
        <f ca="1">((((+F72*L72*M72)/60)/60)/Variables!$B$9)</f>
        <v>8.5116279069767445E-2</v>
      </c>
      <c r="P72" s="195">
        <v>0</v>
      </c>
      <c r="Q72" s="195">
        <v>0</v>
      </c>
      <c r="R72" s="189">
        <f ca="1">((((+F72*P72*Q72)/60)/60)/Variables!$B$9)</f>
        <v>0</v>
      </c>
    </row>
    <row r="73" spans="1:23">
      <c r="A73" s="3">
        <v>61</v>
      </c>
      <c r="B73" s="4" t="s">
        <v>75</v>
      </c>
      <c r="C73" s="39" t="str">
        <f ca="1">'Initial Enrollment'!C74</f>
        <v>School Transcript</v>
      </c>
      <c r="D73" s="14">
        <f ca="1">+Variables!$D$6</f>
        <v>87840</v>
      </c>
      <c r="E73" s="18">
        <f ca="1">'30 Day Update'!E73*0.25</f>
        <v>0.2</v>
      </c>
      <c r="F73" s="10">
        <f t="shared" si="1"/>
        <v>17568</v>
      </c>
      <c r="G73" s="9"/>
      <c r="H73" s="14">
        <v>5</v>
      </c>
      <c r="I73" s="14">
        <v>6</v>
      </c>
      <c r="J73" s="13">
        <f ca="1">((((+F73*H73*I73)/60)/60)/Variables!$B$9)</f>
        <v>8.5116279069767445E-2</v>
      </c>
      <c r="L73" s="14">
        <v>5</v>
      </c>
      <c r="M73" s="14">
        <v>6</v>
      </c>
      <c r="N73" s="13">
        <f ca="1">((((+F73*L73*M73)/60)/60)/Variables!$B$9)</f>
        <v>8.5116279069767445E-2</v>
      </c>
      <c r="P73" s="195">
        <v>0</v>
      </c>
      <c r="Q73" s="195">
        <v>0</v>
      </c>
      <c r="R73" s="189">
        <f ca="1">((((+F73*P73*Q73)/60)/60)/Variables!$B$9)</f>
        <v>0</v>
      </c>
    </row>
    <row r="74" spans="1:23">
      <c r="A74" s="3">
        <v>62</v>
      </c>
      <c r="B74" s="4" t="s">
        <v>76</v>
      </c>
      <c r="C74" s="39" t="str">
        <f ca="1">'Initial Enrollment'!C75</f>
        <v>School Transcript</v>
      </c>
      <c r="D74" s="14">
        <f ca="1">+Variables!$D$6</f>
        <v>87840</v>
      </c>
      <c r="E74" s="18">
        <f ca="1">'30 Day Update'!E74*0.25</f>
        <v>0.2</v>
      </c>
      <c r="F74" s="10">
        <f t="shared" si="1"/>
        <v>17568</v>
      </c>
      <c r="G74" s="9"/>
      <c r="H74" s="14">
        <v>5</v>
      </c>
      <c r="I74" s="14">
        <v>6</v>
      </c>
      <c r="J74" s="13">
        <f ca="1">((((+F74*H74*I74)/60)/60)/Variables!$B$9)</f>
        <v>8.5116279069767445E-2</v>
      </c>
      <c r="L74" s="14">
        <v>5</v>
      </c>
      <c r="M74" s="14">
        <v>6</v>
      </c>
      <c r="N74" s="13">
        <f ca="1">((((+F74*L74*M74)/60)/60)/Variables!$B$9)</f>
        <v>8.5116279069767445E-2</v>
      </c>
      <c r="P74" s="195">
        <v>0</v>
      </c>
      <c r="Q74" s="195">
        <v>0</v>
      </c>
      <c r="R74" s="189">
        <f ca="1">((((+F74*P74*Q74)/60)/60)/Variables!$B$9)</f>
        <v>0</v>
      </c>
    </row>
    <row r="75" spans="1:23">
      <c r="A75" s="3">
        <v>63</v>
      </c>
      <c r="B75" s="4" t="s">
        <v>77</v>
      </c>
      <c r="C75" s="39" t="str">
        <f ca="1">'Initial Enrollment'!C76</f>
        <v>School Transcript</v>
      </c>
      <c r="D75" s="14">
        <f ca="1">+Variables!$D$6</f>
        <v>87840</v>
      </c>
      <c r="E75" s="18">
        <f ca="1">'30 Day Update'!E75*0.25</f>
        <v>0.2</v>
      </c>
      <c r="F75" s="10">
        <f t="shared" si="1"/>
        <v>17568</v>
      </c>
      <c r="G75" s="9"/>
      <c r="H75" s="14">
        <v>5</v>
      </c>
      <c r="I75" s="14">
        <v>6</v>
      </c>
      <c r="J75" s="13">
        <f ca="1">((((+F75*H75*I75)/60)/60)/Variables!$B$9)</f>
        <v>8.5116279069767445E-2</v>
      </c>
      <c r="L75" s="14">
        <v>5</v>
      </c>
      <c r="M75" s="14">
        <v>6</v>
      </c>
      <c r="N75" s="13">
        <f ca="1">((((+F75*L75*M75)/60)/60)/Variables!$B$9)</f>
        <v>8.5116279069767445E-2</v>
      </c>
      <c r="P75" s="195">
        <v>0</v>
      </c>
      <c r="Q75" s="195">
        <v>0</v>
      </c>
      <c r="R75" s="189">
        <f ca="1">((((+F75*P75*Q75)/60)/60)/Variables!$B$9)</f>
        <v>0</v>
      </c>
    </row>
    <row r="76" spans="1:23">
      <c r="A76" s="3">
        <v>64</v>
      </c>
      <c r="B76" s="4" t="s">
        <v>78</v>
      </c>
      <c r="C76" s="39" t="str">
        <f ca="1">'Initial Enrollment'!C77</f>
        <v>School Transcript</v>
      </c>
      <c r="D76" s="14">
        <f ca="1">+Variables!$D$6</f>
        <v>87840</v>
      </c>
      <c r="E76" s="18">
        <f ca="1">'30 Day Update'!E76*0.25</f>
        <v>0.2</v>
      </c>
      <c r="F76" s="10">
        <f t="shared" si="1"/>
        <v>17568</v>
      </c>
      <c r="G76" s="9"/>
      <c r="H76" s="14">
        <v>5</v>
      </c>
      <c r="I76" s="14">
        <v>6</v>
      </c>
      <c r="J76" s="13">
        <f ca="1">((((+F76*H76*I76)/60)/60)/Variables!$B$9)</f>
        <v>8.5116279069767445E-2</v>
      </c>
      <c r="L76" s="14">
        <v>5</v>
      </c>
      <c r="M76" s="14">
        <v>6</v>
      </c>
      <c r="N76" s="13">
        <f ca="1">((((+F76*L76*M76)/60)/60)/Variables!$B$9)</f>
        <v>8.5116279069767445E-2</v>
      </c>
      <c r="P76" s="195">
        <v>0</v>
      </c>
      <c r="Q76" s="195">
        <v>0</v>
      </c>
      <c r="R76" s="189">
        <f ca="1">((((+F76*P76*Q76)/60)/60)/Variables!$B$9)</f>
        <v>0</v>
      </c>
    </row>
    <row r="77" spans="1:23">
      <c r="A77" s="3">
        <v>65</v>
      </c>
      <c r="B77" s="4" t="s">
        <v>79</v>
      </c>
      <c r="C77" s="39" t="str">
        <f ca="1">'Initial Enrollment'!C78</f>
        <v>School Transcript</v>
      </c>
      <c r="D77" s="14">
        <f ca="1">+Variables!$D$6</f>
        <v>87840</v>
      </c>
      <c r="E77" s="18">
        <f ca="1">'30 Day Update'!E77*0.25</f>
        <v>0.2</v>
      </c>
      <c r="F77" s="10">
        <f t="shared" si="1"/>
        <v>17568</v>
      </c>
      <c r="G77" s="9"/>
      <c r="H77" s="14">
        <v>5</v>
      </c>
      <c r="I77" s="14">
        <v>6</v>
      </c>
      <c r="J77" s="13">
        <f ca="1">((((+F77*H77*I77)/60)/60)/Variables!$B$9)</f>
        <v>8.5116279069767445E-2</v>
      </c>
      <c r="L77" s="14">
        <v>5</v>
      </c>
      <c r="M77" s="14">
        <v>6</v>
      </c>
      <c r="N77" s="13">
        <f ca="1">((((+F77*L77*M77)/60)/60)/Variables!$B$9)</f>
        <v>8.5116279069767445E-2</v>
      </c>
      <c r="P77" s="195">
        <v>0</v>
      </c>
      <c r="Q77" s="195">
        <v>0</v>
      </c>
      <c r="R77" s="189">
        <f ca="1">((((+F77*P77*Q77)/60)/60)/Variables!$B$9)</f>
        <v>0</v>
      </c>
    </row>
    <row r="78" spans="1:23">
      <c r="A78" s="3">
        <v>66</v>
      </c>
      <c r="B78" s="4" t="s">
        <v>80</v>
      </c>
      <c r="C78" s="39" t="str">
        <f ca="1">'Initial Enrollment'!C79</f>
        <v>School Transcript</v>
      </c>
      <c r="D78" s="14">
        <f ca="1">+Variables!$D$6</f>
        <v>87840</v>
      </c>
      <c r="E78" s="18">
        <f ca="1">'30 Day Update'!E78*0.25</f>
        <v>0.2</v>
      </c>
      <c r="F78" s="10">
        <f t="shared" si="1"/>
        <v>17568</v>
      </c>
      <c r="G78" s="9"/>
      <c r="H78" s="14">
        <v>5</v>
      </c>
      <c r="I78" s="14">
        <v>6</v>
      </c>
      <c r="J78" s="13">
        <f ca="1">((((+F78*H78*I78)/60)/60)/Variables!$B$9)</f>
        <v>8.5116279069767445E-2</v>
      </c>
      <c r="L78" s="14">
        <v>5</v>
      </c>
      <c r="M78" s="14">
        <v>6</v>
      </c>
      <c r="N78" s="13">
        <f ca="1">((((+F78*L78*M78)/60)/60)/Variables!$B$9)</f>
        <v>8.5116279069767445E-2</v>
      </c>
      <c r="P78" s="195">
        <v>0</v>
      </c>
      <c r="Q78" s="195">
        <v>0</v>
      </c>
      <c r="R78" s="189">
        <f ca="1">((((+F78*P78*Q78)/60)/60)/Variables!$B$9)</f>
        <v>0</v>
      </c>
    </row>
    <row r="79" spans="1:23" ht="11.25" thickBot="1">
      <c r="A79" s="55"/>
      <c r="B79" s="55"/>
      <c r="C79" s="60"/>
      <c r="D79" s="61"/>
      <c r="E79" s="61"/>
      <c r="F79" s="57"/>
      <c r="G79" s="57"/>
      <c r="H79" s="61"/>
      <c r="I79" s="61"/>
      <c r="J79" s="62"/>
      <c r="K79" s="55"/>
      <c r="L79" s="61"/>
      <c r="M79" s="61"/>
      <c r="N79" s="62"/>
      <c r="O79" s="55"/>
      <c r="P79" s="196"/>
      <c r="Q79" s="196"/>
      <c r="R79" s="191"/>
    </row>
    <row r="80" spans="1:23" ht="11.25" thickTop="1">
      <c r="B80" s="53" t="s">
        <v>118</v>
      </c>
      <c r="C80" s="54"/>
      <c r="D80" s="50"/>
      <c r="E80" s="50"/>
      <c r="F80" s="51"/>
      <c r="G80" s="50"/>
      <c r="H80" s="50">
        <f>SUM(H4:H79)</f>
        <v>150</v>
      </c>
      <c r="I80" s="50">
        <f>SUM(I4:I79)</f>
        <v>155</v>
      </c>
      <c r="J80" s="51">
        <f>SUM(J4:J79)</f>
        <v>3.499872315829788</v>
      </c>
      <c r="K80" s="46"/>
      <c r="L80" s="50">
        <f>SUM(L4:L79)</f>
        <v>155</v>
      </c>
      <c r="M80" s="50">
        <f>SUM(M4:M79)</f>
        <v>102</v>
      </c>
      <c r="N80" s="51">
        <f>SUM(N4:N79)</f>
        <v>3.5849885948995555</v>
      </c>
      <c r="O80" s="46"/>
      <c r="P80" s="183">
        <f>SUM(P4:P79)</f>
        <v>0</v>
      </c>
      <c r="Q80" s="183">
        <f>SUM(Q4:Q79)</f>
        <v>0</v>
      </c>
      <c r="R80" s="184">
        <f>SUM(R4:R79)</f>
        <v>0</v>
      </c>
      <c r="S80" s="46"/>
      <c r="T80" s="46"/>
      <c r="U80" s="46"/>
      <c r="V80" s="46"/>
      <c r="W80" s="46"/>
    </row>
  </sheetData>
  <customSheetViews>
    <customSheetView guid="{878DE1FD-A47B-41D8-9084-F3F33C9E9B08}" topLeftCell="A58">
      <selection activeCell="F82" sqref="F82"/>
      <pageMargins left="0.75" right="0.75" top="1" bottom="1" header="0.5" footer="0.5"/>
      <pageSetup orientation="portrait" horizontalDpi="300" verticalDpi="300" r:id="rId1"/>
      <headerFooter alignWithMargins="0"/>
    </customSheetView>
    <customSheetView guid="{55C190EC-F328-41C6-8EA4-3EF810C34832}" showPageBreaks="1" topLeftCell="A58">
      <selection activeCell="F82" sqref="F82"/>
      <pageMargins left="0.75" right="0.75" top="1" bottom="1" header="0.5" footer="0.5"/>
      <pageSetup orientation="portrait" horizontalDpi="300" verticalDpi="300" r:id="rId2"/>
      <headerFooter alignWithMargins="0"/>
    </customSheetView>
    <customSheetView guid="{0A2331D4-FF77-4A77-88ED-CF4956BFC34A}" showRuler="0" topLeftCell="A25">
      <selection activeCell="B31" sqref="B31"/>
      <pageMargins left="0.75" right="0.75" top="1" bottom="1" header="0.5" footer="0.5"/>
      <pageSetup orientation="portrait" horizontalDpi="300" verticalDpi="300" r:id="rId3"/>
      <headerFooter alignWithMargins="0"/>
    </customSheetView>
    <customSheetView guid="{EFC834DC-DAB8-4D8C-9E8A-AD612E0900B7}" showPageBreaks="1" showRuler="0" topLeftCell="A25">
      <selection activeCell="B31" sqref="B31"/>
      <pageMargins left="0.75" right="0.75" top="1" bottom="1" header="0.5" footer="0.5"/>
      <pageSetup orientation="portrait" horizontalDpi="300" verticalDpi="300" r:id="rId4"/>
      <headerFooter alignWithMargins="0"/>
    </customSheetView>
    <customSheetView guid="{3E2C84AD-BF0B-4E7A-B8B4-530776377935}" showRuler="0" topLeftCell="A25">
      <selection activeCell="B31" sqref="B31"/>
      <pageMargins left="0.75" right="0.75" top="1" bottom="1" header="0.5" footer="0.5"/>
      <pageSetup orientation="portrait" horizontalDpi="300" verticalDpi="300" r:id="rId5"/>
      <headerFooter alignWithMargins="0"/>
    </customSheetView>
  </customSheetViews>
  <phoneticPr fontId="0" type="noConversion"/>
  <pageMargins left="0.75" right="0.75" top="1" bottom="1" header="0.5" footer="0.5"/>
  <pageSetup orientation="portrait" horizontalDpi="300" verticalDpi="300" r:id="rId6"/>
  <headerFooter alignWithMargins="0"/>
</worksheet>
</file>

<file path=xl/worksheets/sheet11.xml><?xml version="1.0" encoding="utf-8"?>
<worksheet xmlns="http://schemas.openxmlformats.org/spreadsheetml/2006/main" xmlns:r="http://schemas.openxmlformats.org/officeDocument/2006/relationships">
  <dimension ref="A1:W82"/>
  <sheetViews>
    <sheetView workbookViewId="0"/>
  </sheetViews>
  <sheetFormatPr defaultRowHeight="10.5"/>
  <cols>
    <col min="1" max="1" width="5.83203125" customWidth="1"/>
    <col min="2" max="2" width="28.33203125" customWidth="1"/>
    <col min="3" max="3" width="15.33203125" style="21" customWidth="1"/>
    <col min="4" max="5" width="11.83203125" style="16" customWidth="1"/>
    <col min="6" max="6" width="11.83203125" style="8" customWidth="1"/>
    <col min="7" max="7" width="2.83203125" style="8" customWidth="1"/>
    <col min="8" max="9" width="11.83203125" style="16" customWidth="1"/>
    <col min="10" max="10" width="11.83203125" style="13" customWidth="1"/>
    <col min="11" max="11" width="2.83203125" customWidth="1"/>
    <col min="12" max="13" width="11.83203125" style="16" customWidth="1"/>
    <col min="14" max="14" width="11.83203125" style="13" customWidth="1"/>
    <col min="15" max="15" width="2.83203125" customWidth="1"/>
    <col min="16" max="17" width="11.83203125" style="16" customWidth="1"/>
    <col min="18" max="18" width="11.83203125" style="13" customWidth="1"/>
  </cols>
  <sheetData>
    <row r="1" spans="1:18" s="46" customFormat="1">
      <c r="C1" s="47" t="s">
        <v>100</v>
      </c>
      <c r="D1" s="49"/>
      <c r="E1" s="49"/>
      <c r="F1" s="50"/>
      <c r="G1" s="50"/>
      <c r="H1" s="49"/>
      <c r="I1" s="49" t="s">
        <v>94</v>
      </c>
      <c r="J1" s="51"/>
      <c r="L1" s="49"/>
      <c r="M1" s="49" t="s">
        <v>81</v>
      </c>
      <c r="N1" s="51"/>
      <c r="P1" s="49"/>
      <c r="Q1" s="49" t="s">
        <v>82</v>
      </c>
      <c r="R1" s="51"/>
    </row>
    <row r="2" spans="1:18" s="36" customFormat="1">
      <c r="A2" s="25" t="s">
        <v>0</v>
      </c>
      <c r="B2" s="25" t="s">
        <v>1</v>
      </c>
      <c r="C2" s="26" t="s">
        <v>115</v>
      </c>
      <c r="D2" s="32" t="s">
        <v>2</v>
      </c>
      <c r="E2" s="32" t="s">
        <v>88</v>
      </c>
      <c r="F2" s="29" t="s">
        <v>86</v>
      </c>
      <c r="G2" s="29"/>
      <c r="H2" s="33" t="s">
        <v>3</v>
      </c>
      <c r="I2" s="34" t="s">
        <v>84</v>
      </c>
      <c r="J2" s="35" t="s">
        <v>83</v>
      </c>
      <c r="L2" s="33" t="s">
        <v>3</v>
      </c>
      <c r="M2" s="34" t="s">
        <v>84</v>
      </c>
      <c r="N2" s="35" t="s">
        <v>83</v>
      </c>
      <c r="P2" s="33" t="s">
        <v>3</v>
      </c>
      <c r="Q2" s="34" t="s">
        <v>84</v>
      </c>
      <c r="R2" s="35" t="s">
        <v>83</v>
      </c>
    </row>
    <row r="3" spans="1:18">
      <c r="A3" s="1"/>
      <c r="B3" s="24" t="s">
        <v>4</v>
      </c>
      <c r="C3" s="22"/>
      <c r="D3" s="17"/>
      <c r="E3" s="17"/>
      <c r="F3" s="7"/>
      <c r="G3" s="7"/>
      <c r="H3" s="17"/>
      <c r="I3" s="17"/>
      <c r="L3" s="17"/>
      <c r="M3" s="17"/>
      <c r="P3" s="17"/>
      <c r="Q3" s="17"/>
    </row>
    <row r="4" spans="1:18">
      <c r="A4" s="3">
        <v>1</v>
      </c>
      <c r="B4" s="4" t="s">
        <v>5</v>
      </c>
      <c r="C4" s="39" t="str">
        <f ca="1">'Initial Enrollment'!C4</f>
        <v>MSIX</v>
      </c>
      <c r="D4" s="14">
        <f ca="1">+Variables!$B$2</f>
        <v>54352</v>
      </c>
      <c r="E4" s="18">
        <v>1</v>
      </c>
      <c r="F4" s="10">
        <f>+D4*E4</f>
        <v>54352</v>
      </c>
      <c r="G4" s="9"/>
      <c r="H4" s="14">
        <v>0</v>
      </c>
      <c r="I4" s="14">
        <v>0</v>
      </c>
      <c r="J4" s="13">
        <f ca="1">((((+F4*H4*I4)/60)/60)/Variables!$B$9)</f>
        <v>0</v>
      </c>
      <c r="L4" s="14">
        <v>0</v>
      </c>
      <c r="M4" s="14">
        <v>0</v>
      </c>
      <c r="N4" s="13">
        <f ca="1">((((+F4*L4*M4)/60)/60)/Variables!$B$9)</f>
        <v>0</v>
      </c>
      <c r="P4" s="14">
        <v>0</v>
      </c>
      <c r="Q4" s="14">
        <v>0</v>
      </c>
      <c r="R4" s="13">
        <f ca="1">((((+F4*P4*Q4)/60)/60)/Variables!$B$9)</f>
        <v>0</v>
      </c>
    </row>
    <row r="5" spans="1:18">
      <c r="A5" s="3">
        <v>2</v>
      </c>
      <c r="B5" s="4" t="s">
        <v>6</v>
      </c>
      <c r="C5" s="39" t="str">
        <f ca="1">'Initial Enrollment'!C5</f>
        <v>State or District Computer System</v>
      </c>
      <c r="D5" s="14">
        <f ca="1">+Variables!$B$2</f>
        <v>54352</v>
      </c>
      <c r="E5" s="18">
        <v>1</v>
      </c>
      <c r="F5" s="10">
        <f t="shared" ref="F5:F68" si="0">+D5*E5</f>
        <v>54352</v>
      </c>
      <c r="G5" s="9"/>
      <c r="H5" s="14">
        <v>0</v>
      </c>
      <c r="I5" s="14">
        <v>0</v>
      </c>
      <c r="J5" s="13">
        <f ca="1">((((+F5*H5*I5)/60)/60)/Variables!$B$9)</f>
        <v>0</v>
      </c>
      <c r="L5" s="14">
        <v>0</v>
      </c>
      <c r="M5" s="14">
        <v>0</v>
      </c>
      <c r="N5" s="13">
        <f ca="1">((((+F5*L5*M5)/60)/60)/Variables!$B$9)</f>
        <v>0</v>
      </c>
      <c r="P5" s="14">
        <v>0</v>
      </c>
      <c r="Q5" s="14">
        <v>0</v>
      </c>
      <c r="R5" s="13">
        <f ca="1">((((+F5*P5*Q5)/60)/60)/Variables!$B$9)</f>
        <v>0</v>
      </c>
    </row>
    <row r="6" spans="1:18">
      <c r="A6" s="3">
        <v>3</v>
      </c>
      <c r="B6" s="4" t="s">
        <v>7</v>
      </c>
      <c r="C6" s="39" t="str">
        <f ca="1">'Initial Enrollment'!C6</f>
        <v>State or District Computer System</v>
      </c>
      <c r="D6" s="14">
        <f ca="1">+Variables!$B$2</f>
        <v>54352</v>
      </c>
      <c r="E6" s="18">
        <v>1</v>
      </c>
      <c r="F6" s="10">
        <f t="shared" si="0"/>
        <v>54352</v>
      </c>
      <c r="G6" s="9"/>
      <c r="H6" s="14">
        <v>0</v>
      </c>
      <c r="I6" s="14">
        <v>0</v>
      </c>
      <c r="J6" s="13">
        <f ca="1">((((+F6*H6*I6)/60)/60)/Variables!$B$9)</f>
        <v>0</v>
      </c>
      <c r="L6" s="14">
        <v>0</v>
      </c>
      <c r="M6" s="14">
        <v>0</v>
      </c>
      <c r="N6" s="13">
        <f ca="1">((((+F6*L6*M6)/60)/60)/Variables!$B$9)</f>
        <v>0</v>
      </c>
      <c r="P6" s="14">
        <v>0</v>
      </c>
      <c r="Q6" s="14">
        <v>0</v>
      </c>
      <c r="R6" s="13">
        <f ca="1">((((+F6*P6*Q6)/60)/60)/Variables!$B$9)</f>
        <v>0</v>
      </c>
    </row>
    <row r="7" spans="1:18">
      <c r="A7" s="3">
        <v>4</v>
      </c>
      <c r="B7" s="4" t="s">
        <v>8</v>
      </c>
      <c r="C7" s="39" t="str">
        <f ca="1">'Initial Enrollment'!C7</f>
        <v>COE</v>
      </c>
      <c r="D7" s="14">
        <f ca="1">+Variables!$B$2</f>
        <v>54352</v>
      </c>
      <c r="E7" s="18">
        <v>1</v>
      </c>
      <c r="F7" s="10">
        <f t="shared" si="0"/>
        <v>54352</v>
      </c>
      <c r="G7" s="9"/>
      <c r="H7" s="14">
        <v>0</v>
      </c>
      <c r="I7" s="14">
        <v>0</v>
      </c>
      <c r="J7" s="13">
        <f ca="1">((((+F7*H7*I7)/60)/60)/Variables!$B$9)</f>
        <v>0</v>
      </c>
      <c r="L7" s="14">
        <v>0</v>
      </c>
      <c r="M7" s="14">
        <v>0</v>
      </c>
      <c r="N7" s="13">
        <f ca="1">((((+F7*L7*M7)/60)/60)/Variables!$B$9)</f>
        <v>0</v>
      </c>
      <c r="P7" s="14">
        <v>0</v>
      </c>
      <c r="Q7" s="14">
        <v>0</v>
      </c>
      <c r="R7" s="13">
        <f ca="1">((((+F7*P7*Q7)/60)/60)/Variables!$B$9)</f>
        <v>0</v>
      </c>
    </row>
    <row r="8" spans="1:18">
      <c r="A8" s="3">
        <v>5</v>
      </c>
      <c r="B8" s="4" t="s">
        <v>9</v>
      </c>
      <c r="C8" s="39" t="str">
        <f ca="1">'Initial Enrollment'!C8</f>
        <v>COE</v>
      </c>
      <c r="D8" s="14">
        <f ca="1">+Variables!$B$2</f>
        <v>54352</v>
      </c>
      <c r="E8" s="18">
        <v>1</v>
      </c>
      <c r="F8" s="10">
        <f t="shared" si="0"/>
        <v>54352</v>
      </c>
      <c r="G8" s="9"/>
      <c r="H8" s="14">
        <v>0</v>
      </c>
      <c r="I8" s="14">
        <v>0</v>
      </c>
      <c r="J8" s="13">
        <f ca="1">((((+F8*H8*I8)/60)/60)/Variables!$B$9)</f>
        <v>0</v>
      </c>
      <c r="L8" s="14">
        <v>0</v>
      </c>
      <c r="M8" s="14">
        <v>0</v>
      </c>
      <c r="N8" s="13">
        <f ca="1">((((+F8*L8*M8)/60)/60)/Variables!$B$9)</f>
        <v>0</v>
      </c>
      <c r="P8" s="14">
        <v>0</v>
      </c>
      <c r="Q8" s="14">
        <v>0</v>
      </c>
      <c r="R8" s="13">
        <f ca="1">((((+F8*P8*Q8)/60)/60)/Variables!$B$9)</f>
        <v>0</v>
      </c>
    </row>
    <row r="9" spans="1:18">
      <c r="A9" s="3">
        <v>6</v>
      </c>
      <c r="B9" s="4" t="s">
        <v>10</v>
      </c>
      <c r="C9" s="39" t="str">
        <f ca="1">'Initial Enrollment'!C9</f>
        <v>COE</v>
      </c>
      <c r="D9" s="14">
        <f ca="1">+Variables!$B$2</f>
        <v>54352</v>
      </c>
      <c r="E9" s="18">
        <v>1</v>
      </c>
      <c r="F9" s="10">
        <f t="shared" si="0"/>
        <v>54352</v>
      </c>
      <c r="G9" s="9"/>
      <c r="H9" s="14">
        <v>0</v>
      </c>
      <c r="I9" s="14">
        <v>0</v>
      </c>
      <c r="J9" s="13">
        <f ca="1">((((+F9*H9*I9)/60)/60)/Variables!$B$9)</f>
        <v>0</v>
      </c>
      <c r="L9" s="14">
        <v>0</v>
      </c>
      <c r="M9" s="14">
        <v>0</v>
      </c>
      <c r="N9" s="13">
        <f ca="1">((((+F9*L9*M9)/60)/60)/Variables!$B$9)</f>
        <v>0</v>
      </c>
      <c r="P9" s="14">
        <v>0</v>
      </c>
      <c r="Q9" s="14">
        <v>0</v>
      </c>
      <c r="R9" s="13">
        <f ca="1">((((+F9*P9*Q9)/60)/60)/Variables!$B$9)</f>
        <v>0</v>
      </c>
    </row>
    <row r="10" spans="1:18">
      <c r="A10" s="3">
        <v>7</v>
      </c>
      <c r="B10" s="4" t="s">
        <v>11</v>
      </c>
      <c r="C10" s="39" t="str">
        <f ca="1">'Initial Enrollment'!C10</f>
        <v>COE</v>
      </c>
      <c r="D10" s="14">
        <f ca="1">+Variables!$B$2</f>
        <v>54352</v>
      </c>
      <c r="E10" s="18">
        <v>1</v>
      </c>
      <c r="F10" s="10">
        <f t="shared" si="0"/>
        <v>54352</v>
      </c>
      <c r="G10" s="9"/>
      <c r="H10" s="14">
        <v>0</v>
      </c>
      <c r="I10" s="14">
        <v>0</v>
      </c>
      <c r="J10" s="13">
        <f ca="1">((((+F10*H10*I10)/60)/60)/Variables!$B$9)</f>
        <v>0</v>
      </c>
      <c r="L10" s="14">
        <v>0</v>
      </c>
      <c r="M10" s="14">
        <v>0</v>
      </c>
      <c r="N10" s="13">
        <f ca="1">((((+F10*L10*M10)/60)/60)/Variables!$B$9)</f>
        <v>0</v>
      </c>
      <c r="P10" s="14">
        <v>0</v>
      </c>
      <c r="Q10" s="14">
        <v>0</v>
      </c>
      <c r="R10" s="13">
        <f ca="1">((((+F10*P10*Q10)/60)/60)/Variables!$B$9)</f>
        <v>0</v>
      </c>
    </row>
    <row r="11" spans="1:18">
      <c r="A11" s="3">
        <v>8</v>
      </c>
      <c r="B11" s="4" t="s">
        <v>12</v>
      </c>
      <c r="C11" s="39" t="str">
        <f ca="1">'Initial Enrollment'!C11</f>
        <v>COE</v>
      </c>
      <c r="D11" s="14">
        <f ca="1">+Variables!$B$2</f>
        <v>54352</v>
      </c>
      <c r="E11" s="18">
        <v>1</v>
      </c>
      <c r="F11" s="10">
        <f t="shared" si="0"/>
        <v>54352</v>
      </c>
      <c r="G11" s="9"/>
      <c r="H11" s="14">
        <v>0</v>
      </c>
      <c r="I11" s="14">
        <v>0</v>
      </c>
      <c r="J11" s="13">
        <f ca="1">((((+F11*H11*I11)/60)/60)/Variables!$B$9)</f>
        <v>0</v>
      </c>
      <c r="L11" s="14">
        <v>0</v>
      </c>
      <c r="M11" s="14">
        <v>0</v>
      </c>
      <c r="N11" s="13">
        <f ca="1">((((+F11*L11*M11)/60)/60)/Variables!$B$9)</f>
        <v>0</v>
      </c>
      <c r="P11" s="14">
        <v>0</v>
      </c>
      <c r="Q11" s="14">
        <v>0</v>
      </c>
      <c r="R11" s="13">
        <f ca="1">((((+F11*P11*Q11)/60)/60)/Variables!$B$9)</f>
        <v>0</v>
      </c>
    </row>
    <row r="12" spans="1:18">
      <c r="A12" s="3">
        <v>9</v>
      </c>
      <c r="B12" s="4" t="s">
        <v>13</v>
      </c>
      <c r="C12" s="39" t="str">
        <f ca="1">'Initial Enrollment'!C12</f>
        <v>COE</v>
      </c>
      <c r="D12" s="14">
        <f ca="1">+Variables!$B$2</f>
        <v>54352</v>
      </c>
      <c r="E12" s="18">
        <v>1</v>
      </c>
      <c r="F12" s="10">
        <f t="shared" si="0"/>
        <v>54352</v>
      </c>
      <c r="G12" s="9"/>
      <c r="H12" s="14">
        <v>0</v>
      </c>
      <c r="I12" s="14">
        <v>0</v>
      </c>
      <c r="J12" s="13">
        <f ca="1">((((+F12*H12*I12)/60)/60)/Variables!$B$9)</f>
        <v>0</v>
      </c>
      <c r="L12" s="14">
        <v>0</v>
      </c>
      <c r="M12" s="14">
        <v>0</v>
      </c>
      <c r="N12" s="13">
        <f ca="1">((((+F12*L12*M12)/60)/60)/Variables!$B$9)</f>
        <v>0</v>
      </c>
      <c r="P12" s="14">
        <v>0</v>
      </c>
      <c r="Q12" s="14">
        <v>0</v>
      </c>
      <c r="R12" s="13">
        <f ca="1">((((+F12*P12*Q12)/60)/60)/Variables!$B$9)</f>
        <v>0</v>
      </c>
    </row>
    <row r="13" spans="1:18">
      <c r="A13" s="3">
        <v>10</v>
      </c>
      <c r="B13" s="4" t="s">
        <v>14</v>
      </c>
      <c r="C13" s="39" t="str">
        <f ca="1">'Initial Enrollment'!C13</f>
        <v>COE</v>
      </c>
      <c r="D13" s="14">
        <f ca="1">+Variables!$B$2</f>
        <v>54352</v>
      </c>
      <c r="E13" s="18">
        <v>1</v>
      </c>
      <c r="F13" s="10">
        <f t="shared" si="0"/>
        <v>54352</v>
      </c>
      <c r="G13" s="9"/>
      <c r="H13" s="14">
        <v>0</v>
      </c>
      <c r="I13" s="14">
        <v>0</v>
      </c>
      <c r="J13" s="13">
        <f ca="1">((((+F13*H13*I13)/60)/60)/Variables!$B$9)</f>
        <v>0</v>
      </c>
      <c r="L13" s="14">
        <v>0</v>
      </c>
      <c r="M13" s="14">
        <v>0</v>
      </c>
      <c r="N13" s="13">
        <f ca="1">((((+F13*L13*M13)/60)/60)/Variables!$B$9)</f>
        <v>0</v>
      </c>
      <c r="P13" s="14">
        <v>0</v>
      </c>
      <c r="Q13" s="14">
        <v>0</v>
      </c>
      <c r="R13" s="13">
        <f ca="1">((((+F13*P13*Q13)/60)/60)/Variables!$B$9)</f>
        <v>0</v>
      </c>
    </row>
    <row r="14" spans="1:18">
      <c r="A14" s="3">
        <v>11</v>
      </c>
      <c r="B14" s="4" t="s">
        <v>15</v>
      </c>
      <c r="C14" s="39" t="str">
        <f ca="1">'Initial Enrollment'!C14</f>
        <v>COE</v>
      </c>
      <c r="D14" s="14">
        <f ca="1">+Variables!$B$2</f>
        <v>54352</v>
      </c>
      <c r="E14" s="18">
        <v>1</v>
      </c>
      <c r="F14" s="10">
        <f t="shared" si="0"/>
        <v>54352</v>
      </c>
      <c r="G14" s="9"/>
      <c r="H14" s="14">
        <v>0</v>
      </c>
      <c r="I14" s="14">
        <v>0</v>
      </c>
      <c r="J14" s="13">
        <f ca="1">((((+F14*H14*I14)/60)/60)/Variables!$B$9)</f>
        <v>0</v>
      </c>
      <c r="L14" s="14">
        <v>0</v>
      </c>
      <c r="M14" s="14">
        <v>0</v>
      </c>
      <c r="N14" s="13">
        <f ca="1">((((+F14*L14*M14)/60)/60)/Variables!$B$9)</f>
        <v>0</v>
      </c>
      <c r="P14" s="14">
        <v>0</v>
      </c>
      <c r="Q14" s="14">
        <v>0</v>
      </c>
      <c r="R14" s="13">
        <f ca="1">((((+F14*P14*Q14)/60)/60)/Variables!$B$9)</f>
        <v>0</v>
      </c>
    </row>
    <row r="15" spans="1:18">
      <c r="A15" s="3">
        <v>12</v>
      </c>
      <c r="B15" s="4" t="s">
        <v>16</v>
      </c>
      <c r="C15" s="39" t="str">
        <f ca="1">'Initial Enrollment'!C16</f>
        <v>COE</v>
      </c>
      <c r="D15" s="14">
        <f ca="1">+Variables!$B$2</f>
        <v>54352</v>
      </c>
      <c r="E15" s="18">
        <v>1</v>
      </c>
      <c r="F15" s="10">
        <f t="shared" si="0"/>
        <v>54352</v>
      </c>
      <c r="G15" s="9"/>
      <c r="H15" s="14">
        <v>0</v>
      </c>
      <c r="I15" s="14">
        <v>0</v>
      </c>
      <c r="J15" s="13">
        <f ca="1">((((+F15*H15*I15)/60)/60)/Variables!$B$9)</f>
        <v>0</v>
      </c>
      <c r="L15" s="14">
        <v>0</v>
      </c>
      <c r="M15" s="14">
        <v>0</v>
      </c>
      <c r="N15" s="13">
        <f ca="1">((((+F15*L15*M15)/60)/60)/Variables!$B$9)</f>
        <v>0</v>
      </c>
      <c r="P15" s="14">
        <v>0</v>
      </c>
      <c r="Q15" s="14">
        <v>0</v>
      </c>
      <c r="R15" s="13">
        <f ca="1">((((+F15*P15*Q15)/60)/60)/Variables!$B$9)</f>
        <v>0</v>
      </c>
    </row>
    <row r="16" spans="1:18">
      <c r="A16" s="3">
        <v>13</v>
      </c>
      <c r="B16" s="4" t="s">
        <v>17</v>
      </c>
      <c r="C16" s="39" t="str">
        <f ca="1">'Initial Enrollment'!C17</f>
        <v>COE</v>
      </c>
      <c r="D16" s="14">
        <f ca="1">+Variables!$B$2</f>
        <v>54352</v>
      </c>
      <c r="E16" s="18">
        <v>1</v>
      </c>
      <c r="F16" s="10">
        <f t="shared" si="0"/>
        <v>54352</v>
      </c>
      <c r="G16" s="9"/>
      <c r="H16" s="14">
        <v>0</v>
      </c>
      <c r="I16" s="14">
        <v>0</v>
      </c>
      <c r="J16" s="13">
        <f ca="1">((((+F16*H16*I16)/60)/60)/Variables!$B$9)</f>
        <v>0</v>
      </c>
      <c r="L16" s="14">
        <v>0</v>
      </c>
      <c r="M16" s="14">
        <v>0</v>
      </c>
      <c r="N16" s="13">
        <f ca="1">((((+F16*L16*M16)/60)/60)/Variables!$B$9)</f>
        <v>0</v>
      </c>
      <c r="P16" s="14">
        <v>0</v>
      </c>
      <c r="Q16" s="14">
        <v>0</v>
      </c>
      <c r="R16" s="13">
        <f ca="1">((((+F16*P16*Q16)/60)/60)/Variables!$B$9)</f>
        <v>0</v>
      </c>
    </row>
    <row r="17" spans="1:18">
      <c r="A17" s="3">
        <v>14</v>
      </c>
      <c r="B17" s="4" t="s">
        <v>18</v>
      </c>
      <c r="C17" s="39" t="str">
        <f ca="1">'Initial Enrollment'!C18</f>
        <v>COE</v>
      </c>
      <c r="D17" s="14">
        <f ca="1">+Variables!$B$2</f>
        <v>54352</v>
      </c>
      <c r="E17" s="18">
        <v>1</v>
      </c>
      <c r="F17" s="10">
        <f t="shared" si="0"/>
        <v>54352</v>
      </c>
      <c r="G17" s="9"/>
      <c r="H17" s="14">
        <v>0</v>
      </c>
      <c r="I17" s="14">
        <v>0</v>
      </c>
      <c r="J17" s="13">
        <f ca="1">((((+F17*H17*I17)/60)/60)/Variables!$B$9)</f>
        <v>0</v>
      </c>
      <c r="L17" s="14">
        <v>0</v>
      </c>
      <c r="M17" s="14">
        <v>0</v>
      </c>
      <c r="N17" s="13">
        <f ca="1">((((+F17*L17*M17)/60)/60)/Variables!$B$9)</f>
        <v>0</v>
      </c>
      <c r="P17" s="14">
        <v>0</v>
      </c>
      <c r="Q17" s="14">
        <v>0</v>
      </c>
      <c r="R17" s="13">
        <f ca="1">((((+F17*P17*Q17)/60)/60)/Variables!$B$9)</f>
        <v>0</v>
      </c>
    </row>
    <row r="18" spans="1:18">
      <c r="A18" s="3">
        <v>15</v>
      </c>
      <c r="B18" s="4" t="s">
        <v>19</v>
      </c>
      <c r="C18" s="39" t="str">
        <f ca="1">'Initial Enrollment'!C19</f>
        <v>COE</v>
      </c>
      <c r="D18" s="14">
        <f ca="1">+Variables!$B$2</f>
        <v>54352</v>
      </c>
      <c r="E18" s="18">
        <v>1</v>
      </c>
      <c r="F18" s="10">
        <f t="shared" si="0"/>
        <v>54352</v>
      </c>
      <c r="G18" s="9"/>
      <c r="H18" s="14">
        <v>0</v>
      </c>
      <c r="I18" s="14">
        <v>0</v>
      </c>
      <c r="J18" s="13">
        <f ca="1">((((+F18*H18*I18)/60)/60)/Variables!$B$9)</f>
        <v>0</v>
      </c>
      <c r="L18" s="14">
        <v>0</v>
      </c>
      <c r="M18" s="14">
        <v>0</v>
      </c>
      <c r="N18" s="13">
        <f ca="1">((((+F18*L18*M18)/60)/60)/Variables!$B$9)</f>
        <v>0</v>
      </c>
      <c r="P18" s="14">
        <v>0</v>
      </c>
      <c r="Q18" s="14">
        <v>0</v>
      </c>
      <c r="R18" s="13">
        <f ca="1">((((+F18*P18*Q18)/60)/60)/Variables!$B$9)</f>
        <v>0</v>
      </c>
    </row>
    <row r="19" spans="1:18">
      <c r="A19" s="3">
        <v>16</v>
      </c>
      <c r="B19" s="4" t="s">
        <v>20</v>
      </c>
      <c r="C19" s="39" t="str">
        <f ca="1">'Initial Enrollment'!C20</f>
        <v>COE</v>
      </c>
      <c r="D19" s="14">
        <f ca="1">+Variables!$B$2</f>
        <v>54352</v>
      </c>
      <c r="E19" s="18">
        <v>1</v>
      </c>
      <c r="F19" s="10">
        <f t="shared" si="0"/>
        <v>54352</v>
      </c>
      <c r="G19" s="9"/>
      <c r="H19" s="14">
        <v>0</v>
      </c>
      <c r="I19" s="14">
        <v>0</v>
      </c>
      <c r="J19" s="13">
        <f ca="1">((((+F19*H19*I19)/60)/60)/Variables!$B$9)</f>
        <v>0</v>
      </c>
      <c r="L19" s="14">
        <v>0</v>
      </c>
      <c r="M19" s="14">
        <v>0</v>
      </c>
      <c r="N19" s="13">
        <f ca="1">((((+F19*L19*M19)/60)/60)/Variables!$B$9)</f>
        <v>0</v>
      </c>
      <c r="P19" s="14">
        <v>0</v>
      </c>
      <c r="Q19" s="14">
        <v>0</v>
      </c>
      <c r="R19" s="13">
        <f ca="1">((((+F19*P19*Q19)/60)/60)/Variables!$B$9)</f>
        <v>0</v>
      </c>
    </row>
    <row r="20" spans="1:18">
      <c r="A20" s="3">
        <v>17</v>
      </c>
      <c r="B20" s="4" t="s">
        <v>21</v>
      </c>
      <c r="C20" s="39" t="str">
        <f ca="1">'Initial Enrollment'!C21</f>
        <v>COE</v>
      </c>
      <c r="D20" s="14">
        <f ca="1">+Variables!$B$2</f>
        <v>54352</v>
      </c>
      <c r="E20" s="18">
        <v>1</v>
      </c>
      <c r="F20" s="10">
        <f t="shared" si="0"/>
        <v>54352</v>
      </c>
      <c r="G20" s="9"/>
      <c r="H20" s="14">
        <v>0</v>
      </c>
      <c r="I20" s="14">
        <v>0</v>
      </c>
      <c r="J20" s="13">
        <f ca="1">((((+F20*H20*I20)/60)/60)/Variables!$B$9)</f>
        <v>0</v>
      </c>
      <c r="L20" s="14">
        <v>0</v>
      </c>
      <c r="M20" s="14">
        <v>0</v>
      </c>
      <c r="N20" s="13">
        <f ca="1">((((+F20*L20*M20)/60)/60)/Variables!$B$9)</f>
        <v>0</v>
      </c>
      <c r="P20" s="14">
        <v>0</v>
      </c>
      <c r="Q20" s="14">
        <v>0</v>
      </c>
      <c r="R20" s="13">
        <f ca="1">((((+F20*P20*Q20)/60)/60)/Variables!$B$9)</f>
        <v>0</v>
      </c>
    </row>
    <row r="21" spans="1:18">
      <c r="A21" s="3">
        <v>18</v>
      </c>
      <c r="B21" s="4" t="s">
        <v>22</v>
      </c>
      <c r="C21" s="39" t="str">
        <f ca="1">'Initial Enrollment'!C22</f>
        <v>COE</v>
      </c>
      <c r="D21" s="14">
        <f ca="1">+Variables!$B$2</f>
        <v>54352</v>
      </c>
      <c r="E21" s="18">
        <v>1</v>
      </c>
      <c r="F21" s="10">
        <f t="shared" si="0"/>
        <v>54352</v>
      </c>
      <c r="G21" s="9"/>
      <c r="H21" s="14">
        <v>0</v>
      </c>
      <c r="I21" s="14">
        <v>0</v>
      </c>
      <c r="J21" s="13">
        <f ca="1">((((+F21*H21*I21)/60)/60)/Variables!$B$9)</f>
        <v>0</v>
      </c>
      <c r="L21" s="14">
        <v>0</v>
      </c>
      <c r="M21" s="14">
        <v>0</v>
      </c>
      <c r="N21" s="13">
        <f ca="1">((((+F21*L21*M21)/60)/60)/Variables!$B$9)</f>
        <v>0</v>
      </c>
      <c r="P21" s="14">
        <v>0</v>
      </c>
      <c r="Q21" s="14">
        <v>0</v>
      </c>
      <c r="R21" s="13">
        <f ca="1">((((+F21*P21*Q21)/60)/60)/Variables!$B$9)</f>
        <v>0</v>
      </c>
    </row>
    <row r="22" spans="1:18">
      <c r="A22" s="3">
        <v>19</v>
      </c>
      <c r="B22" s="4" t="s">
        <v>23</v>
      </c>
      <c r="C22" s="39" t="str">
        <f ca="1">'Initial Enrollment'!C23</f>
        <v>COE</v>
      </c>
      <c r="D22" s="14">
        <f ca="1">+Variables!$B$2</f>
        <v>54352</v>
      </c>
      <c r="E22" s="18">
        <v>1</v>
      </c>
      <c r="F22" s="10">
        <f t="shared" si="0"/>
        <v>54352</v>
      </c>
      <c r="G22" s="9"/>
      <c r="H22" s="14">
        <v>0</v>
      </c>
      <c r="I22" s="14">
        <v>0</v>
      </c>
      <c r="J22" s="13">
        <f ca="1">((((+F22*H22*I22)/60)/60)/Variables!$B$9)</f>
        <v>0</v>
      </c>
      <c r="L22" s="14">
        <v>0</v>
      </c>
      <c r="M22" s="14">
        <v>0</v>
      </c>
      <c r="N22" s="13">
        <f ca="1">((((+F22*L22*M22)/60)/60)/Variables!$B$9)</f>
        <v>0</v>
      </c>
      <c r="P22" s="14">
        <v>0</v>
      </c>
      <c r="Q22" s="14">
        <v>0</v>
      </c>
      <c r="R22" s="13">
        <f ca="1">((((+F22*P22*Q22)/60)/60)/Variables!$B$9)</f>
        <v>0</v>
      </c>
    </row>
    <row r="23" spans="1:18">
      <c r="A23" s="3">
        <v>20</v>
      </c>
      <c r="B23" s="4" t="s">
        <v>24</v>
      </c>
      <c r="C23" s="39" t="e">
        <f ca="1">'Initial Enrollment'!#REF!</f>
        <v>#REF!</v>
      </c>
      <c r="D23" s="14">
        <f ca="1">+Variables!$B$2</f>
        <v>54352</v>
      </c>
      <c r="E23" s="18">
        <v>1</v>
      </c>
      <c r="F23" s="10">
        <f t="shared" si="0"/>
        <v>54352</v>
      </c>
      <c r="G23" s="9"/>
      <c r="H23" s="14">
        <v>0</v>
      </c>
      <c r="I23" s="14">
        <v>0</v>
      </c>
      <c r="J23" s="13">
        <f ca="1">((((+F23*H23*I23)/60)/60)/Variables!$B$9)</f>
        <v>0</v>
      </c>
      <c r="L23" s="14">
        <v>0</v>
      </c>
      <c r="M23" s="14">
        <v>0</v>
      </c>
      <c r="N23" s="13">
        <f ca="1">((((+F23*L23*M23)/60)/60)/Variables!$B$9)</f>
        <v>0</v>
      </c>
      <c r="P23" s="14">
        <v>0</v>
      </c>
      <c r="Q23" s="14">
        <v>0</v>
      </c>
      <c r="R23" s="13">
        <f ca="1">((((+F23*P23*Q23)/60)/60)/Variables!$B$9)</f>
        <v>0</v>
      </c>
    </row>
    <row r="24" spans="1:18">
      <c r="A24" s="3">
        <v>21</v>
      </c>
      <c r="B24" s="4" t="s">
        <v>25</v>
      </c>
      <c r="C24" s="39" t="e">
        <f ca="1">'Initial Enrollment'!#REF!</f>
        <v>#REF!</v>
      </c>
      <c r="D24" s="14">
        <f ca="1">+Variables!$B$2</f>
        <v>54352</v>
      </c>
      <c r="E24" s="18">
        <v>1</v>
      </c>
      <c r="F24" s="10">
        <f t="shared" si="0"/>
        <v>54352</v>
      </c>
      <c r="G24" s="9"/>
      <c r="H24" s="14">
        <v>0</v>
      </c>
      <c r="I24" s="14">
        <v>0</v>
      </c>
      <c r="J24" s="13">
        <f ca="1">((((+F24*H24*I24)/60)/60)/Variables!$B$9)</f>
        <v>0</v>
      </c>
      <c r="L24" s="14">
        <v>0</v>
      </c>
      <c r="M24" s="14">
        <v>0</v>
      </c>
      <c r="N24" s="13">
        <f ca="1">((((+F24*L24*M24)/60)/60)/Variables!$B$9)</f>
        <v>0</v>
      </c>
      <c r="P24" s="14">
        <v>0</v>
      </c>
      <c r="Q24" s="14">
        <v>0</v>
      </c>
      <c r="R24" s="13">
        <f ca="1">((((+F24*P24*Q24)/60)/60)/Variables!$B$9)</f>
        <v>0</v>
      </c>
    </row>
    <row r="25" spans="1:18">
      <c r="A25" s="3">
        <v>22</v>
      </c>
      <c r="B25" s="4" t="s">
        <v>26</v>
      </c>
      <c r="C25" s="39" t="str">
        <f ca="1">'Initial Enrollment'!C24</f>
        <v>COE</v>
      </c>
      <c r="D25" s="14">
        <f ca="1">+Variables!$B$2</f>
        <v>54352</v>
      </c>
      <c r="E25" s="18">
        <v>1</v>
      </c>
      <c r="F25" s="10">
        <f t="shared" si="0"/>
        <v>54352</v>
      </c>
      <c r="G25" s="9"/>
      <c r="H25" s="14">
        <v>0</v>
      </c>
      <c r="I25" s="14">
        <v>0</v>
      </c>
      <c r="J25" s="13">
        <f ca="1">((((+F25*H25*I25)/60)/60)/Variables!$B$9)</f>
        <v>0</v>
      </c>
      <c r="L25" s="14">
        <v>0</v>
      </c>
      <c r="M25" s="14">
        <v>0</v>
      </c>
      <c r="N25" s="13">
        <f ca="1">((((+F25*L25*M25)/60)/60)/Variables!$B$9)</f>
        <v>0</v>
      </c>
      <c r="P25" s="14">
        <v>0</v>
      </c>
      <c r="Q25" s="14">
        <v>0</v>
      </c>
      <c r="R25" s="13">
        <f ca="1">((((+F25*P25*Q25)/60)/60)/Variables!$B$9)</f>
        <v>0</v>
      </c>
    </row>
    <row r="26" spans="1:18">
      <c r="A26" s="3">
        <v>23</v>
      </c>
      <c r="B26" s="4" t="s">
        <v>27</v>
      </c>
      <c r="C26" s="39" t="str">
        <f ca="1">'Initial Enrollment'!C25</f>
        <v>COE</v>
      </c>
      <c r="D26" s="14">
        <f ca="1">+Variables!$B$2</f>
        <v>54352</v>
      </c>
      <c r="E26" s="18">
        <v>1</v>
      </c>
      <c r="F26" s="10">
        <f t="shared" si="0"/>
        <v>54352</v>
      </c>
      <c r="G26" s="9"/>
      <c r="H26" s="14">
        <v>0</v>
      </c>
      <c r="I26" s="14">
        <v>0</v>
      </c>
      <c r="J26" s="13">
        <f ca="1">((((+F26*H26*I26)/60)/60)/Variables!$B$9)</f>
        <v>0</v>
      </c>
      <c r="L26" s="14">
        <v>0</v>
      </c>
      <c r="M26" s="14">
        <v>0</v>
      </c>
      <c r="N26" s="13">
        <f ca="1">((((+F26*L26*M26)/60)/60)/Variables!$B$9)</f>
        <v>0</v>
      </c>
      <c r="P26" s="14">
        <v>0</v>
      </c>
      <c r="Q26" s="14">
        <v>0</v>
      </c>
      <c r="R26" s="13">
        <f ca="1">((((+F26*P26*Q26)/60)/60)/Variables!$B$9)</f>
        <v>0</v>
      </c>
    </row>
    <row r="27" spans="1:18">
      <c r="A27" s="3">
        <v>24</v>
      </c>
      <c r="B27" s="4" t="s">
        <v>28</v>
      </c>
      <c r="C27" s="39" t="str">
        <f ca="1">'Initial Enrollment'!C26</f>
        <v>COE</v>
      </c>
      <c r="D27" s="14">
        <f ca="1">+Variables!$B$2</f>
        <v>54352</v>
      </c>
      <c r="E27" s="18">
        <v>1</v>
      </c>
      <c r="F27" s="10">
        <f t="shared" si="0"/>
        <v>54352</v>
      </c>
      <c r="G27" s="9"/>
      <c r="H27" s="14">
        <v>0</v>
      </c>
      <c r="I27" s="14">
        <v>0</v>
      </c>
      <c r="J27" s="13">
        <f ca="1">((((+F27*H27*I27)/60)/60)/Variables!$B$9)</f>
        <v>0</v>
      </c>
      <c r="L27" s="14">
        <v>0</v>
      </c>
      <c r="M27" s="14">
        <v>0</v>
      </c>
      <c r="N27" s="13">
        <f ca="1">((((+F27*L27*M27)/60)/60)/Variables!$B$9)</f>
        <v>0</v>
      </c>
      <c r="P27" s="14">
        <v>0</v>
      </c>
      <c r="Q27" s="14">
        <v>0</v>
      </c>
      <c r="R27" s="13">
        <f ca="1">((((+F27*P27*Q27)/60)/60)/Variables!$B$9)</f>
        <v>0</v>
      </c>
    </row>
    <row r="28" spans="1:18">
      <c r="A28" s="3">
        <v>25</v>
      </c>
      <c r="B28" s="4" t="s">
        <v>29</v>
      </c>
      <c r="C28" s="39" t="str">
        <f ca="1">'Initial Enrollment'!C27</f>
        <v>COE</v>
      </c>
      <c r="D28" s="14">
        <f ca="1">+Variables!$B$2</f>
        <v>54352</v>
      </c>
      <c r="E28" s="18">
        <v>1</v>
      </c>
      <c r="F28" s="10">
        <f t="shared" si="0"/>
        <v>54352</v>
      </c>
      <c r="G28" s="9"/>
      <c r="H28" s="14">
        <v>0</v>
      </c>
      <c r="I28" s="14">
        <v>0</v>
      </c>
      <c r="J28" s="13">
        <f ca="1">((((+F28*H28*I28)/60)/60)/Variables!$B$9)</f>
        <v>0</v>
      </c>
      <c r="L28" s="14">
        <v>0</v>
      </c>
      <c r="M28" s="14">
        <v>0</v>
      </c>
      <c r="N28" s="13">
        <f ca="1">((((+F28*L28*M28)/60)/60)/Variables!$B$9)</f>
        <v>0</v>
      </c>
      <c r="P28" s="14">
        <v>0</v>
      </c>
      <c r="Q28" s="14">
        <v>0</v>
      </c>
      <c r="R28" s="13">
        <f ca="1">((((+F28*P28*Q28)/60)/60)/Variables!$B$9)</f>
        <v>0</v>
      </c>
    </row>
    <row r="29" spans="1:18">
      <c r="A29" s="3">
        <v>26</v>
      </c>
      <c r="B29" s="4" t="s">
        <v>30</v>
      </c>
      <c r="C29" s="39" t="str">
        <f ca="1">'Initial Enrollment'!C28</f>
        <v>COE</v>
      </c>
      <c r="D29" s="14">
        <f ca="1">+Variables!$B$2</f>
        <v>54352</v>
      </c>
      <c r="E29" s="18">
        <v>1</v>
      </c>
      <c r="F29" s="10">
        <f t="shared" si="0"/>
        <v>54352</v>
      </c>
      <c r="G29" s="9"/>
      <c r="H29" s="14">
        <v>0</v>
      </c>
      <c r="I29" s="14">
        <v>0</v>
      </c>
      <c r="J29" s="13">
        <f ca="1">((((+F29*H29*I29)/60)/60)/Variables!$B$9)</f>
        <v>0</v>
      </c>
      <c r="L29" s="14">
        <v>0</v>
      </c>
      <c r="M29" s="14">
        <v>0</v>
      </c>
      <c r="N29" s="13">
        <f ca="1">((((+F29*L29*M29)/60)/60)/Variables!$B$9)</f>
        <v>0</v>
      </c>
      <c r="P29" s="14">
        <v>0</v>
      </c>
      <c r="Q29" s="14">
        <v>0</v>
      </c>
      <c r="R29" s="13">
        <f ca="1">((((+F29*P29*Q29)/60)/60)/Variables!$B$9)</f>
        <v>0</v>
      </c>
    </row>
    <row r="30" spans="1:18">
      <c r="A30" s="3">
        <v>27</v>
      </c>
      <c r="B30" s="4" t="s">
        <v>31</v>
      </c>
      <c r="C30" s="39" t="str">
        <f ca="1">'Initial Enrollment'!C29</f>
        <v>COE</v>
      </c>
      <c r="D30" s="14">
        <f ca="1">+Variables!$B$2</f>
        <v>54352</v>
      </c>
      <c r="E30" s="18">
        <v>1</v>
      </c>
      <c r="F30" s="10">
        <f t="shared" si="0"/>
        <v>54352</v>
      </c>
      <c r="G30" s="9"/>
      <c r="H30" s="14">
        <v>0</v>
      </c>
      <c r="I30" s="14">
        <v>0</v>
      </c>
      <c r="J30" s="13">
        <f ca="1">((((+F30*H30*I30)/60)/60)/Variables!$B$9)</f>
        <v>0</v>
      </c>
      <c r="L30" s="14">
        <v>0</v>
      </c>
      <c r="M30" s="14">
        <v>0</v>
      </c>
      <c r="N30" s="13">
        <f ca="1">((((+F30*L30*M30)/60)/60)/Variables!$B$9)</f>
        <v>0</v>
      </c>
      <c r="P30" s="14">
        <v>0</v>
      </c>
      <c r="Q30" s="14">
        <v>0</v>
      </c>
      <c r="R30" s="13">
        <f ca="1">((((+F30*P30*Q30)/60)/60)/Variables!$B$9)</f>
        <v>0</v>
      </c>
    </row>
    <row r="31" spans="1:18">
      <c r="A31" s="3">
        <v>28</v>
      </c>
      <c r="B31" s="4" t="s">
        <v>32</v>
      </c>
      <c r="C31" s="39" t="str">
        <f ca="1">'Initial Enrollment'!C30</f>
        <v>MEP Database</v>
      </c>
      <c r="D31" s="14">
        <f ca="1">+Variables!$B$2</f>
        <v>54352</v>
      </c>
      <c r="E31" s="18">
        <v>1</v>
      </c>
      <c r="F31" s="10">
        <f t="shared" si="0"/>
        <v>54352</v>
      </c>
      <c r="G31" s="9"/>
      <c r="H31" s="14">
        <v>0</v>
      </c>
      <c r="I31" s="14">
        <v>0</v>
      </c>
      <c r="J31" s="13">
        <f ca="1">((((+F31*H31*I31)/60)/60)/Variables!$B$9)</f>
        <v>0</v>
      </c>
      <c r="L31" s="14">
        <v>0</v>
      </c>
      <c r="M31" s="14">
        <v>0</v>
      </c>
      <c r="N31" s="13">
        <f ca="1">((((+F31*L31*M31)/60)/60)/Variables!$B$9)</f>
        <v>0</v>
      </c>
      <c r="P31" s="14">
        <v>0</v>
      </c>
      <c r="Q31" s="14">
        <v>0</v>
      </c>
      <c r="R31" s="13">
        <f ca="1">((((+F31*P31*Q31)/60)/60)/Variables!$B$9)</f>
        <v>0</v>
      </c>
    </row>
    <row r="32" spans="1:18">
      <c r="A32" s="3">
        <v>29</v>
      </c>
      <c r="B32" s="4" t="s">
        <v>33</v>
      </c>
      <c r="C32" s="39" t="e">
        <f ca="1">'Initial Enrollment'!#REF!</f>
        <v>#REF!</v>
      </c>
      <c r="D32" s="14">
        <f ca="1">+Variables!$B$2</f>
        <v>54352</v>
      </c>
      <c r="E32" s="18">
        <v>1</v>
      </c>
      <c r="F32" s="10">
        <f t="shared" si="0"/>
        <v>54352</v>
      </c>
      <c r="G32" s="9"/>
      <c r="H32" s="14">
        <v>0</v>
      </c>
      <c r="I32" s="14">
        <v>0</v>
      </c>
      <c r="J32" s="13">
        <f ca="1">((((+F32*H32*I32)/60)/60)/Variables!$B$9)</f>
        <v>0</v>
      </c>
      <c r="L32" s="14">
        <v>0</v>
      </c>
      <c r="M32" s="14">
        <v>0</v>
      </c>
      <c r="N32" s="13">
        <f ca="1">((((+F32*L32*M32)/60)/60)/Variables!$B$9)</f>
        <v>0</v>
      </c>
      <c r="P32" s="14">
        <v>0</v>
      </c>
      <c r="Q32" s="14">
        <v>0</v>
      </c>
      <c r="R32" s="13">
        <f ca="1">((((+F32*P32*Q32)/60)/60)/Variables!$B$9)</f>
        <v>0</v>
      </c>
    </row>
    <row r="33" spans="1:18">
      <c r="A33" s="3">
        <v>30</v>
      </c>
      <c r="B33" s="4" t="s">
        <v>34</v>
      </c>
      <c r="C33" s="39" t="e">
        <f ca="1">'Initial Enrollment'!#REF!</f>
        <v>#REF!</v>
      </c>
      <c r="D33" s="14">
        <f ca="1">+Variables!$B$2</f>
        <v>54352</v>
      </c>
      <c r="E33" s="18">
        <v>1</v>
      </c>
      <c r="F33" s="10">
        <f t="shared" si="0"/>
        <v>54352</v>
      </c>
      <c r="G33" s="9"/>
      <c r="H33" s="14">
        <v>0</v>
      </c>
      <c r="I33" s="14">
        <v>0</v>
      </c>
      <c r="J33" s="13">
        <f ca="1">((((+F33*H33*I33)/60)/60)/Variables!$B$9)</f>
        <v>0</v>
      </c>
      <c r="L33" s="14">
        <v>0</v>
      </c>
      <c r="M33" s="14">
        <v>0</v>
      </c>
      <c r="N33" s="13">
        <f ca="1">((((+F33*L33*M33)/60)/60)/Variables!$B$9)</f>
        <v>0</v>
      </c>
      <c r="P33" s="14">
        <v>0</v>
      </c>
      <c r="Q33" s="14">
        <v>0</v>
      </c>
      <c r="R33" s="13">
        <f ca="1">((((+F33*P33*Q33)/60)/60)/Variables!$B$9)</f>
        <v>0</v>
      </c>
    </row>
    <row r="34" spans="1:18">
      <c r="A34" s="5"/>
      <c r="B34" s="2" t="s">
        <v>4</v>
      </c>
      <c r="C34" s="39">
        <f ca="1">'Initial Enrollment'!C31</f>
        <v>0</v>
      </c>
      <c r="D34" s="14">
        <v>0</v>
      </c>
      <c r="E34" s="18">
        <v>0</v>
      </c>
      <c r="F34" s="10">
        <f t="shared" si="0"/>
        <v>0</v>
      </c>
      <c r="G34" s="9"/>
      <c r="H34" s="14">
        <v>0</v>
      </c>
      <c r="I34" s="14">
        <v>0</v>
      </c>
      <c r="J34" s="13">
        <f ca="1">((((+F34*H34*I34)/60)/60)/Variables!$B$9)</f>
        <v>0</v>
      </c>
      <c r="L34" s="14">
        <v>0</v>
      </c>
      <c r="M34" s="14">
        <v>0</v>
      </c>
      <c r="N34" s="13">
        <f ca="1">((((+F34*L34*M34)/60)/60)/Variables!$B$9)</f>
        <v>0</v>
      </c>
      <c r="P34" s="14">
        <v>0</v>
      </c>
      <c r="Q34" s="14">
        <v>0</v>
      </c>
      <c r="R34" s="13">
        <f ca="1">((((+F34*P34*Q34)/60)/60)/Variables!$B$9)</f>
        <v>0</v>
      </c>
    </row>
    <row r="35" spans="1:18">
      <c r="A35" s="3">
        <v>31</v>
      </c>
      <c r="B35" s="4" t="s">
        <v>35</v>
      </c>
      <c r="C35" s="39" t="str">
        <f ca="1">'Initial Enrollment'!C32</f>
        <v>Health Record</v>
      </c>
      <c r="D35" s="14">
        <f ca="1">+Variables!$B$2</f>
        <v>54352</v>
      </c>
      <c r="E35" s="18">
        <v>1</v>
      </c>
      <c r="F35" s="10">
        <f t="shared" si="0"/>
        <v>54352</v>
      </c>
      <c r="G35" s="9"/>
      <c r="H35" s="14">
        <v>0</v>
      </c>
      <c r="I35" s="14">
        <v>0</v>
      </c>
      <c r="J35" s="13">
        <f ca="1">((((+F35*H35*I35)/60)/60)/Variables!$B$9)</f>
        <v>0</v>
      </c>
      <c r="L35" s="14">
        <v>0</v>
      </c>
      <c r="M35" s="14">
        <v>0</v>
      </c>
      <c r="N35" s="13">
        <f ca="1">((((+F35*L35*M35)/60)/60)/Variables!$B$9)</f>
        <v>0</v>
      </c>
      <c r="P35" s="14">
        <v>0</v>
      </c>
      <c r="Q35" s="14">
        <v>0</v>
      </c>
      <c r="R35" s="13">
        <f ca="1">((((+F35*P35*Q35)/60)/60)/Variables!$B$9)</f>
        <v>0</v>
      </c>
    </row>
    <row r="36" spans="1:18">
      <c r="A36" s="3">
        <v>32</v>
      </c>
      <c r="B36" s="4" t="s">
        <v>36</v>
      </c>
      <c r="C36" s="39" t="e">
        <f ca="1">'Initial Enrollment'!#REF!</f>
        <v>#REF!</v>
      </c>
      <c r="D36" s="14">
        <f ca="1">+Variables!$B$2</f>
        <v>54352</v>
      </c>
      <c r="E36" s="18">
        <v>1</v>
      </c>
      <c r="F36" s="10">
        <f t="shared" si="0"/>
        <v>54352</v>
      </c>
      <c r="G36" s="9"/>
      <c r="H36" s="14">
        <v>0</v>
      </c>
      <c r="I36" s="14">
        <v>0</v>
      </c>
      <c r="J36" s="13">
        <f ca="1">((((+F36*H36*I36)/60)/60)/Variables!$B$9)</f>
        <v>0</v>
      </c>
      <c r="L36" s="14">
        <v>0</v>
      </c>
      <c r="M36" s="14">
        <v>0</v>
      </c>
      <c r="N36" s="13">
        <f ca="1">((((+F36*L36*M36)/60)/60)/Variables!$B$9)</f>
        <v>0</v>
      </c>
      <c r="P36" s="14">
        <v>0</v>
      </c>
      <c r="Q36" s="14">
        <v>0</v>
      </c>
      <c r="R36" s="13">
        <f ca="1">((((+F36*P36*Q36)/60)/60)/Variables!$B$9)</f>
        <v>0</v>
      </c>
    </row>
    <row r="37" spans="1:18">
      <c r="A37" s="5"/>
      <c r="B37" s="6" t="s">
        <v>37</v>
      </c>
      <c r="C37" s="39">
        <f ca="1">'Initial Enrollment'!C33</f>
        <v>0</v>
      </c>
      <c r="D37" s="14">
        <v>0</v>
      </c>
      <c r="E37" s="18">
        <v>0</v>
      </c>
      <c r="F37" s="10">
        <f t="shared" si="0"/>
        <v>0</v>
      </c>
      <c r="G37" s="9"/>
      <c r="H37" s="14">
        <v>0</v>
      </c>
      <c r="I37" s="14">
        <v>0</v>
      </c>
      <c r="J37" s="13">
        <f ca="1">((((+F37*H37*I37)/60)/60)/Variables!$B$9)</f>
        <v>0</v>
      </c>
      <c r="L37" s="14">
        <v>0</v>
      </c>
      <c r="M37" s="14">
        <v>0</v>
      </c>
      <c r="N37" s="13">
        <f ca="1">((((+F37*L37*M37)/60)/60)/Variables!$B$9)</f>
        <v>0</v>
      </c>
      <c r="P37" s="14">
        <v>0</v>
      </c>
      <c r="Q37" s="14">
        <v>0</v>
      </c>
      <c r="R37" s="13">
        <f ca="1">((((+F37*P37*Q37)/60)/60)/Variables!$B$9)</f>
        <v>0</v>
      </c>
    </row>
    <row r="38" spans="1:18">
      <c r="A38" s="3">
        <v>33</v>
      </c>
      <c r="B38" s="4" t="s">
        <v>38</v>
      </c>
      <c r="C38" s="39" t="str">
        <f ca="1">'Initial Enrollment'!C34</f>
        <v>School/MEP Project Records</v>
      </c>
      <c r="D38" s="14">
        <f ca="1">+Variables!$B$2</f>
        <v>54352</v>
      </c>
      <c r="E38" s="18">
        <v>1</v>
      </c>
      <c r="F38" s="10">
        <f t="shared" si="0"/>
        <v>54352</v>
      </c>
      <c r="G38" s="9"/>
      <c r="H38" s="14">
        <v>0</v>
      </c>
      <c r="I38" s="14">
        <v>0</v>
      </c>
      <c r="J38" s="13">
        <f ca="1">((((+F38*H38*I38)/60)/60)/Variables!$B$9)</f>
        <v>0</v>
      </c>
      <c r="L38" s="14">
        <v>0</v>
      </c>
      <c r="M38" s="14">
        <v>0</v>
      </c>
      <c r="N38" s="13">
        <f ca="1">((((+F38*L38*M38)/60)/60)/Variables!$B$9)</f>
        <v>0</v>
      </c>
      <c r="P38" s="14">
        <v>0</v>
      </c>
      <c r="Q38" s="14">
        <v>0</v>
      </c>
      <c r="R38" s="13">
        <f ca="1">((((+F38*P38*Q38)/60)/60)/Variables!$B$9)</f>
        <v>0</v>
      </c>
    </row>
    <row r="39" spans="1:18">
      <c r="A39" s="3">
        <v>34</v>
      </c>
      <c r="B39" s="4" t="s">
        <v>39</v>
      </c>
      <c r="C39" s="39" t="str">
        <f ca="1">'Initial Enrollment'!C35</f>
        <v>School/MEP Project Records</v>
      </c>
      <c r="D39" s="14">
        <f ca="1">+Variables!$B$2</f>
        <v>54352</v>
      </c>
      <c r="E39" s="18">
        <v>1</v>
      </c>
      <c r="F39" s="10">
        <f t="shared" si="0"/>
        <v>54352</v>
      </c>
      <c r="G39" s="9"/>
      <c r="H39" s="14">
        <v>0</v>
      </c>
      <c r="I39" s="14">
        <v>0</v>
      </c>
      <c r="J39" s="13">
        <f ca="1">((((+F39*H39*I39)/60)/60)/Variables!$B$9)</f>
        <v>0</v>
      </c>
      <c r="L39" s="14">
        <v>0</v>
      </c>
      <c r="M39" s="14">
        <v>0</v>
      </c>
      <c r="N39" s="13">
        <f ca="1">((((+F39*L39*M39)/60)/60)/Variables!$B$9)</f>
        <v>0</v>
      </c>
      <c r="P39" s="14">
        <v>0</v>
      </c>
      <c r="Q39" s="14">
        <v>0</v>
      </c>
      <c r="R39" s="13">
        <f ca="1">((((+F39*P39*Q39)/60)/60)/Variables!$B$9)</f>
        <v>0</v>
      </c>
    </row>
    <row r="40" spans="1:18">
      <c r="A40" s="3">
        <v>35</v>
      </c>
      <c r="B40" s="4" t="s">
        <v>40</v>
      </c>
      <c r="C40" s="39" t="str">
        <f ca="1">'Initial Enrollment'!C36</f>
        <v>School/MEP Project Records</v>
      </c>
      <c r="D40" s="14">
        <f ca="1">+Variables!$B$2</f>
        <v>54352</v>
      </c>
      <c r="E40" s="18">
        <v>1</v>
      </c>
      <c r="F40" s="10">
        <f t="shared" si="0"/>
        <v>54352</v>
      </c>
      <c r="G40" s="9"/>
      <c r="H40" s="14">
        <v>0</v>
      </c>
      <c r="I40" s="14">
        <v>0</v>
      </c>
      <c r="J40" s="13">
        <f ca="1">((((+F40*H40*I40)/60)/60)/Variables!$B$9)</f>
        <v>0</v>
      </c>
      <c r="L40" s="14">
        <v>0</v>
      </c>
      <c r="M40" s="14">
        <v>0</v>
      </c>
      <c r="N40" s="13">
        <f ca="1">((((+F40*L40*M40)/60)/60)/Variables!$B$9)</f>
        <v>0</v>
      </c>
      <c r="P40" s="14">
        <v>0</v>
      </c>
      <c r="Q40" s="14">
        <v>0</v>
      </c>
      <c r="R40" s="13">
        <f ca="1">((((+F40*P40*Q40)/60)/60)/Variables!$B$9)</f>
        <v>0</v>
      </c>
    </row>
    <row r="41" spans="1:18">
      <c r="A41" s="3">
        <v>36</v>
      </c>
      <c r="B41" s="4" t="s">
        <v>41</v>
      </c>
      <c r="C41" s="39" t="str">
        <f ca="1">'Initial Enrollment'!C37</f>
        <v>School/MEP Project Records</v>
      </c>
      <c r="D41" s="14">
        <f ca="1">+Variables!$B$2</f>
        <v>54352</v>
      </c>
      <c r="E41" s="18">
        <v>1</v>
      </c>
      <c r="F41" s="10">
        <f t="shared" si="0"/>
        <v>54352</v>
      </c>
      <c r="G41" s="9"/>
      <c r="H41" s="14">
        <v>0</v>
      </c>
      <c r="I41" s="14">
        <v>0</v>
      </c>
      <c r="J41" s="13">
        <f ca="1">((((+F41*H41*I41)/60)/60)/Variables!$B$9)</f>
        <v>0</v>
      </c>
      <c r="L41" s="14">
        <v>0</v>
      </c>
      <c r="M41" s="14">
        <v>0</v>
      </c>
      <c r="N41" s="13">
        <f ca="1">((((+F41*L41*M41)/60)/60)/Variables!$B$9)</f>
        <v>0</v>
      </c>
      <c r="P41" s="14">
        <v>0</v>
      </c>
      <c r="Q41" s="14">
        <v>0</v>
      </c>
      <c r="R41" s="13">
        <f ca="1">((((+F41*P41*Q41)/60)/60)/Variables!$B$9)</f>
        <v>0</v>
      </c>
    </row>
    <row r="42" spans="1:18">
      <c r="A42" s="3">
        <v>37</v>
      </c>
      <c r="B42" s="4" t="s">
        <v>42</v>
      </c>
      <c r="C42" s="39" t="str">
        <f ca="1">'Initial Enrollment'!C39</f>
        <v>State or District Computer System</v>
      </c>
      <c r="D42" s="14">
        <f ca="1">+Variables!$B$2</f>
        <v>54352</v>
      </c>
      <c r="E42" s="18">
        <v>1</v>
      </c>
      <c r="F42" s="10">
        <f t="shared" si="0"/>
        <v>54352</v>
      </c>
      <c r="G42" s="9"/>
      <c r="H42" s="14">
        <v>0</v>
      </c>
      <c r="I42" s="14">
        <v>0</v>
      </c>
      <c r="J42" s="13">
        <f ca="1">((((+F42*H42*I42)/60)/60)/Variables!$B$9)</f>
        <v>0</v>
      </c>
      <c r="L42" s="14">
        <v>0</v>
      </c>
      <c r="M42" s="14">
        <v>0</v>
      </c>
      <c r="N42" s="13">
        <f ca="1">((((+F42*L42*M42)/60)/60)/Variables!$B$9)</f>
        <v>0</v>
      </c>
      <c r="P42" s="14">
        <v>0</v>
      </c>
      <c r="Q42" s="14">
        <v>0</v>
      </c>
      <c r="R42" s="13">
        <f ca="1">((((+F42*P42*Q42)/60)/60)/Variables!$B$9)</f>
        <v>0</v>
      </c>
    </row>
    <row r="43" spans="1:18">
      <c r="A43" s="3">
        <v>38</v>
      </c>
      <c r="B43" s="4" t="s">
        <v>43</v>
      </c>
      <c r="C43" s="39" t="str">
        <f ca="1">'Initial Enrollment'!C40</f>
        <v>EDEN</v>
      </c>
      <c r="D43" s="14">
        <f ca="1">+Variables!$B$2</f>
        <v>54352</v>
      </c>
      <c r="E43" s="18">
        <v>1</v>
      </c>
      <c r="F43" s="10">
        <f t="shared" si="0"/>
        <v>54352</v>
      </c>
      <c r="G43" s="9"/>
      <c r="H43" s="14">
        <v>0</v>
      </c>
      <c r="I43" s="14">
        <v>0</v>
      </c>
      <c r="J43" s="13">
        <f ca="1">((((+F43*H43*I43)/60)/60)/Variables!$B$9)</f>
        <v>0</v>
      </c>
      <c r="L43" s="14">
        <v>0</v>
      </c>
      <c r="M43" s="14">
        <v>0</v>
      </c>
      <c r="N43" s="13">
        <f ca="1">((((+F43*L43*M43)/60)/60)/Variables!$B$9)</f>
        <v>0</v>
      </c>
      <c r="P43" s="14">
        <v>0</v>
      </c>
      <c r="Q43" s="14">
        <v>0</v>
      </c>
      <c r="R43" s="13">
        <f ca="1">((((+F43*P43*Q43)/60)/60)/Variables!$B$9)</f>
        <v>0</v>
      </c>
    </row>
    <row r="44" spans="1:18">
      <c r="A44" s="3">
        <v>39</v>
      </c>
      <c r="B44" s="4" t="s">
        <v>44</v>
      </c>
      <c r="C44" s="39" t="str">
        <f ca="1">'Initial Enrollment'!C41</f>
        <v>EDEN</v>
      </c>
      <c r="D44" s="14">
        <f ca="1">+Variables!$B$2</f>
        <v>54352</v>
      </c>
      <c r="E44" s="18">
        <v>1</v>
      </c>
      <c r="F44" s="10">
        <f t="shared" si="0"/>
        <v>54352</v>
      </c>
      <c r="G44" s="9"/>
      <c r="H44" s="14">
        <v>0</v>
      </c>
      <c r="I44" s="14">
        <v>0</v>
      </c>
      <c r="J44" s="13">
        <f ca="1">((((+F44*H44*I44)/60)/60)/Variables!$B$9)</f>
        <v>0</v>
      </c>
      <c r="L44" s="14">
        <v>0</v>
      </c>
      <c r="M44" s="14">
        <v>0</v>
      </c>
      <c r="N44" s="13">
        <f ca="1">((((+F44*L44*M44)/60)/60)/Variables!$B$9)</f>
        <v>0</v>
      </c>
      <c r="P44" s="14">
        <v>0</v>
      </c>
      <c r="Q44" s="14">
        <v>0</v>
      </c>
      <c r="R44" s="13">
        <f ca="1">((((+F44*P44*Q44)/60)/60)/Variables!$B$9)</f>
        <v>0</v>
      </c>
    </row>
    <row r="45" spans="1:18">
      <c r="A45" s="3">
        <v>40</v>
      </c>
      <c r="B45" s="4" t="s">
        <v>45</v>
      </c>
      <c r="C45" s="39" t="str">
        <f ca="1">'Initial Enrollment'!C42</f>
        <v>EDEN</v>
      </c>
      <c r="D45" s="14">
        <f ca="1">+Variables!$B$2</f>
        <v>54352</v>
      </c>
      <c r="E45" s="18">
        <v>1</v>
      </c>
      <c r="F45" s="10">
        <f t="shared" si="0"/>
        <v>54352</v>
      </c>
      <c r="G45" s="9"/>
      <c r="H45" s="14">
        <v>0</v>
      </c>
      <c r="I45" s="14">
        <v>0</v>
      </c>
      <c r="J45" s="13">
        <f ca="1">((((+F45*H45*I45)/60)/60)/Variables!$B$9)</f>
        <v>0</v>
      </c>
      <c r="L45" s="14">
        <v>0</v>
      </c>
      <c r="M45" s="14">
        <v>0</v>
      </c>
      <c r="N45" s="13">
        <f ca="1">((((+F45*L45*M45)/60)/60)/Variables!$B$9)</f>
        <v>0</v>
      </c>
      <c r="P45" s="14">
        <v>0</v>
      </c>
      <c r="Q45" s="14">
        <v>0</v>
      </c>
      <c r="R45" s="13">
        <f ca="1">((((+F45*P45*Q45)/60)/60)/Variables!$B$9)</f>
        <v>0</v>
      </c>
    </row>
    <row r="46" spans="1:18">
      <c r="A46" s="3">
        <v>41</v>
      </c>
      <c r="B46" s="4" t="s">
        <v>46</v>
      </c>
      <c r="C46" s="39" t="str">
        <f ca="1">'Initial Enrollment'!C43</f>
        <v>EDEN</v>
      </c>
      <c r="D46" s="14">
        <f ca="1">+Variables!$B$2</f>
        <v>54352</v>
      </c>
      <c r="E46" s="18">
        <v>1</v>
      </c>
      <c r="F46" s="10">
        <f t="shared" si="0"/>
        <v>54352</v>
      </c>
      <c r="G46" s="9"/>
      <c r="H46" s="14">
        <v>0</v>
      </c>
      <c r="I46" s="14">
        <v>0</v>
      </c>
      <c r="J46" s="13">
        <f ca="1">((((+F46*H46*I46)/60)/60)/Variables!$B$9)</f>
        <v>0</v>
      </c>
      <c r="L46" s="14">
        <v>0</v>
      </c>
      <c r="M46" s="14">
        <v>0</v>
      </c>
      <c r="N46" s="13">
        <f ca="1">((((+F46*L46*M46)/60)/60)/Variables!$B$9)</f>
        <v>0</v>
      </c>
      <c r="P46" s="14">
        <v>0</v>
      </c>
      <c r="Q46" s="14">
        <v>0</v>
      </c>
      <c r="R46" s="13">
        <f ca="1">((((+F46*P46*Q46)/60)/60)/Variables!$B$9)</f>
        <v>0</v>
      </c>
    </row>
    <row r="47" spans="1:18">
      <c r="A47" s="3">
        <v>42</v>
      </c>
      <c r="B47" s="4" t="s">
        <v>47</v>
      </c>
      <c r="C47" s="39" t="str">
        <f ca="1">'Initial Enrollment'!C44</f>
        <v>EDEN</v>
      </c>
      <c r="D47" s="14">
        <f ca="1">+Variables!$B$2</f>
        <v>54352</v>
      </c>
      <c r="E47" s="18">
        <v>1</v>
      </c>
      <c r="F47" s="10">
        <f t="shared" si="0"/>
        <v>54352</v>
      </c>
      <c r="G47" s="9"/>
      <c r="H47" s="14">
        <v>0</v>
      </c>
      <c r="I47" s="14">
        <v>0</v>
      </c>
      <c r="J47" s="13">
        <f ca="1">((((+F47*H47*I47)/60)/60)/Variables!$B$9)</f>
        <v>0</v>
      </c>
      <c r="L47" s="14">
        <v>0</v>
      </c>
      <c r="M47" s="14">
        <v>0</v>
      </c>
      <c r="N47" s="13">
        <f ca="1">((((+F47*L47*M47)/60)/60)/Variables!$B$9)</f>
        <v>0</v>
      </c>
      <c r="P47" s="14">
        <v>0</v>
      </c>
      <c r="Q47" s="14">
        <v>0</v>
      </c>
      <c r="R47" s="13">
        <f ca="1">((((+F47*P47*Q47)/60)/60)/Variables!$B$9)</f>
        <v>0</v>
      </c>
    </row>
    <row r="48" spans="1:18">
      <c r="A48" s="3">
        <v>43</v>
      </c>
      <c r="B48" s="4" t="s">
        <v>48</v>
      </c>
      <c r="C48" s="39" t="str">
        <f ca="1">'Initial Enrollment'!C45</f>
        <v>EDEN</v>
      </c>
      <c r="D48" s="14">
        <f ca="1">+Variables!$B$2</f>
        <v>54352</v>
      </c>
      <c r="E48" s="18">
        <v>1</v>
      </c>
      <c r="F48" s="10">
        <f t="shared" si="0"/>
        <v>54352</v>
      </c>
      <c r="G48" s="9"/>
      <c r="H48" s="14">
        <v>0</v>
      </c>
      <c r="I48" s="14">
        <v>0</v>
      </c>
      <c r="J48" s="13">
        <f ca="1">((((+F48*H48*I48)/60)/60)/Variables!$B$9)</f>
        <v>0</v>
      </c>
      <c r="L48" s="14">
        <v>0</v>
      </c>
      <c r="M48" s="14">
        <v>0</v>
      </c>
      <c r="N48" s="13">
        <f ca="1">((((+F48*L48*M48)/60)/60)/Variables!$B$9)</f>
        <v>0</v>
      </c>
      <c r="P48" s="14">
        <v>0</v>
      </c>
      <c r="Q48" s="14">
        <v>0</v>
      </c>
      <c r="R48" s="13">
        <f ca="1">((((+F48*P48*Q48)/60)/60)/Variables!$B$9)</f>
        <v>0</v>
      </c>
    </row>
    <row r="49" spans="1:18">
      <c r="A49" s="3">
        <v>44</v>
      </c>
      <c r="B49" s="4" t="s">
        <v>49</v>
      </c>
      <c r="C49" s="39" t="str">
        <f ca="1">'Initial Enrollment'!C47</f>
        <v>EDEN</v>
      </c>
      <c r="D49" s="14">
        <f ca="1">+Variables!$B$2</f>
        <v>54352</v>
      </c>
      <c r="E49" s="18">
        <v>1</v>
      </c>
      <c r="F49" s="10">
        <f t="shared" si="0"/>
        <v>54352</v>
      </c>
      <c r="G49" s="9"/>
      <c r="H49" s="14">
        <v>0</v>
      </c>
      <c r="I49" s="14">
        <v>0</v>
      </c>
      <c r="J49" s="13">
        <f ca="1">((((+F49*H49*I49)/60)/60)/Variables!$B$9)</f>
        <v>0</v>
      </c>
      <c r="L49" s="14">
        <v>0</v>
      </c>
      <c r="M49" s="14">
        <v>0</v>
      </c>
      <c r="N49" s="13">
        <f ca="1">((((+F49*L49*M49)/60)/60)/Variables!$B$9)</f>
        <v>0</v>
      </c>
      <c r="P49" s="14">
        <v>0</v>
      </c>
      <c r="Q49" s="14">
        <v>0</v>
      </c>
      <c r="R49" s="13">
        <f ca="1">((((+F49*P49*Q49)/60)/60)/Variables!$B$9)</f>
        <v>0</v>
      </c>
    </row>
    <row r="50" spans="1:18">
      <c r="A50" s="3">
        <v>45</v>
      </c>
      <c r="B50" s="4" t="s">
        <v>50</v>
      </c>
      <c r="C50" s="39" t="str">
        <f ca="1">'Initial Enrollment'!C48</f>
        <v>EDEN</v>
      </c>
      <c r="D50" s="14">
        <f ca="1">+Variables!$B$2</f>
        <v>54352</v>
      </c>
      <c r="E50" s="18">
        <v>1</v>
      </c>
      <c r="F50" s="10">
        <f t="shared" si="0"/>
        <v>54352</v>
      </c>
      <c r="G50" s="9"/>
      <c r="H50" s="14">
        <v>0</v>
      </c>
      <c r="I50" s="14">
        <v>0</v>
      </c>
      <c r="J50" s="13">
        <f ca="1">((((+F50*H50*I50)/60)/60)/Variables!$B$9)</f>
        <v>0</v>
      </c>
      <c r="L50" s="14">
        <v>0</v>
      </c>
      <c r="M50" s="14">
        <v>0</v>
      </c>
      <c r="N50" s="13">
        <f ca="1">((((+F50*L50*M50)/60)/60)/Variables!$B$9)</f>
        <v>0</v>
      </c>
      <c r="P50" s="14">
        <v>0</v>
      </c>
      <c r="Q50" s="14">
        <v>0</v>
      </c>
      <c r="R50" s="13">
        <f ca="1">((((+F50*P50*Q50)/60)/60)/Variables!$B$9)</f>
        <v>0</v>
      </c>
    </row>
    <row r="51" spans="1:18">
      <c r="A51" s="3">
        <v>46</v>
      </c>
      <c r="B51" s="4" t="s">
        <v>51</v>
      </c>
      <c r="C51" s="39" t="str">
        <f ca="1">'Initial Enrollment'!C49</f>
        <v>EDEN</v>
      </c>
      <c r="D51" s="14">
        <f ca="1">+Variables!$B$2</f>
        <v>54352</v>
      </c>
      <c r="E51" s="18">
        <v>1</v>
      </c>
      <c r="F51" s="10">
        <f t="shared" si="0"/>
        <v>54352</v>
      </c>
      <c r="G51" s="9"/>
      <c r="H51" s="14">
        <v>0</v>
      </c>
      <c r="I51" s="14">
        <v>0</v>
      </c>
      <c r="J51" s="13">
        <f ca="1">((((+F51*H51*I51)/60)/60)/Variables!$B$9)</f>
        <v>0</v>
      </c>
      <c r="L51" s="14">
        <v>0</v>
      </c>
      <c r="M51" s="14">
        <v>0</v>
      </c>
      <c r="N51" s="13">
        <f ca="1">((((+F51*L51*M51)/60)/60)/Variables!$B$9)</f>
        <v>0</v>
      </c>
      <c r="P51" s="14">
        <v>0</v>
      </c>
      <c r="Q51" s="14">
        <v>0</v>
      </c>
      <c r="R51" s="13">
        <f ca="1">((((+F51*P51*Q51)/60)/60)/Variables!$B$9)</f>
        <v>0</v>
      </c>
    </row>
    <row r="52" spans="1:18">
      <c r="A52" s="3">
        <v>47</v>
      </c>
      <c r="B52" s="4" t="s">
        <v>52</v>
      </c>
      <c r="C52" s="39" t="str">
        <f ca="1">'Initial Enrollment'!C50</f>
        <v>COE</v>
      </c>
      <c r="D52" s="14">
        <f ca="1">+Variables!$B$2</f>
        <v>54352</v>
      </c>
      <c r="E52" s="18">
        <v>1</v>
      </c>
      <c r="F52" s="10">
        <f t="shared" si="0"/>
        <v>54352</v>
      </c>
      <c r="G52" s="9"/>
      <c r="H52" s="14">
        <v>0</v>
      </c>
      <c r="I52" s="14">
        <v>0</v>
      </c>
      <c r="J52" s="13">
        <f ca="1">((((+F52*H52*I52)/60)/60)/Variables!$B$9)</f>
        <v>0</v>
      </c>
      <c r="L52" s="14">
        <v>0</v>
      </c>
      <c r="M52" s="14">
        <v>0</v>
      </c>
      <c r="N52" s="13">
        <f ca="1">((((+F52*L52*M52)/60)/60)/Variables!$B$9)</f>
        <v>0</v>
      </c>
      <c r="P52" s="14">
        <v>0</v>
      </c>
      <c r="Q52" s="14">
        <v>0</v>
      </c>
      <c r="R52" s="13">
        <f ca="1">((((+F52*P52*Q52)/60)/60)/Variables!$B$9)</f>
        <v>0</v>
      </c>
    </row>
    <row r="53" spans="1:18">
      <c r="A53" s="3">
        <v>48</v>
      </c>
      <c r="B53" s="4" t="s">
        <v>53</v>
      </c>
      <c r="C53" s="39" t="str">
        <f ca="1">'Initial Enrollment'!C51</f>
        <v>MEP Database</v>
      </c>
      <c r="D53" s="14">
        <f ca="1">+Variables!$B$2</f>
        <v>54352</v>
      </c>
      <c r="E53" s="18">
        <v>0.36</v>
      </c>
      <c r="F53" s="10">
        <f t="shared" si="0"/>
        <v>19566.719999999998</v>
      </c>
      <c r="G53" s="9"/>
      <c r="H53" s="14">
        <v>0</v>
      </c>
      <c r="I53" s="14">
        <v>0</v>
      </c>
      <c r="J53" s="13">
        <f ca="1">((((+F53*H53*I53)/60)/60)/Variables!$B$9)</f>
        <v>0</v>
      </c>
      <c r="L53" s="14">
        <v>0</v>
      </c>
      <c r="M53" s="14">
        <v>0</v>
      </c>
      <c r="N53" s="13">
        <f ca="1">((((+F53*L53*M53)/60)/60)/Variables!$B$9)</f>
        <v>0</v>
      </c>
      <c r="P53" s="14">
        <v>0</v>
      </c>
      <c r="Q53" s="14">
        <v>0</v>
      </c>
      <c r="R53" s="13">
        <f ca="1">((((+F53*P53*Q53)/60)/60)/Variables!$B$9)</f>
        <v>0</v>
      </c>
    </row>
    <row r="54" spans="1:18">
      <c r="A54" s="3">
        <v>49</v>
      </c>
      <c r="B54" s="4" t="s">
        <v>54</v>
      </c>
      <c r="C54" s="39" t="str">
        <f ca="1">'Initial Enrollment'!C52</f>
        <v>MEP Database</v>
      </c>
      <c r="D54" s="14">
        <f ca="1">+Variables!$B$2</f>
        <v>54352</v>
      </c>
      <c r="E54" s="18">
        <v>0.05</v>
      </c>
      <c r="F54" s="10">
        <f t="shared" si="0"/>
        <v>2717.6000000000004</v>
      </c>
      <c r="G54" s="9"/>
      <c r="H54" s="14">
        <v>0</v>
      </c>
      <c r="I54" s="14">
        <v>0</v>
      </c>
      <c r="J54" s="13">
        <f ca="1">((((+F54*H54*I54)/60)/60)/Variables!$B$9)</f>
        <v>0</v>
      </c>
      <c r="L54" s="14">
        <v>0</v>
      </c>
      <c r="M54" s="14">
        <v>0</v>
      </c>
      <c r="N54" s="13">
        <f ca="1">((((+F54*L54*M54)/60)/60)/Variables!$B$9)</f>
        <v>0</v>
      </c>
      <c r="P54" s="14">
        <v>0</v>
      </c>
      <c r="Q54" s="14">
        <v>0</v>
      </c>
      <c r="R54" s="13">
        <f ca="1">((((+F54*P54*Q54)/60)/60)/Variables!$B$9)</f>
        <v>0</v>
      </c>
    </row>
    <row r="55" spans="1:18">
      <c r="A55" s="3">
        <v>50</v>
      </c>
      <c r="B55" s="4" t="s">
        <v>55</v>
      </c>
      <c r="C55" s="39" t="str">
        <f ca="1">'Initial Enrollment'!C53</f>
        <v>MEP Database</v>
      </c>
      <c r="D55" s="14">
        <f ca="1">+Variables!$B$2</f>
        <v>54352</v>
      </c>
      <c r="E55" s="18">
        <v>0.05</v>
      </c>
      <c r="F55" s="10">
        <f t="shared" si="0"/>
        <v>2717.6000000000004</v>
      </c>
      <c r="G55" s="9"/>
      <c r="H55" s="14">
        <v>0</v>
      </c>
      <c r="I55" s="14">
        <v>0</v>
      </c>
      <c r="J55" s="13">
        <f ca="1">((((+F55*H55*I55)/60)/60)/Variables!$B$9)</f>
        <v>0</v>
      </c>
      <c r="L55" s="14">
        <v>0</v>
      </c>
      <c r="M55" s="14">
        <v>0</v>
      </c>
      <c r="N55" s="13">
        <f ca="1">((((+F55*L55*M55)/60)/60)/Variables!$B$9)</f>
        <v>0</v>
      </c>
      <c r="P55" s="14">
        <v>0</v>
      </c>
      <c r="Q55" s="14">
        <v>0</v>
      </c>
      <c r="R55" s="13">
        <f ca="1">((((+F55*P55*Q55)/60)/60)/Variables!$B$9)</f>
        <v>0</v>
      </c>
    </row>
    <row r="56" spans="1:18">
      <c r="A56" s="3">
        <v>51</v>
      </c>
      <c r="B56" s="4" t="s">
        <v>56</v>
      </c>
      <c r="C56" s="39" t="str">
        <f ca="1">'Initial Enrollment'!C54</f>
        <v>Health Record</v>
      </c>
      <c r="D56" s="14">
        <f ca="1">+Variables!$B$2</f>
        <v>54352</v>
      </c>
      <c r="E56" s="18">
        <v>0.25</v>
      </c>
      <c r="F56" s="10">
        <f t="shared" si="0"/>
        <v>13588</v>
      </c>
      <c r="G56" s="9"/>
      <c r="H56" s="14">
        <v>0</v>
      </c>
      <c r="I56" s="14">
        <v>0</v>
      </c>
      <c r="J56" s="13">
        <f ca="1">((((+F56*H56*I56)/60)/60)/Variables!$B$9)</f>
        <v>0</v>
      </c>
      <c r="L56" s="14">
        <v>0</v>
      </c>
      <c r="M56" s="14">
        <v>0</v>
      </c>
      <c r="N56" s="13">
        <f ca="1">((((+F56*L56*M56)/60)/60)/Variables!$B$9)</f>
        <v>0</v>
      </c>
      <c r="P56" s="14">
        <v>0</v>
      </c>
      <c r="Q56" s="14">
        <v>0</v>
      </c>
      <c r="R56" s="13">
        <f ca="1">((((+F56*P56*Q56)/60)/60)/Variables!$B$9)</f>
        <v>0</v>
      </c>
    </row>
    <row r="57" spans="1:18">
      <c r="A57" s="3">
        <v>52</v>
      </c>
      <c r="B57" s="4" t="s">
        <v>57</v>
      </c>
      <c r="C57" s="39" t="str">
        <f ca="1">'Initial Enrollment'!C55</f>
        <v>MEP Database</v>
      </c>
      <c r="D57" s="14">
        <f ca="1">+Variables!$B$2</f>
        <v>54352</v>
      </c>
      <c r="E57" s="18">
        <v>0.25</v>
      </c>
      <c r="F57" s="10">
        <f t="shared" si="0"/>
        <v>13588</v>
      </c>
      <c r="G57" s="9"/>
      <c r="H57" s="14">
        <v>0</v>
      </c>
      <c r="I57" s="14">
        <v>0</v>
      </c>
      <c r="J57" s="13">
        <f ca="1">((((+F57*H57*I57)/60)/60)/Variables!$B$9)</f>
        <v>0</v>
      </c>
      <c r="L57" s="14">
        <v>0</v>
      </c>
      <c r="M57" s="14">
        <v>0</v>
      </c>
      <c r="N57" s="13">
        <f ca="1">((((+F57*L57*M57)/60)/60)/Variables!$B$9)</f>
        <v>0</v>
      </c>
      <c r="P57" s="14">
        <v>0</v>
      </c>
      <c r="Q57" s="14">
        <v>0</v>
      </c>
      <c r="R57" s="13">
        <f ca="1">((((+F57*P57*Q57)/60)/60)/Variables!$B$9)</f>
        <v>0</v>
      </c>
    </row>
    <row r="58" spans="1:18">
      <c r="A58" s="3">
        <v>53</v>
      </c>
      <c r="B58" s="4" t="s">
        <v>58</v>
      </c>
      <c r="C58" s="39" t="e">
        <f ca="1">'Initial Enrollment'!#REF!</f>
        <v>#REF!</v>
      </c>
      <c r="D58" s="14">
        <f ca="1">+Variables!$B$2</f>
        <v>54352</v>
      </c>
      <c r="E58" s="18">
        <v>0.25</v>
      </c>
      <c r="F58" s="10">
        <f t="shared" si="0"/>
        <v>13588</v>
      </c>
      <c r="G58" s="9"/>
      <c r="H58" s="14">
        <v>0</v>
      </c>
      <c r="I58" s="14">
        <v>0</v>
      </c>
      <c r="J58" s="13">
        <f ca="1">((((+F58*H58*I58)/60)/60)/Variables!$B$9)</f>
        <v>0</v>
      </c>
      <c r="L58" s="14">
        <v>0</v>
      </c>
      <c r="M58" s="14">
        <v>0</v>
      </c>
      <c r="N58" s="13">
        <f ca="1">((((+F58*L58*M58)/60)/60)/Variables!$B$9)</f>
        <v>0</v>
      </c>
      <c r="P58" s="14">
        <v>0</v>
      </c>
      <c r="Q58" s="14">
        <v>0</v>
      </c>
      <c r="R58" s="13">
        <f ca="1">((((+F58*P58*Q58)/60)/60)/Variables!$B$9)</f>
        <v>0</v>
      </c>
    </row>
    <row r="59" spans="1:18">
      <c r="A59" s="3">
        <v>54</v>
      </c>
      <c r="B59" s="4" t="s">
        <v>59</v>
      </c>
      <c r="C59" s="39" t="str">
        <f ca="1">'Initial Enrollment'!C56</f>
        <v>Student</v>
      </c>
      <c r="D59" s="14">
        <f ca="1">+Variables!$B$2</f>
        <v>54352</v>
      </c>
      <c r="E59" s="18">
        <v>1</v>
      </c>
      <c r="F59" s="10">
        <f t="shared" si="0"/>
        <v>54352</v>
      </c>
      <c r="G59" s="9"/>
      <c r="H59" s="14">
        <v>0</v>
      </c>
      <c r="I59" s="14">
        <v>0</v>
      </c>
      <c r="J59" s="13">
        <f ca="1">((((+F59*H59*I59)/60)/60)/Variables!$B$9)</f>
        <v>0</v>
      </c>
      <c r="L59" s="14">
        <v>0</v>
      </c>
      <c r="M59" s="14">
        <v>0</v>
      </c>
      <c r="N59" s="13">
        <f ca="1">((((+F59*L59*M59)/60)/60)/Variables!$B$9)</f>
        <v>0</v>
      </c>
      <c r="P59" s="14">
        <v>0</v>
      </c>
      <c r="Q59" s="14">
        <v>0</v>
      </c>
      <c r="R59" s="13">
        <f ca="1">((((+F59*P59*Q59)/60)/60)/Variables!$B$9)</f>
        <v>0</v>
      </c>
    </row>
    <row r="60" spans="1:18">
      <c r="A60" s="3">
        <v>55</v>
      </c>
      <c r="B60" s="4" t="s">
        <v>60</v>
      </c>
      <c r="C60" s="39" t="str">
        <f ca="1">'Initial Enrollment'!C57</f>
        <v>School/MEP Project Records</v>
      </c>
      <c r="D60" s="14">
        <f ca="1">+Variables!$B$2</f>
        <v>54352</v>
      </c>
      <c r="E60" s="18">
        <v>1</v>
      </c>
      <c r="F60" s="10">
        <f t="shared" si="0"/>
        <v>54352</v>
      </c>
      <c r="G60" s="9"/>
      <c r="H60" s="14">
        <v>0</v>
      </c>
      <c r="I60" s="14">
        <v>0</v>
      </c>
      <c r="J60" s="13">
        <f ca="1">((((+F60*H60*I60)/60)/60)/Variables!$B$9)</f>
        <v>0</v>
      </c>
      <c r="L60" s="14">
        <v>0</v>
      </c>
      <c r="M60" s="14">
        <v>0</v>
      </c>
      <c r="N60" s="13">
        <f ca="1">((((+F60*L60*M60)/60)/60)/Variables!$B$9)</f>
        <v>0</v>
      </c>
      <c r="P60" s="14">
        <v>0</v>
      </c>
      <c r="Q60" s="14">
        <v>0</v>
      </c>
      <c r="R60" s="13">
        <f ca="1">((((+F60*P60*Q60)/60)/60)/Variables!$B$9)</f>
        <v>0</v>
      </c>
    </row>
    <row r="61" spans="1:18">
      <c r="A61" s="3">
        <v>56</v>
      </c>
      <c r="B61" s="4" t="s">
        <v>61</v>
      </c>
      <c r="C61" s="39" t="e">
        <f ca="1">'Initial Enrollment'!#REF!</f>
        <v>#REF!</v>
      </c>
      <c r="D61" s="14">
        <f ca="1">+Variables!$B$2</f>
        <v>54352</v>
      </c>
      <c r="E61" s="18">
        <v>1</v>
      </c>
      <c r="F61" s="10">
        <f t="shared" si="0"/>
        <v>54352</v>
      </c>
      <c r="G61" s="9"/>
      <c r="H61" s="14">
        <v>0</v>
      </c>
      <c r="I61" s="14">
        <v>0</v>
      </c>
      <c r="J61" s="13">
        <f ca="1">((((+F61*H61*I61)/60)/60)/Variables!$B$9)</f>
        <v>0</v>
      </c>
      <c r="L61" s="14">
        <v>0</v>
      </c>
      <c r="M61" s="14">
        <v>0</v>
      </c>
      <c r="N61" s="13">
        <f ca="1">((((+F61*L61*M61)/60)/60)/Variables!$B$9)</f>
        <v>0</v>
      </c>
      <c r="P61" s="14">
        <v>0</v>
      </c>
      <c r="Q61" s="14">
        <v>0</v>
      </c>
      <c r="R61" s="13">
        <f ca="1">((((+F61*P61*Q61)/60)/60)/Variables!$B$9)</f>
        <v>0</v>
      </c>
    </row>
    <row r="62" spans="1:18">
      <c r="A62" s="5"/>
      <c r="B62" s="6" t="s">
        <v>62</v>
      </c>
      <c r="C62" s="39">
        <f ca="1">'Initial Enrollment'!C58</f>
        <v>0</v>
      </c>
      <c r="D62" s="14">
        <v>0</v>
      </c>
      <c r="E62" s="18">
        <v>0</v>
      </c>
      <c r="F62" s="10">
        <f t="shared" si="0"/>
        <v>0</v>
      </c>
      <c r="G62" s="9"/>
      <c r="H62" s="14">
        <v>0</v>
      </c>
      <c r="I62" s="14">
        <v>0</v>
      </c>
      <c r="J62" s="13">
        <f ca="1">((((+F62*H62*I62)/60)/60)/Variables!$B$9)</f>
        <v>0</v>
      </c>
      <c r="L62" s="14">
        <v>0</v>
      </c>
      <c r="M62" s="14">
        <v>0</v>
      </c>
      <c r="N62" s="13">
        <f ca="1">((((+F62*L62*M62)/60)/60)/Variables!$B$9)</f>
        <v>0</v>
      </c>
      <c r="P62" s="14">
        <v>0</v>
      </c>
      <c r="Q62" s="14">
        <v>0</v>
      </c>
      <c r="R62" s="13">
        <f ca="1">((((+F62*P62*Q62)/60)/60)/Variables!$B$9)</f>
        <v>0</v>
      </c>
    </row>
    <row r="63" spans="1:18">
      <c r="A63" s="3">
        <v>57</v>
      </c>
      <c r="B63" s="4" t="s">
        <v>63</v>
      </c>
      <c r="C63" s="39" t="str">
        <f ca="1">'Initial Enrollment'!C59</f>
        <v>State or District Computer System</v>
      </c>
      <c r="D63" s="14">
        <f ca="1">+Variables!$B$2</f>
        <v>54352</v>
      </c>
      <c r="E63" s="18">
        <f ca="1">SUM(Variables!$C$4:$C$6)</f>
        <v>0.74000956726523404</v>
      </c>
      <c r="F63" s="10">
        <f t="shared" si="0"/>
        <v>40221</v>
      </c>
      <c r="G63" s="9"/>
      <c r="H63" s="14">
        <v>0</v>
      </c>
      <c r="I63" s="14">
        <v>0</v>
      </c>
      <c r="J63" s="13">
        <f ca="1">((((+F63*H63*I63)/60)/60)/Variables!$B$9)</f>
        <v>0</v>
      </c>
      <c r="L63" s="14">
        <v>0</v>
      </c>
      <c r="M63" s="14">
        <v>0</v>
      </c>
      <c r="N63" s="13">
        <f ca="1">((((+F63*L63*M63)/60)/60)/Variables!$B$9)</f>
        <v>0</v>
      </c>
      <c r="P63" s="14">
        <v>0</v>
      </c>
      <c r="Q63" s="14">
        <v>0</v>
      </c>
      <c r="R63" s="13">
        <f ca="1">((((+F63*P63*Q63)/60)/60)/Variables!$B$9)</f>
        <v>0</v>
      </c>
    </row>
    <row r="64" spans="1:18">
      <c r="A64" s="3">
        <v>58</v>
      </c>
      <c r="B64" s="4" t="s">
        <v>64</v>
      </c>
      <c r="C64" s="39" t="str">
        <f ca="1">'Initial Enrollment'!C60</f>
        <v>State or District Computer System</v>
      </c>
      <c r="D64" s="14">
        <f ca="1">+Variables!$B$2</f>
        <v>54352</v>
      </c>
      <c r="E64" s="18">
        <f ca="1">SUM(Variables!$C$4:$C$6)</f>
        <v>0.74000956726523404</v>
      </c>
      <c r="F64" s="10">
        <f t="shared" si="0"/>
        <v>40221</v>
      </c>
      <c r="G64" s="9"/>
      <c r="H64" s="14">
        <v>0</v>
      </c>
      <c r="I64" s="14">
        <v>0</v>
      </c>
      <c r="J64" s="13">
        <f ca="1">((((+F64*H64*I64)/60)/60)/Variables!$B$9)</f>
        <v>0</v>
      </c>
      <c r="L64" s="14">
        <v>0</v>
      </c>
      <c r="M64" s="14">
        <v>0</v>
      </c>
      <c r="N64" s="13">
        <f ca="1">((((+F64*L64*M64)/60)/60)/Variables!$B$9)</f>
        <v>0</v>
      </c>
      <c r="P64" s="14">
        <v>0</v>
      </c>
      <c r="Q64" s="14">
        <v>0</v>
      </c>
      <c r="R64" s="13">
        <f ca="1">((((+F64*P64*Q64)/60)/60)/Variables!$B$9)</f>
        <v>0</v>
      </c>
    </row>
    <row r="65" spans="1:18">
      <c r="A65" s="3">
        <v>59</v>
      </c>
      <c r="B65" s="4" t="s">
        <v>65</v>
      </c>
      <c r="C65" s="39" t="str">
        <f ca="1">'Initial Enrollment'!C61</f>
        <v>State or District Computer System</v>
      </c>
      <c r="D65" s="14">
        <f ca="1">+Variables!$B$2</f>
        <v>54352</v>
      </c>
      <c r="E65" s="18">
        <f ca="1">SUM(Variables!$C$4:$C$6)</f>
        <v>0.74000956726523404</v>
      </c>
      <c r="F65" s="10">
        <f t="shared" si="0"/>
        <v>40221</v>
      </c>
      <c r="G65" s="9"/>
      <c r="H65" s="14">
        <v>0</v>
      </c>
      <c r="I65" s="14">
        <v>0</v>
      </c>
      <c r="J65" s="13">
        <f ca="1">((((+F65*H65*I65)/60)/60)/Variables!$B$9)</f>
        <v>0</v>
      </c>
      <c r="L65" s="14">
        <v>0</v>
      </c>
      <c r="M65" s="14">
        <v>0</v>
      </c>
      <c r="N65" s="13">
        <f ca="1">((((+F65*L65*M65)/60)/60)/Variables!$B$9)</f>
        <v>0</v>
      </c>
      <c r="P65" s="14">
        <v>0</v>
      </c>
      <c r="Q65" s="14">
        <v>0</v>
      </c>
      <c r="R65" s="13">
        <f ca="1">((((+F65*P65*Q65)/60)/60)/Variables!$B$9)</f>
        <v>0</v>
      </c>
    </row>
    <row r="66" spans="1:18">
      <c r="A66" s="3">
        <v>60</v>
      </c>
      <c r="B66" s="4" t="s">
        <v>66</v>
      </c>
      <c r="C66" s="39" t="str">
        <f ca="1">'Initial Enrollment'!C62</f>
        <v>State or District Computer System</v>
      </c>
      <c r="D66" s="14">
        <f ca="1">+Variables!$B$2</f>
        <v>54352</v>
      </c>
      <c r="E66" s="18">
        <f ca="1">SUM(Variables!$C$4:$C$6)</f>
        <v>0.74000956726523404</v>
      </c>
      <c r="F66" s="10">
        <f t="shared" si="0"/>
        <v>40221</v>
      </c>
      <c r="G66" s="9"/>
      <c r="H66" s="14">
        <v>0</v>
      </c>
      <c r="I66" s="14">
        <v>0</v>
      </c>
      <c r="J66" s="13">
        <f ca="1">((((+F66*H66*I66)/60)/60)/Variables!$B$9)</f>
        <v>0</v>
      </c>
      <c r="L66" s="14">
        <v>0</v>
      </c>
      <c r="M66" s="14">
        <v>0</v>
      </c>
      <c r="N66" s="13">
        <f ca="1">((((+F66*L66*M66)/60)/60)/Variables!$B$9)</f>
        <v>0</v>
      </c>
      <c r="P66" s="14">
        <v>0</v>
      </c>
      <c r="Q66" s="14">
        <v>0</v>
      </c>
      <c r="R66" s="13">
        <f ca="1">((((+F66*P66*Q66)/60)/60)/Variables!$B$9)</f>
        <v>0</v>
      </c>
    </row>
    <row r="67" spans="1:18">
      <c r="A67" s="3">
        <v>61</v>
      </c>
      <c r="B67" s="4" t="s">
        <v>67</v>
      </c>
      <c r="C67" s="39" t="str">
        <f ca="1">'Initial Enrollment'!C63</f>
        <v>State or District Computer System</v>
      </c>
      <c r="D67" s="14">
        <f ca="1">+Variables!$B$2</f>
        <v>54352</v>
      </c>
      <c r="E67" s="18">
        <f ca="1">SUM(Variables!$C$4:$C$6)</f>
        <v>0.74000956726523404</v>
      </c>
      <c r="F67" s="10">
        <f t="shared" si="0"/>
        <v>40221</v>
      </c>
      <c r="G67" s="9"/>
      <c r="H67" s="14">
        <v>0</v>
      </c>
      <c r="I67" s="14">
        <v>0</v>
      </c>
      <c r="J67" s="13">
        <f ca="1">((((+F67*H67*I67)/60)/60)/Variables!$B$9)</f>
        <v>0</v>
      </c>
      <c r="L67" s="14">
        <v>0</v>
      </c>
      <c r="M67" s="14">
        <v>0</v>
      </c>
      <c r="N67" s="13">
        <f ca="1">((((+F67*L67*M67)/60)/60)/Variables!$B$9)</f>
        <v>0</v>
      </c>
      <c r="P67" s="14">
        <v>0</v>
      </c>
      <c r="Q67" s="14">
        <v>0</v>
      </c>
      <c r="R67" s="13">
        <f ca="1">((((+F67*P67*Q67)/60)/60)/Variables!$B$9)</f>
        <v>0</v>
      </c>
    </row>
    <row r="68" spans="1:18">
      <c r="A68" s="3">
        <v>62</v>
      </c>
      <c r="B68" s="4" t="s">
        <v>68</v>
      </c>
      <c r="C68" s="39" t="str">
        <f ca="1">'Initial Enrollment'!C64</f>
        <v>State or District Computer System</v>
      </c>
      <c r="D68" s="14">
        <f ca="1">+Variables!$B$2</f>
        <v>54352</v>
      </c>
      <c r="E68" s="18">
        <f ca="1">SUM(Variables!$C$4:$C$6)</f>
        <v>0.74000956726523404</v>
      </c>
      <c r="F68" s="10">
        <f t="shared" si="0"/>
        <v>40221</v>
      </c>
      <c r="G68" s="9"/>
      <c r="H68" s="14">
        <v>0</v>
      </c>
      <c r="I68" s="14">
        <v>0</v>
      </c>
      <c r="J68" s="13">
        <f ca="1">((((+F68*H68*I68)/60)/60)/Variables!$B$9)</f>
        <v>0</v>
      </c>
      <c r="L68" s="14">
        <v>0</v>
      </c>
      <c r="M68" s="14">
        <v>0</v>
      </c>
      <c r="N68" s="13">
        <f ca="1">((((+F68*L68*M68)/60)/60)/Variables!$B$9)</f>
        <v>0</v>
      </c>
      <c r="P68" s="14">
        <v>0</v>
      </c>
      <c r="Q68" s="14">
        <v>0</v>
      </c>
      <c r="R68" s="13">
        <f ca="1">((((+F68*P68*Q68)/60)/60)/Variables!$B$9)</f>
        <v>0</v>
      </c>
    </row>
    <row r="69" spans="1:18">
      <c r="A69" s="3">
        <v>63</v>
      </c>
      <c r="B69" s="4" t="s">
        <v>69</v>
      </c>
      <c r="C69" s="39" t="str">
        <f ca="1">'Initial Enrollment'!C65</f>
        <v>State or District Computer System</v>
      </c>
      <c r="D69" s="14">
        <f ca="1">+Variables!$B$2</f>
        <v>54352</v>
      </c>
      <c r="E69" s="18">
        <f ca="1">SUM(Variables!$C$4:$C$6)</f>
        <v>0.74000956726523404</v>
      </c>
      <c r="F69" s="10">
        <f t="shared" ref="F69:F80" si="1">+D69*E69</f>
        <v>40221</v>
      </c>
      <c r="G69" s="9"/>
      <c r="H69" s="14">
        <v>0</v>
      </c>
      <c r="I69" s="14">
        <v>0</v>
      </c>
      <c r="J69" s="13">
        <f ca="1">((((+F69*H69*I69)/60)/60)/Variables!$B$9)</f>
        <v>0</v>
      </c>
      <c r="L69" s="14">
        <v>0</v>
      </c>
      <c r="M69" s="14">
        <v>0</v>
      </c>
      <c r="N69" s="13">
        <f ca="1">((((+F69*L69*M69)/60)/60)/Variables!$B$9)</f>
        <v>0</v>
      </c>
      <c r="P69" s="14">
        <v>0</v>
      </c>
      <c r="Q69" s="14">
        <v>0</v>
      </c>
      <c r="R69" s="13">
        <f ca="1">((((+F69*P69*Q69)/60)/60)/Variables!$B$9)</f>
        <v>0</v>
      </c>
    </row>
    <row r="70" spans="1:18">
      <c r="A70" s="5"/>
      <c r="B70" s="6" t="s">
        <v>70</v>
      </c>
      <c r="C70" s="39">
        <f ca="1">'Initial Enrollment'!C69</f>
        <v>0</v>
      </c>
      <c r="D70" s="14">
        <v>0</v>
      </c>
      <c r="E70" s="18">
        <v>0</v>
      </c>
      <c r="F70" s="10">
        <f t="shared" si="1"/>
        <v>0</v>
      </c>
      <c r="G70" s="9"/>
      <c r="H70" s="14">
        <v>0</v>
      </c>
      <c r="I70" s="14">
        <v>0</v>
      </c>
      <c r="J70" s="13">
        <f ca="1">((((+F70*H70*I70)/60)/60)/Variables!$B$9)</f>
        <v>0</v>
      </c>
      <c r="L70" s="14">
        <v>0</v>
      </c>
      <c r="M70" s="14">
        <v>0</v>
      </c>
      <c r="N70" s="13">
        <f ca="1">((((+F70*L70*M70)/60)/60)/Variables!$B$9)</f>
        <v>0</v>
      </c>
      <c r="P70" s="14">
        <v>0</v>
      </c>
      <c r="Q70" s="14">
        <v>0</v>
      </c>
      <c r="R70" s="13">
        <f ca="1">((((+F70*P70*Q70)/60)/60)/Variables!$B$9)</f>
        <v>0</v>
      </c>
    </row>
    <row r="71" spans="1:18">
      <c r="A71" s="3">
        <v>64</v>
      </c>
      <c r="B71" s="4" t="s">
        <v>71</v>
      </c>
      <c r="C71" s="39" t="str">
        <f ca="1">'Initial Enrollment'!C70</f>
        <v>School Transcript</v>
      </c>
      <c r="D71" s="14">
        <f ca="1">+Variables!$B$6</f>
        <v>10327</v>
      </c>
      <c r="E71" s="18">
        <v>1</v>
      </c>
      <c r="F71" s="10">
        <f t="shared" si="1"/>
        <v>10327</v>
      </c>
      <c r="G71" s="9"/>
      <c r="H71" s="14">
        <v>0</v>
      </c>
      <c r="I71" s="14">
        <v>0</v>
      </c>
      <c r="J71" s="13">
        <f ca="1">((((+F71*H71*I71)/60)/60)/Variables!$B$9)</f>
        <v>0</v>
      </c>
      <c r="L71" s="14">
        <v>0</v>
      </c>
      <c r="M71" s="14">
        <v>0</v>
      </c>
      <c r="N71" s="13">
        <f ca="1">((((+F71*L71*M71)/60)/60)/Variables!$B$9)</f>
        <v>0</v>
      </c>
      <c r="P71" s="14">
        <v>0</v>
      </c>
      <c r="Q71" s="14">
        <v>0</v>
      </c>
      <c r="R71" s="13">
        <f ca="1">((((+F71*P71*Q71)/60)/60)/Variables!$B$9)</f>
        <v>0</v>
      </c>
    </row>
    <row r="72" spans="1:18">
      <c r="A72" s="3">
        <v>65</v>
      </c>
      <c r="B72" s="4" t="s">
        <v>72</v>
      </c>
      <c r="C72" s="39" t="str">
        <f ca="1">'Initial Enrollment'!C71</f>
        <v>School Transcript</v>
      </c>
      <c r="D72" s="14">
        <f ca="1">+Variables!$B$6</f>
        <v>10327</v>
      </c>
      <c r="E72" s="18">
        <v>1</v>
      </c>
      <c r="F72" s="10">
        <f t="shared" si="1"/>
        <v>10327</v>
      </c>
      <c r="G72" s="9"/>
      <c r="H72" s="14">
        <v>0</v>
      </c>
      <c r="I72" s="14">
        <v>0</v>
      </c>
      <c r="J72" s="13">
        <f ca="1">((((+F72*H72*I72)/60)/60)/Variables!$B$9)</f>
        <v>0</v>
      </c>
      <c r="L72" s="14">
        <v>0</v>
      </c>
      <c r="M72" s="14">
        <v>0</v>
      </c>
      <c r="N72" s="13">
        <f ca="1">((((+F72*L72*M72)/60)/60)/Variables!$B$9)</f>
        <v>0</v>
      </c>
      <c r="P72" s="14">
        <v>0</v>
      </c>
      <c r="Q72" s="14">
        <v>0</v>
      </c>
      <c r="R72" s="13">
        <f ca="1">((((+F72*P72*Q72)/60)/60)/Variables!$B$9)</f>
        <v>0</v>
      </c>
    </row>
    <row r="73" spans="1:18">
      <c r="A73" s="3">
        <v>66</v>
      </c>
      <c r="B73" s="4" t="s">
        <v>73</v>
      </c>
      <c r="C73" s="39" t="str">
        <f ca="1">'Initial Enrollment'!C72</f>
        <v>School Transcript</v>
      </c>
      <c r="D73" s="14">
        <f ca="1">+Variables!$B$6</f>
        <v>10327</v>
      </c>
      <c r="E73" s="18">
        <v>1</v>
      </c>
      <c r="F73" s="10">
        <f t="shared" si="1"/>
        <v>10327</v>
      </c>
      <c r="G73" s="9"/>
      <c r="H73" s="14">
        <v>0</v>
      </c>
      <c r="I73" s="14">
        <v>0</v>
      </c>
      <c r="J73" s="13">
        <f ca="1">((((+F73*H73*I73)/60)/60)/Variables!$B$9)</f>
        <v>0</v>
      </c>
      <c r="L73" s="14">
        <v>0</v>
      </c>
      <c r="M73" s="14">
        <v>0</v>
      </c>
      <c r="N73" s="13">
        <f ca="1">((((+F73*L73*M73)/60)/60)/Variables!$B$9)</f>
        <v>0</v>
      </c>
      <c r="P73" s="14">
        <v>0</v>
      </c>
      <c r="Q73" s="14">
        <v>0</v>
      </c>
      <c r="R73" s="13">
        <f ca="1">((((+F73*P73*Q73)/60)/60)/Variables!$B$9)</f>
        <v>0</v>
      </c>
    </row>
    <row r="74" spans="1:18">
      <c r="A74" s="3">
        <v>67</v>
      </c>
      <c r="B74" s="4" t="s">
        <v>74</v>
      </c>
      <c r="C74" s="39" t="str">
        <f ca="1">'Initial Enrollment'!C73</f>
        <v>School Transcript</v>
      </c>
      <c r="D74" s="14">
        <f ca="1">+Variables!$B$6</f>
        <v>10327</v>
      </c>
      <c r="E74" s="18">
        <v>1</v>
      </c>
      <c r="F74" s="10">
        <f t="shared" si="1"/>
        <v>10327</v>
      </c>
      <c r="G74" s="9"/>
      <c r="H74" s="14">
        <v>0</v>
      </c>
      <c r="I74" s="14">
        <v>0</v>
      </c>
      <c r="J74" s="13">
        <f ca="1">((((+F74*H74*I74)/60)/60)/Variables!$B$9)</f>
        <v>0</v>
      </c>
      <c r="L74" s="14">
        <v>0</v>
      </c>
      <c r="M74" s="14">
        <v>0</v>
      </c>
      <c r="N74" s="13">
        <f ca="1">((((+F74*L74*M74)/60)/60)/Variables!$B$9)</f>
        <v>0</v>
      </c>
      <c r="P74" s="14">
        <v>0</v>
      </c>
      <c r="Q74" s="14">
        <v>0</v>
      </c>
      <c r="R74" s="13">
        <f ca="1">((((+F74*P74*Q74)/60)/60)/Variables!$B$9)</f>
        <v>0</v>
      </c>
    </row>
    <row r="75" spans="1:18">
      <c r="A75" s="3">
        <v>68</v>
      </c>
      <c r="B75" s="4" t="s">
        <v>75</v>
      </c>
      <c r="C75" s="39" t="str">
        <f ca="1">'Initial Enrollment'!C74</f>
        <v>School Transcript</v>
      </c>
      <c r="D75" s="14">
        <f ca="1">+Variables!$B$6</f>
        <v>10327</v>
      </c>
      <c r="E75" s="18">
        <v>1</v>
      </c>
      <c r="F75" s="10">
        <f t="shared" si="1"/>
        <v>10327</v>
      </c>
      <c r="G75" s="9"/>
      <c r="H75" s="14">
        <v>0</v>
      </c>
      <c r="I75" s="14">
        <v>0</v>
      </c>
      <c r="J75" s="13">
        <f ca="1">((((+F75*H75*I75)/60)/60)/Variables!$B$9)</f>
        <v>0</v>
      </c>
      <c r="L75" s="14">
        <v>0</v>
      </c>
      <c r="M75" s="14">
        <v>0</v>
      </c>
      <c r="N75" s="13">
        <f ca="1">((((+F75*L75*M75)/60)/60)/Variables!$B$9)</f>
        <v>0</v>
      </c>
      <c r="P75" s="14">
        <v>0</v>
      </c>
      <c r="Q75" s="14">
        <v>0</v>
      </c>
      <c r="R75" s="13">
        <f ca="1">((((+F75*P75*Q75)/60)/60)/Variables!$B$9)</f>
        <v>0</v>
      </c>
    </row>
    <row r="76" spans="1:18">
      <c r="A76" s="3">
        <v>69</v>
      </c>
      <c r="B76" s="4" t="s">
        <v>76</v>
      </c>
      <c r="C76" s="39" t="str">
        <f ca="1">'Initial Enrollment'!C75</f>
        <v>School Transcript</v>
      </c>
      <c r="D76" s="14">
        <f ca="1">+Variables!$B$6</f>
        <v>10327</v>
      </c>
      <c r="E76" s="18">
        <v>1</v>
      </c>
      <c r="F76" s="10">
        <f t="shared" si="1"/>
        <v>10327</v>
      </c>
      <c r="G76" s="9"/>
      <c r="H76" s="14">
        <v>0</v>
      </c>
      <c r="I76" s="14">
        <v>0</v>
      </c>
      <c r="J76" s="13">
        <f ca="1">((((+F76*H76*I76)/60)/60)/Variables!$B$9)</f>
        <v>0</v>
      </c>
      <c r="L76" s="14">
        <v>0</v>
      </c>
      <c r="M76" s="14">
        <v>0</v>
      </c>
      <c r="N76" s="13">
        <f ca="1">((((+F76*L76*M76)/60)/60)/Variables!$B$9)</f>
        <v>0</v>
      </c>
      <c r="P76" s="14">
        <v>0</v>
      </c>
      <c r="Q76" s="14">
        <v>0</v>
      </c>
      <c r="R76" s="13">
        <f ca="1">((((+F76*P76*Q76)/60)/60)/Variables!$B$9)</f>
        <v>0</v>
      </c>
    </row>
    <row r="77" spans="1:18">
      <c r="A77" s="3">
        <v>70</v>
      </c>
      <c r="B77" s="4" t="s">
        <v>77</v>
      </c>
      <c r="C77" s="39" t="str">
        <f ca="1">'Initial Enrollment'!C76</f>
        <v>School Transcript</v>
      </c>
      <c r="D77" s="14">
        <f ca="1">+Variables!$B$6</f>
        <v>10327</v>
      </c>
      <c r="E77" s="18">
        <v>1</v>
      </c>
      <c r="F77" s="10">
        <f t="shared" si="1"/>
        <v>10327</v>
      </c>
      <c r="G77" s="9"/>
      <c r="H77" s="14">
        <v>0</v>
      </c>
      <c r="I77" s="14">
        <v>0</v>
      </c>
      <c r="J77" s="13">
        <f ca="1">((((+F77*H77*I77)/60)/60)/Variables!$B$9)</f>
        <v>0</v>
      </c>
      <c r="L77" s="14">
        <v>0</v>
      </c>
      <c r="M77" s="14">
        <v>0</v>
      </c>
      <c r="N77" s="13">
        <f ca="1">((((+F77*L77*M77)/60)/60)/Variables!$B$9)</f>
        <v>0</v>
      </c>
      <c r="P77" s="14">
        <v>0</v>
      </c>
      <c r="Q77" s="14">
        <v>0</v>
      </c>
      <c r="R77" s="13">
        <f ca="1">((((+F77*P77*Q77)/60)/60)/Variables!$B$9)</f>
        <v>0</v>
      </c>
    </row>
    <row r="78" spans="1:18">
      <c r="A78" s="3">
        <v>71</v>
      </c>
      <c r="B78" s="4" t="s">
        <v>78</v>
      </c>
      <c r="C78" s="39" t="str">
        <f ca="1">'Initial Enrollment'!C77</f>
        <v>School Transcript</v>
      </c>
      <c r="D78" s="14">
        <f ca="1">+Variables!$B$6</f>
        <v>10327</v>
      </c>
      <c r="E78" s="18">
        <v>1</v>
      </c>
      <c r="F78" s="10">
        <f t="shared" si="1"/>
        <v>10327</v>
      </c>
      <c r="G78" s="9"/>
      <c r="H78" s="14">
        <v>0</v>
      </c>
      <c r="I78" s="14">
        <v>0</v>
      </c>
      <c r="J78" s="13">
        <f ca="1">((((+F78*H78*I78)/60)/60)/Variables!$B$9)</f>
        <v>0</v>
      </c>
      <c r="L78" s="14">
        <v>0</v>
      </c>
      <c r="M78" s="14">
        <v>0</v>
      </c>
      <c r="N78" s="13">
        <f ca="1">((((+F78*L78*M78)/60)/60)/Variables!$B$9)</f>
        <v>0</v>
      </c>
      <c r="P78" s="14">
        <v>0</v>
      </c>
      <c r="Q78" s="14">
        <v>0</v>
      </c>
      <c r="R78" s="13">
        <f ca="1">((((+F78*P78*Q78)/60)/60)/Variables!$B$9)</f>
        <v>0</v>
      </c>
    </row>
    <row r="79" spans="1:18">
      <c r="A79" s="3">
        <v>72</v>
      </c>
      <c r="B79" s="4" t="s">
        <v>79</v>
      </c>
      <c r="C79" s="39" t="str">
        <f ca="1">'Initial Enrollment'!C78</f>
        <v>School Transcript</v>
      </c>
      <c r="D79" s="14">
        <f ca="1">+Variables!$B$6</f>
        <v>10327</v>
      </c>
      <c r="E79" s="18">
        <v>1</v>
      </c>
      <c r="F79" s="10">
        <f t="shared" si="1"/>
        <v>10327</v>
      </c>
      <c r="G79" s="9"/>
      <c r="H79" s="14">
        <v>0</v>
      </c>
      <c r="I79" s="14">
        <v>0</v>
      </c>
      <c r="J79" s="13">
        <f ca="1">((((+F79*H79*I79)/60)/60)/Variables!$B$9)</f>
        <v>0</v>
      </c>
      <c r="L79" s="14">
        <v>0</v>
      </c>
      <c r="M79" s="14">
        <v>0</v>
      </c>
      <c r="N79" s="13">
        <f ca="1">((((+F79*L79*M79)/60)/60)/Variables!$B$9)</f>
        <v>0</v>
      </c>
      <c r="P79" s="14">
        <v>0</v>
      </c>
      <c r="Q79" s="14">
        <v>0</v>
      </c>
      <c r="R79" s="13">
        <f ca="1">((((+F79*P79*Q79)/60)/60)/Variables!$B$9)</f>
        <v>0</v>
      </c>
    </row>
    <row r="80" spans="1:18">
      <c r="A80" s="3">
        <v>73</v>
      </c>
      <c r="B80" s="4" t="s">
        <v>80</v>
      </c>
      <c r="C80" s="39" t="str">
        <f ca="1">'Initial Enrollment'!C79</f>
        <v>School Transcript</v>
      </c>
      <c r="D80" s="14">
        <f ca="1">+Variables!$B$6</f>
        <v>10327</v>
      </c>
      <c r="E80" s="18">
        <v>1</v>
      </c>
      <c r="F80" s="10">
        <f t="shared" si="1"/>
        <v>10327</v>
      </c>
      <c r="G80" s="9"/>
      <c r="H80" s="14">
        <v>0</v>
      </c>
      <c r="I80" s="14">
        <v>0</v>
      </c>
      <c r="J80" s="13">
        <f ca="1">((((+F80*H80*I80)/60)/60)/Variables!$B$9)</f>
        <v>0</v>
      </c>
      <c r="L80" s="14">
        <v>0</v>
      </c>
      <c r="M80" s="14">
        <v>0</v>
      </c>
      <c r="N80" s="13">
        <f ca="1">((((+F80*L80*M80)/60)/60)/Variables!$B$9)</f>
        <v>0</v>
      </c>
      <c r="P80" s="14">
        <v>0</v>
      </c>
      <c r="Q80" s="14">
        <v>0</v>
      </c>
      <c r="R80" s="13">
        <f ca="1">((((+F80*P80*Q80)/60)/60)/Variables!$B$9)</f>
        <v>0</v>
      </c>
    </row>
    <row r="81" spans="1:23" ht="11.25" thickBot="1">
      <c r="A81" s="55"/>
      <c r="B81" s="55"/>
      <c r="C81" s="60"/>
      <c r="D81" s="61"/>
      <c r="E81" s="61"/>
      <c r="F81" s="57"/>
      <c r="G81" s="57"/>
      <c r="H81" s="61"/>
      <c r="I81" s="61"/>
      <c r="J81" s="62"/>
      <c r="K81" s="55"/>
      <c r="L81" s="61"/>
      <c r="M81" s="61"/>
      <c r="N81" s="62"/>
      <c r="O81" s="55"/>
      <c r="P81" s="61"/>
      <c r="Q81" s="61"/>
      <c r="R81" s="62"/>
    </row>
    <row r="82" spans="1:23" ht="11.25" thickTop="1">
      <c r="B82" s="53" t="s">
        <v>118</v>
      </c>
      <c r="C82" s="54"/>
      <c r="D82" s="50"/>
      <c r="E82" s="50"/>
      <c r="F82" s="51"/>
      <c r="G82" s="50"/>
      <c r="H82" s="50">
        <f>SUM(H4:H81)</f>
        <v>0</v>
      </c>
      <c r="I82" s="50">
        <f>SUM(I4:I81)</f>
        <v>0</v>
      </c>
      <c r="J82" s="51">
        <f>SUM(J4:J81)</f>
        <v>0</v>
      </c>
      <c r="K82" s="46"/>
      <c r="L82" s="50">
        <f>SUM(L4:L81)</f>
        <v>0</v>
      </c>
      <c r="M82" s="50">
        <f>SUM(M4:M81)</f>
        <v>0</v>
      </c>
      <c r="N82" s="51">
        <f>SUM(N4:N81)</f>
        <v>0</v>
      </c>
      <c r="O82" s="46"/>
      <c r="P82" s="50">
        <f>SUM(P4:P81)</f>
        <v>0</v>
      </c>
      <c r="Q82" s="50">
        <f>SUM(Q4:Q81)</f>
        <v>0</v>
      </c>
      <c r="R82" s="51">
        <f>SUM(R4:R81)</f>
        <v>0</v>
      </c>
      <c r="S82" s="46"/>
      <c r="T82" s="46"/>
      <c r="U82" s="46"/>
      <c r="V82" s="46"/>
      <c r="W82" s="46"/>
    </row>
  </sheetData>
  <customSheetViews>
    <customSheetView guid="{878DE1FD-A47B-41D8-9084-F3F33C9E9B08}" state="hidden">
      <pageMargins left="0.75" right="0.75" top="1" bottom="1" header="0.5" footer="0.5"/>
      <pageSetup orientation="portrait" r:id="rId1"/>
      <headerFooter alignWithMargins="0"/>
    </customSheetView>
    <customSheetView guid="{55C190EC-F328-41C6-8EA4-3EF810C34832}" state="hidden">
      <pageMargins left="0.75" right="0.75" top="1" bottom="1" header="0.5" footer="0.5"/>
      <pageSetup orientation="portrait" r:id="rId2"/>
      <headerFooter alignWithMargins="0"/>
    </customSheetView>
    <customSheetView guid="{0A2331D4-FF77-4A77-88ED-CF4956BFC34A}" state="hidden" showRuler="0">
      <pageMargins left="0.75" right="0.75" top="1" bottom="1" header="0.5" footer="0.5"/>
      <pageSetup orientation="portrait" r:id="rId3"/>
      <headerFooter alignWithMargins="0"/>
    </customSheetView>
    <customSheetView guid="{EFC834DC-DAB8-4D8C-9E8A-AD612E0900B7}" showPageBreaks="1" state="hidden" showRuler="0">
      <pageMargins left="0.75" right="0.75" top="1" bottom="1" header="0.5" footer="0.5"/>
      <pageSetup orientation="portrait" r:id="rId4"/>
      <headerFooter alignWithMargins="0"/>
    </customSheetView>
    <customSheetView guid="{3E2C84AD-BF0B-4E7A-B8B4-530776377935}" state="hidden" showRuler="0">
      <pageMargins left="0.75" right="0.75" top="1" bottom="1" header="0.5" footer="0.5"/>
      <pageSetup orientation="portrait" r:id="rId5"/>
      <headerFooter alignWithMargins="0"/>
    </customSheetView>
  </customSheetViews>
  <phoneticPr fontId="0" type="noConversion"/>
  <pageMargins left="0.75" right="0.75" top="1" bottom="1" header="0.5" footer="0.5"/>
  <pageSetup orientation="portrait" r:id="rId6"/>
  <headerFooter alignWithMargins="0"/>
</worksheet>
</file>

<file path=xl/worksheets/sheet2.xml><?xml version="1.0" encoding="utf-8"?>
<worksheet xmlns="http://schemas.openxmlformats.org/spreadsheetml/2006/main" xmlns:r="http://schemas.openxmlformats.org/officeDocument/2006/relationships">
  <dimension ref="A1:L85"/>
  <sheetViews>
    <sheetView workbookViewId="0">
      <selection activeCell="A8" sqref="A8:E8"/>
    </sheetView>
  </sheetViews>
  <sheetFormatPr defaultRowHeight="15"/>
  <cols>
    <col min="1" max="1" width="19.6640625" style="75" customWidth="1"/>
    <col min="2" max="2" width="16" style="75" customWidth="1"/>
    <col min="3" max="3" width="18.83203125" style="75" customWidth="1"/>
    <col min="4" max="5" width="16" style="75" customWidth="1"/>
    <col min="6" max="6" width="35.83203125" style="75" customWidth="1"/>
    <col min="7" max="7" width="3.6640625" style="75" customWidth="1"/>
    <col min="8" max="16384" width="9.33203125" style="75"/>
  </cols>
  <sheetData>
    <row r="1" spans="1:12">
      <c r="A1" s="109" t="s">
        <v>160</v>
      </c>
      <c r="B1" s="105"/>
      <c r="C1" s="105"/>
      <c r="D1" s="105"/>
      <c r="E1" s="105"/>
      <c r="F1" s="105"/>
      <c r="G1" s="105"/>
      <c r="H1" s="105"/>
      <c r="I1" s="105"/>
      <c r="J1" s="105"/>
      <c r="K1" s="105"/>
      <c r="L1" s="105"/>
    </row>
    <row r="2" spans="1:12">
      <c r="A2" s="109" t="s">
        <v>159</v>
      </c>
      <c r="B2" s="105"/>
      <c r="C2" s="105"/>
      <c r="D2" s="105"/>
      <c r="E2" s="105"/>
      <c r="F2" s="105"/>
      <c r="G2" s="105"/>
      <c r="H2" s="105"/>
      <c r="I2" s="105"/>
      <c r="J2" s="105"/>
      <c r="K2" s="105"/>
      <c r="L2" s="105"/>
    </row>
    <row r="4" spans="1:12" ht="25.5">
      <c r="A4" s="315" t="s">
        <v>158</v>
      </c>
      <c r="B4" s="316"/>
      <c r="C4" s="316"/>
      <c r="D4" s="316"/>
      <c r="E4" s="316"/>
      <c r="F4" s="159" t="s">
        <v>189</v>
      </c>
      <c r="G4" s="80"/>
    </row>
    <row r="5" spans="1:12" ht="29.25" customHeight="1">
      <c r="A5" s="317" t="s">
        <v>244</v>
      </c>
      <c r="B5" s="318"/>
      <c r="C5" s="318"/>
      <c r="D5" s="318"/>
      <c r="E5" s="318"/>
      <c r="F5" s="104">
        <f>E23</f>
        <v>88086.429478036196</v>
      </c>
      <c r="G5" s="80"/>
    </row>
    <row r="6" spans="1:12" ht="29.25" customHeight="1">
      <c r="A6" s="317" t="s">
        <v>157</v>
      </c>
      <c r="B6" s="318"/>
      <c r="C6" s="318"/>
      <c r="D6" s="318"/>
      <c r="E6" s="318"/>
      <c r="F6" s="104">
        <f>E35</f>
        <v>117892.08555453627</v>
      </c>
      <c r="G6" s="80"/>
    </row>
    <row r="7" spans="1:12" ht="30.75" customHeight="1">
      <c r="A7" s="317" t="s">
        <v>152</v>
      </c>
      <c r="B7" s="318"/>
      <c r="C7" s="318"/>
      <c r="D7" s="318"/>
      <c r="E7" s="318"/>
      <c r="F7" s="104">
        <f>E47</f>
        <v>29473.021388634068</v>
      </c>
      <c r="G7" s="80"/>
    </row>
    <row r="8" spans="1:12">
      <c r="A8" s="319" t="s">
        <v>190</v>
      </c>
      <c r="B8" s="320"/>
      <c r="C8" s="320"/>
      <c r="D8" s="320"/>
      <c r="E8" s="320"/>
      <c r="F8" s="103">
        <f>SUM(F5:F7)</f>
        <v>235451.53642120655</v>
      </c>
      <c r="G8" s="80"/>
    </row>
    <row r="9" spans="1:12">
      <c r="A9" s="323" t="s">
        <v>202</v>
      </c>
      <c r="B9" s="324"/>
      <c r="C9" s="324"/>
      <c r="D9" s="324"/>
      <c r="E9" s="324"/>
      <c r="F9" s="102">
        <f>ROUND(F8/48,0)</f>
        <v>4905</v>
      </c>
      <c r="G9" s="80"/>
    </row>
    <row r="10" spans="1:12">
      <c r="A10" s="323" t="s">
        <v>156</v>
      </c>
      <c r="B10" s="324"/>
      <c r="C10" s="324"/>
      <c r="D10" s="324"/>
      <c r="E10" s="324"/>
      <c r="F10" s="101">
        <f>ROUND(F9/2080,1)</f>
        <v>2.4</v>
      </c>
      <c r="G10" s="80"/>
    </row>
    <row r="11" spans="1:12">
      <c r="A11" s="323" t="s">
        <v>264</v>
      </c>
      <c r="B11" s="324"/>
      <c r="C11" s="324"/>
      <c r="D11" s="324"/>
      <c r="E11" s="324"/>
      <c r="F11" s="84">
        <f>ROUND((F8/462316)*1000,0)</f>
        <v>509</v>
      </c>
      <c r="G11" s="80"/>
    </row>
    <row r="12" spans="1:12">
      <c r="A12" s="92"/>
      <c r="B12" s="100"/>
      <c r="C12" s="80"/>
      <c r="D12" s="80"/>
      <c r="E12" s="80"/>
      <c r="F12" s="80"/>
      <c r="G12" s="80"/>
    </row>
    <row r="13" spans="1:12">
      <c r="A13" s="325" t="s">
        <v>244</v>
      </c>
      <c r="B13" s="326"/>
      <c r="C13" s="326"/>
      <c r="D13" s="326"/>
      <c r="E13" s="326"/>
      <c r="F13" s="326"/>
      <c r="G13" s="80"/>
    </row>
    <row r="14" spans="1:12">
      <c r="G14" s="80"/>
    </row>
    <row r="15" spans="1:12" s="209" customFormat="1" ht="38.25">
      <c r="A15" s="162" t="s">
        <v>244</v>
      </c>
      <c r="B15" s="162" t="s">
        <v>151</v>
      </c>
      <c r="C15" s="162" t="s">
        <v>150</v>
      </c>
      <c r="D15" s="162" t="s">
        <v>203</v>
      </c>
      <c r="E15" s="162" t="s">
        <v>184</v>
      </c>
      <c r="F15" s="182" t="s">
        <v>147</v>
      </c>
      <c r="G15" s="208"/>
    </row>
    <row r="16" spans="1:12" ht="127.5">
      <c r="A16" s="85" t="s">
        <v>94</v>
      </c>
      <c r="B16" s="85" t="s">
        <v>155</v>
      </c>
      <c r="C16" s="95" t="s">
        <v>263</v>
      </c>
      <c r="D16" s="94">
        <f>ROUND(E16/12,0)</f>
        <v>3681</v>
      </c>
      <c r="E16" s="93">
        <f ca="1">'Initial Enrollment'!J84*2080</f>
        <v>44177.653503875983</v>
      </c>
      <c r="F16" s="85" t="s">
        <v>247</v>
      </c>
      <c r="G16" s="80"/>
    </row>
    <row r="17" spans="1:7" ht="63.75">
      <c r="A17" s="85" t="s">
        <v>128</v>
      </c>
      <c r="B17" s="85" t="s">
        <v>155</v>
      </c>
      <c r="C17" s="95" t="s">
        <v>263</v>
      </c>
      <c r="D17" s="94">
        <f>ROUND(E17/48,0)</f>
        <v>994</v>
      </c>
      <c r="E17" s="93">
        <f ca="1">'Initial Enrollment'!N84*2080</f>
        <v>47718.490713178311</v>
      </c>
      <c r="F17" s="85" t="s">
        <v>185</v>
      </c>
      <c r="G17" s="80"/>
    </row>
    <row r="18" spans="1:7" ht="63.75">
      <c r="A18" s="85" t="s">
        <v>169</v>
      </c>
      <c r="B18" s="85" t="s">
        <v>155</v>
      </c>
      <c r="C18" s="95" t="s">
        <v>263</v>
      </c>
      <c r="D18" s="94">
        <f>ROUND(E18/48,0)</f>
        <v>1915</v>
      </c>
      <c r="E18" s="93">
        <f>SUM(E16:E17)</f>
        <v>91896.144217054301</v>
      </c>
      <c r="F18" s="85" t="s">
        <v>141</v>
      </c>
      <c r="G18" s="80"/>
    </row>
    <row r="19" spans="1:7" ht="76.5">
      <c r="A19" s="85" t="s">
        <v>246</v>
      </c>
      <c r="B19" s="85" t="s">
        <v>155</v>
      </c>
      <c r="C19" s="95" t="s">
        <v>263</v>
      </c>
      <c r="D19" s="251">
        <v>1642</v>
      </c>
      <c r="E19" s="252">
        <v>80467</v>
      </c>
      <c r="F19" s="85" t="s">
        <v>248</v>
      </c>
      <c r="G19" s="80"/>
    </row>
    <row r="20" spans="1:7" ht="15" customHeight="1">
      <c r="G20" s="80"/>
    </row>
    <row r="21" spans="1:7" ht="29.25" customHeight="1">
      <c r="A21" s="161" t="s">
        <v>186</v>
      </c>
      <c r="B21" s="85" t="s">
        <v>139</v>
      </c>
      <c r="C21" s="179" t="s">
        <v>263</v>
      </c>
      <c r="D21" s="210">
        <f>SUM(D16:D19)</f>
        <v>8232</v>
      </c>
      <c r="E21" s="180">
        <f>SUM(E16:E19)</f>
        <v>264259.2884341086</v>
      </c>
      <c r="F21" s="85" t="s">
        <v>206</v>
      </c>
      <c r="G21" s="80"/>
    </row>
    <row r="22" spans="1:7" ht="38.25">
      <c r="A22" s="84"/>
      <c r="B22" s="233" t="s">
        <v>170</v>
      </c>
      <c r="C22" s="234"/>
      <c r="D22" s="234">
        <f>ROUND(D21/2080,2)</f>
        <v>3.96</v>
      </c>
      <c r="E22" s="234">
        <f>ROUND(E21/2080,2)</f>
        <v>127.05</v>
      </c>
      <c r="F22" s="233" t="s">
        <v>204</v>
      </c>
      <c r="G22" s="80"/>
    </row>
    <row r="23" spans="1:7" ht="25.5">
      <c r="A23" s="161" t="s">
        <v>187</v>
      </c>
      <c r="B23" s="161" t="s">
        <v>139</v>
      </c>
      <c r="C23" s="179" t="s">
        <v>263</v>
      </c>
      <c r="D23" s="210">
        <f>SUM(D16:D19)/3</f>
        <v>2744</v>
      </c>
      <c r="E23" s="210">
        <f>SUM(E16:E19)/3</f>
        <v>88086.429478036196</v>
      </c>
      <c r="F23" s="85" t="s">
        <v>207</v>
      </c>
      <c r="G23" s="80"/>
    </row>
    <row r="24" spans="1:7" ht="38.25">
      <c r="A24" s="84"/>
      <c r="B24" s="233" t="s">
        <v>170</v>
      </c>
      <c r="C24" s="234"/>
      <c r="D24" s="234">
        <f>ROUND(D23/2080,2)</f>
        <v>1.32</v>
      </c>
      <c r="E24" s="234">
        <f>ROUND(E23/2080,2)</f>
        <v>42.35</v>
      </c>
      <c r="F24" s="207" t="s">
        <v>205</v>
      </c>
      <c r="G24" s="80"/>
    </row>
    <row r="25" spans="1:7">
      <c r="A25" s="80"/>
      <c r="B25" s="90"/>
      <c r="C25" s="160"/>
      <c r="D25" s="160"/>
      <c r="E25" s="160"/>
      <c r="F25" s="99"/>
      <c r="G25" s="80"/>
    </row>
    <row r="26" spans="1:7">
      <c r="A26" s="325" t="s">
        <v>199</v>
      </c>
      <c r="B26" s="326"/>
      <c r="C26" s="326"/>
      <c r="D26" s="326"/>
      <c r="E26" s="326"/>
      <c r="F26" s="326"/>
      <c r="G26" s="80"/>
    </row>
    <row r="27" spans="1:7">
      <c r="A27" s="80"/>
      <c r="B27" s="80"/>
      <c r="C27" s="80"/>
      <c r="D27" s="80"/>
      <c r="E27" s="80"/>
      <c r="F27" s="80"/>
      <c r="G27" s="80"/>
    </row>
    <row r="28" spans="1:7" ht="51">
      <c r="A28" s="181" t="s">
        <v>154</v>
      </c>
      <c r="B28" s="162" t="s">
        <v>151</v>
      </c>
      <c r="C28" s="162" t="s">
        <v>150</v>
      </c>
      <c r="D28" s="162" t="s">
        <v>149</v>
      </c>
      <c r="E28" s="162" t="s">
        <v>148</v>
      </c>
      <c r="F28" s="182" t="s">
        <v>147</v>
      </c>
      <c r="G28" s="80"/>
    </row>
    <row r="29" spans="1:7" ht="89.25">
      <c r="A29" s="85" t="s">
        <v>94</v>
      </c>
      <c r="B29" s="85" t="s">
        <v>153</v>
      </c>
      <c r="C29" s="95" t="s">
        <v>266</v>
      </c>
      <c r="D29" s="94">
        <f>ROUND(E29/48,0)</f>
        <v>1820</v>
      </c>
      <c r="E29" s="93">
        <f ca="1">'30 Day Update'!J80*2080*3</f>
        <v>87356.8130031115</v>
      </c>
      <c r="F29" s="85" t="s">
        <v>228</v>
      </c>
      <c r="G29" s="80"/>
    </row>
    <row r="30" spans="1:7" ht="89.25">
      <c r="A30" s="85" t="s">
        <v>128</v>
      </c>
      <c r="B30" s="85" t="s">
        <v>153</v>
      </c>
      <c r="C30" s="95" t="s">
        <v>266</v>
      </c>
      <c r="D30" s="94">
        <f>ROUND(E30/48,0)</f>
        <v>1864</v>
      </c>
      <c r="E30" s="93">
        <f ca="1">'30 Day Update'!N80*2080*3</f>
        <v>89481.315328692901</v>
      </c>
      <c r="F30" s="85" t="s">
        <v>143</v>
      </c>
      <c r="G30" s="80"/>
    </row>
    <row r="31" spans="1:7" ht="89.25">
      <c r="A31" s="85" t="s">
        <v>169</v>
      </c>
      <c r="B31" s="85" t="s">
        <v>153</v>
      </c>
      <c r="C31" s="95" t="s">
        <v>266</v>
      </c>
      <c r="D31" s="94">
        <f>ROUND(E31/48,0)</f>
        <v>3684</v>
      </c>
      <c r="E31" s="93">
        <f>SUM(E29:E30)</f>
        <v>176838.12833180442</v>
      </c>
      <c r="F31" s="85" t="s">
        <v>141</v>
      </c>
      <c r="G31" s="80"/>
    </row>
    <row r="32" spans="1:7">
      <c r="A32" s="92"/>
      <c r="B32" s="90"/>
      <c r="C32" s="91"/>
      <c r="D32" s="91"/>
      <c r="E32" s="91"/>
      <c r="F32" s="90"/>
      <c r="G32" s="80"/>
    </row>
    <row r="33" spans="1:7" ht="49.5" customHeight="1">
      <c r="A33" s="161" t="s">
        <v>188</v>
      </c>
      <c r="B33" s="85" t="s">
        <v>139</v>
      </c>
      <c r="C33" s="179" t="s">
        <v>266</v>
      </c>
      <c r="D33" s="180">
        <f>SUM(D29:D31)</f>
        <v>7368</v>
      </c>
      <c r="E33" s="180">
        <f>SUM(E29:E31)</f>
        <v>353676.25666360883</v>
      </c>
      <c r="F33" s="85" t="s">
        <v>208</v>
      </c>
      <c r="G33" s="80"/>
    </row>
    <row r="34" spans="1:7" ht="38.25">
      <c r="A34" s="84"/>
      <c r="B34" s="233" t="s">
        <v>170</v>
      </c>
      <c r="C34" s="234"/>
      <c r="D34" s="234">
        <f>ROUND(D33/2080,2)</f>
        <v>3.54</v>
      </c>
      <c r="E34" s="234">
        <f>ROUND(E33/2080,2)</f>
        <v>170.04</v>
      </c>
      <c r="F34" s="233" t="s">
        <v>209</v>
      </c>
      <c r="G34" s="80"/>
    </row>
    <row r="35" spans="1:7" ht="15" customHeight="1">
      <c r="A35" s="161" t="s">
        <v>187</v>
      </c>
      <c r="B35" s="161" t="s">
        <v>139</v>
      </c>
      <c r="C35" s="179" t="s">
        <v>266</v>
      </c>
      <c r="D35" s="210">
        <f>SUM(D29:D31)/3</f>
        <v>2456</v>
      </c>
      <c r="E35" s="210">
        <f>SUM(E29:E31)/3</f>
        <v>117892.08555453627</v>
      </c>
      <c r="F35" s="85" t="s">
        <v>207</v>
      </c>
      <c r="G35" s="80"/>
    </row>
    <row r="36" spans="1:7" ht="38.25">
      <c r="A36" s="84"/>
      <c r="B36" s="233" t="s">
        <v>170</v>
      </c>
      <c r="C36" s="234"/>
      <c r="D36" s="234">
        <f>ROUND(D35/2080,2)</f>
        <v>1.18</v>
      </c>
      <c r="E36" s="234">
        <f>ROUND(E35/2080,2)</f>
        <v>56.68</v>
      </c>
      <c r="F36" s="207" t="s">
        <v>205</v>
      </c>
      <c r="G36" s="80"/>
    </row>
    <row r="37" spans="1:7">
      <c r="A37" s="80"/>
      <c r="B37" s="90"/>
      <c r="C37" s="160"/>
      <c r="D37" s="160"/>
      <c r="E37" s="160"/>
      <c r="F37" s="99"/>
      <c r="G37" s="80"/>
    </row>
    <row r="38" spans="1:7">
      <c r="A38" s="321" t="s">
        <v>152</v>
      </c>
      <c r="B38" s="322"/>
      <c r="C38" s="322"/>
      <c r="D38" s="322"/>
      <c r="E38" s="322"/>
      <c r="F38" s="322"/>
      <c r="G38" s="80"/>
    </row>
    <row r="39" spans="1:7">
      <c r="A39" s="80"/>
      <c r="B39" s="80"/>
      <c r="C39" s="80"/>
      <c r="D39" s="82"/>
      <c r="E39" s="80"/>
      <c r="F39" s="80"/>
      <c r="G39" s="80"/>
    </row>
    <row r="40" spans="1:7" ht="38.25">
      <c r="A40" s="181" t="s">
        <v>152</v>
      </c>
      <c r="B40" s="162" t="s">
        <v>151</v>
      </c>
      <c r="C40" s="162" t="s">
        <v>150</v>
      </c>
      <c r="D40" s="162" t="s">
        <v>149</v>
      </c>
      <c r="E40" s="162" t="s">
        <v>148</v>
      </c>
      <c r="F40" s="182" t="s">
        <v>147</v>
      </c>
      <c r="G40" s="80"/>
    </row>
    <row r="41" spans="1:7" ht="89.25">
      <c r="A41" s="85" t="s">
        <v>94</v>
      </c>
      <c r="B41" s="85" t="s">
        <v>142</v>
      </c>
      <c r="C41" s="95" t="s">
        <v>266</v>
      </c>
      <c r="D41" s="94">
        <f>ROUND(E41/48,0)</f>
        <v>455</v>
      </c>
      <c r="E41" s="93">
        <f ca="1">'4 Day Update'!J80*2080*3</f>
        <v>21839.203250777875</v>
      </c>
      <c r="F41" s="85" t="s">
        <v>144</v>
      </c>
      <c r="G41" s="80"/>
    </row>
    <row r="42" spans="1:7" ht="51">
      <c r="A42" s="85" t="s">
        <v>128</v>
      </c>
      <c r="B42" s="85" t="s">
        <v>142</v>
      </c>
      <c r="C42" s="95" t="s">
        <v>266</v>
      </c>
      <c r="D42" s="94">
        <f>ROUND(E42/48,0)</f>
        <v>466</v>
      </c>
      <c r="E42" s="93">
        <f ca="1">'4 Day Update'!N80*2080*3</f>
        <v>22370.328832173225</v>
      </c>
      <c r="F42" s="85" t="s">
        <v>143</v>
      </c>
      <c r="G42" s="80"/>
    </row>
    <row r="43" spans="1:7" ht="63.75">
      <c r="A43" s="85" t="s">
        <v>169</v>
      </c>
      <c r="B43" s="85" t="s">
        <v>142</v>
      </c>
      <c r="C43" s="95" t="s">
        <v>266</v>
      </c>
      <c r="D43" s="94">
        <f>ROUND(E43/48,0)</f>
        <v>921</v>
      </c>
      <c r="E43" s="93">
        <f>SUM(E41:E42)</f>
        <v>44209.532082951104</v>
      </c>
      <c r="F43" s="85" t="s">
        <v>141</v>
      </c>
      <c r="G43" s="80"/>
    </row>
    <row r="44" spans="1:7">
      <c r="A44" s="92"/>
      <c r="B44" s="90"/>
      <c r="C44" s="91"/>
      <c r="D44" s="91"/>
      <c r="E44" s="91"/>
      <c r="F44" s="90"/>
      <c r="G44" s="80"/>
    </row>
    <row r="45" spans="1:7" ht="38.25">
      <c r="A45" s="161" t="s">
        <v>140</v>
      </c>
      <c r="B45" s="85" t="s">
        <v>139</v>
      </c>
      <c r="C45" s="179" t="s">
        <v>266</v>
      </c>
      <c r="D45" s="180">
        <f>SUM(D41:D43)</f>
        <v>1842</v>
      </c>
      <c r="E45" s="180">
        <f>SUM(E41:E43)</f>
        <v>88419.064165902208</v>
      </c>
      <c r="F45" s="85" t="s">
        <v>208</v>
      </c>
      <c r="G45" s="80"/>
    </row>
    <row r="46" spans="1:7" ht="42.75" customHeight="1">
      <c r="A46" s="84"/>
      <c r="B46" s="233" t="s">
        <v>170</v>
      </c>
      <c r="C46" s="234"/>
      <c r="D46" s="234">
        <f>ROUND(D45/2080,2)</f>
        <v>0.89</v>
      </c>
      <c r="E46" s="234">
        <f>ROUND(E45/2080,2)</f>
        <v>42.51</v>
      </c>
      <c r="F46" s="233" t="s">
        <v>209</v>
      </c>
      <c r="G46" s="80"/>
    </row>
    <row r="47" spans="1:7" ht="15" customHeight="1">
      <c r="A47" s="161" t="s">
        <v>187</v>
      </c>
      <c r="B47" s="161" t="s">
        <v>139</v>
      </c>
      <c r="C47" s="179" t="s">
        <v>266</v>
      </c>
      <c r="D47" s="210">
        <f>SUM(D41:D43)/3</f>
        <v>614</v>
      </c>
      <c r="E47" s="210">
        <f>SUM(E41:E43)/3</f>
        <v>29473.021388634068</v>
      </c>
      <c r="F47" s="85" t="s">
        <v>207</v>
      </c>
      <c r="G47" s="80"/>
    </row>
    <row r="48" spans="1:7" ht="38.25">
      <c r="A48" s="84"/>
      <c r="B48" s="233" t="s">
        <v>170</v>
      </c>
      <c r="C48" s="234"/>
      <c r="D48" s="234">
        <f>ROUND(D47/2080,2)</f>
        <v>0.3</v>
      </c>
      <c r="E48" s="234">
        <f>ROUND(E47/2080,2)</f>
        <v>14.17</v>
      </c>
      <c r="F48" s="207" t="s">
        <v>205</v>
      </c>
      <c r="G48" s="80"/>
    </row>
    <row r="49" spans="1:7">
      <c r="A49" s="80"/>
      <c r="B49" s="80"/>
      <c r="C49" s="80"/>
      <c r="D49" s="80"/>
      <c r="E49" s="80"/>
      <c r="F49" s="80"/>
      <c r="G49" s="80"/>
    </row>
    <row r="50" spans="1:7">
      <c r="A50" s="80"/>
      <c r="B50" s="80"/>
      <c r="C50" s="80"/>
      <c r="D50" s="80"/>
      <c r="E50" s="80"/>
      <c r="F50" s="80"/>
      <c r="G50" s="80"/>
    </row>
    <row r="51" spans="1:7">
      <c r="A51" s="80"/>
      <c r="B51" s="80"/>
      <c r="C51" s="80"/>
      <c r="D51" s="80"/>
      <c r="E51" s="80"/>
      <c r="F51" s="80"/>
      <c r="G51" s="80"/>
    </row>
    <row r="52" spans="1:7">
      <c r="A52" s="80"/>
      <c r="B52" s="80"/>
      <c r="C52" s="80"/>
      <c r="D52" s="80"/>
      <c r="E52" s="80"/>
      <c r="F52" s="80"/>
      <c r="G52" s="80"/>
    </row>
    <row r="53" spans="1:7">
      <c r="A53" s="80"/>
      <c r="B53" s="80"/>
      <c r="C53" s="80"/>
      <c r="D53" s="80"/>
      <c r="E53" s="80"/>
      <c r="F53" s="80"/>
      <c r="G53" s="80"/>
    </row>
    <row r="54" spans="1:7">
      <c r="A54" s="80"/>
      <c r="B54" s="80"/>
      <c r="C54" s="80"/>
      <c r="D54" s="80"/>
      <c r="E54" s="80"/>
      <c r="F54" s="80"/>
      <c r="G54" s="80"/>
    </row>
    <row r="55" spans="1:7">
      <c r="A55" s="80"/>
      <c r="B55" s="80"/>
      <c r="C55" s="80"/>
      <c r="D55" s="80"/>
      <c r="E55" s="80"/>
      <c r="F55" s="80"/>
      <c r="G55" s="80"/>
    </row>
    <row r="56" spans="1:7">
      <c r="A56" s="80"/>
      <c r="B56" s="80"/>
      <c r="C56" s="80"/>
      <c r="D56" s="80"/>
      <c r="E56" s="80"/>
      <c r="F56" s="80"/>
      <c r="G56" s="80"/>
    </row>
    <row r="57" spans="1:7">
      <c r="A57" s="80"/>
      <c r="B57" s="80"/>
      <c r="C57" s="80"/>
      <c r="D57" s="80"/>
      <c r="E57" s="80"/>
      <c r="F57" s="80"/>
      <c r="G57" s="80"/>
    </row>
    <row r="58" spans="1:7">
      <c r="A58" s="80"/>
      <c r="B58" s="80"/>
      <c r="C58" s="80"/>
      <c r="D58" s="80"/>
      <c r="E58" s="80"/>
      <c r="F58" s="80"/>
      <c r="G58" s="80"/>
    </row>
    <row r="59" spans="1:7">
      <c r="A59" s="80"/>
      <c r="B59" s="80"/>
      <c r="C59" s="80"/>
      <c r="D59" s="80"/>
      <c r="E59" s="80"/>
      <c r="F59" s="80"/>
      <c r="G59" s="80"/>
    </row>
    <row r="60" spans="1:7">
      <c r="A60" s="80"/>
      <c r="B60" s="80"/>
      <c r="C60" s="80"/>
      <c r="D60" s="80"/>
      <c r="E60" s="80"/>
      <c r="F60" s="80"/>
      <c r="G60" s="80"/>
    </row>
    <row r="61" spans="1:7">
      <c r="A61" s="80"/>
      <c r="B61" s="80"/>
      <c r="C61" s="80"/>
      <c r="D61" s="80"/>
      <c r="E61" s="80"/>
      <c r="F61" s="80"/>
      <c r="G61" s="80"/>
    </row>
    <row r="62" spans="1:7">
      <c r="A62" s="80"/>
      <c r="B62" s="80"/>
      <c r="C62" s="80"/>
      <c r="D62" s="80"/>
      <c r="E62" s="80"/>
      <c r="F62" s="80"/>
      <c r="G62" s="80"/>
    </row>
    <row r="63" spans="1:7">
      <c r="A63" s="80"/>
      <c r="B63" s="80"/>
      <c r="C63" s="80"/>
      <c r="D63" s="80"/>
      <c r="E63" s="80"/>
      <c r="F63" s="80"/>
      <c r="G63" s="80"/>
    </row>
    <row r="64" spans="1:7">
      <c r="A64" s="80"/>
      <c r="B64" s="80"/>
      <c r="C64" s="80"/>
      <c r="D64" s="80"/>
      <c r="E64" s="80"/>
      <c r="F64" s="80"/>
      <c r="G64" s="80"/>
    </row>
    <row r="65" spans="1:7">
      <c r="A65" s="80"/>
      <c r="B65" s="80"/>
      <c r="C65" s="80"/>
      <c r="D65" s="80"/>
      <c r="E65" s="80"/>
      <c r="F65" s="80"/>
      <c r="G65" s="80"/>
    </row>
    <row r="66" spans="1:7">
      <c r="A66" s="80"/>
      <c r="B66" s="80"/>
      <c r="C66" s="80"/>
      <c r="D66" s="80"/>
      <c r="E66" s="80"/>
      <c r="F66" s="80"/>
      <c r="G66" s="80"/>
    </row>
    <row r="67" spans="1:7">
      <c r="A67" s="80"/>
      <c r="B67" s="80"/>
      <c r="C67" s="80"/>
      <c r="D67" s="80"/>
      <c r="E67" s="80"/>
      <c r="F67" s="80"/>
      <c r="G67" s="80"/>
    </row>
    <row r="68" spans="1:7">
      <c r="A68" s="80"/>
      <c r="B68" s="80"/>
      <c r="C68" s="80"/>
      <c r="D68" s="80"/>
      <c r="E68" s="80"/>
      <c r="F68" s="80"/>
      <c r="G68" s="80"/>
    </row>
    <row r="69" spans="1:7">
      <c r="A69" s="80"/>
      <c r="B69" s="80"/>
      <c r="C69" s="80"/>
      <c r="D69" s="80"/>
      <c r="E69" s="80"/>
      <c r="F69" s="80"/>
      <c r="G69" s="80"/>
    </row>
    <row r="70" spans="1:7">
      <c r="A70" s="80"/>
      <c r="B70" s="80"/>
      <c r="C70" s="80"/>
      <c r="D70" s="80"/>
      <c r="E70" s="80"/>
      <c r="F70" s="80"/>
      <c r="G70" s="80"/>
    </row>
    <row r="71" spans="1:7">
      <c r="A71" s="80"/>
      <c r="B71" s="80"/>
      <c r="C71" s="80"/>
      <c r="D71" s="80"/>
      <c r="E71" s="80"/>
      <c r="F71" s="80"/>
      <c r="G71" s="80"/>
    </row>
    <row r="72" spans="1:7">
      <c r="A72" s="80"/>
      <c r="B72" s="80"/>
      <c r="C72" s="80"/>
      <c r="D72" s="80"/>
      <c r="E72" s="80"/>
      <c r="F72" s="80"/>
      <c r="G72" s="80"/>
    </row>
    <row r="73" spans="1:7">
      <c r="A73" s="80"/>
      <c r="B73" s="80"/>
      <c r="C73" s="80"/>
      <c r="D73" s="80"/>
      <c r="E73" s="80"/>
      <c r="F73" s="80"/>
      <c r="G73" s="80"/>
    </row>
    <row r="74" spans="1:7">
      <c r="A74" s="80"/>
      <c r="B74" s="80"/>
      <c r="C74" s="80"/>
      <c r="D74" s="80"/>
      <c r="E74" s="80"/>
      <c r="F74" s="80"/>
      <c r="G74" s="80"/>
    </row>
    <row r="75" spans="1:7">
      <c r="A75" s="80"/>
      <c r="B75" s="80"/>
      <c r="C75" s="80"/>
      <c r="D75" s="80"/>
      <c r="E75" s="80"/>
      <c r="F75" s="80"/>
      <c r="G75" s="80"/>
    </row>
    <row r="76" spans="1:7">
      <c r="A76" s="80"/>
      <c r="B76" s="80"/>
      <c r="C76" s="80"/>
      <c r="D76" s="80"/>
      <c r="E76" s="80"/>
      <c r="F76" s="80"/>
      <c r="G76" s="80"/>
    </row>
    <row r="77" spans="1:7">
      <c r="A77" s="80"/>
      <c r="B77" s="80"/>
      <c r="C77" s="80"/>
      <c r="D77" s="80"/>
      <c r="E77" s="80"/>
      <c r="F77" s="80"/>
      <c r="G77" s="80"/>
    </row>
    <row r="78" spans="1:7">
      <c r="A78" s="80"/>
      <c r="B78" s="80"/>
      <c r="C78" s="80"/>
      <c r="D78" s="80"/>
      <c r="E78" s="80"/>
      <c r="F78" s="80"/>
      <c r="G78" s="80"/>
    </row>
    <row r="79" spans="1:7">
      <c r="A79" s="80"/>
      <c r="B79" s="80"/>
      <c r="C79" s="80"/>
      <c r="D79" s="80"/>
      <c r="E79" s="80"/>
      <c r="F79" s="80"/>
      <c r="G79" s="80"/>
    </row>
    <row r="80" spans="1:7">
      <c r="A80" s="80"/>
      <c r="B80" s="80"/>
      <c r="C80" s="80"/>
      <c r="D80" s="80"/>
      <c r="E80" s="80"/>
      <c r="F80" s="80"/>
      <c r="G80" s="80"/>
    </row>
    <row r="81" spans="1:7">
      <c r="A81" s="80"/>
      <c r="B81" s="80"/>
      <c r="C81" s="80"/>
      <c r="D81" s="80"/>
      <c r="E81" s="80"/>
      <c r="F81" s="80"/>
      <c r="G81" s="80"/>
    </row>
    <row r="85" spans="1:7">
      <c r="C85" s="79"/>
      <c r="D85" s="79"/>
    </row>
  </sheetData>
  <customSheetViews>
    <customSheetView guid="{878DE1FD-A47B-41D8-9084-F3F33C9E9B08}" showPageBreaks="1" printArea="1">
      <selection activeCell="A8" sqref="A8:E8"/>
      <pageMargins left="0.75" right="0.75" top="1" bottom="1" header="0.5" footer="0.5"/>
      <pageSetup scale="75" firstPageNumber="7" fitToHeight="3" orientation="portrait" r:id="rId1"/>
      <headerFooter alignWithMargins="0">
        <oddFooter>&amp;R&amp;P</oddFooter>
      </headerFooter>
    </customSheetView>
    <customSheetView guid="{55C190EC-F328-41C6-8EA4-3EF810C34832}" showPageBreaks="1" printArea="1">
      <selection activeCell="A8" sqref="A8:E8"/>
      <pageMargins left="0.75" right="0.75" top="1" bottom="1" header="0.5" footer="0.5"/>
      <pageSetup scale="75" firstPageNumber="7" fitToHeight="3" orientation="portrait" r:id="rId2"/>
      <headerFooter alignWithMargins="0">
        <oddFooter>&amp;R&amp;P</oddFooter>
      </headerFooter>
    </customSheetView>
    <customSheetView guid="{0A2331D4-FF77-4A77-88ED-CF4956BFC34A}" showRuler="0">
      <selection activeCell="F5" sqref="F5"/>
      <pageMargins left="0.75" right="0.75" top="1" bottom="1" header="0.5" footer="0.5"/>
      <pageSetup scale="75" firstPageNumber="7" fitToHeight="3" orientation="landscape" r:id="rId3"/>
      <headerFooter alignWithMargins="0">
        <oddFooter>&amp;R&amp;P</oddFooter>
      </headerFooter>
    </customSheetView>
    <customSheetView guid="{EFC834DC-DAB8-4D8C-9E8A-AD612E0900B7}" showPageBreaks="1" printArea="1" showRuler="0">
      <selection activeCell="D19" sqref="D19:E19"/>
      <pageMargins left="0.75" right="0.75" top="1" bottom="1" header="0.5" footer="0.5"/>
      <pageSetup scale="75" firstPageNumber="7" fitToHeight="3" orientation="landscape" r:id="rId4"/>
      <headerFooter alignWithMargins="0">
        <oddFooter>&amp;R&amp;P</oddFooter>
      </headerFooter>
    </customSheetView>
    <customSheetView guid="{3E2C84AD-BF0B-4E7A-B8B4-530776377935}" showRuler="0">
      <selection activeCell="F5" sqref="F5"/>
      <pageMargins left="0.75" right="0.75" top="1" bottom="1" header="0.5" footer="0.5"/>
      <pageSetup scale="75" firstPageNumber="7" fitToHeight="3" orientation="landscape" r:id="rId5"/>
      <headerFooter alignWithMargins="0">
        <oddFooter>&amp;R&amp;P</oddFooter>
      </headerFooter>
    </customSheetView>
  </customSheetViews>
  <mergeCells count="11">
    <mergeCell ref="A13:F13"/>
    <mergeCell ref="A4:E4"/>
    <mergeCell ref="A5:E5"/>
    <mergeCell ref="A7:E7"/>
    <mergeCell ref="A8:E8"/>
    <mergeCell ref="A38:F38"/>
    <mergeCell ref="A6:E6"/>
    <mergeCell ref="A11:E11"/>
    <mergeCell ref="A9:E9"/>
    <mergeCell ref="A10:E10"/>
    <mergeCell ref="A26:F26"/>
  </mergeCells>
  <phoneticPr fontId="0" type="noConversion"/>
  <pageMargins left="0.75" right="0.75" top="1" bottom="1" header="0.5" footer="0.5"/>
  <pageSetup scale="75" firstPageNumber="7" fitToHeight="3" orientation="portrait" r:id="rId6"/>
  <headerFooter alignWithMargins="0">
    <oddFooter>&amp;R&amp;P</oddFooter>
  </headerFooter>
</worksheet>
</file>

<file path=xl/worksheets/sheet3.xml><?xml version="1.0" encoding="utf-8"?>
<worksheet xmlns="http://schemas.openxmlformats.org/spreadsheetml/2006/main" xmlns:r="http://schemas.openxmlformats.org/officeDocument/2006/relationships">
  <dimension ref="A1:N76"/>
  <sheetViews>
    <sheetView topLeftCell="A10" workbookViewId="0">
      <selection activeCell="D17" sqref="D17"/>
    </sheetView>
  </sheetViews>
  <sheetFormatPr defaultRowHeight="15"/>
  <cols>
    <col min="1" max="1" width="19.6640625" style="75" customWidth="1"/>
    <col min="2" max="3" width="16" style="75" customWidth="1"/>
    <col min="4" max="4" width="13.6640625" style="78" customWidth="1"/>
    <col min="5" max="5" width="15.33203125" style="77" customWidth="1"/>
    <col min="6" max="6" width="14.1640625" style="75" customWidth="1"/>
    <col min="7" max="7" width="14.33203125" style="76" customWidth="1"/>
    <col min="8" max="8" width="9.33203125" style="75"/>
    <col min="9" max="9" width="14.33203125" style="75" customWidth="1"/>
    <col min="10" max="16384" width="9.33203125" style="75"/>
  </cols>
  <sheetData>
    <row r="1" spans="1:14">
      <c r="A1" s="109" t="s">
        <v>201</v>
      </c>
      <c r="B1" s="105"/>
      <c r="C1" s="105"/>
      <c r="D1" s="108"/>
      <c r="E1" s="107"/>
      <c r="F1" s="105"/>
      <c r="G1" s="106"/>
      <c r="H1" s="105"/>
      <c r="I1" s="105"/>
      <c r="J1" s="105"/>
      <c r="K1" s="105"/>
      <c r="L1" s="105"/>
      <c r="M1" s="105"/>
      <c r="N1" s="105"/>
    </row>
    <row r="2" spans="1:14">
      <c r="A2" s="109" t="s">
        <v>159</v>
      </c>
      <c r="B2" s="105"/>
      <c r="C2" s="105"/>
      <c r="D2" s="108"/>
      <c r="E2" s="107"/>
      <c r="F2" s="105"/>
      <c r="G2" s="106"/>
      <c r="H2" s="105"/>
      <c r="I2" s="105"/>
      <c r="J2" s="105"/>
      <c r="K2" s="105"/>
      <c r="L2" s="105"/>
      <c r="M2" s="105"/>
      <c r="N2" s="105"/>
    </row>
    <row r="4" spans="1:14" ht="51">
      <c r="A4" s="315" t="s">
        <v>158</v>
      </c>
      <c r="B4" s="316"/>
      <c r="C4" s="316"/>
      <c r="D4" s="162" t="s">
        <v>189</v>
      </c>
      <c r="E4" s="232" t="s">
        <v>197</v>
      </c>
      <c r="F4" s="162" t="s">
        <v>195</v>
      </c>
      <c r="G4" s="81"/>
      <c r="H4" s="80"/>
    </row>
    <row r="5" spans="1:14" ht="29.25" customHeight="1">
      <c r="A5" s="317" t="s">
        <v>267</v>
      </c>
      <c r="B5" s="318"/>
      <c r="C5" s="318"/>
      <c r="D5" s="200">
        <f ca="1">'83-I Hour Summary'!F5</f>
        <v>88086.429478036196</v>
      </c>
      <c r="E5" s="201">
        <f ca="1">D5*wage</f>
        <v>2318434.8238619128</v>
      </c>
      <c r="F5" s="202">
        <f ca="1">ROUND(E5/48,0)</f>
        <v>48301</v>
      </c>
      <c r="G5" s="81"/>
      <c r="H5" s="80"/>
    </row>
    <row r="6" spans="1:14" ht="29.25" customHeight="1">
      <c r="A6" s="328" t="s">
        <v>157</v>
      </c>
      <c r="B6" s="329"/>
      <c r="C6" s="330"/>
      <c r="D6" s="200">
        <f ca="1">'83-I Hour Summary'!F6</f>
        <v>117892.08555453627</v>
      </c>
      <c r="E6" s="201">
        <f ca="1">D6*wage</f>
        <v>3102919.6917953948</v>
      </c>
      <c r="F6" s="202">
        <f ca="1">ROUND(E6/48,0)</f>
        <v>64644</v>
      </c>
      <c r="G6" s="81"/>
      <c r="H6" s="80"/>
    </row>
    <row r="7" spans="1:14" ht="30.75" customHeight="1">
      <c r="A7" s="317" t="s">
        <v>152</v>
      </c>
      <c r="B7" s="318"/>
      <c r="C7" s="318"/>
      <c r="D7" s="200">
        <f ca="1">'83-I Hour Summary'!F7</f>
        <v>29473.021388634068</v>
      </c>
      <c r="E7" s="201">
        <f ca="1">D7*wage</f>
        <v>775729.92294884869</v>
      </c>
      <c r="F7" s="202">
        <f ca="1">ROUND(E7/48,0)</f>
        <v>16161</v>
      </c>
      <c r="G7" s="81"/>
      <c r="H7" s="80"/>
    </row>
    <row r="8" spans="1:14">
      <c r="A8" s="332" t="s">
        <v>190</v>
      </c>
      <c r="B8" s="333"/>
      <c r="C8" s="333"/>
      <c r="D8" s="200">
        <f ca="1">'83-I Hour Summary'!F8</f>
        <v>235451.53642120655</v>
      </c>
      <c r="E8" s="201">
        <f ca="1">D8*wage</f>
        <v>6197084.438606156</v>
      </c>
      <c r="F8" s="202">
        <f ca="1">ROUND(E8/48,0)</f>
        <v>129106</v>
      </c>
      <c r="G8" s="81"/>
      <c r="H8" s="80"/>
    </row>
    <row r="9" spans="1:14" ht="26.25" customHeight="1">
      <c r="A9" s="317" t="s">
        <v>265</v>
      </c>
      <c r="B9" s="318"/>
      <c r="C9" s="318"/>
      <c r="D9" s="203">
        <f ca="1">'83-I Hour Summary'!F11</f>
        <v>509</v>
      </c>
      <c r="E9" s="204"/>
      <c r="F9" s="201">
        <f ca="1">D9*wage</f>
        <v>13396.880000000001</v>
      </c>
      <c r="G9" s="81"/>
      <c r="H9" s="80"/>
    </row>
    <row r="10" spans="1:14">
      <c r="A10" s="173"/>
      <c r="B10" s="174"/>
      <c r="C10" s="174"/>
      <c r="D10" s="175"/>
      <c r="E10" s="235" t="s">
        <v>198</v>
      </c>
      <c r="F10" s="236">
        <v>26.32</v>
      </c>
      <c r="G10" s="81"/>
      <c r="H10" s="80"/>
    </row>
    <row r="11" spans="1:14">
      <c r="A11" s="178" t="s">
        <v>244</v>
      </c>
      <c r="B11" s="174"/>
      <c r="C11" s="174"/>
      <c r="D11" s="175"/>
      <c r="E11" s="176"/>
      <c r="F11" s="177"/>
      <c r="G11" s="81"/>
      <c r="H11" s="80"/>
    </row>
    <row r="12" spans="1:14">
      <c r="A12" s="80"/>
      <c r="B12" s="80"/>
      <c r="C12" s="80"/>
      <c r="D12" s="83"/>
      <c r="E12" s="82"/>
      <c r="F12" s="80"/>
      <c r="G12" s="81"/>
      <c r="H12" s="80"/>
    </row>
    <row r="13" spans="1:14" ht="15" customHeight="1">
      <c r="A13" s="315" t="s">
        <v>244</v>
      </c>
      <c r="B13" s="327" t="s">
        <v>203</v>
      </c>
      <c r="C13" s="327" t="s">
        <v>184</v>
      </c>
      <c r="D13" s="228" t="s">
        <v>146</v>
      </c>
      <c r="E13" s="229"/>
      <c r="F13" s="230" t="s">
        <v>145</v>
      </c>
      <c r="G13" s="231"/>
      <c r="H13" s="80"/>
    </row>
    <row r="14" spans="1:14" ht="54.75" customHeight="1">
      <c r="A14" s="315"/>
      <c r="B14" s="327"/>
      <c r="C14" s="327"/>
      <c r="D14" s="97" t="s">
        <v>127</v>
      </c>
      <c r="E14" s="98" t="s">
        <v>196</v>
      </c>
      <c r="F14" s="97" t="s">
        <v>127</v>
      </c>
      <c r="G14" s="96" t="s">
        <v>196</v>
      </c>
      <c r="H14" s="80"/>
    </row>
    <row r="15" spans="1:14">
      <c r="A15" s="85" t="s">
        <v>94</v>
      </c>
      <c r="B15" s="218">
        <f ca="1">'83-I Hour Summary'!D16</f>
        <v>3681</v>
      </c>
      <c r="C15" s="217">
        <f ca="1">'83-I Hour Summary'!E16</f>
        <v>44177.653503875983</v>
      </c>
      <c r="D15" s="86">
        <f>C15/(260*8)</f>
        <v>21.239256492248067</v>
      </c>
      <c r="E15" s="171">
        <f ca="1">C15*wage</f>
        <v>1162755.840222016</v>
      </c>
      <c r="F15" s="211">
        <f>B15/(260*8)</f>
        <v>1.7697115384615385</v>
      </c>
      <c r="G15" s="171">
        <f>E15/12</f>
        <v>96896.320018501327</v>
      </c>
      <c r="H15" s="80"/>
    </row>
    <row r="16" spans="1:14">
      <c r="A16" s="85" t="s">
        <v>128</v>
      </c>
      <c r="B16" s="218">
        <f ca="1">'83-I Hour Summary'!D17</f>
        <v>994</v>
      </c>
      <c r="C16" s="217">
        <f ca="1">'83-I Hour Summary'!E17</f>
        <v>47718.490713178311</v>
      </c>
      <c r="D16" s="86">
        <f>C16/(260*8)</f>
        <v>22.941582073643417</v>
      </c>
      <c r="E16" s="171">
        <f ca="1">C16*wage</f>
        <v>1255950.6755708531</v>
      </c>
      <c r="F16" s="211">
        <f>B16/(260*8)</f>
        <v>0.47788461538461541</v>
      </c>
      <c r="G16" s="171">
        <f>E16/12</f>
        <v>104662.55629757109</v>
      </c>
      <c r="H16" s="80"/>
    </row>
    <row r="17" spans="1:8" ht="63.75">
      <c r="A17" s="85" t="s">
        <v>169</v>
      </c>
      <c r="B17" s="218">
        <f ca="1">'83-I Hour Summary'!D18</f>
        <v>1915</v>
      </c>
      <c r="C17" s="217">
        <f ca="1">'83-I Hour Summary'!E18</f>
        <v>91896.144217054301</v>
      </c>
      <c r="D17" s="86">
        <f>C17/(260*8)</f>
        <v>44.180838565891491</v>
      </c>
      <c r="E17" s="171">
        <f ca="1">C17*wage</f>
        <v>2418706.515792869</v>
      </c>
      <c r="F17" s="211">
        <f>B17/(260*8)</f>
        <v>0.92067307692307687</v>
      </c>
      <c r="G17" s="171">
        <f>E17/12</f>
        <v>201558.87631607242</v>
      </c>
      <c r="H17" s="80"/>
    </row>
    <row r="18" spans="1:8">
      <c r="A18" s="85" t="s">
        <v>245</v>
      </c>
      <c r="B18" s="253">
        <v>1642</v>
      </c>
      <c r="C18" s="254">
        <f ca="1">'83-I Hour Summary'!E19</f>
        <v>80467</v>
      </c>
      <c r="D18" s="255">
        <f>C18/(260*8)</f>
        <v>38.686057692307692</v>
      </c>
      <c r="E18" s="256">
        <f ca="1">C18*wage</f>
        <v>2117891.44</v>
      </c>
      <c r="F18" s="257">
        <f>B18/(260*8)</f>
        <v>0.78942307692307689</v>
      </c>
      <c r="G18" s="256">
        <f>E18/12</f>
        <v>176490.95333333334</v>
      </c>
      <c r="H18" s="80"/>
    </row>
    <row r="19" spans="1:8">
      <c r="A19" s="92"/>
      <c r="B19" s="205"/>
      <c r="C19" s="205"/>
      <c r="D19" s="89"/>
      <c r="E19" s="87"/>
      <c r="F19" s="88"/>
      <c r="G19" s="172"/>
      <c r="H19" s="80"/>
    </row>
    <row r="20" spans="1:8" ht="38.25">
      <c r="A20" s="85" t="s">
        <v>186</v>
      </c>
      <c r="B20" s="218">
        <f ca="1">'83-I Hour Summary'!D21</f>
        <v>8232</v>
      </c>
      <c r="C20" s="217">
        <f ca="1">'83-I Hour Summary'!E21</f>
        <v>264259.2884341086</v>
      </c>
      <c r="D20" s="86">
        <f>C20/(260*8)</f>
        <v>127.04773482409067</v>
      </c>
      <c r="E20" s="171">
        <f ca="1">C20*wage</f>
        <v>6955304.4715857385</v>
      </c>
      <c r="F20" s="211">
        <f>B20/(260*8)</f>
        <v>3.9576923076923078</v>
      </c>
      <c r="G20" s="171">
        <f>E20/12</f>
        <v>579608.70596547821</v>
      </c>
      <c r="H20" s="80"/>
    </row>
    <row r="21" spans="1:8" ht="25.5">
      <c r="A21" s="161" t="s">
        <v>187</v>
      </c>
      <c r="B21" s="216">
        <f ca="1">'83-I Hour Summary'!D23</f>
        <v>2744</v>
      </c>
      <c r="C21" s="216">
        <f ca="1">'83-I Hour Summary'!E23</f>
        <v>88086.429478036196</v>
      </c>
      <c r="D21" s="227">
        <f>C21/(260*8)</f>
        <v>42.349244941363558</v>
      </c>
      <c r="E21" s="224">
        <f ca="1">C21*wage</f>
        <v>2318434.8238619128</v>
      </c>
      <c r="F21" s="225">
        <f>B21/(260*8)</f>
        <v>1.3192307692307692</v>
      </c>
      <c r="G21" s="224">
        <f>E21/12</f>
        <v>193202.90198849273</v>
      </c>
      <c r="H21" s="80"/>
    </row>
    <row r="22" spans="1:8">
      <c r="A22" s="80"/>
      <c r="B22" s="160"/>
      <c r="C22" s="160"/>
      <c r="D22" s="83"/>
      <c r="E22" s="81"/>
      <c r="F22" s="80"/>
      <c r="G22" s="81"/>
      <c r="H22" s="80"/>
    </row>
    <row r="23" spans="1:8">
      <c r="A23" s="178" t="s">
        <v>199</v>
      </c>
      <c r="B23" s="160"/>
      <c r="C23" s="160"/>
      <c r="D23" s="83"/>
      <c r="E23" s="81"/>
      <c r="F23" s="80"/>
      <c r="G23" s="81"/>
      <c r="H23" s="80"/>
    </row>
    <row r="24" spans="1:8">
      <c r="A24" s="80"/>
      <c r="B24" s="80"/>
      <c r="C24" s="80"/>
      <c r="D24" s="83"/>
      <c r="E24" s="81"/>
      <c r="F24" s="80"/>
      <c r="G24" s="81"/>
      <c r="H24" s="80"/>
    </row>
    <row r="25" spans="1:8" ht="15" customHeight="1">
      <c r="A25" s="315" t="s">
        <v>199</v>
      </c>
      <c r="B25" s="327" t="s">
        <v>149</v>
      </c>
      <c r="C25" s="327" t="s">
        <v>148</v>
      </c>
      <c r="D25" s="228" t="s">
        <v>146</v>
      </c>
      <c r="E25" s="231"/>
      <c r="F25" s="230" t="s">
        <v>145</v>
      </c>
      <c r="G25" s="231"/>
      <c r="H25" s="80"/>
    </row>
    <row r="26" spans="1:8" ht="61.5" customHeight="1">
      <c r="A26" s="315"/>
      <c r="B26" s="327"/>
      <c r="C26" s="331"/>
      <c r="D26" s="97" t="s">
        <v>127</v>
      </c>
      <c r="E26" s="98" t="s">
        <v>196</v>
      </c>
      <c r="F26" s="97" t="s">
        <v>127</v>
      </c>
      <c r="G26" s="96" t="s">
        <v>196</v>
      </c>
      <c r="H26" s="80"/>
    </row>
    <row r="27" spans="1:8">
      <c r="A27" s="85" t="s">
        <v>94</v>
      </c>
      <c r="B27" s="218">
        <f ca="1">'83-I Hour Summary'!D29</f>
        <v>1820</v>
      </c>
      <c r="C27" s="217">
        <f ca="1">'83-I Hour Summary'!E29</f>
        <v>87356.8130031115</v>
      </c>
      <c r="D27" s="213">
        <f>C27/(260*8)</f>
        <v>41.998467789957452</v>
      </c>
      <c r="E27" s="171">
        <f ca="1">C27*wage</f>
        <v>2299231.3182418947</v>
      </c>
      <c r="F27" s="211">
        <f>B27/(260*8)</f>
        <v>0.875</v>
      </c>
      <c r="G27" s="171">
        <f>E27/48</f>
        <v>47900.652463372804</v>
      </c>
      <c r="H27" s="80"/>
    </row>
    <row r="28" spans="1:8">
      <c r="A28" s="85" t="s">
        <v>128</v>
      </c>
      <c r="B28" s="218">
        <f ca="1">'83-I Hour Summary'!D30</f>
        <v>1864</v>
      </c>
      <c r="C28" s="217">
        <f ca="1">'83-I Hour Summary'!E30</f>
        <v>89481.315328692901</v>
      </c>
      <c r="D28" s="213">
        <f>C28/(260*8)</f>
        <v>43.019863138794662</v>
      </c>
      <c r="E28" s="171">
        <f ca="1">C28*wage</f>
        <v>2355148.219451197</v>
      </c>
      <c r="F28" s="211">
        <f>B28/(260*8)</f>
        <v>0.89615384615384619</v>
      </c>
      <c r="G28" s="171">
        <f>E28/48</f>
        <v>49065.587905233268</v>
      </c>
      <c r="H28" s="80"/>
    </row>
    <row r="29" spans="1:8" ht="63.75">
      <c r="A29" s="85" t="s">
        <v>169</v>
      </c>
      <c r="B29" s="218">
        <f ca="1">'83-I Hour Summary'!D31</f>
        <v>3684</v>
      </c>
      <c r="C29" s="217">
        <f ca="1">'83-I Hour Summary'!E31</f>
        <v>176838.12833180442</v>
      </c>
      <c r="D29" s="213">
        <f>C29/(260*8)</f>
        <v>85.018330928752121</v>
      </c>
      <c r="E29" s="171">
        <f ca="1">C29*wage</f>
        <v>4654379.5376930926</v>
      </c>
      <c r="F29" s="211">
        <f>B29/(260*8)</f>
        <v>1.7711538461538461</v>
      </c>
      <c r="G29" s="171">
        <f>E29/48</f>
        <v>96966.240368606101</v>
      </c>
      <c r="H29" s="80"/>
    </row>
    <row r="30" spans="1:8">
      <c r="A30" s="92"/>
      <c r="B30" s="205"/>
      <c r="C30" s="205"/>
      <c r="D30" s="214"/>
      <c r="E30" s="172"/>
      <c r="F30" s="212"/>
      <c r="G30" s="171"/>
      <c r="H30" s="80"/>
    </row>
    <row r="31" spans="1:8" ht="63.75">
      <c r="A31" s="85" t="s">
        <v>253</v>
      </c>
      <c r="B31" s="218">
        <f ca="1">'83-I Hour Summary'!D33</f>
        <v>7368</v>
      </c>
      <c r="C31" s="217">
        <f ca="1">'83-I Hour Summary'!E33</f>
        <v>353676.25666360883</v>
      </c>
      <c r="D31" s="213">
        <f>C31/(260*8)</f>
        <v>170.03666185750424</v>
      </c>
      <c r="E31" s="215">
        <f ca="1">C31*wage</f>
        <v>9308759.0753861852</v>
      </c>
      <c r="F31" s="211">
        <f>B31/(260*8)</f>
        <v>3.5423076923076922</v>
      </c>
      <c r="G31" s="171">
        <f>E31/48</f>
        <v>193932.4807372122</v>
      </c>
      <c r="H31" s="80"/>
    </row>
    <row r="32" spans="1:8" ht="25.5">
      <c r="A32" s="161" t="s">
        <v>187</v>
      </c>
      <c r="B32" s="216">
        <f ca="1">'83-I Hour Summary'!D35</f>
        <v>2456</v>
      </c>
      <c r="C32" s="216">
        <f ca="1">'83-I Hour Summary'!E35</f>
        <v>117892.08555453627</v>
      </c>
      <c r="D32" s="223">
        <f>C32/(260*8)</f>
        <v>56.678887285834747</v>
      </c>
      <c r="E32" s="226">
        <f ca="1">C32*wage</f>
        <v>3102919.6917953948</v>
      </c>
      <c r="F32" s="225">
        <f>B32/(260*8)</f>
        <v>1.1807692307692308</v>
      </c>
      <c r="G32" s="171">
        <f>E32/48</f>
        <v>64644.160245737388</v>
      </c>
      <c r="H32" s="80"/>
    </row>
    <row r="33" spans="1:8">
      <c r="A33" s="90"/>
      <c r="B33" s="160"/>
      <c r="C33" s="160"/>
      <c r="D33" s="83"/>
      <c r="E33" s="82"/>
      <c r="F33" s="80"/>
      <c r="G33" s="81"/>
      <c r="H33" s="80"/>
    </row>
    <row r="34" spans="1:8">
      <c r="A34" s="199" t="s">
        <v>152</v>
      </c>
      <c r="B34" s="160"/>
      <c r="C34" s="160"/>
      <c r="D34" s="83"/>
      <c r="E34" s="82"/>
      <c r="F34" s="80"/>
      <c r="G34" s="81"/>
      <c r="H34" s="80"/>
    </row>
    <row r="35" spans="1:8">
      <c r="A35" s="80"/>
      <c r="B35" s="82"/>
      <c r="C35" s="80"/>
      <c r="D35" s="83"/>
      <c r="E35" s="82"/>
      <c r="F35" s="80"/>
      <c r="G35" s="81"/>
      <c r="H35" s="80"/>
    </row>
    <row r="36" spans="1:8" ht="15" customHeight="1">
      <c r="A36" s="315" t="s">
        <v>152</v>
      </c>
      <c r="B36" s="327" t="s">
        <v>149</v>
      </c>
      <c r="C36" s="327" t="s">
        <v>148</v>
      </c>
      <c r="D36" s="228" t="s">
        <v>146</v>
      </c>
      <c r="E36" s="229"/>
      <c r="F36" s="230" t="s">
        <v>145</v>
      </c>
      <c r="G36" s="231"/>
      <c r="H36" s="80"/>
    </row>
    <row r="37" spans="1:8" ht="54.75" customHeight="1">
      <c r="A37" s="315"/>
      <c r="B37" s="327"/>
      <c r="C37" s="331"/>
      <c r="D37" s="97" t="s">
        <v>127</v>
      </c>
      <c r="E37" s="98" t="s">
        <v>196</v>
      </c>
      <c r="F37" s="97" t="s">
        <v>127</v>
      </c>
      <c r="G37" s="96" t="s">
        <v>196</v>
      </c>
      <c r="H37" s="80"/>
    </row>
    <row r="38" spans="1:8">
      <c r="A38" s="85" t="s">
        <v>94</v>
      </c>
      <c r="B38" s="221">
        <f ca="1">'83-I Hour Summary'!D41</f>
        <v>455</v>
      </c>
      <c r="C38" s="221">
        <f ca="1">'83-I Hour Summary'!E41</f>
        <v>21839.203250777875</v>
      </c>
      <c r="D38" s="213">
        <f>C38/(260*8)</f>
        <v>10.499616947489363</v>
      </c>
      <c r="E38" s="171">
        <f ca="1">C38*wage</f>
        <v>574807.82956047368</v>
      </c>
      <c r="F38" s="211">
        <f>B38/(260*8)</f>
        <v>0.21875</v>
      </c>
      <c r="G38" s="171">
        <f>E38/48</f>
        <v>11975.163115843201</v>
      </c>
      <c r="H38" s="80"/>
    </row>
    <row r="39" spans="1:8">
      <c r="A39" s="85" t="s">
        <v>128</v>
      </c>
      <c r="B39" s="221">
        <f ca="1">'83-I Hour Summary'!D42</f>
        <v>466</v>
      </c>
      <c r="C39" s="221">
        <f ca="1">'83-I Hour Summary'!E42</f>
        <v>22370.328832173225</v>
      </c>
      <c r="D39" s="213">
        <f>C39/(260*8)</f>
        <v>10.754965784698665</v>
      </c>
      <c r="E39" s="171">
        <f ca="1">C39*wage</f>
        <v>588787.05486279924</v>
      </c>
      <c r="F39" s="211">
        <f>B39/(260*8)</f>
        <v>0.22403846153846155</v>
      </c>
      <c r="G39" s="171">
        <f>E39/48</f>
        <v>12266.396976308317</v>
      </c>
      <c r="H39" s="80"/>
    </row>
    <row r="40" spans="1:8" ht="63.75">
      <c r="A40" s="85" t="s">
        <v>169</v>
      </c>
      <c r="B40" s="221">
        <f ca="1">'83-I Hour Summary'!D43</f>
        <v>921</v>
      </c>
      <c r="C40" s="221">
        <f ca="1">'83-I Hour Summary'!E43</f>
        <v>44209.532082951104</v>
      </c>
      <c r="D40" s="213">
        <f>C40/(260*8)</f>
        <v>21.25458273218803</v>
      </c>
      <c r="E40" s="171">
        <f ca="1">C40*wage</f>
        <v>1163594.8844232731</v>
      </c>
      <c r="F40" s="211">
        <f>B40/(260*8)</f>
        <v>0.44278846153846152</v>
      </c>
      <c r="G40" s="171">
        <f>E40/48</f>
        <v>24241.560092151525</v>
      </c>
      <c r="H40" s="80"/>
    </row>
    <row r="41" spans="1:8">
      <c r="A41" s="92"/>
      <c r="B41" s="222"/>
      <c r="C41" s="222"/>
      <c r="D41" s="214"/>
      <c r="E41" s="172"/>
      <c r="F41" s="212"/>
      <c r="G41" s="172"/>
      <c r="H41" s="80"/>
    </row>
    <row r="42" spans="1:8" ht="38.25">
      <c r="A42" s="85" t="s">
        <v>200</v>
      </c>
      <c r="B42" s="221">
        <f ca="1">'83-I Hour Summary'!D45</f>
        <v>1842</v>
      </c>
      <c r="C42" s="221">
        <f ca="1">'83-I Hour Summary'!E45</f>
        <v>88419.064165902208</v>
      </c>
      <c r="D42" s="213">
        <f>C42/(260*8)</f>
        <v>42.509165464376061</v>
      </c>
      <c r="E42" s="171">
        <f ca="1">C42*wage</f>
        <v>2327189.7688465463</v>
      </c>
      <c r="F42" s="211">
        <f>B42/(260*8)</f>
        <v>0.88557692307692304</v>
      </c>
      <c r="G42" s="171">
        <f>E42/48</f>
        <v>48483.12018430305</v>
      </c>
      <c r="H42" s="80"/>
    </row>
    <row r="43" spans="1:8" ht="25.5">
      <c r="A43" s="161" t="s">
        <v>187</v>
      </c>
      <c r="B43" s="206">
        <f ca="1">'83-I Hour Summary'!D47</f>
        <v>614</v>
      </c>
      <c r="C43" s="206">
        <f ca="1">'83-I Hour Summary'!E47</f>
        <v>29473.021388634068</v>
      </c>
      <c r="D43" s="223">
        <f>C43/(260*8)</f>
        <v>14.169721821458687</v>
      </c>
      <c r="E43" s="224">
        <f ca="1">C43*wage</f>
        <v>775729.92294884869</v>
      </c>
      <c r="F43" s="225">
        <f>B43/(260*8)</f>
        <v>0.2951923076923077</v>
      </c>
      <c r="G43" s="224">
        <f>E43/48</f>
        <v>16161.040061434347</v>
      </c>
      <c r="H43" s="80"/>
    </row>
    <row r="44" spans="1:8">
      <c r="A44" s="80"/>
      <c r="B44" s="80"/>
      <c r="C44" s="80"/>
      <c r="D44" s="83"/>
      <c r="E44" s="82"/>
      <c r="F44" s="80"/>
      <c r="G44" s="81"/>
      <c r="H44" s="80"/>
    </row>
    <row r="45" spans="1:8">
      <c r="B45" s="80"/>
      <c r="C45" s="80"/>
      <c r="D45" s="83"/>
      <c r="E45" s="82"/>
      <c r="F45" s="80"/>
      <c r="G45" s="81"/>
      <c r="H45" s="80"/>
    </row>
    <row r="46" spans="1:8">
      <c r="A46" s="80"/>
      <c r="B46" s="80"/>
      <c r="C46" s="80"/>
      <c r="D46" s="83"/>
      <c r="E46" s="82"/>
      <c r="F46" s="80"/>
      <c r="G46" s="81"/>
      <c r="H46" s="80"/>
    </row>
    <row r="47" spans="1:8">
      <c r="A47" s="80"/>
      <c r="B47" s="80"/>
      <c r="C47" s="80"/>
      <c r="D47" s="83"/>
      <c r="E47" s="82"/>
      <c r="F47" s="80"/>
      <c r="G47" s="81"/>
      <c r="H47" s="80"/>
    </row>
    <row r="48" spans="1:8">
      <c r="A48" s="80"/>
      <c r="B48" s="80"/>
      <c r="C48" s="80"/>
      <c r="D48" s="83"/>
      <c r="E48" s="82"/>
      <c r="F48" s="80"/>
      <c r="G48" s="81"/>
      <c r="H48" s="80"/>
    </row>
    <row r="49" spans="1:8">
      <c r="A49" s="80"/>
      <c r="B49" s="80"/>
      <c r="C49" s="80"/>
      <c r="D49" s="83"/>
      <c r="E49" s="82"/>
      <c r="F49" s="80"/>
      <c r="G49" s="81"/>
      <c r="H49" s="80"/>
    </row>
    <row r="50" spans="1:8">
      <c r="A50" s="80"/>
      <c r="B50" s="80"/>
      <c r="C50" s="80"/>
      <c r="D50" s="83"/>
      <c r="E50" s="82"/>
      <c r="F50" s="80"/>
      <c r="G50" s="81"/>
      <c r="H50" s="80"/>
    </row>
    <row r="51" spans="1:8">
      <c r="A51" s="80"/>
      <c r="B51" s="80"/>
      <c r="C51" s="80"/>
      <c r="D51" s="83"/>
      <c r="E51" s="82"/>
      <c r="F51" s="80"/>
      <c r="G51" s="81"/>
      <c r="H51" s="80"/>
    </row>
    <row r="52" spans="1:8">
      <c r="A52" s="80"/>
      <c r="B52" s="80"/>
      <c r="C52" s="80"/>
      <c r="D52" s="83"/>
      <c r="E52" s="82"/>
      <c r="F52" s="80"/>
      <c r="G52" s="81"/>
      <c r="H52" s="80"/>
    </row>
    <row r="53" spans="1:8">
      <c r="A53" s="80"/>
      <c r="B53" s="80"/>
      <c r="C53" s="80"/>
      <c r="D53" s="83"/>
      <c r="E53" s="82"/>
      <c r="F53" s="80"/>
      <c r="G53" s="81"/>
      <c r="H53" s="80"/>
    </row>
    <row r="54" spans="1:8">
      <c r="A54" s="80"/>
      <c r="B54" s="80"/>
      <c r="C54" s="80"/>
      <c r="D54" s="83"/>
      <c r="E54" s="82"/>
      <c r="F54" s="80"/>
      <c r="G54" s="81"/>
      <c r="H54" s="80"/>
    </row>
    <row r="55" spans="1:8">
      <c r="A55" s="80"/>
      <c r="B55" s="80"/>
      <c r="C55" s="80"/>
      <c r="D55" s="83"/>
      <c r="E55" s="82"/>
      <c r="F55" s="80"/>
      <c r="G55" s="81"/>
      <c r="H55" s="80"/>
    </row>
    <row r="56" spans="1:8">
      <c r="A56" s="80"/>
      <c r="B56" s="80"/>
      <c r="C56" s="80"/>
      <c r="D56" s="83"/>
      <c r="E56" s="82"/>
      <c r="F56" s="80"/>
      <c r="G56" s="81"/>
      <c r="H56" s="80"/>
    </row>
    <row r="57" spans="1:8">
      <c r="A57" s="80"/>
      <c r="B57" s="80"/>
      <c r="C57" s="80"/>
      <c r="D57" s="83"/>
      <c r="E57" s="82"/>
      <c r="F57" s="80"/>
      <c r="G57" s="81"/>
      <c r="H57" s="80"/>
    </row>
    <row r="58" spans="1:8">
      <c r="A58" s="80"/>
      <c r="B58" s="80"/>
      <c r="C58" s="80"/>
      <c r="D58" s="83"/>
      <c r="E58" s="82"/>
      <c r="F58" s="80"/>
      <c r="G58" s="81"/>
      <c r="H58" s="80"/>
    </row>
    <row r="59" spans="1:8">
      <c r="A59" s="80"/>
      <c r="B59" s="80"/>
      <c r="C59" s="80"/>
      <c r="D59" s="83"/>
      <c r="E59" s="82"/>
      <c r="F59" s="80"/>
      <c r="G59" s="81"/>
      <c r="H59" s="80"/>
    </row>
    <row r="60" spans="1:8">
      <c r="A60" s="80"/>
      <c r="B60" s="80"/>
      <c r="C60" s="80"/>
      <c r="D60" s="83"/>
      <c r="E60" s="82"/>
      <c r="F60" s="80"/>
      <c r="G60" s="81"/>
      <c r="H60" s="80"/>
    </row>
    <row r="61" spans="1:8">
      <c r="A61" s="80"/>
      <c r="B61" s="80"/>
      <c r="C61" s="80"/>
      <c r="D61" s="83"/>
      <c r="E61" s="82"/>
      <c r="F61" s="80"/>
      <c r="G61" s="81"/>
      <c r="H61" s="80"/>
    </row>
    <row r="62" spans="1:8">
      <c r="A62" s="80"/>
      <c r="B62" s="80"/>
      <c r="C62" s="80"/>
      <c r="D62" s="83"/>
      <c r="E62" s="82"/>
      <c r="F62" s="80"/>
      <c r="G62" s="81"/>
      <c r="H62" s="80"/>
    </row>
    <row r="63" spans="1:8">
      <c r="A63" s="80"/>
      <c r="B63" s="80"/>
      <c r="C63" s="80"/>
      <c r="D63" s="83"/>
      <c r="E63" s="82"/>
      <c r="F63" s="80"/>
      <c r="G63" s="81"/>
      <c r="H63" s="80"/>
    </row>
    <row r="64" spans="1:8">
      <c r="A64" s="80"/>
      <c r="B64" s="80"/>
      <c r="C64" s="80"/>
      <c r="D64" s="83"/>
      <c r="E64" s="82"/>
      <c r="F64" s="80"/>
      <c r="G64" s="81"/>
      <c r="H64" s="80"/>
    </row>
    <row r="65" spans="1:8">
      <c r="A65" s="80"/>
      <c r="B65" s="80"/>
      <c r="C65" s="80"/>
      <c r="D65" s="83"/>
      <c r="E65" s="82"/>
      <c r="F65" s="80"/>
      <c r="G65" s="81"/>
      <c r="H65" s="80"/>
    </row>
    <row r="66" spans="1:8">
      <c r="A66" s="80"/>
      <c r="B66" s="80"/>
      <c r="C66" s="80"/>
      <c r="D66" s="83"/>
      <c r="E66" s="82"/>
      <c r="F66" s="80"/>
      <c r="G66" s="81"/>
      <c r="H66" s="80"/>
    </row>
    <row r="67" spans="1:8">
      <c r="A67" s="80"/>
      <c r="B67" s="80"/>
      <c r="C67" s="80"/>
      <c r="D67" s="83"/>
      <c r="E67" s="82"/>
      <c r="F67" s="80"/>
      <c r="G67" s="81"/>
      <c r="H67" s="80"/>
    </row>
    <row r="68" spans="1:8">
      <c r="A68" s="80"/>
      <c r="B68" s="80"/>
      <c r="C68" s="80"/>
      <c r="D68" s="83"/>
      <c r="E68" s="82"/>
      <c r="F68" s="80"/>
      <c r="G68" s="81"/>
      <c r="H68" s="80"/>
    </row>
    <row r="69" spans="1:8">
      <c r="A69" s="80"/>
      <c r="B69" s="80"/>
      <c r="C69" s="80"/>
      <c r="D69" s="83"/>
      <c r="E69" s="82"/>
      <c r="F69" s="80"/>
      <c r="G69" s="81"/>
      <c r="H69" s="80"/>
    </row>
    <row r="70" spans="1:8">
      <c r="A70" s="80"/>
      <c r="B70" s="80"/>
      <c r="C70" s="80"/>
      <c r="D70" s="83"/>
      <c r="E70" s="82"/>
      <c r="F70" s="80"/>
      <c r="G70" s="81"/>
      <c r="H70" s="80"/>
    </row>
    <row r="71" spans="1:8">
      <c r="A71" s="80"/>
      <c r="B71" s="80"/>
      <c r="C71" s="80"/>
      <c r="D71" s="83"/>
      <c r="E71" s="82"/>
      <c r="F71" s="80"/>
      <c r="G71" s="81"/>
      <c r="H71" s="80"/>
    </row>
    <row r="72" spans="1:8">
      <c r="A72" s="80"/>
      <c r="B72" s="80"/>
      <c r="C72" s="80"/>
      <c r="D72" s="83"/>
      <c r="E72" s="82"/>
      <c r="F72" s="80"/>
      <c r="G72" s="81"/>
      <c r="H72" s="80"/>
    </row>
    <row r="76" spans="1:8">
      <c r="B76" s="79"/>
      <c r="D76" s="75"/>
      <c r="E76" s="75"/>
      <c r="G76" s="75"/>
    </row>
  </sheetData>
  <customSheetViews>
    <customSheetView guid="{878DE1FD-A47B-41D8-9084-F3F33C9E9B08}" showPageBreaks="1" printArea="1" topLeftCell="A10">
      <selection activeCell="D17" sqref="D17"/>
      <pageMargins left="0.75" right="0.75" top="1" bottom="1" header="0.5" footer="0.5"/>
      <pageSetup scale="75" firstPageNumber="7" fitToHeight="3" orientation="landscape" r:id="rId1"/>
      <headerFooter alignWithMargins="0">
        <oddFooter>&amp;R&amp;P</oddFooter>
      </headerFooter>
    </customSheetView>
    <customSheetView guid="{55C190EC-F328-41C6-8EA4-3EF810C34832}" showPageBreaks="1" printArea="1" topLeftCell="A10">
      <selection activeCell="D17" sqref="D17"/>
      <pageMargins left="0.75" right="0.75" top="1" bottom="1" header="0.5" footer="0.5"/>
      <pageSetup scale="75" firstPageNumber="7" fitToHeight="3" orientation="landscape" r:id="rId2"/>
      <headerFooter alignWithMargins="0">
        <oddFooter>&amp;R&amp;P</oddFooter>
      </headerFooter>
    </customSheetView>
    <customSheetView guid="{0A2331D4-FF77-4A77-88ED-CF4956BFC34A}" showRuler="0">
      <selection activeCell="D23" sqref="D23"/>
      <pageMargins left="0.75" right="0.75" top="1" bottom="1" header="0.5" footer="0.5"/>
      <pageSetup scale="75" firstPageNumber="7" fitToHeight="3" orientation="landscape" r:id="rId3"/>
      <headerFooter alignWithMargins="0">
        <oddFooter>&amp;R&amp;P</oddFooter>
      </headerFooter>
    </customSheetView>
    <customSheetView guid="{EFC834DC-DAB8-4D8C-9E8A-AD612E0900B7}" showPageBreaks="1" printArea="1" showRuler="0">
      <selection activeCell="F18" sqref="F18"/>
      <pageMargins left="0.75" right="0.75" top="1" bottom="1" header="0.5" footer="0.5"/>
      <pageSetup scale="75" firstPageNumber="7" fitToHeight="3" orientation="landscape" r:id="rId4"/>
      <headerFooter alignWithMargins="0">
        <oddFooter>&amp;R&amp;P</oddFooter>
      </headerFooter>
    </customSheetView>
    <customSheetView guid="{3E2C84AD-BF0B-4E7A-B8B4-530776377935}" showRuler="0" topLeftCell="A10">
      <selection activeCell="D23" sqref="D23"/>
      <pageMargins left="0.75" right="0.75" top="1" bottom="1" header="0.5" footer="0.5"/>
      <pageSetup scale="75" firstPageNumber="7" fitToHeight="3" orientation="landscape" r:id="rId5"/>
      <headerFooter alignWithMargins="0">
        <oddFooter>&amp;R&amp;P</oddFooter>
      </headerFooter>
    </customSheetView>
  </customSheetViews>
  <mergeCells count="15">
    <mergeCell ref="B25:B26"/>
    <mergeCell ref="C25:C26"/>
    <mergeCell ref="A9:C9"/>
    <mergeCell ref="A13:A14"/>
    <mergeCell ref="B13:B14"/>
    <mergeCell ref="C13:C14"/>
    <mergeCell ref="A4:C4"/>
    <mergeCell ref="A5:C5"/>
    <mergeCell ref="A6:C6"/>
    <mergeCell ref="A7:C7"/>
    <mergeCell ref="A36:A37"/>
    <mergeCell ref="B36:B37"/>
    <mergeCell ref="C36:C37"/>
    <mergeCell ref="A8:C8"/>
    <mergeCell ref="A25:A26"/>
  </mergeCells>
  <phoneticPr fontId="0" type="noConversion"/>
  <pageMargins left="0.75" right="0.75" top="1" bottom="1" header="0.5" footer="0.5"/>
  <pageSetup scale="75" firstPageNumber="7" fitToHeight="3" orientation="landscape" r:id="rId6"/>
  <headerFooter alignWithMargins="0">
    <oddFooter>&amp;R&amp;P</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O136"/>
  <sheetViews>
    <sheetView tabSelected="1" topLeftCell="A43" workbookViewId="0">
      <selection activeCell="A88" sqref="A88:IV88"/>
    </sheetView>
  </sheetViews>
  <sheetFormatPr defaultRowHeight="10.5"/>
  <cols>
    <col min="1" max="1" width="5.83203125" style="114" customWidth="1"/>
    <col min="2" max="2" width="28.33203125" style="111" customWidth="1"/>
    <col min="3" max="3" width="25" style="112" customWidth="1"/>
    <col min="4" max="6" width="11.83203125" style="113" customWidth="1"/>
    <col min="7" max="7" width="2.83203125" style="113" customWidth="1"/>
    <col min="8" max="9" width="11.83203125" style="114" customWidth="1"/>
    <col min="10" max="10" width="11.83203125" style="115" customWidth="1"/>
    <col min="11" max="11" width="2.83203125" style="114" customWidth="1"/>
    <col min="12" max="13" width="11.83203125" style="113" customWidth="1"/>
    <col min="14" max="14" width="11.83203125" style="116" customWidth="1"/>
    <col min="15" max="15" width="2.83203125" style="114" customWidth="1"/>
    <col min="16" max="16384" width="9.33203125" style="114"/>
  </cols>
  <sheetData>
    <row r="1" spans="1:14" ht="15">
      <c r="A1" s="110" t="s">
        <v>168</v>
      </c>
    </row>
    <row r="2" spans="1:14">
      <c r="A2" s="117" t="s">
        <v>161</v>
      </c>
    </row>
    <row r="3" spans="1:14">
      <c r="A3" s="118" t="s">
        <v>231</v>
      </c>
    </row>
    <row r="13" spans="1:14" s="122" customFormat="1">
      <c r="A13" s="119"/>
      <c r="B13" s="119"/>
      <c r="C13" s="120"/>
      <c r="D13" s="121"/>
      <c r="G13" s="123"/>
      <c r="H13" s="121"/>
      <c r="L13" s="123"/>
      <c r="M13" s="124"/>
      <c r="N13" s="125"/>
    </row>
    <row r="14" spans="1:14" s="122" customFormat="1" ht="12.75">
      <c r="A14" s="126" t="s">
        <v>163</v>
      </c>
      <c r="B14" s="119"/>
      <c r="C14" s="120"/>
      <c r="D14" s="121"/>
      <c r="G14" s="123"/>
      <c r="H14" s="121"/>
      <c r="L14" s="123"/>
      <c r="M14" s="124"/>
      <c r="N14" s="125"/>
    </row>
    <row r="15" spans="1:14" s="122" customFormat="1">
      <c r="A15" s="127"/>
      <c r="B15" s="119"/>
      <c r="C15" s="120"/>
      <c r="D15" s="121"/>
      <c r="G15" s="123"/>
      <c r="H15" s="121"/>
      <c r="L15" s="123"/>
      <c r="M15" s="124"/>
      <c r="N15" s="125"/>
    </row>
    <row r="16" spans="1:14" s="117" customFormat="1">
      <c r="B16" s="128"/>
      <c r="C16" s="129" t="s">
        <v>100</v>
      </c>
      <c r="E16" s="117" t="s">
        <v>164</v>
      </c>
      <c r="G16" s="130"/>
      <c r="I16" s="117" t="s">
        <v>94</v>
      </c>
      <c r="L16" s="130"/>
      <c r="M16" s="130" t="s">
        <v>128</v>
      </c>
      <c r="N16" s="131"/>
    </row>
    <row r="17" spans="1:15" s="135" customFormat="1">
      <c r="A17" s="132" t="s">
        <v>0</v>
      </c>
      <c r="B17" s="119" t="s">
        <v>1</v>
      </c>
      <c r="C17" s="133"/>
      <c r="D17" s="134" t="s">
        <v>3</v>
      </c>
      <c r="E17" s="135" t="s">
        <v>84</v>
      </c>
      <c r="F17" s="135" t="s">
        <v>83</v>
      </c>
      <c r="G17" s="136"/>
      <c r="H17" s="134" t="s">
        <v>3</v>
      </c>
      <c r="I17" s="135" t="s">
        <v>84</v>
      </c>
      <c r="J17" s="135" t="s">
        <v>83</v>
      </c>
      <c r="L17" s="136" t="s">
        <v>3</v>
      </c>
      <c r="M17" s="137" t="s">
        <v>84</v>
      </c>
      <c r="N17" s="138" t="s">
        <v>83</v>
      </c>
    </row>
    <row r="18" spans="1:15">
      <c r="A18" s="139">
        <v>27</v>
      </c>
      <c r="B18" s="140" t="s">
        <v>252</v>
      </c>
      <c r="C18" s="141" t="s">
        <v>120</v>
      </c>
      <c r="D18" s="142">
        <v>10</v>
      </c>
      <c r="E18" s="142">
        <v>12</v>
      </c>
      <c r="F18" s="116">
        <v>9.5879176356589149</v>
      </c>
      <c r="G18" s="142"/>
      <c r="H18" s="142">
        <v>5</v>
      </c>
      <c r="I18" s="142">
        <v>3</v>
      </c>
      <c r="J18" s="116">
        <v>4.7939588178294574</v>
      </c>
      <c r="K18" s="115"/>
      <c r="L18" s="142">
        <v>5</v>
      </c>
      <c r="M18" s="142">
        <v>3</v>
      </c>
      <c r="N18" s="116">
        <v>4.7939588178294574</v>
      </c>
      <c r="O18" s="115"/>
    </row>
    <row r="19" spans="1:15">
      <c r="A19" s="139">
        <v>28</v>
      </c>
      <c r="B19" s="140" t="s">
        <v>38</v>
      </c>
      <c r="C19" s="141" t="s">
        <v>132</v>
      </c>
      <c r="D19" s="142">
        <v>30</v>
      </c>
      <c r="E19" s="142">
        <v>12</v>
      </c>
      <c r="F19" s="116">
        <v>3.3070624999999998</v>
      </c>
      <c r="G19" s="142"/>
      <c r="H19" s="142">
        <v>15</v>
      </c>
      <c r="I19" s="142">
        <v>6</v>
      </c>
      <c r="J19" s="116">
        <v>1.6535312499999999</v>
      </c>
      <c r="K19" s="115"/>
      <c r="L19" s="142">
        <v>15</v>
      </c>
      <c r="M19" s="142">
        <v>6</v>
      </c>
      <c r="N19" s="116">
        <v>1.6535312499999999</v>
      </c>
      <c r="O19" s="115"/>
    </row>
    <row r="20" spans="1:15">
      <c r="A20" s="139">
        <v>29</v>
      </c>
      <c r="B20" s="140" t="s">
        <v>39</v>
      </c>
      <c r="C20" s="141" t="s">
        <v>132</v>
      </c>
      <c r="D20" s="142">
        <v>30</v>
      </c>
      <c r="E20" s="142">
        <v>12</v>
      </c>
      <c r="F20" s="116">
        <v>3.3070624999999998</v>
      </c>
      <c r="G20" s="142"/>
      <c r="H20" s="142">
        <v>15</v>
      </c>
      <c r="I20" s="142">
        <v>6</v>
      </c>
      <c r="J20" s="116">
        <v>1.6535312499999999</v>
      </c>
      <c r="K20" s="115"/>
      <c r="L20" s="142">
        <v>15</v>
      </c>
      <c r="M20" s="142">
        <v>6</v>
      </c>
      <c r="N20" s="116">
        <v>1.6535312499999999</v>
      </c>
      <c r="O20" s="115"/>
    </row>
    <row r="21" spans="1:15">
      <c r="A21" s="139">
        <v>30</v>
      </c>
      <c r="B21" s="140" t="s">
        <v>40</v>
      </c>
      <c r="C21" s="141" t="s">
        <v>132</v>
      </c>
      <c r="D21" s="142">
        <v>30</v>
      </c>
      <c r="E21" s="142">
        <v>12</v>
      </c>
      <c r="F21" s="116">
        <v>3.3070624999999998</v>
      </c>
      <c r="G21" s="142"/>
      <c r="H21" s="142">
        <v>15</v>
      </c>
      <c r="I21" s="142">
        <v>6</v>
      </c>
      <c r="J21" s="116">
        <v>1.6535312499999999</v>
      </c>
      <c r="K21" s="115"/>
      <c r="L21" s="142">
        <v>15</v>
      </c>
      <c r="M21" s="142">
        <v>6</v>
      </c>
      <c r="N21" s="116">
        <v>1.6535312499999999</v>
      </c>
      <c r="O21" s="115"/>
    </row>
    <row r="22" spans="1:15">
      <c r="A22" s="139">
        <v>31</v>
      </c>
      <c r="B22" s="140" t="s">
        <v>41</v>
      </c>
      <c r="C22" s="141" t="s">
        <v>132</v>
      </c>
      <c r="D22" s="142">
        <v>30</v>
      </c>
      <c r="E22" s="142">
        <v>6</v>
      </c>
      <c r="F22" s="116">
        <v>1.4997143895348837</v>
      </c>
      <c r="G22" s="142"/>
      <c r="H22" s="142">
        <v>15</v>
      </c>
      <c r="I22" s="142">
        <v>3</v>
      </c>
      <c r="J22" s="116">
        <v>0.74985719476744184</v>
      </c>
      <c r="K22" s="115"/>
      <c r="L22" s="142">
        <v>15</v>
      </c>
      <c r="M22" s="142">
        <v>3</v>
      </c>
      <c r="N22" s="116">
        <v>0.74985719476744184</v>
      </c>
      <c r="O22" s="115"/>
    </row>
    <row r="23" spans="1:15">
      <c r="A23" s="139">
        <v>46</v>
      </c>
      <c r="B23" s="140" t="s">
        <v>56</v>
      </c>
      <c r="C23" s="141" t="s">
        <v>120</v>
      </c>
      <c r="D23" s="142">
        <v>30</v>
      </c>
      <c r="E23" s="142">
        <v>6</v>
      </c>
      <c r="F23" s="116">
        <v>1.2818071705426357</v>
      </c>
      <c r="G23" s="142"/>
      <c r="H23" s="142">
        <v>15</v>
      </c>
      <c r="I23" s="142">
        <v>3</v>
      </c>
      <c r="J23" s="116">
        <v>0.64090358527131785</v>
      </c>
      <c r="K23" s="115"/>
      <c r="L23" s="142">
        <v>15</v>
      </c>
      <c r="M23" s="142">
        <v>3</v>
      </c>
      <c r="N23" s="116">
        <v>0.64090358527131785</v>
      </c>
      <c r="O23" s="115"/>
    </row>
    <row r="24" spans="1:15">
      <c r="A24" s="139">
        <v>47</v>
      </c>
      <c r="B24" s="140" t="s">
        <v>232</v>
      </c>
      <c r="C24" s="141" t="s">
        <v>104</v>
      </c>
      <c r="D24" s="142">
        <v>10</v>
      </c>
      <c r="E24" s="142">
        <v>12</v>
      </c>
      <c r="F24" s="116">
        <v>0.576813226744186</v>
      </c>
      <c r="G24" s="142"/>
      <c r="H24" s="142">
        <v>5</v>
      </c>
      <c r="I24" s="142">
        <v>3</v>
      </c>
      <c r="J24" s="116">
        <v>0.288406613372093</v>
      </c>
      <c r="K24" s="115"/>
      <c r="L24" s="142">
        <v>5</v>
      </c>
      <c r="M24" s="142">
        <v>3</v>
      </c>
      <c r="N24" s="116">
        <v>0.288406613372093</v>
      </c>
      <c r="O24" s="115"/>
    </row>
    <row r="25" spans="1:15">
      <c r="A25" s="139">
        <v>48</v>
      </c>
      <c r="B25" s="140" t="s">
        <v>59</v>
      </c>
      <c r="C25" s="141" t="s">
        <v>105</v>
      </c>
      <c r="D25" s="142">
        <v>30</v>
      </c>
      <c r="E25" s="142">
        <v>6</v>
      </c>
      <c r="F25" s="116">
        <v>0.32301540697674413</v>
      </c>
      <c r="G25" s="142"/>
      <c r="H25" s="142">
        <v>15</v>
      </c>
      <c r="I25" s="142">
        <v>3</v>
      </c>
      <c r="J25" s="116">
        <v>0.16150770348837207</v>
      </c>
      <c r="K25" s="115"/>
      <c r="L25" s="142">
        <v>15</v>
      </c>
      <c r="M25" s="142">
        <v>3</v>
      </c>
      <c r="N25" s="116">
        <v>0.16150770348837207</v>
      </c>
      <c r="O25" s="115"/>
    </row>
    <row r="26" spans="1:15">
      <c r="A26" s="139">
        <v>49</v>
      </c>
      <c r="B26" s="140" t="s">
        <v>60</v>
      </c>
      <c r="C26" s="141" t="s">
        <v>132</v>
      </c>
      <c r="D26" s="142">
        <v>30</v>
      </c>
      <c r="E26" s="142">
        <v>12</v>
      </c>
      <c r="F26" s="116">
        <v>3.3070624999999998</v>
      </c>
      <c r="G26" s="142"/>
      <c r="H26" s="142">
        <v>15</v>
      </c>
      <c r="I26" s="142">
        <v>6</v>
      </c>
      <c r="J26" s="116">
        <v>1.6535312499999999</v>
      </c>
      <c r="K26" s="115"/>
      <c r="L26" s="142">
        <v>15</v>
      </c>
      <c r="M26" s="142">
        <v>6</v>
      </c>
      <c r="N26" s="116">
        <v>1.6535312499999999</v>
      </c>
      <c r="O26" s="115"/>
    </row>
    <row r="27" spans="1:15" ht="21">
      <c r="A27" s="139">
        <v>50</v>
      </c>
      <c r="B27" s="140" t="s">
        <v>63</v>
      </c>
      <c r="C27" s="141" t="s">
        <v>103</v>
      </c>
      <c r="D27" s="142">
        <v>30</v>
      </c>
      <c r="E27" s="142">
        <v>18</v>
      </c>
      <c r="F27" s="116">
        <v>5.1221075581395352</v>
      </c>
      <c r="G27" s="142"/>
      <c r="H27" s="142">
        <v>15</v>
      </c>
      <c r="I27" s="142">
        <v>9</v>
      </c>
      <c r="J27" s="116">
        <v>2.5610537790697676</v>
      </c>
      <c r="K27" s="115"/>
      <c r="L27" s="142">
        <v>15</v>
      </c>
      <c r="M27" s="142">
        <v>9</v>
      </c>
      <c r="N27" s="116">
        <v>2.5610537790697676</v>
      </c>
      <c r="O27" s="115"/>
    </row>
    <row r="28" spans="1:15" ht="21">
      <c r="A28" s="139">
        <v>51</v>
      </c>
      <c r="B28" s="140" t="s">
        <v>64</v>
      </c>
      <c r="C28" s="141" t="s">
        <v>103</v>
      </c>
      <c r="D28" s="142">
        <v>30</v>
      </c>
      <c r="E28" s="142">
        <v>18</v>
      </c>
      <c r="F28" s="116">
        <v>5.1221075581395352</v>
      </c>
      <c r="G28" s="142"/>
      <c r="H28" s="142">
        <v>15</v>
      </c>
      <c r="I28" s="142">
        <v>9</v>
      </c>
      <c r="J28" s="116">
        <v>2.5610537790697676</v>
      </c>
      <c r="K28" s="115"/>
      <c r="L28" s="142">
        <v>15</v>
      </c>
      <c r="M28" s="142">
        <v>9</v>
      </c>
      <c r="N28" s="116">
        <v>2.5610537790697676</v>
      </c>
      <c r="O28" s="115"/>
    </row>
    <row r="29" spans="1:15" ht="21">
      <c r="A29" s="139">
        <v>52</v>
      </c>
      <c r="B29" s="140" t="s">
        <v>65</v>
      </c>
      <c r="C29" s="141" t="s">
        <v>103</v>
      </c>
      <c r="D29" s="142">
        <v>30</v>
      </c>
      <c r="E29" s="142">
        <v>18</v>
      </c>
      <c r="F29" s="116">
        <v>5.1221075581395352</v>
      </c>
      <c r="G29" s="142"/>
      <c r="H29" s="142">
        <v>15</v>
      </c>
      <c r="I29" s="142">
        <v>9</v>
      </c>
      <c r="J29" s="116">
        <v>2.5610537790697676</v>
      </c>
      <c r="K29" s="115"/>
      <c r="L29" s="142">
        <v>15</v>
      </c>
      <c r="M29" s="142">
        <v>9</v>
      </c>
      <c r="N29" s="116">
        <v>2.5610537790697676</v>
      </c>
      <c r="O29" s="115"/>
    </row>
    <row r="30" spans="1:15" ht="21">
      <c r="A30" s="139">
        <v>53</v>
      </c>
      <c r="B30" s="140" t="s">
        <v>66</v>
      </c>
      <c r="C30" s="141" t="s">
        <v>103</v>
      </c>
      <c r="D30" s="142">
        <v>30</v>
      </c>
      <c r="E30" s="142">
        <v>18</v>
      </c>
      <c r="F30" s="116">
        <v>5.1221075581395352</v>
      </c>
      <c r="G30" s="142"/>
      <c r="H30" s="142">
        <v>15</v>
      </c>
      <c r="I30" s="142">
        <v>9</v>
      </c>
      <c r="J30" s="116">
        <v>2.5610537790697676</v>
      </c>
      <c r="K30" s="115"/>
      <c r="L30" s="142">
        <v>15</v>
      </c>
      <c r="M30" s="142">
        <v>9</v>
      </c>
      <c r="N30" s="116">
        <v>2.5610537790697676</v>
      </c>
      <c r="O30" s="115"/>
    </row>
    <row r="31" spans="1:15" ht="21">
      <c r="A31" s="139">
        <v>54</v>
      </c>
      <c r="B31" s="140" t="s">
        <v>67</v>
      </c>
      <c r="C31" s="141" t="s">
        <v>103</v>
      </c>
      <c r="D31" s="142">
        <v>30</v>
      </c>
      <c r="E31" s="142">
        <v>18</v>
      </c>
      <c r="F31" s="116">
        <v>5.1221075581395352</v>
      </c>
      <c r="G31" s="142"/>
      <c r="H31" s="142">
        <v>15</v>
      </c>
      <c r="I31" s="142">
        <v>9</v>
      </c>
      <c r="J31" s="116">
        <v>2.5610537790697676</v>
      </c>
      <c r="K31" s="115"/>
      <c r="L31" s="142">
        <v>15</v>
      </c>
      <c r="M31" s="142">
        <v>9</v>
      </c>
      <c r="N31" s="116">
        <v>2.5610537790697676</v>
      </c>
      <c r="O31" s="115"/>
    </row>
    <row r="32" spans="1:15" ht="21">
      <c r="A32" s="139">
        <v>55</v>
      </c>
      <c r="B32" s="140" t="s">
        <v>68</v>
      </c>
      <c r="C32" s="141" t="s">
        <v>103</v>
      </c>
      <c r="D32" s="142">
        <v>30</v>
      </c>
      <c r="E32" s="142">
        <v>18</v>
      </c>
      <c r="F32" s="116">
        <v>5.1221075581395352</v>
      </c>
      <c r="G32" s="142"/>
      <c r="H32" s="142">
        <v>15</v>
      </c>
      <c r="I32" s="142">
        <v>9</v>
      </c>
      <c r="J32" s="116">
        <v>2.5610537790697676</v>
      </c>
      <c r="K32" s="115"/>
      <c r="L32" s="142">
        <v>15</v>
      </c>
      <c r="M32" s="142">
        <v>9</v>
      </c>
      <c r="N32" s="116">
        <v>2.5610537790697676</v>
      </c>
      <c r="O32" s="115"/>
    </row>
    <row r="33" spans="1:15" ht="21">
      <c r="A33" s="139">
        <v>56</v>
      </c>
      <c r="B33" s="140" t="s">
        <v>69</v>
      </c>
      <c r="C33" s="141" t="s">
        <v>103</v>
      </c>
      <c r="D33" s="142">
        <v>30</v>
      </c>
      <c r="E33" s="142">
        <v>18</v>
      </c>
      <c r="F33" s="116">
        <v>5.1221075581395352</v>
      </c>
      <c r="G33" s="142"/>
      <c r="H33" s="142">
        <v>15</v>
      </c>
      <c r="I33" s="142">
        <v>9</v>
      </c>
      <c r="J33" s="116">
        <v>2.5610537790697676</v>
      </c>
      <c r="K33" s="115"/>
      <c r="L33" s="142">
        <v>15</v>
      </c>
      <c r="M33" s="142">
        <v>9</v>
      </c>
      <c r="N33" s="116">
        <v>2.5610537790697676</v>
      </c>
      <c r="O33" s="115"/>
    </row>
    <row r="34" spans="1:15">
      <c r="A34" s="139">
        <v>58</v>
      </c>
      <c r="B34" s="140" t="s">
        <v>72</v>
      </c>
      <c r="C34" s="141" t="s">
        <v>102</v>
      </c>
      <c r="D34" s="142">
        <v>30</v>
      </c>
      <c r="E34" s="142">
        <v>44</v>
      </c>
      <c r="F34" s="116">
        <v>2.7276937984496126</v>
      </c>
      <c r="G34" s="142"/>
      <c r="H34" s="142">
        <v>15</v>
      </c>
      <c r="I34" s="142">
        <v>22</v>
      </c>
      <c r="J34" s="116">
        <v>1.3638468992248063</v>
      </c>
      <c r="K34" s="115"/>
      <c r="L34" s="142">
        <v>15</v>
      </c>
      <c r="M34" s="142">
        <v>22</v>
      </c>
      <c r="N34" s="116">
        <v>1.3638468992248063</v>
      </c>
      <c r="O34" s="115"/>
    </row>
    <row r="35" spans="1:15">
      <c r="A35" s="139">
        <v>59</v>
      </c>
      <c r="B35" s="140" t="s">
        <v>73</v>
      </c>
      <c r="C35" s="141" t="s">
        <v>102</v>
      </c>
      <c r="D35" s="142">
        <v>30</v>
      </c>
      <c r="E35" s="142">
        <v>44</v>
      </c>
      <c r="F35" s="116">
        <v>2.7276937984496126</v>
      </c>
      <c r="G35" s="142"/>
      <c r="H35" s="142">
        <v>15</v>
      </c>
      <c r="I35" s="142">
        <v>22</v>
      </c>
      <c r="J35" s="116">
        <v>1.3638468992248063</v>
      </c>
      <c r="K35" s="115"/>
      <c r="L35" s="142">
        <v>15</v>
      </c>
      <c r="M35" s="142">
        <v>22</v>
      </c>
      <c r="N35" s="116">
        <v>1.3638468992248063</v>
      </c>
      <c r="O35" s="115"/>
    </row>
    <row r="36" spans="1:15">
      <c r="A36" s="139">
        <v>60</v>
      </c>
      <c r="B36" s="140" t="s">
        <v>74</v>
      </c>
      <c r="C36" s="141" t="s">
        <v>102</v>
      </c>
      <c r="D36" s="142">
        <v>30</v>
      </c>
      <c r="E36" s="142">
        <v>44</v>
      </c>
      <c r="F36" s="116">
        <v>2.7276937984496126</v>
      </c>
      <c r="G36" s="142"/>
      <c r="H36" s="142">
        <v>15</v>
      </c>
      <c r="I36" s="142">
        <v>22</v>
      </c>
      <c r="J36" s="116">
        <v>1.3638468992248063</v>
      </c>
      <c r="K36" s="115"/>
      <c r="L36" s="142">
        <v>15</v>
      </c>
      <c r="M36" s="142">
        <v>22</v>
      </c>
      <c r="N36" s="116">
        <v>1.3638468992248063</v>
      </c>
      <c r="O36" s="115"/>
    </row>
    <row r="37" spans="1:15">
      <c r="A37" s="139">
        <v>61</v>
      </c>
      <c r="B37" s="140" t="s">
        <v>75</v>
      </c>
      <c r="C37" s="141" t="s">
        <v>102</v>
      </c>
      <c r="D37" s="142">
        <v>30</v>
      </c>
      <c r="E37" s="142">
        <v>44</v>
      </c>
      <c r="F37" s="116">
        <v>2.7276937984496126</v>
      </c>
      <c r="G37" s="142"/>
      <c r="H37" s="142">
        <v>15</v>
      </c>
      <c r="I37" s="142">
        <v>22</v>
      </c>
      <c r="J37" s="116">
        <v>1.3638468992248063</v>
      </c>
      <c r="K37" s="115"/>
      <c r="L37" s="142">
        <v>15</v>
      </c>
      <c r="M37" s="142">
        <v>22</v>
      </c>
      <c r="N37" s="116">
        <v>1.3638468992248063</v>
      </c>
      <c r="O37" s="115"/>
    </row>
    <row r="38" spans="1:15">
      <c r="A38" s="139">
        <v>62</v>
      </c>
      <c r="B38" s="140" t="s">
        <v>76</v>
      </c>
      <c r="C38" s="141" t="s">
        <v>102</v>
      </c>
      <c r="D38" s="142">
        <v>30</v>
      </c>
      <c r="E38" s="142">
        <v>44</v>
      </c>
      <c r="F38" s="116">
        <v>2.7276937984496126</v>
      </c>
      <c r="G38" s="142"/>
      <c r="H38" s="142">
        <v>15</v>
      </c>
      <c r="I38" s="142">
        <v>22</v>
      </c>
      <c r="J38" s="116">
        <v>1.3638468992248063</v>
      </c>
      <c r="K38" s="115"/>
      <c r="L38" s="142">
        <v>15</v>
      </c>
      <c r="M38" s="142">
        <v>22</v>
      </c>
      <c r="N38" s="116">
        <v>1.3638468992248063</v>
      </c>
      <c r="O38" s="115"/>
    </row>
    <row r="39" spans="1:15">
      <c r="A39" s="139">
        <v>63</v>
      </c>
      <c r="B39" s="140" t="s">
        <v>77</v>
      </c>
      <c r="C39" s="141" t="s">
        <v>102</v>
      </c>
      <c r="D39" s="142">
        <v>30</v>
      </c>
      <c r="E39" s="142">
        <v>44</v>
      </c>
      <c r="F39" s="116">
        <v>2.7276937984496126</v>
      </c>
      <c r="G39" s="142"/>
      <c r="H39" s="142">
        <v>15</v>
      </c>
      <c r="I39" s="142">
        <v>22</v>
      </c>
      <c r="J39" s="116">
        <v>1.3638468992248063</v>
      </c>
      <c r="K39" s="115"/>
      <c r="L39" s="142">
        <v>15</v>
      </c>
      <c r="M39" s="142">
        <v>22</v>
      </c>
      <c r="N39" s="116">
        <v>1.3638468992248063</v>
      </c>
      <c r="O39" s="115"/>
    </row>
    <row r="40" spans="1:15">
      <c r="A40" s="139">
        <v>64</v>
      </c>
      <c r="B40" s="140" t="s">
        <v>78</v>
      </c>
      <c r="C40" s="141" t="s">
        <v>102</v>
      </c>
      <c r="D40" s="142">
        <v>30</v>
      </c>
      <c r="E40" s="142">
        <v>44</v>
      </c>
      <c r="F40" s="116">
        <v>2.7276937984496126</v>
      </c>
      <c r="G40" s="142"/>
      <c r="H40" s="142">
        <v>15</v>
      </c>
      <c r="I40" s="142">
        <v>22</v>
      </c>
      <c r="J40" s="116">
        <v>1.3638468992248063</v>
      </c>
      <c r="K40" s="115"/>
      <c r="L40" s="142">
        <v>15</v>
      </c>
      <c r="M40" s="142">
        <v>22</v>
      </c>
      <c r="N40" s="116">
        <v>1.3638468992248063</v>
      </c>
      <c r="O40" s="115"/>
    </row>
    <row r="41" spans="1:15">
      <c r="A41" s="139">
        <v>65</v>
      </c>
      <c r="B41" s="140" t="s">
        <v>79</v>
      </c>
      <c r="C41" s="141" t="s">
        <v>102</v>
      </c>
      <c r="D41" s="142">
        <v>30</v>
      </c>
      <c r="E41" s="142">
        <v>44</v>
      </c>
      <c r="F41" s="116">
        <v>2.7276937984496126</v>
      </c>
      <c r="G41" s="142"/>
      <c r="H41" s="142">
        <v>15</v>
      </c>
      <c r="I41" s="142">
        <v>22</v>
      </c>
      <c r="J41" s="116">
        <v>1.3638468992248063</v>
      </c>
      <c r="K41" s="115"/>
      <c r="L41" s="142">
        <v>15</v>
      </c>
      <c r="M41" s="142">
        <v>22</v>
      </c>
      <c r="N41" s="116">
        <v>1.3638468992248063</v>
      </c>
      <c r="O41" s="115"/>
    </row>
    <row r="42" spans="1:15">
      <c r="A42" s="139">
        <v>66</v>
      </c>
      <c r="B42" s="140" t="s">
        <v>80</v>
      </c>
      <c r="C42" s="141" t="s">
        <v>102</v>
      </c>
      <c r="D42" s="142">
        <v>30</v>
      </c>
      <c r="E42" s="142">
        <v>44</v>
      </c>
      <c r="F42" s="116">
        <v>2.7276937984496126</v>
      </c>
      <c r="G42" s="142"/>
      <c r="H42" s="142">
        <v>15</v>
      </c>
      <c r="I42" s="142">
        <v>22</v>
      </c>
      <c r="J42" s="116">
        <v>1.3638468992248063</v>
      </c>
      <c r="K42" s="115"/>
      <c r="L42" s="142">
        <v>15</v>
      </c>
      <c r="M42" s="142">
        <v>22</v>
      </c>
      <c r="N42" s="116">
        <v>1.3638468992248063</v>
      </c>
      <c r="O42" s="115"/>
    </row>
    <row r="43" spans="1:15">
      <c r="A43" s="139">
        <v>57</v>
      </c>
      <c r="B43" s="140" t="s">
        <v>71</v>
      </c>
      <c r="C43" s="141" t="s">
        <v>102</v>
      </c>
      <c r="D43" s="142">
        <v>45</v>
      </c>
      <c r="E43" s="142">
        <v>44</v>
      </c>
      <c r="F43" s="116">
        <v>4.0915406976744189</v>
      </c>
      <c r="G43" s="142"/>
      <c r="H43" s="142">
        <v>15</v>
      </c>
      <c r="I43" s="142">
        <v>22</v>
      </c>
      <c r="J43" s="116">
        <v>1.3638468992248063</v>
      </c>
      <c r="K43" s="115"/>
      <c r="L43" s="142">
        <v>30</v>
      </c>
      <c r="M43" s="142">
        <v>22</v>
      </c>
      <c r="N43" s="116">
        <v>2.7276937984496126</v>
      </c>
      <c r="O43" s="115"/>
    </row>
    <row r="44" spans="1:15" s="300" customFormat="1">
      <c r="A44" s="139">
        <v>68</v>
      </c>
      <c r="B44" s="140" t="s">
        <v>254</v>
      </c>
      <c r="C44" s="296" t="s">
        <v>102</v>
      </c>
      <c r="D44" s="297">
        <v>30</v>
      </c>
      <c r="E44" s="297">
        <v>44</v>
      </c>
      <c r="F44" s="298">
        <v>2.7276937984496126</v>
      </c>
      <c r="G44" s="297"/>
      <c r="H44" s="297">
        <v>15</v>
      </c>
      <c r="I44" s="297">
        <v>22</v>
      </c>
      <c r="J44" s="298">
        <v>1.3638468992248063</v>
      </c>
      <c r="K44" s="299"/>
      <c r="L44" s="297">
        <v>15</v>
      </c>
      <c r="M44" s="297">
        <v>22</v>
      </c>
      <c r="N44" s="298">
        <v>1.3638468992248063</v>
      </c>
      <c r="O44" s="299"/>
    </row>
    <row r="45" spans="1:15" s="263" customFormat="1">
      <c r="A45" s="258">
        <v>69</v>
      </c>
      <c r="B45" s="263" t="s">
        <v>270</v>
      </c>
      <c r="C45" s="259" t="s">
        <v>102</v>
      </c>
      <c r="D45" s="260">
        <v>30</v>
      </c>
      <c r="E45" s="260">
        <v>44</v>
      </c>
      <c r="F45" s="261">
        <v>2.7276937984496126</v>
      </c>
      <c r="G45" s="260"/>
      <c r="H45" s="260">
        <v>15</v>
      </c>
      <c r="I45" s="260">
        <v>22</v>
      </c>
      <c r="J45" s="261">
        <v>1.3638468992248063</v>
      </c>
      <c r="K45" s="262"/>
      <c r="L45" s="260">
        <v>15</v>
      </c>
      <c r="M45" s="260">
        <v>22</v>
      </c>
      <c r="N45" s="261">
        <v>1.3638468992248063</v>
      </c>
      <c r="O45" s="262"/>
    </row>
    <row r="46" spans="1:15" s="263" customFormat="1">
      <c r="A46" s="258">
        <v>70</v>
      </c>
      <c r="B46" s="264" t="s">
        <v>271</v>
      </c>
      <c r="C46" s="259" t="s">
        <v>102</v>
      </c>
      <c r="D46" s="260">
        <v>45</v>
      </c>
      <c r="E46" s="260">
        <v>44</v>
      </c>
      <c r="F46" s="261">
        <v>4.0915406976744189</v>
      </c>
      <c r="G46" s="260"/>
      <c r="H46" s="260">
        <v>15</v>
      </c>
      <c r="I46" s="260">
        <v>22</v>
      </c>
      <c r="J46" s="261">
        <v>1.3638468992248063</v>
      </c>
      <c r="K46" s="262"/>
      <c r="L46" s="260">
        <v>30</v>
      </c>
      <c r="M46" s="260">
        <v>22</v>
      </c>
      <c r="N46" s="261">
        <v>2.7276937984496126</v>
      </c>
      <c r="O46" s="262"/>
    </row>
    <row r="47" spans="1:15" s="263" customFormat="1" ht="11.25" thickBot="1">
      <c r="A47" s="265">
        <v>71</v>
      </c>
      <c r="B47" s="264" t="s">
        <v>272</v>
      </c>
      <c r="C47" s="266" t="s">
        <v>102</v>
      </c>
      <c r="D47" s="260">
        <v>45</v>
      </c>
      <c r="E47" s="260">
        <v>44</v>
      </c>
      <c r="F47" s="261">
        <v>4.0915406976744189</v>
      </c>
      <c r="G47" s="260"/>
      <c r="H47" s="260">
        <v>15</v>
      </c>
      <c r="I47" s="260">
        <v>22</v>
      </c>
      <c r="J47" s="261">
        <v>1.3638468992248063</v>
      </c>
      <c r="K47" s="262"/>
      <c r="L47" s="260">
        <v>30</v>
      </c>
      <c r="M47" s="260">
        <v>22</v>
      </c>
      <c r="N47" s="261">
        <v>2.7276937984496126</v>
      </c>
      <c r="O47" s="265"/>
    </row>
    <row r="48" spans="1:15" s="117" customFormat="1" ht="11.25" thickTop="1">
      <c r="B48" s="143" t="s">
        <v>181</v>
      </c>
      <c r="C48" s="144"/>
      <c r="D48" s="130">
        <f>SUM(D18:D47)</f>
        <v>905</v>
      </c>
      <c r="E48" s="130">
        <f>SUM(E18:E47)</f>
        <v>832</v>
      </c>
      <c r="F48" s="130">
        <f>SUM(F18:F47)</f>
        <v>104.63152461240304</v>
      </c>
      <c r="G48" s="130"/>
      <c r="H48" s="130">
        <f>SUM(H18:H47)</f>
        <v>430</v>
      </c>
      <c r="I48" s="130">
        <f>SUM(I18:I47)</f>
        <v>410</v>
      </c>
      <c r="J48" s="130">
        <f>SUM(J18:J47)</f>
        <v>50.269991957364304</v>
      </c>
      <c r="L48" s="130">
        <f>SUM(L18:L47)</f>
        <v>475</v>
      </c>
      <c r="M48" s="130">
        <f>SUM(M18:M47)</f>
        <v>410</v>
      </c>
      <c r="N48" s="130">
        <f>SUM(N18:N47)</f>
        <v>54.361532655038737</v>
      </c>
    </row>
    <row r="49" spans="1:15" s="117" customFormat="1">
      <c r="B49" s="143"/>
      <c r="C49" s="144"/>
      <c r="D49" s="130"/>
      <c r="E49" s="130"/>
      <c r="F49" s="131"/>
      <c r="G49" s="130"/>
      <c r="H49" s="130"/>
      <c r="I49" s="130"/>
      <c r="J49" s="130"/>
      <c r="L49" s="130"/>
      <c r="M49" s="130"/>
      <c r="N49" s="131"/>
    </row>
    <row r="50" spans="1:15" s="122" customFormat="1">
      <c r="A50" s="119"/>
      <c r="B50" s="119"/>
      <c r="C50" s="120"/>
      <c r="D50" s="123"/>
      <c r="G50" s="123"/>
      <c r="H50" s="121"/>
      <c r="L50" s="123"/>
      <c r="M50" s="124"/>
      <c r="N50" s="125"/>
    </row>
    <row r="51" spans="1:15" s="148" customFormat="1" ht="12.75">
      <c r="A51" s="126" t="s">
        <v>165</v>
      </c>
      <c r="B51" s="145"/>
      <c r="C51" s="146"/>
      <c r="D51" s="147"/>
      <c r="G51" s="149"/>
      <c r="H51" s="147"/>
      <c r="L51" s="149"/>
      <c r="M51" s="150"/>
      <c r="N51" s="151"/>
    </row>
    <row r="52" spans="1:15" s="122" customFormat="1">
      <c r="A52" s="127"/>
      <c r="B52" s="119"/>
      <c r="C52" s="120"/>
      <c r="D52" s="121"/>
      <c r="G52" s="123"/>
      <c r="H52" s="121"/>
      <c r="L52" s="123"/>
      <c r="M52" s="124"/>
      <c r="N52" s="125"/>
    </row>
    <row r="53" spans="1:15" s="117" customFormat="1">
      <c r="B53" s="128"/>
      <c r="C53" s="129" t="s">
        <v>100</v>
      </c>
      <c r="E53" s="117" t="s">
        <v>95</v>
      </c>
      <c r="G53" s="130"/>
      <c r="I53" s="117" t="s">
        <v>94</v>
      </c>
      <c r="L53" s="130"/>
      <c r="M53" s="130" t="s">
        <v>128</v>
      </c>
      <c r="N53" s="131"/>
    </row>
    <row r="54" spans="1:15" s="135" customFormat="1">
      <c r="A54" s="132" t="s">
        <v>0</v>
      </c>
      <c r="B54" s="119" t="s">
        <v>1</v>
      </c>
      <c r="C54" s="133"/>
      <c r="D54" s="134" t="s">
        <v>3</v>
      </c>
      <c r="E54" s="135" t="s">
        <v>84</v>
      </c>
      <c r="F54" s="135" t="s">
        <v>83</v>
      </c>
      <c r="G54" s="136"/>
      <c r="H54" s="134" t="s">
        <v>3</v>
      </c>
      <c r="I54" s="135" t="s">
        <v>84</v>
      </c>
      <c r="J54" s="135" t="s">
        <v>83</v>
      </c>
      <c r="L54" s="136" t="s">
        <v>3</v>
      </c>
      <c r="M54" s="137" t="s">
        <v>84</v>
      </c>
      <c r="N54" s="138" t="s">
        <v>83</v>
      </c>
    </row>
    <row r="55" spans="1:15">
      <c r="A55" s="139">
        <v>1</v>
      </c>
      <c r="B55" s="140" t="s">
        <v>5</v>
      </c>
      <c r="C55" s="141" t="s">
        <v>117</v>
      </c>
      <c r="D55" s="142">
        <v>0</v>
      </c>
      <c r="E55" s="142">
        <v>3</v>
      </c>
      <c r="F55" s="116">
        <v>0</v>
      </c>
      <c r="G55" s="142"/>
      <c r="H55" s="142">
        <v>0</v>
      </c>
      <c r="I55" s="142">
        <v>3</v>
      </c>
      <c r="J55" s="116">
        <v>0</v>
      </c>
      <c r="K55" s="115"/>
      <c r="L55" s="142">
        <v>0</v>
      </c>
      <c r="M55" s="142">
        <v>0</v>
      </c>
      <c r="N55" s="116">
        <v>0</v>
      </c>
      <c r="O55" s="115"/>
    </row>
    <row r="56" spans="1:15" ht="21">
      <c r="A56" s="139">
        <v>2</v>
      </c>
      <c r="B56" s="140" t="s">
        <v>6</v>
      </c>
      <c r="C56" s="141" t="s">
        <v>103</v>
      </c>
      <c r="D56" s="142">
        <v>0</v>
      </c>
      <c r="E56" s="142">
        <v>3</v>
      </c>
      <c r="F56" s="116">
        <v>0</v>
      </c>
      <c r="G56" s="142"/>
      <c r="H56" s="142">
        <v>0</v>
      </c>
      <c r="I56" s="142">
        <v>3</v>
      </c>
      <c r="J56" s="116">
        <v>0</v>
      </c>
      <c r="K56" s="115"/>
      <c r="L56" s="142">
        <v>0</v>
      </c>
      <c r="M56" s="142">
        <v>0</v>
      </c>
      <c r="N56" s="116">
        <v>0</v>
      </c>
      <c r="O56" s="115"/>
    </row>
    <row r="57" spans="1:15" ht="21">
      <c r="A57" s="139">
        <v>3</v>
      </c>
      <c r="B57" s="140" t="s">
        <v>7</v>
      </c>
      <c r="C57" s="141" t="s">
        <v>103</v>
      </c>
      <c r="D57" s="142">
        <v>0</v>
      </c>
      <c r="E57" s="142">
        <v>3</v>
      </c>
      <c r="F57" s="116">
        <v>0</v>
      </c>
      <c r="G57" s="142"/>
      <c r="H57" s="142">
        <v>0</v>
      </c>
      <c r="I57" s="142">
        <v>3</v>
      </c>
      <c r="J57" s="116">
        <v>0</v>
      </c>
      <c r="K57" s="115"/>
      <c r="L57" s="142">
        <v>0</v>
      </c>
      <c r="M57" s="142">
        <v>0</v>
      </c>
      <c r="N57" s="116">
        <v>0</v>
      </c>
      <c r="O57" s="115"/>
    </row>
    <row r="58" spans="1:15">
      <c r="A58" s="139">
        <v>4</v>
      </c>
      <c r="B58" s="140" t="s">
        <v>8</v>
      </c>
      <c r="C58" s="141" t="s">
        <v>166</v>
      </c>
      <c r="D58" s="142">
        <v>0</v>
      </c>
      <c r="E58" s="142">
        <v>3</v>
      </c>
      <c r="F58" s="116">
        <v>0</v>
      </c>
      <c r="G58" s="142"/>
      <c r="H58" s="142">
        <v>0</v>
      </c>
      <c r="I58" s="142">
        <v>3</v>
      </c>
      <c r="J58" s="116">
        <v>0</v>
      </c>
      <c r="K58" s="115"/>
      <c r="L58" s="142">
        <v>0</v>
      </c>
      <c r="M58" s="142">
        <v>0</v>
      </c>
      <c r="N58" s="116">
        <v>0</v>
      </c>
      <c r="O58" s="115"/>
    </row>
    <row r="59" spans="1:15">
      <c r="A59" s="139">
        <v>5</v>
      </c>
      <c r="B59" s="140" t="s">
        <v>9</v>
      </c>
      <c r="C59" s="141" t="s">
        <v>166</v>
      </c>
      <c r="D59" s="142">
        <v>0</v>
      </c>
      <c r="E59" s="142">
        <v>3</v>
      </c>
      <c r="F59" s="116">
        <v>0</v>
      </c>
      <c r="G59" s="142"/>
      <c r="H59" s="142"/>
      <c r="I59" s="142">
        <v>3</v>
      </c>
      <c r="J59" s="116">
        <v>0</v>
      </c>
      <c r="K59" s="115"/>
      <c r="L59" s="142">
        <v>0</v>
      </c>
      <c r="M59" s="142">
        <v>0</v>
      </c>
      <c r="N59" s="116">
        <v>0</v>
      </c>
      <c r="O59" s="115"/>
    </row>
    <row r="60" spans="1:15">
      <c r="A60" s="139">
        <v>6</v>
      </c>
      <c r="B60" s="140" t="s">
        <v>10</v>
      </c>
      <c r="C60" s="141" t="s">
        <v>166</v>
      </c>
      <c r="D60" s="142">
        <v>0</v>
      </c>
      <c r="E60" s="142">
        <v>3</v>
      </c>
      <c r="F60" s="116">
        <v>0</v>
      </c>
      <c r="G60" s="142"/>
      <c r="H60" s="142">
        <v>0</v>
      </c>
      <c r="I60" s="142">
        <v>3</v>
      </c>
      <c r="J60" s="116">
        <v>0</v>
      </c>
      <c r="K60" s="115"/>
      <c r="L60" s="142">
        <v>0</v>
      </c>
      <c r="M60" s="142">
        <v>0</v>
      </c>
      <c r="N60" s="116">
        <v>0</v>
      </c>
      <c r="O60" s="115"/>
    </row>
    <row r="61" spans="1:15">
      <c r="A61" s="139">
        <v>7</v>
      </c>
      <c r="B61" s="140" t="s">
        <v>11</v>
      </c>
      <c r="C61" s="152" t="s">
        <v>166</v>
      </c>
      <c r="D61" s="142">
        <v>0</v>
      </c>
      <c r="E61" s="142">
        <v>3</v>
      </c>
      <c r="F61" s="116">
        <v>0</v>
      </c>
      <c r="G61" s="142"/>
      <c r="H61" s="142">
        <v>0</v>
      </c>
      <c r="I61" s="142">
        <v>3</v>
      </c>
      <c r="J61" s="116">
        <v>0</v>
      </c>
      <c r="K61" s="115"/>
      <c r="L61" s="142">
        <v>0</v>
      </c>
      <c r="M61" s="142">
        <v>0</v>
      </c>
      <c r="N61" s="116">
        <v>0</v>
      </c>
      <c r="O61" s="115"/>
    </row>
    <row r="62" spans="1:15">
      <c r="A62" s="139">
        <v>8</v>
      </c>
      <c r="B62" s="140" t="s">
        <v>12</v>
      </c>
      <c r="C62" s="141" t="s">
        <v>166</v>
      </c>
      <c r="D62" s="142">
        <v>0</v>
      </c>
      <c r="E62" s="142">
        <v>3</v>
      </c>
      <c r="F62" s="116">
        <v>0</v>
      </c>
      <c r="G62" s="142"/>
      <c r="H62" s="142">
        <v>0</v>
      </c>
      <c r="I62" s="142">
        <v>3</v>
      </c>
      <c r="J62" s="116">
        <v>0</v>
      </c>
      <c r="K62" s="115"/>
      <c r="L62" s="142">
        <v>0</v>
      </c>
      <c r="M62" s="142">
        <v>0</v>
      </c>
      <c r="N62" s="116">
        <v>0</v>
      </c>
      <c r="O62" s="115"/>
    </row>
    <row r="63" spans="1:15">
      <c r="A63" s="139">
        <v>9</v>
      </c>
      <c r="B63" s="140" t="s">
        <v>13</v>
      </c>
      <c r="C63" s="141" t="s">
        <v>166</v>
      </c>
      <c r="D63" s="142">
        <v>0</v>
      </c>
      <c r="E63" s="142">
        <v>3</v>
      </c>
      <c r="F63" s="116">
        <v>0</v>
      </c>
      <c r="G63" s="142"/>
      <c r="H63" s="142">
        <v>0</v>
      </c>
      <c r="I63" s="142">
        <v>3</v>
      </c>
      <c r="J63" s="116">
        <v>0</v>
      </c>
      <c r="K63" s="115"/>
      <c r="L63" s="142">
        <v>0</v>
      </c>
      <c r="M63" s="142">
        <v>0</v>
      </c>
      <c r="N63" s="116">
        <v>0</v>
      </c>
      <c r="O63" s="115"/>
    </row>
    <row r="64" spans="1:15">
      <c r="A64" s="139">
        <v>10</v>
      </c>
      <c r="B64" s="140" t="s">
        <v>14</v>
      </c>
      <c r="C64" s="141" t="s">
        <v>166</v>
      </c>
      <c r="D64" s="142">
        <v>0</v>
      </c>
      <c r="E64" s="142">
        <v>3</v>
      </c>
      <c r="F64" s="116">
        <v>0</v>
      </c>
      <c r="G64" s="142"/>
      <c r="H64" s="142">
        <v>0</v>
      </c>
      <c r="I64" s="142">
        <v>3</v>
      </c>
      <c r="J64" s="116">
        <v>0</v>
      </c>
      <c r="K64" s="115"/>
      <c r="L64" s="142">
        <v>0</v>
      </c>
      <c r="M64" s="142">
        <v>0</v>
      </c>
      <c r="N64" s="116">
        <v>0</v>
      </c>
      <c r="O64" s="115"/>
    </row>
    <row r="65" spans="1:15">
      <c r="A65" s="139">
        <v>11</v>
      </c>
      <c r="B65" s="140" t="s">
        <v>15</v>
      </c>
      <c r="C65" s="141" t="s">
        <v>166</v>
      </c>
      <c r="D65" s="142">
        <v>0</v>
      </c>
      <c r="E65" s="142">
        <v>3</v>
      </c>
      <c r="F65" s="116">
        <v>0</v>
      </c>
      <c r="G65" s="142"/>
      <c r="H65" s="142">
        <v>0</v>
      </c>
      <c r="I65" s="142">
        <v>3</v>
      </c>
      <c r="J65" s="116">
        <v>0</v>
      </c>
      <c r="K65" s="115"/>
      <c r="L65" s="142">
        <v>0</v>
      </c>
      <c r="M65" s="142">
        <v>0</v>
      </c>
      <c r="N65" s="116">
        <v>0</v>
      </c>
      <c r="O65" s="115"/>
    </row>
    <row r="66" spans="1:15">
      <c r="A66" s="139">
        <v>12</v>
      </c>
      <c r="B66" s="140" t="s">
        <v>16</v>
      </c>
      <c r="C66" s="141" t="s">
        <v>166</v>
      </c>
      <c r="D66" s="142">
        <v>0</v>
      </c>
      <c r="E66" s="142">
        <v>3</v>
      </c>
      <c r="F66" s="116">
        <v>0</v>
      </c>
      <c r="G66" s="142"/>
      <c r="H66" s="142">
        <v>0</v>
      </c>
      <c r="I66" s="142">
        <v>3</v>
      </c>
      <c r="J66" s="116">
        <v>0</v>
      </c>
      <c r="K66" s="115"/>
      <c r="L66" s="142">
        <v>0</v>
      </c>
      <c r="M66" s="142">
        <v>0</v>
      </c>
      <c r="N66" s="116">
        <v>0</v>
      </c>
      <c r="O66" s="115"/>
    </row>
    <row r="67" spans="1:15">
      <c r="A67" s="139">
        <v>13</v>
      </c>
      <c r="B67" s="140" t="s">
        <v>17</v>
      </c>
      <c r="C67" s="141" t="s">
        <v>166</v>
      </c>
      <c r="D67" s="142">
        <v>0</v>
      </c>
      <c r="E67" s="142">
        <v>3</v>
      </c>
      <c r="F67" s="116">
        <v>0</v>
      </c>
      <c r="G67" s="142"/>
      <c r="H67" s="142">
        <v>0</v>
      </c>
      <c r="I67" s="142">
        <v>3</v>
      </c>
      <c r="J67" s="116">
        <v>0</v>
      </c>
      <c r="K67" s="115"/>
      <c r="L67" s="142">
        <v>0</v>
      </c>
      <c r="M67" s="142">
        <v>0</v>
      </c>
      <c r="N67" s="116">
        <v>0</v>
      </c>
      <c r="O67" s="115"/>
    </row>
    <row r="68" spans="1:15">
      <c r="A68" s="139">
        <v>14</v>
      </c>
      <c r="B68" s="140" t="s">
        <v>18</v>
      </c>
      <c r="C68" s="141" t="s">
        <v>166</v>
      </c>
      <c r="D68" s="142">
        <v>0</v>
      </c>
      <c r="E68" s="142">
        <v>3</v>
      </c>
      <c r="F68" s="116">
        <v>0</v>
      </c>
      <c r="G68" s="142"/>
      <c r="H68" s="142">
        <v>0</v>
      </c>
      <c r="I68" s="142">
        <v>3</v>
      </c>
      <c r="J68" s="116">
        <v>0</v>
      </c>
      <c r="K68" s="115"/>
      <c r="L68" s="142">
        <v>0</v>
      </c>
      <c r="M68" s="142">
        <v>0</v>
      </c>
      <c r="N68" s="116">
        <v>0</v>
      </c>
      <c r="O68" s="115"/>
    </row>
    <row r="69" spans="1:15">
      <c r="A69" s="139">
        <v>15</v>
      </c>
      <c r="B69" s="140" t="s">
        <v>19</v>
      </c>
      <c r="C69" s="141" t="s">
        <v>166</v>
      </c>
      <c r="D69" s="142">
        <v>0</v>
      </c>
      <c r="E69" s="142">
        <v>3</v>
      </c>
      <c r="F69" s="116">
        <v>0</v>
      </c>
      <c r="G69" s="142"/>
      <c r="H69" s="142">
        <v>0</v>
      </c>
      <c r="I69" s="142">
        <v>3</v>
      </c>
      <c r="J69" s="116">
        <v>0</v>
      </c>
      <c r="K69" s="115"/>
      <c r="L69" s="142">
        <v>0</v>
      </c>
      <c r="M69" s="142">
        <v>0</v>
      </c>
      <c r="N69" s="116">
        <v>0</v>
      </c>
      <c r="O69" s="115"/>
    </row>
    <row r="70" spans="1:15">
      <c r="A70" s="139">
        <v>16</v>
      </c>
      <c r="B70" s="140" t="s">
        <v>233</v>
      </c>
      <c r="C70" s="141" t="s">
        <v>166</v>
      </c>
      <c r="D70" s="142">
        <v>0</v>
      </c>
      <c r="E70" s="142">
        <v>3</v>
      </c>
      <c r="F70" s="116">
        <v>0</v>
      </c>
      <c r="G70" s="142"/>
      <c r="H70" s="142">
        <v>0</v>
      </c>
      <c r="I70" s="142">
        <v>3</v>
      </c>
      <c r="J70" s="116">
        <v>0</v>
      </c>
      <c r="K70" s="115"/>
      <c r="L70" s="142">
        <v>0</v>
      </c>
      <c r="M70" s="142">
        <v>0</v>
      </c>
      <c r="N70" s="116">
        <v>0</v>
      </c>
      <c r="O70" s="115"/>
    </row>
    <row r="71" spans="1:15">
      <c r="A71" s="139">
        <v>17</v>
      </c>
      <c r="B71" s="140" t="s">
        <v>234</v>
      </c>
      <c r="C71" s="141" t="s">
        <v>166</v>
      </c>
      <c r="D71" s="142">
        <v>0</v>
      </c>
      <c r="E71" s="142">
        <v>3</v>
      </c>
      <c r="F71" s="116">
        <v>0</v>
      </c>
      <c r="G71" s="142"/>
      <c r="H71" s="142">
        <v>0</v>
      </c>
      <c r="I71" s="142">
        <v>3</v>
      </c>
      <c r="J71" s="116">
        <v>0</v>
      </c>
      <c r="K71" s="115"/>
      <c r="L71" s="142">
        <v>0</v>
      </c>
      <c r="M71" s="142">
        <v>0</v>
      </c>
      <c r="N71" s="116">
        <v>0</v>
      </c>
      <c r="O71" s="115"/>
    </row>
    <row r="72" spans="1:15">
      <c r="A72" s="139">
        <v>18</v>
      </c>
      <c r="B72" s="140" t="s">
        <v>235</v>
      </c>
      <c r="C72" s="141" t="s">
        <v>166</v>
      </c>
      <c r="D72" s="142">
        <v>0</v>
      </c>
      <c r="E72" s="142">
        <v>3</v>
      </c>
      <c r="F72" s="116">
        <v>0</v>
      </c>
      <c r="G72" s="142"/>
      <c r="H72" s="142">
        <v>0</v>
      </c>
      <c r="I72" s="142">
        <v>3</v>
      </c>
      <c r="J72" s="116">
        <v>0</v>
      </c>
      <c r="K72" s="115"/>
      <c r="L72" s="142">
        <v>0</v>
      </c>
      <c r="M72" s="142">
        <v>0</v>
      </c>
      <c r="N72" s="116">
        <v>0</v>
      </c>
      <c r="O72" s="115"/>
    </row>
    <row r="73" spans="1:15">
      <c r="A73" s="139">
        <v>19</v>
      </c>
      <c r="B73" s="140" t="s">
        <v>236</v>
      </c>
      <c r="C73" s="141" t="s">
        <v>166</v>
      </c>
      <c r="D73" s="142">
        <v>0</v>
      </c>
      <c r="E73" s="142">
        <v>3</v>
      </c>
      <c r="F73" s="116">
        <v>0</v>
      </c>
      <c r="G73" s="142"/>
      <c r="H73" s="142">
        <v>0</v>
      </c>
      <c r="I73" s="142">
        <v>3</v>
      </c>
      <c r="J73" s="116">
        <v>0</v>
      </c>
      <c r="K73" s="115"/>
      <c r="L73" s="142">
        <v>0</v>
      </c>
      <c r="M73" s="142">
        <v>0</v>
      </c>
      <c r="N73" s="116">
        <v>0</v>
      </c>
      <c r="O73" s="115"/>
    </row>
    <row r="74" spans="1:15">
      <c r="A74" s="139">
        <v>20</v>
      </c>
      <c r="B74" s="140" t="s">
        <v>26</v>
      </c>
      <c r="C74" s="141" t="s">
        <v>166</v>
      </c>
      <c r="D74" s="142">
        <v>0</v>
      </c>
      <c r="E74" s="142">
        <v>3</v>
      </c>
      <c r="F74" s="116">
        <v>0</v>
      </c>
      <c r="G74" s="142"/>
      <c r="H74" s="142">
        <v>0</v>
      </c>
      <c r="I74" s="142">
        <v>3</v>
      </c>
      <c r="J74" s="116">
        <v>0</v>
      </c>
      <c r="K74" s="115"/>
      <c r="L74" s="142">
        <v>0</v>
      </c>
      <c r="M74" s="142">
        <v>0</v>
      </c>
      <c r="N74" s="116">
        <v>0</v>
      </c>
      <c r="O74" s="115"/>
    </row>
    <row r="75" spans="1:15">
      <c r="A75" s="139">
        <v>21</v>
      </c>
      <c r="B75" s="140" t="s">
        <v>237</v>
      </c>
      <c r="C75" s="141" t="s">
        <v>166</v>
      </c>
      <c r="D75" s="142">
        <v>0</v>
      </c>
      <c r="E75" s="142">
        <v>3</v>
      </c>
      <c r="F75" s="116">
        <v>0</v>
      </c>
      <c r="G75" s="142"/>
      <c r="H75" s="142">
        <v>0</v>
      </c>
      <c r="I75" s="142">
        <v>3</v>
      </c>
      <c r="J75" s="116">
        <v>0</v>
      </c>
      <c r="K75" s="115"/>
      <c r="L75" s="142">
        <v>0</v>
      </c>
      <c r="M75" s="142">
        <v>0</v>
      </c>
      <c r="N75" s="116">
        <v>0</v>
      </c>
      <c r="O75" s="115"/>
    </row>
    <row r="76" spans="1:15">
      <c r="A76" s="139">
        <v>22</v>
      </c>
      <c r="B76" s="140" t="s">
        <v>238</v>
      </c>
      <c r="C76" s="141" t="s">
        <v>166</v>
      </c>
      <c r="D76" s="142">
        <v>0</v>
      </c>
      <c r="E76" s="142">
        <v>3</v>
      </c>
      <c r="F76" s="116">
        <v>0</v>
      </c>
      <c r="G76" s="142"/>
      <c r="H76" s="142">
        <v>0</v>
      </c>
      <c r="I76" s="142">
        <v>3</v>
      </c>
      <c r="J76" s="116">
        <v>0</v>
      </c>
      <c r="K76" s="115"/>
      <c r="L76" s="142">
        <v>0</v>
      </c>
      <c r="M76" s="142">
        <v>0</v>
      </c>
      <c r="N76" s="116">
        <v>0</v>
      </c>
      <c r="O76" s="115"/>
    </row>
    <row r="77" spans="1:15">
      <c r="A77" s="139">
        <v>23</v>
      </c>
      <c r="B77" s="140" t="s">
        <v>239</v>
      </c>
      <c r="C77" s="141" t="s">
        <v>166</v>
      </c>
      <c r="D77" s="142">
        <v>0</v>
      </c>
      <c r="E77" s="142">
        <v>3</v>
      </c>
      <c r="F77" s="116">
        <v>0</v>
      </c>
      <c r="G77" s="142"/>
      <c r="H77" s="142">
        <v>0</v>
      </c>
      <c r="I77" s="142">
        <v>3</v>
      </c>
      <c r="J77" s="116">
        <v>0</v>
      </c>
      <c r="K77" s="115"/>
      <c r="L77" s="142">
        <v>0</v>
      </c>
      <c r="M77" s="142">
        <v>0</v>
      </c>
      <c r="N77" s="116">
        <v>0</v>
      </c>
      <c r="O77" s="115"/>
    </row>
    <row r="78" spans="1:15">
      <c r="A78" s="139">
        <v>24</v>
      </c>
      <c r="B78" s="140" t="s">
        <v>240</v>
      </c>
      <c r="C78" s="141" t="s">
        <v>166</v>
      </c>
      <c r="D78" s="142">
        <v>0</v>
      </c>
      <c r="E78" s="142">
        <v>3</v>
      </c>
      <c r="F78" s="116">
        <v>0</v>
      </c>
      <c r="G78" s="142"/>
      <c r="H78" s="142">
        <v>0</v>
      </c>
      <c r="I78" s="142">
        <v>3</v>
      </c>
      <c r="J78" s="116">
        <v>0</v>
      </c>
      <c r="K78" s="115"/>
      <c r="L78" s="142">
        <v>0</v>
      </c>
      <c r="M78" s="142">
        <v>0</v>
      </c>
      <c r="N78" s="116">
        <v>0</v>
      </c>
      <c r="O78" s="115"/>
    </row>
    <row r="79" spans="1:15">
      <c r="A79" s="139">
        <v>25</v>
      </c>
      <c r="B79" s="140" t="s">
        <v>241</v>
      </c>
      <c r="C79" s="141" t="s">
        <v>166</v>
      </c>
      <c r="D79" s="142">
        <v>0</v>
      </c>
      <c r="E79" s="142">
        <v>3</v>
      </c>
      <c r="F79" s="116">
        <v>0</v>
      </c>
      <c r="G79" s="142"/>
      <c r="H79" s="142">
        <v>0</v>
      </c>
      <c r="I79" s="142">
        <v>3</v>
      </c>
      <c r="J79" s="116">
        <v>0</v>
      </c>
      <c r="K79" s="115"/>
      <c r="L79" s="142">
        <v>0</v>
      </c>
      <c r="M79" s="142">
        <v>0</v>
      </c>
      <c r="N79" s="116">
        <v>0</v>
      </c>
      <c r="O79" s="115"/>
    </row>
    <row r="80" spans="1:15">
      <c r="A80" s="139">
        <v>26</v>
      </c>
      <c r="B80" s="140" t="s">
        <v>32</v>
      </c>
      <c r="C80" s="141" t="s">
        <v>104</v>
      </c>
      <c r="D80" s="142">
        <v>0</v>
      </c>
      <c r="E80" s="142">
        <v>3</v>
      </c>
      <c r="F80" s="116">
        <v>0</v>
      </c>
      <c r="G80" s="142"/>
      <c r="H80" s="142">
        <v>0</v>
      </c>
      <c r="I80" s="142">
        <v>3</v>
      </c>
      <c r="J80" s="116">
        <v>0</v>
      </c>
      <c r="K80" s="115"/>
      <c r="L80" s="142">
        <v>0</v>
      </c>
      <c r="M80" s="142">
        <v>0</v>
      </c>
      <c r="N80" s="116">
        <v>0</v>
      </c>
      <c r="O80" s="115"/>
    </row>
    <row r="81" spans="1:15" ht="21">
      <c r="A81" s="139">
        <v>32</v>
      </c>
      <c r="B81" s="140" t="s">
        <v>42</v>
      </c>
      <c r="C81" s="141" t="s">
        <v>103</v>
      </c>
      <c r="D81" s="142">
        <v>0</v>
      </c>
      <c r="E81" s="142">
        <v>6</v>
      </c>
      <c r="F81" s="116">
        <v>0</v>
      </c>
      <c r="G81" s="142"/>
      <c r="H81" s="142">
        <v>0</v>
      </c>
      <c r="I81" s="142">
        <v>6</v>
      </c>
      <c r="J81" s="116">
        <v>0</v>
      </c>
      <c r="K81" s="115"/>
      <c r="L81" s="142">
        <v>0</v>
      </c>
      <c r="M81" s="142">
        <v>0</v>
      </c>
      <c r="N81" s="116">
        <v>0</v>
      </c>
      <c r="O81" s="115"/>
    </row>
    <row r="82" spans="1:15" ht="21">
      <c r="A82" s="139">
        <v>33</v>
      </c>
      <c r="B82" s="140" t="s">
        <v>43</v>
      </c>
      <c r="C82" s="141" t="s">
        <v>167</v>
      </c>
      <c r="D82" s="142">
        <v>0</v>
      </c>
      <c r="E82" s="142">
        <v>6</v>
      </c>
      <c r="F82" s="116">
        <v>0</v>
      </c>
      <c r="G82" s="142"/>
      <c r="H82" s="142">
        <v>0</v>
      </c>
      <c r="I82" s="142">
        <v>6</v>
      </c>
      <c r="J82" s="116">
        <v>0</v>
      </c>
      <c r="K82" s="115"/>
      <c r="L82" s="142">
        <v>0</v>
      </c>
      <c r="M82" s="142">
        <v>0</v>
      </c>
      <c r="N82" s="116">
        <v>0</v>
      </c>
      <c r="O82" s="115"/>
    </row>
    <row r="83" spans="1:15" ht="21">
      <c r="A83" s="139">
        <v>34</v>
      </c>
      <c r="B83" s="140" t="s">
        <v>44</v>
      </c>
      <c r="C83" s="141" t="s">
        <v>167</v>
      </c>
      <c r="D83" s="142">
        <v>0</v>
      </c>
      <c r="E83" s="142">
        <v>6</v>
      </c>
      <c r="F83" s="116">
        <v>0</v>
      </c>
      <c r="G83" s="142"/>
      <c r="H83" s="142">
        <v>0</v>
      </c>
      <c r="I83" s="142">
        <v>6</v>
      </c>
      <c r="J83" s="116">
        <v>0</v>
      </c>
      <c r="K83" s="115"/>
      <c r="L83" s="142">
        <v>0</v>
      </c>
      <c r="M83" s="142">
        <v>0</v>
      </c>
      <c r="N83" s="116">
        <v>0</v>
      </c>
      <c r="O83" s="115"/>
    </row>
    <row r="84" spans="1:15" ht="21">
      <c r="A84" s="139">
        <v>35</v>
      </c>
      <c r="B84" s="140" t="s">
        <v>45</v>
      </c>
      <c r="C84" s="141" t="s">
        <v>167</v>
      </c>
      <c r="D84" s="142">
        <v>0</v>
      </c>
      <c r="E84" s="142">
        <v>6</v>
      </c>
      <c r="F84" s="116">
        <v>0</v>
      </c>
      <c r="G84" s="142"/>
      <c r="H84" s="142">
        <v>0</v>
      </c>
      <c r="I84" s="142">
        <v>6</v>
      </c>
      <c r="J84" s="116">
        <v>0</v>
      </c>
      <c r="K84" s="115"/>
      <c r="L84" s="142">
        <v>0</v>
      </c>
      <c r="M84" s="142">
        <v>0</v>
      </c>
      <c r="N84" s="116">
        <v>0</v>
      </c>
      <c r="O84" s="115"/>
    </row>
    <row r="85" spans="1:15" ht="21">
      <c r="A85" s="139">
        <v>36</v>
      </c>
      <c r="B85" s="140" t="s">
        <v>46</v>
      </c>
      <c r="C85" s="141" t="s">
        <v>167</v>
      </c>
      <c r="D85" s="142">
        <v>0</v>
      </c>
      <c r="E85" s="142">
        <v>6</v>
      </c>
      <c r="F85" s="116">
        <v>0</v>
      </c>
      <c r="G85" s="142"/>
      <c r="H85" s="142">
        <v>0</v>
      </c>
      <c r="I85" s="142">
        <v>6</v>
      </c>
      <c r="J85" s="116">
        <v>0</v>
      </c>
      <c r="K85" s="115"/>
      <c r="L85" s="142">
        <v>0</v>
      </c>
      <c r="M85" s="142">
        <v>0</v>
      </c>
      <c r="N85" s="116">
        <v>0</v>
      </c>
      <c r="O85" s="115"/>
    </row>
    <row r="86" spans="1:15" ht="21">
      <c r="A86" s="139">
        <v>37</v>
      </c>
      <c r="B86" s="140" t="s">
        <v>47</v>
      </c>
      <c r="C86" s="141" t="s">
        <v>167</v>
      </c>
      <c r="D86" s="142">
        <v>0</v>
      </c>
      <c r="E86" s="142">
        <v>6</v>
      </c>
      <c r="F86" s="116">
        <v>0</v>
      </c>
      <c r="G86" s="142"/>
      <c r="H86" s="142">
        <v>0</v>
      </c>
      <c r="I86" s="142">
        <v>6</v>
      </c>
      <c r="J86" s="116">
        <v>0</v>
      </c>
      <c r="K86" s="115"/>
      <c r="L86" s="142">
        <v>0</v>
      </c>
      <c r="M86" s="142">
        <v>0</v>
      </c>
      <c r="N86" s="116">
        <v>0</v>
      </c>
      <c r="O86" s="115"/>
    </row>
    <row r="87" spans="1:15" ht="21">
      <c r="A87" s="139">
        <v>38</v>
      </c>
      <c r="B87" s="140" t="s">
        <v>48</v>
      </c>
      <c r="C87" s="141" t="s">
        <v>167</v>
      </c>
      <c r="D87" s="142">
        <v>0</v>
      </c>
      <c r="E87" s="142">
        <v>6</v>
      </c>
      <c r="F87" s="116">
        <v>0</v>
      </c>
      <c r="G87" s="142"/>
      <c r="H87" s="142">
        <v>0</v>
      </c>
      <c r="I87" s="142">
        <v>6</v>
      </c>
      <c r="J87" s="116">
        <v>0</v>
      </c>
      <c r="K87" s="115"/>
      <c r="L87" s="142">
        <v>0</v>
      </c>
      <c r="M87" s="142">
        <v>0</v>
      </c>
      <c r="N87" s="116">
        <v>0</v>
      </c>
      <c r="O87" s="115"/>
    </row>
    <row r="88" spans="1:15" s="300" customFormat="1" ht="18.75" customHeight="1">
      <c r="A88" s="139">
        <v>67</v>
      </c>
      <c r="B88" s="301" t="s">
        <v>255</v>
      </c>
      <c r="C88" s="302" t="s">
        <v>102</v>
      </c>
      <c r="D88" s="297">
        <v>0</v>
      </c>
      <c r="E88" s="297">
        <v>6</v>
      </c>
      <c r="F88" s="298">
        <v>0</v>
      </c>
      <c r="G88" s="297"/>
      <c r="H88" s="297">
        <v>0</v>
      </c>
      <c r="I88" s="297">
        <v>6</v>
      </c>
      <c r="J88" s="298">
        <v>0</v>
      </c>
      <c r="K88" s="299"/>
      <c r="L88" s="297">
        <v>0</v>
      </c>
      <c r="M88" s="297">
        <v>0</v>
      </c>
      <c r="N88" s="298">
        <v>0</v>
      </c>
      <c r="O88" s="299"/>
    </row>
    <row r="89" spans="1:15" ht="21">
      <c r="A89" s="139">
        <v>39</v>
      </c>
      <c r="B89" s="140" t="s">
        <v>49</v>
      </c>
      <c r="C89" s="141" t="s">
        <v>167</v>
      </c>
      <c r="D89" s="142">
        <v>0</v>
      </c>
      <c r="E89" s="142">
        <v>6</v>
      </c>
      <c r="F89" s="116">
        <v>0</v>
      </c>
      <c r="G89" s="142"/>
      <c r="H89" s="142">
        <v>0</v>
      </c>
      <c r="I89" s="142">
        <v>6</v>
      </c>
      <c r="J89" s="116">
        <v>0</v>
      </c>
      <c r="K89" s="115"/>
      <c r="L89" s="142">
        <v>0</v>
      </c>
      <c r="M89" s="142">
        <v>0</v>
      </c>
      <c r="N89" s="116">
        <v>0</v>
      </c>
      <c r="O89" s="115"/>
    </row>
    <row r="90" spans="1:15" ht="21">
      <c r="A90" s="139">
        <v>40</v>
      </c>
      <c r="B90" s="140" t="s">
        <v>50</v>
      </c>
      <c r="C90" s="141" t="s">
        <v>167</v>
      </c>
      <c r="D90" s="142">
        <v>0</v>
      </c>
      <c r="E90" s="142">
        <v>6</v>
      </c>
      <c r="F90" s="116">
        <v>0</v>
      </c>
      <c r="G90" s="142"/>
      <c r="H90" s="142">
        <v>0</v>
      </c>
      <c r="I90" s="142">
        <v>6</v>
      </c>
      <c r="J90" s="116">
        <v>0</v>
      </c>
      <c r="K90" s="115"/>
      <c r="L90" s="142">
        <v>0</v>
      </c>
      <c r="M90" s="142">
        <v>0</v>
      </c>
      <c r="N90" s="116">
        <v>0</v>
      </c>
      <c r="O90" s="115"/>
    </row>
    <row r="91" spans="1:15" ht="21">
      <c r="A91" s="139">
        <v>41</v>
      </c>
      <c r="B91" s="140" t="s">
        <v>51</v>
      </c>
      <c r="C91" s="141" t="s">
        <v>167</v>
      </c>
      <c r="D91" s="142">
        <v>0</v>
      </c>
      <c r="E91" s="142">
        <v>6</v>
      </c>
      <c r="F91" s="116">
        <v>0</v>
      </c>
      <c r="G91" s="142"/>
      <c r="H91" s="142">
        <v>0</v>
      </c>
      <c r="I91" s="142">
        <v>6</v>
      </c>
      <c r="J91" s="116">
        <v>0</v>
      </c>
      <c r="K91" s="115"/>
      <c r="L91" s="142">
        <v>0</v>
      </c>
      <c r="M91" s="142">
        <v>0</v>
      </c>
      <c r="N91" s="116">
        <v>0</v>
      </c>
      <c r="O91" s="115"/>
    </row>
    <row r="92" spans="1:15">
      <c r="A92" s="139">
        <v>42</v>
      </c>
      <c r="B92" s="140" t="s">
        <v>52</v>
      </c>
      <c r="C92" s="141" t="s">
        <v>166</v>
      </c>
      <c r="D92" s="142">
        <v>0</v>
      </c>
      <c r="E92" s="142">
        <v>3</v>
      </c>
      <c r="F92" s="116">
        <v>0</v>
      </c>
      <c r="G92" s="142"/>
      <c r="H92" s="142">
        <v>0</v>
      </c>
      <c r="I92" s="142">
        <v>3</v>
      </c>
      <c r="J92" s="116">
        <v>0</v>
      </c>
      <c r="K92" s="115"/>
      <c r="L92" s="142">
        <v>0</v>
      </c>
      <c r="M92" s="142">
        <v>0</v>
      </c>
      <c r="N92" s="116">
        <v>0</v>
      </c>
      <c r="O92" s="115"/>
    </row>
    <row r="93" spans="1:15">
      <c r="A93" s="139">
        <v>43</v>
      </c>
      <c r="B93" s="140" t="s">
        <v>53</v>
      </c>
      <c r="C93" s="141" t="s">
        <v>104</v>
      </c>
      <c r="D93" s="142">
        <v>0</v>
      </c>
      <c r="E93" s="142">
        <v>3</v>
      </c>
      <c r="F93" s="116">
        <v>0</v>
      </c>
      <c r="G93" s="142"/>
      <c r="H93" s="142">
        <v>0</v>
      </c>
      <c r="I93" s="142">
        <v>3</v>
      </c>
      <c r="J93" s="116">
        <v>0</v>
      </c>
      <c r="K93" s="115"/>
      <c r="L93" s="142">
        <v>0</v>
      </c>
      <c r="M93" s="142">
        <v>0</v>
      </c>
      <c r="N93" s="116">
        <v>0</v>
      </c>
      <c r="O93" s="115"/>
    </row>
    <row r="94" spans="1:15">
      <c r="A94" s="139">
        <v>44</v>
      </c>
      <c r="B94" s="140" t="s">
        <v>54</v>
      </c>
      <c r="C94" s="141" t="s">
        <v>104</v>
      </c>
      <c r="D94" s="142">
        <v>0</v>
      </c>
      <c r="E94" s="142">
        <v>3</v>
      </c>
      <c r="F94" s="116">
        <v>0</v>
      </c>
      <c r="G94" s="142"/>
      <c r="H94" s="142">
        <v>0</v>
      </c>
      <c r="I94" s="142">
        <v>3</v>
      </c>
      <c r="J94" s="116">
        <v>0</v>
      </c>
      <c r="K94" s="115"/>
      <c r="L94" s="142">
        <v>0</v>
      </c>
      <c r="M94" s="142">
        <v>0</v>
      </c>
      <c r="N94" s="116">
        <v>0</v>
      </c>
      <c r="O94" s="115"/>
    </row>
    <row r="95" spans="1:15">
      <c r="A95" s="139">
        <v>45</v>
      </c>
      <c r="B95" s="140" t="s">
        <v>55</v>
      </c>
      <c r="C95" s="141" t="s">
        <v>104</v>
      </c>
      <c r="D95" s="142">
        <v>0</v>
      </c>
      <c r="E95" s="142">
        <v>5</v>
      </c>
      <c r="F95" s="116">
        <v>0</v>
      </c>
      <c r="G95" s="142"/>
      <c r="H95" s="142">
        <v>0</v>
      </c>
      <c r="I95" s="142">
        <v>5</v>
      </c>
      <c r="J95" s="116">
        <v>0</v>
      </c>
      <c r="K95" s="115"/>
      <c r="L95" s="142">
        <v>0</v>
      </c>
      <c r="M95" s="142">
        <v>0</v>
      </c>
      <c r="N95" s="116">
        <v>0</v>
      </c>
      <c r="O95" s="115"/>
    </row>
    <row r="96" spans="1:15">
      <c r="A96" s="153"/>
      <c r="B96" s="154" t="s">
        <v>4</v>
      </c>
      <c r="C96" s="141">
        <v>0</v>
      </c>
      <c r="D96" s="142">
        <v>0</v>
      </c>
      <c r="E96" s="142">
        <v>0</v>
      </c>
      <c r="F96" s="116">
        <v>0</v>
      </c>
      <c r="G96" s="142"/>
      <c r="H96" s="142">
        <v>0</v>
      </c>
      <c r="I96" s="142">
        <v>0</v>
      </c>
      <c r="J96" s="116">
        <v>0</v>
      </c>
      <c r="K96" s="115"/>
      <c r="L96" s="142">
        <v>0</v>
      </c>
      <c r="M96" s="142">
        <v>0</v>
      </c>
      <c r="N96" s="116">
        <v>0</v>
      </c>
      <c r="O96" s="115"/>
    </row>
    <row r="97" spans="1:15">
      <c r="A97" s="153"/>
      <c r="B97" s="140" t="s">
        <v>37</v>
      </c>
      <c r="C97" s="141">
        <v>0</v>
      </c>
      <c r="D97" s="142">
        <v>0</v>
      </c>
      <c r="E97" s="142">
        <v>0</v>
      </c>
      <c r="F97" s="116">
        <v>0</v>
      </c>
      <c r="G97" s="142"/>
      <c r="H97" s="142">
        <v>0</v>
      </c>
      <c r="I97" s="142">
        <v>0</v>
      </c>
      <c r="J97" s="116">
        <v>0</v>
      </c>
      <c r="K97" s="115"/>
      <c r="L97" s="142">
        <v>0</v>
      </c>
      <c r="M97" s="142">
        <v>0</v>
      </c>
      <c r="N97" s="116">
        <v>0</v>
      </c>
      <c r="O97" s="115"/>
    </row>
    <row r="98" spans="1:15">
      <c r="A98" s="153"/>
      <c r="B98" s="140" t="s">
        <v>62</v>
      </c>
      <c r="C98" s="141">
        <v>0</v>
      </c>
      <c r="D98" s="142">
        <v>0</v>
      </c>
      <c r="E98" s="142">
        <v>0</v>
      </c>
      <c r="F98" s="116">
        <v>0</v>
      </c>
      <c r="G98" s="142"/>
      <c r="H98" s="142">
        <v>0</v>
      </c>
      <c r="I98" s="142">
        <v>0</v>
      </c>
      <c r="J98" s="116">
        <v>0</v>
      </c>
      <c r="K98" s="115"/>
      <c r="L98" s="142">
        <v>0</v>
      </c>
      <c r="M98" s="142">
        <v>0</v>
      </c>
      <c r="N98" s="116">
        <v>0</v>
      </c>
      <c r="O98" s="115"/>
    </row>
    <row r="99" spans="1:15">
      <c r="A99" s="153"/>
      <c r="B99" s="140" t="s">
        <v>70</v>
      </c>
      <c r="C99" s="141">
        <v>0</v>
      </c>
      <c r="D99" s="142">
        <v>0</v>
      </c>
      <c r="E99" s="142">
        <v>0</v>
      </c>
      <c r="F99" s="116">
        <v>0</v>
      </c>
      <c r="G99" s="142"/>
      <c r="H99" s="142">
        <v>0</v>
      </c>
      <c r="I99" s="142">
        <v>0</v>
      </c>
      <c r="J99" s="116">
        <v>0</v>
      </c>
      <c r="K99" s="115"/>
      <c r="L99" s="142">
        <v>0</v>
      </c>
      <c r="M99" s="142">
        <v>0</v>
      </c>
      <c r="N99" s="116">
        <v>0</v>
      </c>
      <c r="O99" s="115"/>
    </row>
    <row r="136" spans="2:15">
      <c r="B136" s="122"/>
      <c r="H136" s="113"/>
      <c r="I136" s="113"/>
      <c r="J136" s="113"/>
      <c r="K136" s="113"/>
      <c r="N136" s="113"/>
      <c r="O136" s="113"/>
    </row>
  </sheetData>
  <customSheetViews>
    <customSheetView guid="{878DE1FD-A47B-41D8-9084-F3F33C9E9B08}" showPageBreaks="1" fitToPage="1" printArea="1" topLeftCell="A43">
      <selection activeCell="A88" sqref="A88:IV88"/>
      <pageMargins left="0.25" right="0.25" top="1" bottom="1" header="0.5" footer="0.5"/>
      <pageSetup scale="97" fitToHeight="100" orientation="landscape" r:id="rId1"/>
      <headerFooter alignWithMargins="0"/>
    </customSheetView>
    <customSheetView guid="{55C190EC-F328-41C6-8EA4-3EF810C34832}" showPageBreaks="1" fitToPage="1" printArea="1" topLeftCell="A55">
      <selection activeCell="F42" sqref="F42"/>
      <pageMargins left="0.25" right="0.25" top="1" bottom="1" header="0.5" footer="0.5"/>
      <pageSetup scale="98" fitToHeight="100" orientation="landscape" r:id="rId2"/>
      <headerFooter alignWithMargins="0"/>
    </customSheetView>
    <customSheetView guid="{0A2331D4-FF77-4A77-88ED-CF4956BFC34A}" fitToPage="1" showRuler="0" topLeftCell="A13">
      <selection activeCell="E25" sqref="E25"/>
      <pageMargins left="0.25" right="0.25" top="1" bottom="1" header="0.5" footer="0.5"/>
      <pageSetup scale="97" fitToHeight="100" orientation="landscape" r:id="rId3"/>
      <headerFooter alignWithMargins="0"/>
    </customSheetView>
    <customSheetView guid="{EFC834DC-DAB8-4D8C-9E8A-AD612E0900B7}" showPageBreaks="1" fitToPage="1" printArea="1" showRuler="0" topLeftCell="A13">
      <selection activeCell="E25" sqref="E25"/>
      <pageMargins left="0.25" right="0.25" top="1" bottom="1" header="0.5" footer="0.5"/>
      <pageSetup scale="97" fitToHeight="100" orientation="landscape" r:id="rId4"/>
      <headerFooter alignWithMargins="0"/>
    </customSheetView>
    <customSheetView guid="{3E2C84AD-BF0B-4E7A-B8B4-530776377935}" fitToPage="1" showRuler="0" topLeftCell="A13">
      <selection activeCell="E25" sqref="E25"/>
      <pageMargins left="0.25" right="0.25" top="1" bottom="1" header="0.5" footer="0.5"/>
      <pageSetup scale="97" fitToHeight="100" orientation="landscape" r:id="rId5"/>
      <headerFooter alignWithMargins="0"/>
    </customSheetView>
  </customSheetViews>
  <phoneticPr fontId="0" type="noConversion"/>
  <pageMargins left="0.25" right="0.25" top="1" bottom="1" header="0.5" footer="0.5"/>
  <pageSetup scale="97" fitToHeight="100" orientation="landscape" r:id="rId6"/>
  <headerFooter alignWithMargins="0"/>
  <drawing r:id="rId7"/>
</worksheet>
</file>

<file path=xl/worksheets/sheet5.xml><?xml version="1.0" encoding="utf-8"?>
<worksheet xmlns="http://schemas.openxmlformats.org/spreadsheetml/2006/main" xmlns:r="http://schemas.openxmlformats.org/officeDocument/2006/relationships">
  <sheetPr>
    <pageSetUpPr fitToPage="1"/>
  </sheetPr>
  <dimension ref="A1:H35"/>
  <sheetViews>
    <sheetView workbookViewId="0">
      <selection activeCell="B16" sqref="B16"/>
    </sheetView>
  </sheetViews>
  <sheetFormatPr defaultRowHeight="10.5"/>
  <cols>
    <col min="1" max="1" width="37.6640625" customWidth="1"/>
    <col min="6" max="6" width="25.33203125" customWidth="1"/>
    <col min="7" max="7" width="11" customWidth="1"/>
    <col min="8" max="8" width="48.1640625" style="19" customWidth="1"/>
  </cols>
  <sheetData>
    <row r="1" spans="1:8">
      <c r="A1" t="s">
        <v>87</v>
      </c>
      <c r="D1" s="36" t="s">
        <v>261</v>
      </c>
      <c r="E1" s="36"/>
    </row>
    <row r="2" spans="1:8">
      <c r="A2" t="s">
        <v>260</v>
      </c>
      <c r="B2" s="14">
        <v>54352</v>
      </c>
      <c r="D2" s="282">
        <v>462316</v>
      </c>
      <c r="E2" s="280"/>
      <c r="F2" s="281" t="s">
        <v>101</v>
      </c>
      <c r="G2" s="71" t="s">
        <v>116</v>
      </c>
      <c r="H2" s="72" t="s">
        <v>99</v>
      </c>
    </row>
    <row r="3" spans="1:8">
      <c r="A3" t="s">
        <v>93</v>
      </c>
      <c r="B3" s="10">
        <f>ROUND(+$B$2*0.14,0)</f>
        <v>7609</v>
      </c>
      <c r="C3" s="11">
        <f>+B3/$B$2</f>
        <v>0.13999484839564322</v>
      </c>
      <c r="D3" s="10">
        <f>ROUND(+$D$2*0.14,0)</f>
        <v>64724</v>
      </c>
      <c r="E3" s="11">
        <f>+D3/$D$2</f>
        <v>0.13999948087455333</v>
      </c>
      <c r="F3" s="69" t="s">
        <v>94</v>
      </c>
      <c r="G3" s="69"/>
      <c r="H3" s="67" t="s">
        <v>107</v>
      </c>
    </row>
    <row r="4" spans="1:8">
      <c r="A4" t="s">
        <v>89</v>
      </c>
      <c r="B4" s="10">
        <f>ROUND(+$B$2*0.38,0)</f>
        <v>20654</v>
      </c>
      <c r="C4" s="11">
        <f>+B4/$B$2</f>
        <v>0.38000441566087723</v>
      </c>
      <c r="D4" s="10">
        <f>ROUND(+$D$2*0.38,0)</f>
        <v>175680</v>
      </c>
      <c r="E4" s="11">
        <f>+D4/$D$2</f>
        <v>0.37999982695818446</v>
      </c>
      <c r="F4" s="69" t="s">
        <v>100</v>
      </c>
      <c r="G4" s="66">
        <v>1</v>
      </c>
      <c r="H4" s="67" t="s">
        <v>106</v>
      </c>
    </row>
    <row r="5" spans="1:8">
      <c r="A5" t="s">
        <v>90</v>
      </c>
      <c r="B5" s="10">
        <f>ROUND(+$B$2*0.17,0)</f>
        <v>9240</v>
      </c>
      <c r="C5" s="11">
        <f>+B5/$B$2</f>
        <v>0.17000294377391817</v>
      </c>
      <c r="D5" s="10">
        <f>ROUND(+$D$2*0.17,0)</f>
        <v>78594</v>
      </c>
      <c r="E5" s="11">
        <f>+D5/$D$2</f>
        <v>0.17000060564635444</v>
      </c>
      <c r="G5" s="66">
        <v>2</v>
      </c>
      <c r="H5" s="67" t="s">
        <v>119</v>
      </c>
    </row>
    <row r="6" spans="1:8">
      <c r="A6" t="s">
        <v>91</v>
      </c>
      <c r="B6" s="10">
        <f>ROUND(+$B$2*0.19,0)</f>
        <v>10327</v>
      </c>
      <c r="C6" s="11">
        <f>+B6/$B$2</f>
        <v>0.19000220783043861</v>
      </c>
      <c r="D6" s="10">
        <f>ROUND(+$D$2*0.19,0)</f>
        <v>87840</v>
      </c>
      <c r="E6" s="11">
        <f>+D6/$D$2</f>
        <v>0.18999991347909223</v>
      </c>
      <c r="G6" s="66">
        <v>3</v>
      </c>
      <c r="H6" s="67" t="s">
        <v>102</v>
      </c>
    </row>
    <row r="7" spans="1:8">
      <c r="A7" t="s">
        <v>92</v>
      </c>
      <c r="B7" s="10">
        <f>ROUND(+$B$2*0.12,0)</f>
        <v>6522</v>
      </c>
      <c r="C7" s="11">
        <f>+B7/$B$2</f>
        <v>0.11999558433912276</v>
      </c>
      <c r="D7" s="10">
        <f>ROUND(+$D$2*0.12,0)</f>
        <v>55478</v>
      </c>
      <c r="E7" s="11">
        <f>+D7/$D$2</f>
        <v>0.12000017304181555</v>
      </c>
      <c r="G7" s="66">
        <v>4</v>
      </c>
      <c r="H7" s="67" t="s">
        <v>104</v>
      </c>
    </row>
    <row r="8" spans="1:8">
      <c r="B8" s="8"/>
      <c r="G8" s="66">
        <v>5</v>
      </c>
      <c r="H8" s="67" t="s">
        <v>103</v>
      </c>
    </row>
    <row r="9" spans="1:8">
      <c r="A9" t="s">
        <v>85</v>
      </c>
      <c r="B9" s="14">
        <f>C9*D9</f>
        <v>1720</v>
      </c>
      <c r="C9">
        <v>215</v>
      </c>
      <c r="D9">
        <v>8</v>
      </c>
      <c r="G9" s="66">
        <v>6</v>
      </c>
      <c r="H9" s="19" t="s">
        <v>120</v>
      </c>
    </row>
    <row r="10" spans="1:8">
      <c r="G10" s="66">
        <v>7</v>
      </c>
      <c r="H10" s="67" t="s">
        <v>121</v>
      </c>
    </row>
    <row r="11" spans="1:8">
      <c r="A11" s="15" t="s">
        <v>137</v>
      </c>
      <c r="B11" s="8">
        <f ca="1">'Summary of Burden'!J80</f>
        <v>24.579113743231616</v>
      </c>
      <c r="G11" s="66">
        <v>8</v>
      </c>
      <c r="H11" s="19" t="s">
        <v>119</v>
      </c>
    </row>
    <row r="12" spans="1:8">
      <c r="A12" s="73" t="s">
        <v>133</v>
      </c>
      <c r="B12">
        <f ca="1">B11*C12</f>
        <v>73.737341229694849</v>
      </c>
      <c r="C12">
        <v>3</v>
      </c>
      <c r="G12" s="66">
        <v>9</v>
      </c>
      <c r="H12" s="67" t="s">
        <v>120</v>
      </c>
    </row>
    <row r="13" spans="1:8">
      <c r="A13" s="15" t="s">
        <v>138</v>
      </c>
      <c r="B13" s="13">
        <f ca="1">'Summary of Burden'!N80</f>
        <v>25.572136999045568</v>
      </c>
      <c r="G13" s="66">
        <v>10</v>
      </c>
      <c r="H13" s="67" t="s">
        <v>131</v>
      </c>
    </row>
    <row r="14" spans="1:8" ht="21">
      <c r="A14" s="73" t="s">
        <v>134</v>
      </c>
      <c r="B14">
        <f>B13*C14</f>
        <v>76.716410997136705</v>
      </c>
      <c r="C14">
        <v>3</v>
      </c>
      <c r="F14" s="65" t="s">
        <v>129</v>
      </c>
      <c r="G14" s="66"/>
      <c r="H14" s="67" t="s">
        <v>122</v>
      </c>
    </row>
    <row r="15" spans="1:8" ht="21">
      <c r="A15" s="15" t="s">
        <v>136</v>
      </c>
      <c r="B15" s="8">
        <f>SUM(B11:B14)</f>
        <v>200.60500296910874</v>
      </c>
      <c r="F15" s="65" t="s">
        <v>82</v>
      </c>
      <c r="G15" s="66"/>
      <c r="H15" s="68" t="s">
        <v>108</v>
      </c>
    </row>
    <row r="16" spans="1:8" ht="47.25" customHeight="1">
      <c r="A16" s="74" t="s">
        <v>135</v>
      </c>
      <c r="B16">
        <f>B2/B15</f>
        <v>270.94040126391906</v>
      </c>
      <c r="F16" s="69" t="s">
        <v>84</v>
      </c>
      <c r="G16" s="69"/>
      <c r="H16" s="68" t="s">
        <v>123</v>
      </c>
    </row>
    <row r="17" spans="6:8" ht="21">
      <c r="F17" s="69" t="s">
        <v>109</v>
      </c>
      <c r="G17" s="69"/>
      <c r="H17" s="68" t="s">
        <v>111</v>
      </c>
    </row>
    <row r="18" spans="6:8" ht="21">
      <c r="F18" s="69" t="s">
        <v>110</v>
      </c>
      <c r="G18" s="69"/>
      <c r="H18" s="68" t="s">
        <v>112</v>
      </c>
    </row>
    <row r="19" spans="6:8" ht="42">
      <c r="F19" s="65" t="s">
        <v>96</v>
      </c>
      <c r="G19" s="69"/>
      <c r="H19" s="68" t="s">
        <v>113</v>
      </c>
    </row>
    <row r="20" spans="6:8" ht="42">
      <c r="F20" s="65" t="s">
        <v>98</v>
      </c>
      <c r="G20" s="69"/>
      <c r="H20" s="68" t="s">
        <v>124</v>
      </c>
    </row>
    <row r="21" spans="6:8" ht="42">
      <c r="F21" s="65" t="s">
        <v>250</v>
      </c>
      <c r="G21" s="69"/>
      <c r="H21" s="68" t="s">
        <v>114</v>
      </c>
    </row>
    <row r="22" spans="6:8" ht="31.5">
      <c r="F22" s="70" t="s">
        <v>97</v>
      </c>
      <c r="G22" s="69"/>
      <c r="H22" s="67" t="s">
        <v>125</v>
      </c>
    </row>
    <row r="23" spans="6:8" ht="22.5" customHeight="1">
      <c r="F23" s="155" t="s">
        <v>128</v>
      </c>
      <c r="G23" s="69"/>
      <c r="H23" s="67" t="s">
        <v>130</v>
      </c>
    </row>
    <row r="24" spans="6:8" ht="42">
      <c r="F24" s="69" t="s">
        <v>245</v>
      </c>
      <c r="G24" s="69"/>
      <c r="H24" s="67" t="s">
        <v>249</v>
      </c>
    </row>
    <row r="29" spans="6:8">
      <c r="G29" s="8"/>
    </row>
    <row r="30" spans="6:8">
      <c r="G30" s="8"/>
    </row>
    <row r="32" spans="6:8">
      <c r="G32" s="8"/>
    </row>
    <row r="33" spans="7:7">
      <c r="G33" s="8"/>
    </row>
    <row r="34" spans="7:7">
      <c r="G34" s="8"/>
    </row>
    <row r="35" spans="7:7">
      <c r="G35" s="12"/>
    </row>
  </sheetData>
  <sheetProtection insertColumns="0" insertRows="0" insertHyperlinks="0" deleteColumns="0" deleteRows="0" selectLockedCells="1" sort="0" selectUnlockedCells="1"/>
  <customSheetViews>
    <customSheetView guid="{878DE1FD-A47B-41D8-9084-F3F33C9E9B08}" fitToPage="1">
      <selection activeCell="B16" sqref="B16"/>
      <pageMargins left="0.75" right="0.75" top="1" bottom="1" header="0.5" footer="0.5"/>
      <pageSetup scale="94" orientation="landscape" r:id="rId1"/>
      <headerFooter alignWithMargins="0"/>
    </customSheetView>
    <customSheetView guid="{55C190EC-F328-41C6-8EA4-3EF810C34832}" showPageBreaks="1" fitToPage="1">
      <selection activeCell="B16" sqref="B16"/>
      <pageMargins left="0.75" right="0.75" top="1" bottom="1" header="0.5" footer="0.5"/>
      <pageSetup scale="94" orientation="landscape" r:id="rId2"/>
      <headerFooter alignWithMargins="0"/>
    </customSheetView>
    <customSheetView guid="{0A2331D4-FF77-4A77-88ED-CF4956BFC34A}" fitToPage="1" showRuler="0" topLeftCell="A4">
      <pageMargins left="0.75" right="0.75" top="1" bottom="1" header="0.5" footer="0.5"/>
      <pageSetup scale="93" orientation="landscape" r:id="rId3"/>
      <headerFooter alignWithMargins="0"/>
    </customSheetView>
    <customSheetView guid="{EFC834DC-DAB8-4D8C-9E8A-AD612E0900B7}" showPageBreaks="1" fitToPage="1" showRuler="0" topLeftCell="A4">
      <pageMargins left="0.75" right="0.75" top="1" bottom="1" header="0.5" footer="0.5"/>
      <pageSetup scale="93" orientation="landscape" r:id="rId4"/>
      <headerFooter alignWithMargins="0"/>
    </customSheetView>
    <customSheetView guid="{3E2C84AD-BF0B-4E7A-B8B4-530776377935}" fitToPage="1" showRuler="0" topLeftCell="A4">
      <pageMargins left="0.75" right="0.75" top="1" bottom="1" header="0.5" footer="0.5"/>
      <pageSetup scale="93" orientation="landscape" r:id="rId5"/>
      <headerFooter alignWithMargins="0"/>
    </customSheetView>
  </customSheetViews>
  <phoneticPr fontId="0" type="noConversion"/>
  <pageMargins left="0.75" right="0.75" top="1" bottom="1" header="0.5" footer="0.5"/>
  <pageSetup scale="94" orientation="landscape" r:id="rId6"/>
  <headerFooter alignWithMargins="0"/>
</worksheet>
</file>

<file path=xl/worksheets/sheet6.xml><?xml version="1.0" encoding="utf-8"?>
<worksheet xmlns="http://schemas.openxmlformats.org/spreadsheetml/2006/main" xmlns:r="http://schemas.openxmlformats.org/officeDocument/2006/relationships">
  <dimension ref="A1:E19"/>
  <sheetViews>
    <sheetView topLeftCell="A4" workbookViewId="0">
      <selection activeCell="C17" sqref="C17:E17"/>
    </sheetView>
  </sheetViews>
  <sheetFormatPr defaultRowHeight="10.5"/>
  <cols>
    <col min="1" max="1" width="16.83203125" customWidth="1"/>
    <col min="2" max="2" width="17.83203125" customWidth="1"/>
    <col min="3" max="3" width="22.1640625" customWidth="1"/>
    <col min="4" max="4" width="14.6640625" customWidth="1"/>
    <col min="5" max="5" width="18" customWidth="1"/>
  </cols>
  <sheetData>
    <row r="1" spans="1:5" ht="15">
      <c r="A1" s="157" t="s">
        <v>180</v>
      </c>
    </row>
    <row r="2" spans="1:5">
      <c r="A2" s="156" t="s">
        <v>162</v>
      </c>
    </row>
    <row r="5" spans="1:5" ht="78" customHeight="1">
      <c r="A5" s="219"/>
      <c r="B5" s="220" t="s">
        <v>178</v>
      </c>
      <c r="C5" s="220" t="s">
        <v>179</v>
      </c>
      <c r="D5" s="220" t="s">
        <v>171</v>
      </c>
      <c r="E5" s="220" t="s">
        <v>172</v>
      </c>
    </row>
    <row r="6" spans="1:5" s="288" customFormat="1" ht="19.5" customHeight="1">
      <c r="A6" s="289" t="s">
        <v>268</v>
      </c>
      <c r="B6" s="286"/>
      <c r="C6" s="287"/>
      <c r="D6" s="286"/>
      <c r="E6" s="286"/>
    </row>
    <row r="7" spans="1:5" s="165" customFormat="1" ht="12.75">
      <c r="A7" s="163" t="s">
        <v>191</v>
      </c>
      <c r="B7" s="166"/>
      <c r="C7" s="170">
        <v>0</v>
      </c>
      <c r="D7" s="283">
        <v>7980831.4199999999</v>
      </c>
      <c r="E7" s="168">
        <f t="shared" ref="E7:E14" si="0">SUM(C7:D7)</f>
        <v>7980831.4199999999</v>
      </c>
    </row>
    <row r="8" spans="1:5" s="165" customFormat="1" ht="12.75">
      <c r="A8" s="163" t="s">
        <v>173</v>
      </c>
      <c r="B8" s="166">
        <v>2.2000000000000002</v>
      </c>
      <c r="C8" s="167">
        <f>B8*B18</f>
        <v>264440</v>
      </c>
      <c r="D8" s="283">
        <v>3129097.33</v>
      </c>
      <c r="E8" s="168">
        <f t="shared" si="0"/>
        <v>3393537.33</v>
      </c>
    </row>
    <row r="9" spans="1:5" s="165" customFormat="1" ht="12.75">
      <c r="A9" s="163" t="s">
        <v>174</v>
      </c>
      <c r="B9" s="166">
        <v>2.2000000000000002</v>
      </c>
      <c r="C9" s="164">
        <f>ROUND(B10*$B$18*(1+$B$19),0)</f>
        <v>272373</v>
      </c>
      <c r="D9" s="283">
        <v>3262624</v>
      </c>
      <c r="E9" s="168">
        <f t="shared" si="0"/>
        <v>3534997</v>
      </c>
    </row>
    <row r="10" spans="1:5" s="165" customFormat="1" ht="12.75">
      <c r="A10" s="163" t="s">
        <v>175</v>
      </c>
      <c r="B10" s="166">
        <v>2.2000000000000002</v>
      </c>
      <c r="C10" s="164">
        <f>C9*(1+$B$19)</f>
        <v>280544.19</v>
      </c>
      <c r="D10" s="283">
        <v>2941550</v>
      </c>
      <c r="E10" s="168">
        <f t="shared" si="0"/>
        <v>3222094.19</v>
      </c>
    </row>
    <row r="11" spans="1:5" s="165" customFormat="1" ht="12.75">
      <c r="A11" s="290"/>
      <c r="B11" s="291"/>
      <c r="C11" s="292">
        <f>AVERAGE(C7:C9)</f>
        <v>178937.66666666666</v>
      </c>
      <c r="D11" s="293">
        <f>AVERAGE(D7:D10)</f>
        <v>4328525.6875</v>
      </c>
      <c r="E11" s="292">
        <f>AVERAGE(E7:E8)</f>
        <v>5687184.375</v>
      </c>
    </row>
    <row r="12" spans="1:5" s="165" customFormat="1" ht="25.5">
      <c r="A12" s="290" t="s">
        <v>269</v>
      </c>
      <c r="B12" s="166"/>
      <c r="C12" s="164"/>
      <c r="D12" s="283"/>
      <c r="E12" s="168"/>
    </row>
    <row r="13" spans="1:5" s="165" customFormat="1" ht="12.75">
      <c r="A13" s="163" t="s">
        <v>176</v>
      </c>
      <c r="B13" s="166">
        <v>2.2000000000000002</v>
      </c>
      <c r="C13" s="164">
        <f>C10*(1+$B$19)</f>
        <v>288960.51569999999</v>
      </c>
      <c r="D13" s="284">
        <v>2627000</v>
      </c>
      <c r="E13" s="168">
        <f t="shared" si="0"/>
        <v>2915960.5156999999</v>
      </c>
    </row>
    <row r="14" spans="1:5" s="165" customFormat="1" ht="12.75">
      <c r="A14" s="163" t="s">
        <v>192</v>
      </c>
      <c r="B14" s="166">
        <v>2.2000000000000002</v>
      </c>
      <c r="C14" s="164">
        <f>C13*(1+$B$19)</f>
        <v>297629.33117099997</v>
      </c>
      <c r="D14" s="284">
        <v>3000000</v>
      </c>
      <c r="E14" s="168">
        <f t="shared" si="0"/>
        <v>3297629.3311709999</v>
      </c>
    </row>
    <row r="15" spans="1:5" s="165" customFormat="1" ht="12.75">
      <c r="A15" s="163" t="s">
        <v>262</v>
      </c>
      <c r="B15" s="166">
        <v>2.2000000000000002</v>
      </c>
      <c r="C15" s="164">
        <f>C14*(1+$B$19)</f>
        <v>306558.21110612998</v>
      </c>
      <c r="D15" s="284">
        <v>3000000</v>
      </c>
      <c r="E15" s="168">
        <f>SUM(C15:D15)</f>
        <v>3306558.2111061299</v>
      </c>
    </row>
    <row r="16" spans="1:5" s="165" customFormat="1" ht="12.75">
      <c r="A16" s="163" t="s">
        <v>177</v>
      </c>
      <c r="B16" s="166"/>
      <c r="C16" s="169">
        <f>SUM(C7:C15)</f>
        <v>1889442.9146437964</v>
      </c>
      <c r="D16" s="285">
        <f>SUM(D13:D15)</f>
        <v>8627000</v>
      </c>
      <c r="E16" s="169">
        <f>SUM(E13:E15)</f>
        <v>9520148.0579771288</v>
      </c>
    </row>
    <row r="17" spans="1:5" s="165" customFormat="1" ht="51" customHeight="1">
      <c r="A17" s="294" t="s">
        <v>193</v>
      </c>
      <c r="B17" s="295"/>
      <c r="C17" s="292">
        <f>AVERAGE(C13:C15)</f>
        <v>297716.01932570996</v>
      </c>
      <c r="D17" s="293">
        <f>AVERAGE(D13:D15)</f>
        <v>2875666.6666666665</v>
      </c>
      <c r="E17" s="292">
        <f>AVERAGE(E13:E15)</f>
        <v>3173382.6859923764</v>
      </c>
    </row>
    <row r="18" spans="1:5">
      <c r="A18" s="15" t="s">
        <v>194</v>
      </c>
      <c r="B18" s="158">
        <v>120200</v>
      </c>
    </row>
    <row r="19" spans="1:5">
      <c r="A19" s="15" t="s">
        <v>210</v>
      </c>
      <c r="B19" s="11">
        <v>0.03</v>
      </c>
    </row>
  </sheetData>
  <customSheetViews>
    <customSheetView guid="{878DE1FD-A47B-41D8-9084-F3F33C9E9B08}" topLeftCell="A4">
      <selection activeCell="C17" sqref="C17:E17"/>
      <pageMargins left="0.7" right="0.7" top="0.75" bottom="0.75" header="0.3" footer="0.3"/>
      <pageSetup orientation="landscape" r:id="rId1"/>
    </customSheetView>
    <customSheetView guid="{55C190EC-F328-41C6-8EA4-3EF810C34832}" showPageBreaks="1" topLeftCell="A4">
      <selection activeCell="C17" sqref="C17:E17"/>
      <pageMargins left="0.7" right="0.7" top="0.75" bottom="0.75" header="0.3" footer="0.3"/>
      <pageSetup orientation="landscape" r:id="rId2"/>
    </customSheetView>
    <customSheetView guid="{0A2331D4-FF77-4A77-88ED-CF4956BFC34A}" showRuler="0">
      <pageMargins left="0.7" right="0.7" top="0.75" bottom="0.75" header="0.3" footer="0.3"/>
      <pageSetup orientation="landscape" r:id="rId3"/>
      <headerFooter alignWithMargins="0"/>
    </customSheetView>
    <customSheetView guid="{EFC834DC-DAB8-4D8C-9E8A-AD612E0900B7}" showPageBreaks="1" showRuler="0">
      <pageMargins left="0.7" right="0.7" top="0.75" bottom="0.75" header="0.3" footer="0.3"/>
      <pageSetup orientation="landscape" r:id="rId4"/>
      <headerFooter alignWithMargins="0"/>
    </customSheetView>
    <customSheetView guid="{3E2C84AD-BF0B-4E7A-B8B4-530776377935}" showRuler="0">
      <pageMargins left="0.7" right="0.7" top="0.75" bottom="0.75" header="0.3" footer="0.3"/>
      <pageSetup orientation="landscape" r:id="rId5"/>
      <headerFooter alignWithMargins="0"/>
    </customSheetView>
  </customSheetViews>
  <phoneticPr fontId="0" type="noConversion"/>
  <pageMargins left="0.7" right="0.7" top="0.75" bottom="0.75" header="0.3" footer="0.3"/>
  <pageSetup orientation="landscape" r:id="rId6"/>
</worksheet>
</file>

<file path=xl/worksheets/sheet7.xml><?xml version="1.0" encoding="utf-8"?>
<worksheet xmlns="http://schemas.openxmlformats.org/spreadsheetml/2006/main" xmlns:r="http://schemas.openxmlformats.org/officeDocument/2006/relationships">
  <sheetPr>
    <pageSetUpPr fitToPage="1"/>
  </sheetPr>
  <dimension ref="A1:U86"/>
  <sheetViews>
    <sheetView topLeftCell="B43" zoomScale="90" zoomScaleNormal="90" workbookViewId="0">
      <selection activeCell="B66" sqref="B66:B67"/>
    </sheetView>
  </sheetViews>
  <sheetFormatPr defaultRowHeight="10.5"/>
  <cols>
    <col min="1" max="1" width="5.83203125" customWidth="1"/>
    <col min="2" max="2" width="28.33203125" customWidth="1"/>
    <col min="3" max="3" width="31.5" style="37" customWidth="1"/>
    <col min="4" max="6" width="11.83203125" style="8" customWidth="1"/>
    <col min="7" max="7" width="2.83203125" style="8" customWidth="1"/>
    <col min="8" max="9" width="11.83203125" customWidth="1"/>
    <col min="10" max="10" width="11.83203125" style="15" customWidth="1"/>
    <col min="11" max="11" width="2.83203125" customWidth="1"/>
    <col min="12" max="13" width="11.83203125" style="8" customWidth="1"/>
    <col min="14" max="14" width="11.83203125" style="12" customWidth="1"/>
    <col min="15" max="15" width="2.83203125" customWidth="1"/>
    <col min="16" max="17" width="11.83203125" style="8" customWidth="1"/>
    <col min="18" max="18" width="11.83203125" style="12" customWidth="1"/>
  </cols>
  <sheetData>
    <row r="1" spans="1:18" s="46" customFormat="1">
      <c r="C1" s="64" t="s">
        <v>100</v>
      </c>
      <c r="E1" s="46" t="s">
        <v>95</v>
      </c>
      <c r="G1" s="50"/>
      <c r="I1" s="46" t="s">
        <v>94</v>
      </c>
      <c r="L1" s="50"/>
      <c r="M1" s="50" t="s">
        <v>128</v>
      </c>
      <c r="N1" s="51"/>
      <c r="P1" s="183"/>
      <c r="Q1" s="183" t="s">
        <v>82</v>
      </c>
      <c r="R1" s="184"/>
    </row>
    <row r="2" spans="1:18" s="28" customFormat="1">
      <c r="A2" s="25" t="s">
        <v>0</v>
      </c>
      <c r="B2" s="25" t="s">
        <v>1</v>
      </c>
      <c r="C2" s="38"/>
      <c r="D2" s="27" t="s">
        <v>3</v>
      </c>
      <c r="E2" s="28" t="s">
        <v>84</v>
      </c>
      <c r="F2" s="28" t="s">
        <v>83</v>
      </c>
      <c r="G2" s="29"/>
      <c r="H2" s="27" t="s">
        <v>3</v>
      </c>
      <c r="I2" s="28" t="s">
        <v>84</v>
      </c>
      <c r="J2" s="28" t="s">
        <v>83</v>
      </c>
      <c r="L2" s="29" t="s">
        <v>3</v>
      </c>
      <c r="M2" s="30" t="s">
        <v>84</v>
      </c>
      <c r="N2" s="31" t="s">
        <v>83</v>
      </c>
      <c r="P2" s="185" t="s">
        <v>3</v>
      </c>
      <c r="Q2" s="186" t="s">
        <v>84</v>
      </c>
      <c r="R2" s="187" t="s">
        <v>83</v>
      </c>
    </row>
    <row r="3" spans="1:18">
      <c r="A3" s="1"/>
      <c r="B3" s="24" t="s">
        <v>4</v>
      </c>
      <c r="C3" s="20"/>
      <c r="D3" s="7"/>
      <c r="E3" s="7"/>
      <c r="F3" s="7"/>
      <c r="G3" s="7"/>
      <c r="H3" s="1"/>
      <c r="I3" s="1"/>
      <c r="L3" s="7"/>
      <c r="M3" s="7"/>
      <c r="P3" s="188"/>
      <c r="Q3" s="188"/>
      <c r="R3" s="189"/>
    </row>
    <row r="4" spans="1:18">
      <c r="A4" s="3">
        <v>1</v>
      </c>
      <c r="B4" s="4" t="s">
        <v>5</v>
      </c>
      <c r="C4" s="39" t="str">
        <f ca="1">'Initial Enrollment'!C4</f>
        <v>MSIX</v>
      </c>
      <c r="D4" s="10">
        <f t="shared" ref="D4:D31" si="0">+H4+L4+P4</f>
        <v>0</v>
      </c>
      <c r="E4" s="10">
        <f t="shared" ref="E4:E31" si="1">+I4+M4+Q4</f>
        <v>3</v>
      </c>
      <c r="F4" s="12">
        <f t="shared" ref="F4:F32" si="2">+J4+N4+R4</f>
        <v>0</v>
      </c>
      <c r="G4" s="10"/>
      <c r="H4" s="10">
        <f ca="1">+'Initial Enrollment'!H4+'30 Day Update'!H4+'4 Day Update'!H4</f>
        <v>0</v>
      </c>
      <c r="I4" s="10">
        <f ca="1">+'Initial Enrollment'!I4+'30 Day Update'!I4+'4 Day Update'!I4</f>
        <v>3</v>
      </c>
      <c r="J4" s="12">
        <f ca="1">+'Initial Enrollment'!J4+'30 Day Update'!J4+'4 Day Update'!J4</f>
        <v>0</v>
      </c>
      <c r="K4" s="15"/>
      <c r="L4" s="10">
        <f ca="1">+'Initial Enrollment'!L4+'30 Day Update'!L4+'4 Day Update'!L4</f>
        <v>0</v>
      </c>
      <c r="M4" s="10">
        <f ca="1">+'Initial Enrollment'!M4+'30 Day Update'!M4+'4 Day Update'!M4</f>
        <v>0</v>
      </c>
      <c r="N4" s="12">
        <f ca="1">+'Initial Enrollment'!N4+'30 Day Update'!N4+'4 Day Update'!N4</f>
        <v>0</v>
      </c>
      <c r="O4" s="15"/>
      <c r="P4" s="188">
        <f ca="1">+'Initial Enrollment'!P4+'30 Day Update'!P4+'4 Day Update'!P4</f>
        <v>0</v>
      </c>
      <c r="Q4" s="188">
        <f ca="1">+'Initial Enrollment'!Q4+'30 Day Update'!Q4+'4 Day Update'!Q4</f>
        <v>0</v>
      </c>
      <c r="R4" s="189">
        <f ca="1">+'Initial Enrollment'!R4+'30 Day Update'!R4+'4 Day Update'!R4</f>
        <v>0</v>
      </c>
    </row>
    <row r="5" spans="1:18">
      <c r="A5" s="3">
        <v>2</v>
      </c>
      <c r="B5" s="4" t="s">
        <v>6</v>
      </c>
      <c r="C5" s="39" t="str">
        <f ca="1">'Initial Enrollment'!C5</f>
        <v>State or District Computer System</v>
      </c>
      <c r="D5" s="10">
        <f t="shared" si="0"/>
        <v>0</v>
      </c>
      <c r="E5" s="10">
        <f t="shared" si="1"/>
        <v>3</v>
      </c>
      <c r="F5" s="12">
        <f t="shared" si="2"/>
        <v>0</v>
      </c>
      <c r="G5" s="10"/>
      <c r="H5" s="10">
        <f ca="1">+'Initial Enrollment'!H5+'30 Day Update'!H5+'4 Day Update'!H5</f>
        <v>0</v>
      </c>
      <c r="I5" s="10">
        <f ca="1">+'Initial Enrollment'!I5+'30 Day Update'!I5+'4 Day Update'!I5</f>
        <v>3</v>
      </c>
      <c r="J5" s="12">
        <f ca="1">+'Initial Enrollment'!J5+'30 Day Update'!J5+'4 Day Update'!J5</f>
        <v>0</v>
      </c>
      <c r="K5" s="15"/>
      <c r="L5" s="10">
        <f ca="1">+'Initial Enrollment'!L5+'30 Day Update'!L5+'4 Day Update'!L5</f>
        <v>0</v>
      </c>
      <c r="M5" s="10">
        <f ca="1">+'Initial Enrollment'!M5+'30 Day Update'!M5+'4 Day Update'!M5</f>
        <v>0</v>
      </c>
      <c r="N5" s="12">
        <f ca="1">+'Initial Enrollment'!N5+'30 Day Update'!N5+'4 Day Update'!N5</f>
        <v>0</v>
      </c>
      <c r="O5" s="15"/>
      <c r="P5" s="188">
        <f ca="1">+'Initial Enrollment'!P5+'30 Day Update'!P5+'4 Day Update'!P5</f>
        <v>0</v>
      </c>
      <c r="Q5" s="188">
        <f ca="1">+'Initial Enrollment'!Q5+'30 Day Update'!Q5+'4 Day Update'!Q5</f>
        <v>0</v>
      </c>
      <c r="R5" s="189">
        <f ca="1">+'Initial Enrollment'!R5+'30 Day Update'!R5+'4 Day Update'!R5</f>
        <v>0</v>
      </c>
    </row>
    <row r="6" spans="1:18">
      <c r="A6" s="3">
        <v>3</v>
      </c>
      <c r="B6" s="4" t="s">
        <v>7</v>
      </c>
      <c r="C6" s="39" t="str">
        <f ca="1">'Initial Enrollment'!C6</f>
        <v>State or District Computer System</v>
      </c>
      <c r="D6" s="10">
        <f t="shared" si="0"/>
        <v>0</v>
      </c>
      <c r="E6" s="10">
        <f t="shared" si="1"/>
        <v>3</v>
      </c>
      <c r="F6" s="12">
        <f t="shared" si="2"/>
        <v>0</v>
      </c>
      <c r="G6" s="10"/>
      <c r="H6" s="10">
        <f ca="1">+'Initial Enrollment'!H6+'30 Day Update'!H6+'4 Day Update'!H6</f>
        <v>0</v>
      </c>
      <c r="I6" s="10">
        <f ca="1">+'Initial Enrollment'!I6+'30 Day Update'!I6+'4 Day Update'!I6</f>
        <v>3</v>
      </c>
      <c r="J6" s="12">
        <f ca="1">+'Initial Enrollment'!J6+'30 Day Update'!J6+'4 Day Update'!J6</f>
        <v>0</v>
      </c>
      <c r="K6" s="15"/>
      <c r="L6" s="10">
        <f ca="1">+'Initial Enrollment'!L6+'30 Day Update'!L6+'4 Day Update'!L6</f>
        <v>0</v>
      </c>
      <c r="M6" s="10">
        <f ca="1">+'Initial Enrollment'!M6+'30 Day Update'!M6+'4 Day Update'!M6</f>
        <v>0</v>
      </c>
      <c r="N6" s="12">
        <f ca="1">+'Initial Enrollment'!N6+'30 Day Update'!N6+'4 Day Update'!N6</f>
        <v>0</v>
      </c>
      <c r="O6" s="15"/>
      <c r="P6" s="188">
        <f ca="1">+'Initial Enrollment'!P6+'30 Day Update'!P6+'4 Day Update'!P6</f>
        <v>0</v>
      </c>
      <c r="Q6" s="188">
        <f ca="1">+'Initial Enrollment'!Q6+'30 Day Update'!Q6+'4 Day Update'!Q6</f>
        <v>0</v>
      </c>
      <c r="R6" s="189">
        <f ca="1">+'Initial Enrollment'!R6+'30 Day Update'!R6+'4 Day Update'!R6</f>
        <v>0</v>
      </c>
    </row>
    <row r="7" spans="1:18">
      <c r="A7" s="3">
        <v>4</v>
      </c>
      <c r="B7" s="4" t="s">
        <v>8</v>
      </c>
      <c r="C7" s="39" t="str">
        <f ca="1">'Initial Enrollment'!C7</f>
        <v>COE</v>
      </c>
      <c r="D7" s="10">
        <f t="shared" si="0"/>
        <v>0</v>
      </c>
      <c r="E7" s="10">
        <f t="shared" si="1"/>
        <v>3</v>
      </c>
      <c r="F7" s="12">
        <f t="shared" si="2"/>
        <v>0</v>
      </c>
      <c r="G7" s="10"/>
      <c r="H7" s="10">
        <f ca="1">+'Initial Enrollment'!H7+'30 Day Update'!H7+'4 Day Update'!H7</f>
        <v>0</v>
      </c>
      <c r="I7" s="10">
        <f ca="1">+'Initial Enrollment'!I7+'30 Day Update'!I7+'4 Day Update'!I7</f>
        <v>3</v>
      </c>
      <c r="J7" s="12">
        <f ca="1">+'Initial Enrollment'!J7+'30 Day Update'!J7+'4 Day Update'!J7</f>
        <v>0</v>
      </c>
      <c r="K7" s="15"/>
      <c r="L7" s="10">
        <f ca="1">+'Initial Enrollment'!L7+'30 Day Update'!L7+'4 Day Update'!L7</f>
        <v>0</v>
      </c>
      <c r="M7" s="10">
        <f ca="1">+'Initial Enrollment'!M7+'30 Day Update'!M7+'4 Day Update'!M7</f>
        <v>0</v>
      </c>
      <c r="N7" s="12">
        <f ca="1">+'Initial Enrollment'!N7+'30 Day Update'!N7+'4 Day Update'!N7</f>
        <v>0</v>
      </c>
      <c r="O7" s="15"/>
      <c r="P7" s="188">
        <f ca="1">+'Initial Enrollment'!P7+'30 Day Update'!P7+'4 Day Update'!P7</f>
        <v>0</v>
      </c>
      <c r="Q7" s="188">
        <f ca="1">+'Initial Enrollment'!Q7+'30 Day Update'!Q7+'4 Day Update'!Q7</f>
        <v>0</v>
      </c>
      <c r="R7" s="189">
        <f ca="1">+'Initial Enrollment'!R7+'30 Day Update'!R7+'4 Day Update'!R7</f>
        <v>0</v>
      </c>
    </row>
    <row r="8" spans="1:18">
      <c r="A8" s="3">
        <v>5</v>
      </c>
      <c r="B8" s="4" t="s">
        <v>9</v>
      </c>
      <c r="C8" s="39" t="str">
        <f ca="1">'Initial Enrollment'!C8</f>
        <v>COE</v>
      </c>
      <c r="D8" s="10">
        <f t="shared" si="0"/>
        <v>0</v>
      </c>
      <c r="E8" s="10">
        <f t="shared" si="1"/>
        <v>3</v>
      </c>
      <c r="F8" s="12">
        <f t="shared" si="2"/>
        <v>0</v>
      </c>
      <c r="G8" s="10"/>
      <c r="H8" s="10"/>
      <c r="I8" s="10">
        <f ca="1">+'Initial Enrollment'!I8+'30 Day Update'!I8+'4 Day Update'!I8</f>
        <v>3</v>
      </c>
      <c r="J8" s="12">
        <f ca="1">+'Initial Enrollment'!J8+'30 Day Update'!J8+'4 Day Update'!J8</f>
        <v>0</v>
      </c>
      <c r="K8" s="15"/>
      <c r="L8" s="10">
        <f ca="1">+'Initial Enrollment'!L8+'30 Day Update'!L8+'4 Day Update'!L8</f>
        <v>0</v>
      </c>
      <c r="M8" s="10">
        <f ca="1">+'Initial Enrollment'!M8+'30 Day Update'!M8+'4 Day Update'!M8</f>
        <v>0</v>
      </c>
      <c r="N8" s="12">
        <f ca="1">+'Initial Enrollment'!N8+'30 Day Update'!N8+'4 Day Update'!N8</f>
        <v>0</v>
      </c>
      <c r="O8" s="15"/>
      <c r="P8" s="188">
        <f ca="1">+'Initial Enrollment'!P8+'30 Day Update'!P8+'4 Day Update'!P8</f>
        <v>0</v>
      </c>
      <c r="Q8" s="188">
        <f ca="1">+'Initial Enrollment'!Q8+'30 Day Update'!Q8+'4 Day Update'!Q8</f>
        <v>0</v>
      </c>
      <c r="R8" s="189">
        <f ca="1">+'Initial Enrollment'!R8+'30 Day Update'!R8+'4 Day Update'!R8</f>
        <v>0</v>
      </c>
    </row>
    <row r="9" spans="1:18">
      <c r="A9" s="3">
        <v>6</v>
      </c>
      <c r="B9" s="4" t="s">
        <v>10</v>
      </c>
      <c r="C9" s="39" t="str">
        <f ca="1">'Initial Enrollment'!C9</f>
        <v>COE</v>
      </c>
      <c r="D9" s="10">
        <f t="shared" si="0"/>
        <v>0</v>
      </c>
      <c r="E9" s="10">
        <f t="shared" si="1"/>
        <v>3</v>
      </c>
      <c r="F9" s="12">
        <f t="shared" si="2"/>
        <v>0</v>
      </c>
      <c r="G9" s="10"/>
      <c r="H9" s="10">
        <f ca="1">+'Initial Enrollment'!H9+'30 Day Update'!H9+'4 Day Update'!H9</f>
        <v>0</v>
      </c>
      <c r="I9" s="10">
        <f ca="1">+'Initial Enrollment'!I9+'30 Day Update'!I9+'4 Day Update'!I9</f>
        <v>3</v>
      </c>
      <c r="J9" s="12">
        <f ca="1">+'Initial Enrollment'!J9+'30 Day Update'!J9+'4 Day Update'!J9</f>
        <v>0</v>
      </c>
      <c r="K9" s="15"/>
      <c r="L9" s="10">
        <f ca="1">+'Initial Enrollment'!L9+'30 Day Update'!L9+'4 Day Update'!L9</f>
        <v>0</v>
      </c>
      <c r="M9" s="10">
        <f ca="1">+'Initial Enrollment'!M9+'30 Day Update'!M9+'4 Day Update'!M9</f>
        <v>0</v>
      </c>
      <c r="N9" s="12">
        <f ca="1">+'Initial Enrollment'!N9+'30 Day Update'!N9+'4 Day Update'!N9</f>
        <v>0</v>
      </c>
      <c r="O9" s="15"/>
      <c r="P9" s="188">
        <f ca="1">+'Initial Enrollment'!P9+'30 Day Update'!P9+'4 Day Update'!P9</f>
        <v>0</v>
      </c>
      <c r="Q9" s="188">
        <f ca="1">+'Initial Enrollment'!Q9+'30 Day Update'!Q9+'4 Day Update'!Q9</f>
        <v>0</v>
      </c>
      <c r="R9" s="189">
        <f ca="1">+'Initial Enrollment'!R9+'30 Day Update'!R9+'4 Day Update'!R9</f>
        <v>0</v>
      </c>
    </row>
    <row r="10" spans="1:18">
      <c r="A10" s="3">
        <v>7</v>
      </c>
      <c r="B10" s="4" t="s">
        <v>11</v>
      </c>
      <c r="C10" s="40" t="str">
        <f ca="1">'Initial Enrollment'!C10</f>
        <v>COE</v>
      </c>
      <c r="D10" s="10">
        <f t="shared" si="0"/>
        <v>0</v>
      </c>
      <c r="E10" s="10">
        <f t="shared" si="1"/>
        <v>3</v>
      </c>
      <c r="F10" s="12">
        <f t="shared" si="2"/>
        <v>0</v>
      </c>
      <c r="G10" s="10"/>
      <c r="H10" s="10">
        <f ca="1">+'Initial Enrollment'!H10+'30 Day Update'!H10+'4 Day Update'!H10</f>
        <v>0</v>
      </c>
      <c r="I10" s="10">
        <f ca="1">+'Initial Enrollment'!I10+'30 Day Update'!I10+'4 Day Update'!I10</f>
        <v>3</v>
      </c>
      <c r="J10" s="12">
        <f ca="1">+'Initial Enrollment'!J10+'30 Day Update'!J10+'4 Day Update'!J10</f>
        <v>0</v>
      </c>
      <c r="K10" s="15"/>
      <c r="L10" s="10">
        <f ca="1">+'Initial Enrollment'!L10+'30 Day Update'!L10+'4 Day Update'!L10</f>
        <v>0</v>
      </c>
      <c r="M10" s="10">
        <f ca="1">+'Initial Enrollment'!M10+'30 Day Update'!M10+'4 Day Update'!M10</f>
        <v>0</v>
      </c>
      <c r="N10" s="12">
        <f ca="1">+'Initial Enrollment'!N10+'30 Day Update'!N10+'4 Day Update'!N10</f>
        <v>0</v>
      </c>
      <c r="O10" s="15"/>
      <c r="P10" s="188">
        <f ca="1">+'Initial Enrollment'!P10+'30 Day Update'!P10+'4 Day Update'!P10</f>
        <v>0</v>
      </c>
      <c r="Q10" s="188">
        <f ca="1">+'Initial Enrollment'!Q10+'30 Day Update'!Q10+'4 Day Update'!Q10</f>
        <v>0</v>
      </c>
      <c r="R10" s="189">
        <f ca="1">+'Initial Enrollment'!R10+'30 Day Update'!R10+'4 Day Update'!R10</f>
        <v>0</v>
      </c>
    </row>
    <row r="11" spans="1:18">
      <c r="A11" s="3">
        <v>8</v>
      </c>
      <c r="B11" s="4" t="s">
        <v>12</v>
      </c>
      <c r="C11" s="39" t="str">
        <f ca="1">'Initial Enrollment'!C11</f>
        <v>COE</v>
      </c>
      <c r="D11" s="10">
        <f t="shared" si="0"/>
        <v>0</v>
      </c>
      <c r="E11" s="10">
        <f t="shared" si="1"/>
        <v>3</v>
      </c>
      <c r="F11" s="12">
        <f t="shared" si="2"/>
        <v>0</v>
      </c>
      <c r="G11" s="10"/>
      <c r="H11" s="10">
        <f ca="1">+'Initial Enrollment'!H11+'30 Day Update'!H11+'4 Day Update'!H11</f>
        <v>0</v>
      </c>
      <c r="I11" s="10">
        <f ca="1">+'Initial Enrollment'!I11+'30 Day Update'!I11+'4 Day Update'!I11</f>
        <v>3</v>
      </c>
      <c r="J11" s="12">
        <f ca="1">+'Initial Enrollment'!J11+'30 Day Update'!J11+'4 Day Update'!J11</f>
        <v>0</v>
      </c>
      <c r="K11" s="15"/>
      <c r="L11" s="10">
        <f ca="1">+'Initial Enrollment'!L11+'30 Day Update'!L11+'4 Day Update'!L11</f>
        <v>0</v>
      </c>
      <c r="M11" s="10">
        <f ca="1">+'Initial Enrollment'!M11+'30 Day Update'!M11+'4 Day Update'!M11</f>
        <v>0</v>
      </c>
      <c r="N11" s="12">
        <f ca="1">+'Initial Enrollment'!N11+'30 Day Update'!N11+'4 Day Update'!N11</f>
        <v>0</v>
      </c>
      <c r="O11" s="15"/>
      <c r="P11" s="188">
        <f ca="1">+'Initial Enrollment'!P11+'30 Day Update'!P11+'4 Day Update'!P11</f>
        <v>0</v>
      </c>
      <c r="Q11" s="188">
        <f ca="1">+'Initial Enrollment'!Q11+'30 Day Update'!Q11+'4 Day Update'!Q11</f>
        <v>0</v>
      </c>
      <c r="R11" s="189">
        <f ca="1">+'Initial Enrollment'!R11+'30 Day Update'!R11+'4 Day Update'!R11</f>
        <v>0</v>
      </c>
    </row>
    <row r="12" spans="1:18">
      <c r="A12" s="3">
        <v>9</v>
      </c>
      <c r="B12" s="4" t="s">
        <v>13</v>
      </c>
      <c r="C12" s="39" t="str">
        <f ca="1">'Initial Enrollment'!C12</f>
        <v>COE</v>
      </c>
      <c r="D12" s="10">
        <f t="shared" si="0"/>
        <v>0</v>
      </c>
      <c r="E12" s="10">
        <f t="shared" si="1"/>
        <v>3</v>
      </c>
      <c r="F12" s="12">
        <f t="shared" si="2"/>
        <v>0</v>
      </c>
      <c r="G12" s="10"/>
      <c r="H12" s="10">
        <f ca="1">+'Initial Enrollment'!H12+'30 Day Update'!H12+'4 Day Update'!H12</f>
        <v>0</v>
      </c>
      <c r="I12" s="10">
        <f ca="1">+'Initial Enrollment'!I12+'30 Day Update'!I12+'4 Day Update'!I12</f>
        <v>3</v>
      </c>
      <c r="J12" s="12">
        <f ca="1">+'Initial Enrollment'!J12+'30 Day Update'!J12+'4 Day Update'!J12</f>
        <v>0</v>
      </c>
      <c r="K12" s="15"/>
      <c r="L12" s="10">
        <f ca="1">+'Initial Enrollment'!L12+'30 Day Update'!L12+'4 Day Update'!L12</f>
        <v>0</v>
      </c>
      <c r="M12" s="10">
        <f ca="1">+'Initial Enrollment'!M12+'30 Day Update'!M12+'4 Day Update'!M12</f>
        <v>0</v>
      </c>
      <c r="N12" s="12">
        <f ca="1">+'Initial Enrollment'!N12+'30 Day Update'!N12+'4 Day Update'!N12</f>
        <v>0</v>
      </c>
      <c r="O12" s="15"/>
      <c r="P12" s="188">
        <f ca="1">+'Initial Enrollment'!P12+'30 Day Update'!P12+'4 Day Update'!P12</f>
        <v>0</v>
      </c>
      <c r="Q12" s="188">
        <f ca="1">+'Initial Enrollment'!Q12+'30 Day Update'!Q12+'4 Day Update'!Q12</f>
        <v>0</v>
      </c>
      <c r="R12" s="189">
        <f ca="1">+'Initial Enrollment'!R12+'30 Day Update'!R12+'4 Day Update'!R12</f>
        <v>0</v>
      </c>
    </row>
    <row r="13" spans="1:18">
      <c r="A13" s="3">
        <v>10</v>
      </c>
      <c r="B13" s="4" t="s">
        <v>14</v>
      </c>
      <c r="C13" s="39" t="str">
        <f ca="1">'Initial Enrollment'!C13</f>
        <v>COE</v>
      </c>
      <c r="D13" s="10">
        <f t="shared" si="0"/>
        <v>0</v>
      </c>
      <c r="E13" s="10">
        <f t="shared" si="1"/>
        <v>3</v>
      </c>
      <c r="F13" s="12">
        <f t="shared" si="2"/>
        <v>0</v>
      </c>
      <c r="G13" s="10"/>
      <c r="H13" s="10">
        <f ca="1">+'Initial Enrollment'!H13+'30 Day Update'!H13+'4 Day Update'!H13</f>
        <v>0</v>
      </c>
      <c r="I13" s="10">
        <f ca="1">+'Initial Enrollment'!I13+'30 Day Update'!I13+'4 Day Update'!I13</f>
        <v>3</v>
      </c>
      <c r="J13" s="12">
        <f ca="1">+'Initial Enrollment'!J13+'30 Day Update'!J13+'4 Day Update'!J13</f>
        <v>0</v>
      </c>
      <c r="K13" s="15"/>
      <c r="L13" s="10">
        <f ca="1">+'Initial Enrollment'!L13+'30 Day Update'!L13+'4 Day Update'!L13</f>
        <v>0</v>
      </c>
      <c r="M13" s="10">
        <f ca="1">+'Initial Enrollment'!M13+'30 Day Update'!M13+'4 Day Update'!M13</f>
        <v>0</v>
      </c>
      <c r="N13" s="12">
        <f ca="1">+'Initial Enrollment'!N13+'30 Day Update'!N13+'4 Day Update'!N13</f>
        <v>0</v>
      </c>
      <c r="O13" s="15"/>
      <c r="P13" s="188">
        <f ca="1">+'Initial Enrollment'!P13+'30 Day Update'!P13+'4 Day Update'!P13</f>
        <v>0</v>
      </c>
      <c r="Q13" s="188">
        <f ca="1">+'Initial Enrollment'!Q13+'30 Day Update'!Q13+'4 Day Update'!Q13</f>
        <v>0</v>
      </c>
      <c r="R13" s="189">
        <f ca="1">+'Initial Enrollment'!R13+'30 Day Update'!R13+'4 Day Update'!R13</f>
        <v>0</v>
      </c>
    </row>
    <row r="14" spans="1:18">
      <c r="A14" s="3">
        <v>11</v>
      </c>
      <c r="B14" s="4" t="s">
        <v>15</v>
      </c>
      <c r="C14" s="39" t="str">
        <f ca="1">'Initial Enrollment'!C14</f>
        <v>COE</v>
      </c>
      <c r="D14" s="10">
        <f t="shared" si="0"/>
        <v>0</v>
      </c>
      <c r="E14" s="10">
        <f t="shared" si="1"/>
        <v>3</v>
      </c>
      <c r="F14" s="12">
        <f t="shared" si="2"/>
        <v>0</v>
      </c>
      <c r="G14" s="10"/>
      <c r="H14" s="10">
        <f ca="1">+'Initial Enrollment'!H14+'30 Day Update'!H14+'4 Day Update'!H14</f>
        <v>0</v>
      </c>
      <c r="I14" s="10">
        <f ca="1">+'Initial Enrollment'!I14+'30 Day Update'!I14+'4 Day Update'!I14</f>
        <v>3</v>
      </c>
      <c r="J14" s="12">
        <f ca="1">+'Initial Enrollment'!J14+'30 Day Update'!J14+'4 Day Update'!J14</f>
        <v>0</v>
      </c>
      <c r="K14" s="15"/>
      <c r="L14" s="10">
        <f ca="1">+'Initial Enrollment'!L14+'30 Day Update'!L14+'4 Day Update'!L14</f>
        <v>0</v>
      </c>
      <c r="M14" s="10">
        <f ca="1">+'Initial Enrollment'!M14+'30 Day Update'!M14+'4 Day Update'!M14</f>
        <v>0</v>
      </c>
      <c r="N14" s="12">
        <f ca="1">+'Initial Enrollment'!N14+'30 Day Update'!N14+'4 Day Update'!N14</f>
        <v>0</v>
      </c>
      <c r="O14" s="15"/>
      <c r="P14" s="188">
        <f ca="1">+'Initial Enrollment'!P14+'30 Day Update'!P14+'4 Day Update'!P14</f>
        <v>0</v>
      </c>
      <c r="Q14" s="188">
        <f ca="1">+'Initial Enrollment'!Q14+'30 Day Update'!Q14+'4 Day Update'!Q14</f>
        <v>0</v>
      </c>
      <c r="R14" s="189">
        <f ca="1">+'Initial Enrollment'!R14+'30 Day Update'!R14+'4 Day Update'!R14</f>
        <v>0</v>
      </c>
    </row>
    <row r="15" spans="1:18" s="288" customFormat="1">
      <c r="A15" s="3">
        <v>68</v>
      </c>
      <c r="B15" s="4" t="s">
        <v>254</v>
      </c>
      <c r="C15" s="23" t="s">
        <v>119</v>
      </c>
      <c r="D15" s="303">
        <f>+H15+L15+P15</f>
        <v>30</v>
      </c>
      <c r="E15" s="303">
        <f>+I15+M15+Q15</f>
        <v>6</v>
      </c>
      <c r="F15" s="304">
        <f>+J15+N15+R15</f>
        <v>0.18110707364341089</v>
      </c>
      <c r="G15" s="303"/>
      <c r="H15" s="303">
        <f ca="1">+'Initial Enrollment'!H15+'30 Day Update'!H15+'4 Day Update'!H15</f>
        <v>15</v>
      </c>
      <c r="I15" s="303">
        <f ca="1">+'Initial Enrollment'!I15+'30 Day Update'!I15+'4 Day Update'!I15</f>
        <v>3</v>
      </c>
      <c r="J15" s="304">
        <f ca="1">+'Initial Enrollment'!J15+'30 Day Update'!J15+'4 Day Update'!J15</f>
        <v>9.0553536821705444E-2</v>
      </c>
      <c r="K15" s="305"/>
      <c r="L15" s="303">
        <f ca="1">+'Initial Enrollment'!L15+'30 Day Update'!L15+'4 Day Update'!L15</f>
        <v>15</v>
      </c>
      <c r="M15" s="303">
        <f ca="1">+'Initial Enrollment'!M15+'30 Day Update'!M15+'4 Day Update'!M15</f>
        <v>3</v>
      </c>
      <c r="N15" s="304">
        <f ca="1">+'Initial Enrollment'!N15+'30 Day Update'!N15+'4 Day Update'!N15</f>
        <v>9.0553536821705444E-2</v>
      </c>
      <c r="O15" s="305"/>
      <c r="P15" s="306">
        <f ca="1">+'Initial Enrollment'!P15+'30 Day Update'!P15+'4 Day Update'!P15</f>
        <v>0</v>
      </c>
      <c r="Q15" s="306">
        <f ca="1">+'Initial Enrollment'!Q15+'30 Day Update'!Q15+'4 Day Update'!Q15</f>
        <v>0</v>
      </c>
      <c r="R15" s="307">
        <f ca="1">+'Initial Enrollment'!R15+'30 Day Update'!R15+'4 Day Update'!R15</f>
        <v>0</v>
      </c>
    </row>
    <row r="16" spans="1:18">
      <c r="A16" s="3">
        <v>12</v>
      </c>
      <c r="B16" s="4" t="s">
        <v>16</v>
      </c>
      <c r="C16" s="39" t="str">
        <f ca="1">'Initial Enrollment'!C16</f>
        <v>COE</v>
      </c>
      <c r="D16" s="10">
        <f t="shared" si="0"/>
        <v>0</v>
      </c>
      <c r="E16" s="10">
        <f t="shared" si="1"/>
        <v>3</v>
      </c>
      <c r="F16" s="12">
        <f t="shared" si="2"/>
        <v>0</v>
      </c>
      <c r="G16" s="10"/>
      <c r="H16" s="10">
        <f ca="1">+'Initial Enrollment'!H16+'30 Day Update'!H16+'4 Day Update'!H16</f>
        <v>0</v>
      </c>
      <c r="I16" s="10">
        <f ca="1">+'Initial Enrollment'!I16+'30 Day Update'!I16+'4 Day Update'!I16</f>
        <v>3</v>
      </c>
      <c r="J16" s="12">
        <f ca="1">+'Initial Enrollment'!J16+'30 Day Update'!J16+'4 Day Update'!J16</f>
        <v>0</v>
      </c>
      <c r="K16" s="15"/>
      <c r="L16" s="10">
        <f ca="1">+'Initial Enrollment'!L16+'30 Day Update'!L16+'4 Day Update'!L16</f>
        <v>0</v>
      </c>
      <c r="M16" s="10">
        <f ca="1">+'Initial Enrollment'!M16+'30 Day Update'!M16+'4 Day Update'!M16</f>
        <v>0</v>
      </c>
      <c r="N16" s="12">
        <f ca="1">+'Initial Enrollment'!N16+'30 Day Update'!N16+'4 Day Update'!N16</f>
        <v>0</v>
      </c>
      <c r="O16" s="15"/>
      <c r="P16" s="188">
        <f ca="1">+'Initial Enrollment'!P16+'30 Day Update'!P16+'4 Day Update'!P16</f>
        <v>0</v>
      </c>
      <c r="Q16" s="188">
        <f ca="1">+'Initial Enrollment'!Q16+'30 Day Update'!Q16+'4 Day Update'!Q16</f>
        <v>0</v>
      </c>
      <c r="R16" s="189">
        <f ca="1">+'Initial Enrollment'!R16+'30 Day Update'!R16+'4 Day Update'!R16</f>
        <v>0</v>
      </c>
    </row>
    <row r="17" spans="1:18">
      <c r="A17" s="3">
        <v>13</v>
      </c>
      <c r="B17" s="4" t="s">
        <v>17</v>
      </c>
      <c r="C17" s="39" t="str">
        <f ca="1">'Initial Enrollment'!C17</f>
        <v>COE</v>
      </c>
      <c r="D17" s="10">
        <f t="shared" si="0"/>
        <v>0</v>
      </c>
      <c r="E17" s="10">
        <f t="shared" si="1"/>
        <v>3</v>
      </c>
      <c r="F17" s="12">
        <f t="shared" si="2"/>
        <v>0</v>
      </c>
      <c r="G17" s="10"/>
      <c r="H17" s="10">
        <f ca="1">+'Initial Enrollment'!H17+'30 Day Update'!H17+'4 Day Update'!H17</f>
        <v>0</v>
      </c>
      <c r="I17" s="10">
        <f ca="1">+'Initial Enrollment'!I17+'30 Day Update'!I17+'4 Day Update'!I17</f>
        <v>3</v>
      </c>
      <c r="J17" s="12">
        <f ca="1">+'Initial Enrollment'!J17+'30 Day Update'!J17+'4 Day Update'!J17</f>
        <v>0</v>
      </c>
      <c r="K17" s="15"/>
      <c r="L17" s="10">
        <f ca="1">+'Initial Enrollment'!L17+'30 Day Update'!L17+'4 Day Update'!L17</f>
        <v>0</v>
      </c>
      <c r="M17" s="10">
        <f ca="1">+'Initial Enrollment'!M17+'30 Day Update'!M17+'4 Day Update'!M17</f>
        <v>0</v>
      </c>
      <c r="N17" s="12">
        <f ca="1">+'Initial Enrollment'!N17+'30 Day Update'!N17+'4 Day Update'!N17</f>
        <v>0</v>
      </c>
      <c r="O17" s="15"/>
      <c r="P17" s="188">
        <f ca="1">+'Initial Enrollment'!P17+'30 Day Update'!P17+'4 Day Update'!P17</f>
        <v>0</v>
      </c>
      <c r="Q17" s="188">
        <f ca="1">+'Initial Enrollment'!Q17+'30 Day Update'!Q17+'4 Day Update'!Q17</f>
        <v>0</v>
      </c>
      <c r="R17" s="189">
        <f ca="1">+'Initial Enrollment'!R17+'30 Day Update'!R17+'4 Day Update'!R17</f>
        <v>0</v>
      </c>
    </row>
    <row r="18" spans="1:18">
      <c r="A18" s="3">
        <v>14</v>
      </c>
      <c r="B18" s="4" t="s">
        <v>18</v>
      </c>
      <c r="C18" s="39" t="str">
        <f ca="1">'Initial Enrollment'!C18</f>
        <v>COE</v>
      </c>
      <c r="D18" s="10">
        <f t="shared" si="0"/>
        <v>0</v>
      </c>
      <c r="E18" s="10">
        <f t="shared" si="1"/>
        <v>3</v>
      </c>
      <c r="F18" s="12">
        <f t="shared" si="2"/>
        <v>0</v>
      </c>
      <c r="G18" s="10"/>
      <c r="H18" s="10">
        <f ca="1">+'Initial Enrollment'!H18+'30 Day Update'!H18+'4 Day Update'!H18</f>
        <v>0</v>
      </c>
      <c r="I18" s="10">
        <f ca="1">+'Initial Enrollment'!I18+'30 Day Update'!I18+'4 Day Update'!I18</f>
        <v>3</v>
      </c>
      <c r="J18" s="12">
        <f ca="1">+'Initial Enrollment'!J18+'30 Day Update'!J18+'4 Day Update'!J18</f>
        <v>0</v>
      </c>
      <c r="K18" s="15"/>
      <c r="L18" s="10">
        <f ca="1">+'Initial Enrollment'!L18+'30 Day Update'!L18+'4 Day Update'!L18</f>
        <v>0</v>
      </c>
      <c r="M18" s="10">
        <f ca="1">+'Initial Enrollment'!M18+'30 Day Update'!M18+'4 Day Update'!M18</f>
        <v>0</v>
      </c>
      <c r="N18" s="12">
        <f ca="1">+'Initial Enrollment'!N18+'30 Day Update'!N18+'4 Day Update'!N18</f>
        <v>0</v>
      </c>
      <c r="O18" s="15"/>
      <c r="P18" s="188">
        <f ca="1">+'Initial Enrollment'!P18+'30 Day Update'!P18+'4 Day Update'!P18</f>
        <v>0</v>
      </c>
      <c r="Q18" s="188">
        <f ca="1">+'Initial Enrollment'!Q18+'30 Day Update'!Q18+'4 Day Update'!Q18</f>
        <v>0</v>
      </c>
      <c r="R18" s="189">
        <f ca="1">+'Initial Enrollment'!R18+'30 Day Update'!R18+'4 Day Update'!R18</f>
        <v>0</v>
      </c>
    </row>
    <row r="19" spans="1:18">
      <c r="A19" s="3">
        <v>15</v>
      </c>
      <c r="B19" s="4" t="s">
        <v>19</v>
      </c>
      <c r="C19" s="39" t="str">
        <f ca="1">'Initial Enrollment'!C19</f>
        <v>COE</v>
      </c>
      <c r="D19" s="10">
        <f t="shared" si="0"/>
        <v>0</v>
      </c>
      <c r="E19" s="10">
        <f t="shared" si="1"/>
        <v>3</v>
      </c>
      <c r="F19" s="12">
        <f t="shared" si="2"/>
        <v>0</v>
      </c>
      <c r="G19" s="10"/>
      <c r="H19" s="10">
        <f ca="1">+'Initial Enrollment'!H19+'30 Day Update'!H19+'4 Day Update'!H19</f>
        <v>0</v>
      </c>
      <c r="I19" s="10">
        <f ca="1">+'Initial Enrollment'!I19+'30 Day Update'!I19+'4 Day Update'!I19</f>
        <v>3</v>
      </c>
      <c r="J19" s="12">
        <f ca="1">+'Initial Enrollment'!J19+'30 Day Update'!J19+'4 Day Update'!J19</f>
        <v>0</v>
      </c>
      <c r="K19" s="15"/>
      <c r="L19" s="10">
        <f ca="1">+'Initial Enrollment'!L19+'30 Day Update'!L19+'4 Day Update'!L19</f>
        <v>0</v>
      </c>
      <c r="M19" s="10">
        <f ca="1">+'Initial Enrollment'!M19+'30 Day Update'!M19+'4 Day Update'!M19</f>
        <v>0</v>
      </c>
      <c r="N19" s="12">
        <f ca="1">+'Initial Enrollment'!N19+'30 Day Update'!N19+'4 Day Update'!N19</f>
        <v>0</v>
      </c>
      <c r="O19" s="15"/>
      <c r="P19" s="188">
        <f ca="1">+'Initial Enrollment'!P19+'30 Day Update'!P19+'4 Day Update'!P19</f>
        <v>0</v>
      </c>
      <c r="Q19" s="188">
        <f ca="1">+'Initial Enrollment'!Q19+'30 Day Update'!Q19+'4 Day Update'!Q19</f>
        <v>0</v>
      </c>
      <c r="R19" s="189">
        <f ca="1">+'Initial Enrollment'!R19+'30 Day Update'!R19+'4 Day Update'!R19</f>
        <v>0</v>
      </c>
    </row>
    <row r="20" spans="1:18">
      <c r="A20" s="3">
        <v>16</v>
      </c>
      <c r="B20" s="4" t="s">
        <v>233</v>
      </c>
      <c r="C20" s="39" t="str">
        <f ca="1">'Initial Enrollment'!C20</f>
        <v>COE</v>
      </c>
      <c r="D20" s="10">
        <f t="shared" si="0"/>
        <v>0</v>
      </c>
      <c r="E20" s="10">
        <f t="shared" si="1"/>
        <v>3</v>
      </c>
      <c r="F20" s="12">
        <f t="shared" si="2"/>
        <v>0</v>
      </c>
      <c r="G20" s="10"/>
      <c r="H20" s="10">
        <f ca="1">+'Initial Enrollment'!H20+'30 Day Update'!H20+'4 Day Update'!H20</f>
        <v>0</v>
      </c>
      <c r="I20" s="10">
        <f ca="1">+'Initial Enrollment'!I20+'30 Day Update'!I20+'4 Day Update'!I20</f>
        <v>3</v>
      </c>
      <c r="J20" s="12">
        <f ca="1">+'Initial Enrollment'!J20+'30 Day Update'!J20+'4 Day Update'!J20</f>
        <v>0</v>
      </c>
      <c r="K20" s="15"/>
      <c r="L20" s="10">
        <f ca="1">+'Initial Enrollment'!L20+'30 Day Update'!L20+'4 Day Update'!L20</f>
        <v>0</v>
      </c>
      <c r="M20" s="10">
        <f ca="1">+'Initial Enrollment'!M20+'30 Day Update'!M20+'4 Day Update'!M20</f>
        <v>0</v>
      </c>
      <c r="N20" s="12">
        <f ca="1">+'Initial Enrollment'!N20+'30 Day Update'!N20+'4 Day Update'!N20</f>
        <v>0</v>
      </c>
      <c r="O20" s="15"/>
      <c r="P20" s="188">
        <f ca="1">+'Initial Enrollment'!P20+'30 Day Update'!P20+'4 Day Update'!P20</f>
        <v>0</v>
      </c>
      <c r="Q20" s="188">
        <f ca="1">+'Initial Enrollment'!Q20+'30 Day Update'!Q20+'4 Day Update'!Q20</f>
        <v>0</v>
      </c>
      <c r="R20" s="189">
        <f ca="1">+'Initial Enrollment'!R20+'30 Day Update'!R20+'4 Day Update'!R20</f>
        <v>0</v>
      </c>
    </row>
    <row r="21" spans="1:18">
      <c r="A21" s="3">
        <v>17</v>
      </c>
      <c r="B21" s="4" t="s">
        <v>234</v>
      </c>
      <c r="C21" s="39" t="str">
        <f ca="1">'Initial Enrollment'!C21</f>
        <v>COE</v>
      </c>
      <c r="D21" s="10">
        <f t="shared" si="0"/>
        <v>0</v>
      </c>
      <c r="E21" s="10">
        <f t="shared" si="1"/>
        <v>3</v>
      </c>
      <c r="F21" s="12">
        <f t="shared" si="2"/>
        <v>0</v>
      </c>
      <c r="G21" s="10"/>
      <c r="H21" s="10">
        <f ca="1">+'Initial Enrollment'!H21+'30 Day Update'!H21+'4 Day Update'!H21</f>
        <v>0</v>
      </c>
      <c r="I21" s="10">
        <f ca="1">+'Initial Enrollment'!I21+'30 Day Update'!I21+'4 Day Update'!I21</f>
        <v>3</v>
      </c>
      <c r="J21" s="12">
        <f ca="1">+'Initial Enrollment'!J21+'30 Day Update'!J21+'4 Day Update'!J21</f>
        <v>0</v>
      </c>
      <c r="K21" s="15"/>
      <c r="L21" s="10">
        <f ca="1">+'Initial Enrollment'!L21+'30 Day Update'!L21+'4 Day Update'!L21</f>
        <v>0</v>
      </c>
      <c r="M21" s="10">
        <f ca="1">+'Initial Enrollment'!M21+'30 Day Update'!M21+'4 Day Update'!M21</f>
        <v>0</v>
      </c>
      <c r="N21" s="12">
        <f ca="1">+'Initial Enrollment'!N21+'30 Day Update'!N21+'4 Day Update'!N21</f>
        <v>0</v>
      </c>
      <c r="O21" s="15"/>
      <c r="P21" s="188">
        <f ca="1">+'Initial Enrollment'!P21+'30 Day Update'!P21+'4 Day Update'!P21</f>
        <v>0</v>
      </c>
      <c r="Q21" s="188">
        <f ca="1">+'Initial Enrollment'!Q21+'30 Day Update'!Q21+'4 Day Update'!Q21</f>
        <v>0</v>
      </c>
      <c r="R21" s="189">
        <f ca="1">+'Initial Enrollment'!R21+'30 Day Update'!R21+'4 Day Update'!R21</f>
        <v>0</v>
      </c>
    </row>
    <row r="22" spans="1:18">
      <c r="A22" s="3">
        <v>18</v>
      </c>
      <c r="B22" s="4" t="s">
        <v>235</v>
      </c>
      <c r="C22" s="39" t="str">
        <f ca="1">'Initial Enrollment'!C22</f>
        <v>COE</v>
      </c>
      <c r="D22" s="10">
        <f t="shared" si="0"/>
        <v>0</v>
      </c>
      <c r="E22" s="10">
        <f t="shared" si="1"/>
        <v>3</v>
      </c>
      <c r="F22" s="12">
        <f t="shared" si="2"/>
        <v>0</v>
      </c>
      <c r="G22" s="10"/>
      <c r="H22" s="10">
        <f ca="1">+'Initial Enrollment'!H22+'30 Day Update'!H22+'4 Day Update'!H22</f>
        <v>0</v>
      </c>
      <c r="I22" s="10">
        <f ca="1">+'Initial Enrollment'!I22+'30 Day Update'!I22+'4 Day Update'!I22</f>
        <v>3</v>
      </c>
      <c r="J22" s="12">
        <f ca="1">+'Initial Enrollment'!J22+'30 Day Update'!J22+'4 Day Update'!J22</f>
        <v>0</v>
      </c>
      <c r="K22" s="15"/>
      <c r="L22" s="10">
        <f ca="1">+'Initial Enrollment'!L22+'30 Day Update'!L22+'4 Day Update'!L22</f>
        <v>0</v>
      </c>
      <c r="M22" s="10">
        <f ca="1">+'Initial Enrollment'!M22+'30 Day Update'!M22+'4 Day Update'!M22</f>
        <v>0</v>
      </c>
      <c r="N22" s="12">
        <f ca="1">+'Initial Enrollment'!N22+'30 Day Update'!N22+'4 Day Update'!N22</f>
        <v>0</v>
      </c>
      <c r="O22" s="15"/>
      <c r="P22" s="188">
        <f ca="1">+'Initial Enrollment'!P22+'30 Day Update'!P22+'4 Day Update'!P22</f>
        <v>0</v>
      </c>
      <c r="Q22" s="188">
        <f ca="1">+'Initial Enrollment'!Q22+'30 Day Update'!Q22+'4 Day Update'!Q22</f>
        <v>0</v>
      </c>
      <c r="R22" s="189">
        <f ca="1">+'Initial Enrollment'!R22+'30 Day Update'!R22+'4 Day Update'!R22</f>
        <v>0</v>
      </c>
    </row>
    <row r="23" spans="1:18">
      <c r="A23" s="3">
        <v>19</v>
      </c>
      <c r="B23" s="4" t="s">
        <v>236</v>
      </c>
      <c r="C23" s="39" t="str">
        <f ca="1">'Initial Enrollment'!C23</f>
        <v>COE</v>
      </c>
      <c r="D23" s="10">
        <f t="shared" si="0"/>
        <v>0</v>
      </c>
      <c r="E23" s="10">
        <f t="shared" si="1"/>
        <v>3</v>
      </c>
      <c r="F23" s="12">
        <f t="shared" si="2"/>
        <v>0</v>
      </c>
      <c r="G23" s="10"/>
      <c r="H23" s="10">
        <f ca="1">+'Initial Enrollment'!H23+'30 Day Update'!H23+'4 Day Update'!H23</f>
        <v>0</v>
      </c>
      <c r="I23" s="10">
        <f ca="1">+'Initial Enrollment'!I23+'30 Day Update'!I23+'4 Day Update'!I23</f>
        <v>3</v>
      </c>
      <c r="J23" s="12">
        <f ca="1">+'Initial Enrollment'!J23+'30 Day Update'!J23+'4 Day Update'!J23</f>
        <v>0</v>
      </c>
      <c r="K23" s="15"/>
      <c r="L23" s="10">
        <f ca="1">+'Initial Enrollment'!L23+'30 Day Update'!L23+'4 Day Update'!L23</f>
        <v>0</v>
      </c>
      <c r="M23" s="10">
        <f ca="1">+'Initial Enrollment'!M23+'30 Day Update'!M23+'4 Day Update'!M23</f>
        <v>0</v>
      </c>
      <c r="N23" s="12">
        <f ca="1">+'Initial Enrollment'!N23+'30 Day Update'!N23+'4 Day Update'!N23</f>
        <v>0</v>
      </c>
      <c r="O23" s="15"/>
      <c r="P23" s="188">
        <f ca="1">+'Initial Enrollment'!P23+'30 Day Update'!P23+'4 Day Update'!P23</f>
        <v>0</v>
      </c>
      <c r="Q23" s="188">
        <f ca="1">+'Initial Enrollment'!Q23+'30 Day Update'!Q23+'4 Day Update'!Q23</f>
        <v>0</v>
      </c>
      <c r="R23" s="189">
        <f ca="1">+'Initial Enrollment'!R23+'30 Day Update'!R23+'4 Day Update'!R23</f>
        <v>0</v>
      </c>
    </row>
    <row r="24" spans="1:18">
      <c r="A24" s="3">
        <v>20</v>
      </c>
      <c r="B24" s="4" t="s">
        <v>26</v>
      </c>
      <c r="C24" s="39" t="str">
        <f ca="1">'Initial Enrollment'!C24</f>
        <v>COE</v>
      </c>
      <c r="D24" s="10">
        <f t="shared" si="0"/>
        <v>0</v>
      </c>
      <c r="E24" s="10">
        <f t="shared" si="1"/>
        <v>3</v>
      </c>
      <c r="F24" s="12">
        <f t="shared" si="2"/>
        <v>0</v>
      </c>
      <c r="G24" s="10"/>
      <c r="H24" s="10">
        <f ca="1">+'Initial Enrollment'!H24+'30 Day Update'!H24+'4 Day Update'!H24</f>
        <v>0</v>
      </c>
      <c r="I24" s="10">
        <f ca="1">+'Initial Enrollment'!I24+'30 Day Update'!I24+'4 Day Update'!I24</f>
        <v>3</v>
      </c>
      <c r="J24" s="12">
        <f ca="1">+'Initial Enrollment'!J24+'30 Day Update'!J24+'4 Day Update'!J24</f>
        <v>0</v>
      </c>
      <c r="K24" s="15"/>
      <c r="L24" s="10">
        <f ca="1">+'Initial Enrollment'!L24+'30 Day Update'!L24+'4 Day Update'!L24</f>
        <v>0</v>
      </c>
      <c r="M24" s="10">
        <f ca="1">+'Initial Enrollment'!M24+'30 Day Update'!M24+'4 Day Update'!M24</f>
        <v>0</v>
      </c>
      <c r="N24" s="12">
        <f ca="1">+'Initial Enrollment'!N24+'30 Day Update'!N24+'4 Day Update'!N24</f>
        <v>0</v>
      </c>
      <c r="O24" s="15"/>
      <c r="P24" s="188">
        <f ca="1">+'Initial Enrollment'!P24+'30 Day Update'!P24+'4 Day Update'!P24</f>
        <v>0</v>
      </c>
      <c r="Q24" s="188">
        <f ca="1">+'Initial Enrollment'!Q24+'30 Day Update'!Q24+'4 Day Update'!Q24</f>
        <v>0</v>
      </c>
      <c r="R24" s="189">
        <f ca="1">+'Initial Enrollment'!R24+'30 Day Update'!R24+'4 Day Update'!R24</f>
        <v>0</v>
      </c>
    </row>
    <row r="25" spans="1:18">
      <c r="A25" s="3">
        <v>21</v>
      </c>
      <c r="B25" s="4" t="s">
        <v>237</v>
      </c>
      <c r="C25" s="39" t="str">
        <f ca="1">'Initial Enrollment'!C25</f>
        <v>COE</v>
      </c>
      <c r="D25" s="10">
        <f t="shared" si="0"/>
        <v>0</v>
      </c>
      <c r="E25" s="10">
        <f t="shared" si="1"/>
        <v>3</v>
      </c>
      <c r="F25" s="12">
        <f t="shared" si="2"/>
        <v>0</v>
      </c>
      <c r="G25" s="10"/>
      <c r="H25" s="10">
        <f ca="1">+'Initial Enrollment'!H25+'30 Day Update'!H25+'4 Day Update'!H25</f>
        <v>0</v>
      </c>
      <c r="I25" s="10">
        <f ca="1">+'Initial Enrollment'!I25+'30 Day Update'!I25+'4 Day Update'!I25</f>
        <v>3</v>
      </c>
      <c r="J25" s="12">
        <f ca="1">+'Initial Enrollment'!J25+'30 Day Update'!J25+'4 Day Update'!J25</f>
        <v>0</v>
      </c>
      <c r="K25" s="15"/>
      <c r="L25" s="10">
        <f ca="1">+'Initial Enrollment'!L25+'30 Day Update'!L25+'4 Day Update'!L25</f>
        <v>0</v>
      </c>
      <c r="M25" s="10">
        <f ca="1">+'Initial Enrollment'!M25+'30 Day Update'!M25+'4 Day Update'!M25</f>
        <v>0</v>
      </c>
      <c r="N25" s="12">
        <f ca="1">+'Initial Enrollment'!N25+'30 Day Update'!N25+'4 Day Update'!N25</f>
        <v>0</v>
      </c>
      <c r="O25" s="15"/>
      <c r="P25" s="188">
        <f ca="1">+'Initial Enrollment'!P25+'30 Day Update'!P25+'4 Day Update'!P25</f>
        <v>0</v>
      </c>
      <c r="Q25" s="188">
        <f ca="1">+'Initial Enrollment'!Q25+'30 Day Update'!Q25+'4 Day Update'!Q25</f>
        <v>0</v>
      </c>
      <c r="R25" s="189">
        <f ca="1">+'Initial Enrollment'!R25+'30 Day Update'!R25+'4 Day Update'!R25</f>
        <v>0</v>
      </c>
    </row>
    <row r="26" spans="1:18">
      <c r="A26" s="3">
        <v>22</v>
      </c>
      <c r="B26" s="4" t="s">
        <v>238</v>
      </c>
      <c r="C26" s="39" t="str">
        <f ca="1">'Initial Enrollment'!C26</f>
        <v>COE</v>
      </c>
      <c r="D26" s="10">
        <f t="shared" si="0"/>
        <v>0</v>
      </c>
      <c r="E26" s="10">
        <f t="shared" si="1"/>
        <v>3</v>
      </c>
      <c r="F26" s="12">
        <f t="shared" si="2"/>
        <v>0</v>
      </c>
      <c r="G26" s="10"/>
      <c r="H26" s="10">
        <f ca="1">+'Initial Enrollment'!H26+'30 Day Update'!H26+'4 Day Update'!H26</f>
        <v>0</v>
      </c>
      <c r="I26" s="10">
        <f ca="1">+'Initial Enrollment'!I26+'30 Day Update'!I26+'4 Day Update'!I26</f>
        <v>3</v>
      </c>
      <c r="J26" s="12">
        <f ca="1">+'Initial Enrollment'!J26+'30 Day Update'!J26+'4 Day Update'!J26</f>
        <v>0</v>
      </c>
      <c r="K26" s="15"/>
      <c r="L26" s="10">
        <f ca="1">+'Initial Enrollment'!L26+'30 Day Update'!L26+'4 Day Update'!L26</f>
        <v>0</v>
      </c>
      <c r="M26" s="10">
        <f ca="1">+'Initial Enrollment'!M26+'30 Day Update'!M26+'4 Day Update'!M26</f>
        <v>0</v>
      </c>
      <c r="N26" s="12">
        <f ca="1">+'Initial Enrollment'!N26+'30 Day Update'!N26+'4 Day Update'!N26</f>
        <v>0</v>
      </c>
      <c r="O26" s="15"/>
      <c r="P26" s="188">
        <f ca="1">+'Initial Enrollment'!P26+'30 Day Update'!P26+'4 Day Update'!P26</f>
        <v>0</v>
      </c>
      <c r="Q26" s="188">
        <f ca="1">+'Initial Enrollment'!Q26+'30 Day Update'!Q26+'4 Day Update'!Q26</f>
        <v>0</v>
      </c>
      <c r="R26" s="189">
        <f ca="1">+'Initial Enrollment'!R26+'30 Day Update'!R26+'4 Day Update'!R26</f>
        <v>0</v>
      </c>
    </row>
    <row r="27" spans="1:18">
      <c r="A27" s="3">
        <v>23</v>
      </c>
      <c r="B27" s="4" t="s">
        <v>239</v>
      </c>
      <c r="C27" s="39" t="str">
        <f ca="1">'Initial Enrollment'!C27</f>
        <v>COE</v>
      </c>
      <c r="D27" s="10">
        <f t="shared" si="0"/>
        <v>0</v>
      </c>
      <c r="E27" s="10">
        <f t="shared" si="1"/>
        <v>3</v>
      </c>
      <c r="F27" s="12">
        <f t="shared" si="2"/>
        <v>0</v>
      </c>
      <c r="G27" s="10"/>
      <c r="H27" s="10">
        <f ca="1">+'Initial Enrollment'!H27+'30 Day Update'!H27+'4 Day Update'!H27</f>
        <v>0</v>
      </c>
      <c r="I27" s="10">
        <f ca="1">+'Initial Enrollment'!I27+'30 Day Update'!I27+'4 Day Update'!I27</f>
        <v>3</v>
      </c>
      <c r="J27" s="12">
        <f ca="1">+'Initial Enrollment'!J27+'30 Day Update'!J27+'4 Day Update'!J27</f>
        <v>0</v>
      </c>
      <c r="K27" s="15"/>
      <c r="L27" s="10">
        <f ca="1">+'Initial Enrollment'!L27+'30 Day Update'!L27+'4 Day Update'!L27</f>
        <v>0</v>
      </c>
      <c r="M27" s="10">
        <f ca="1">+'Initial Enrollment'!M27+'30 Day Update'!M27+'4 Day Update'!M27</f>
        <v>0</v>
      </c>
      <c r="N27" s="12">
        <f ca="1">+'Initial Enrollment'!N27+'30 Day Update'!N27+'4 Day Update'!N27</f>
        <v>0</v>
      </c>
      <c r="O27" s="15"/>
      <c r="P27" s="188">
        <f ca="1">+'Initial Enrollment'!P27+'30 Day Update'!P27+'4 Day Update'!P27</f>
        <v>0</v>
      </c>
      <c r="Q27" s="188">
        <f ca="1">+'Initial Enrollment'!Q27+'30 Day Update'!Q27+'4 Day Update'!Q27</f>
        <v>0</v>
      </c>
      <c r="R27" s="189">
        <f ca="1">+'Initial Enrollment'!R27+'30 Day Update'!R27+'4 Day Update'!R27</f>
        <v>0</v>
      </c>
    </row>
    <row r="28" spans="1:18">
      <c r="A28" s="3">
        <v>24</v>
      </c>
      <c r="B28" s="4" t="s">
        <v>240</v>
      </c>
      <c r="C28" s="39" t="str">
        <f ca="1">'Initial Enrollment'!C28</f>
        <v>COE</v>
      </c>
      <c r="D28" s="10">
        <f t="shared" si="0"/>
        <v>0</v>
      </c>
      <c r="E28" s="10">
        <f t="shared" si="1"/>
        <v>3</v>
      </c>
      <c r="F28" s="12">
        <f t="shared" si="2"/>
        <v>0</v>
      </c>
      <c r="G28" s="10"/>
      <c r="H28" s="10">
        <f ca="1">+'Initial Enrollment'!H28+'30 Day Update'!H28+'4 Day Update'!H28</f>
        <v>0</v>
      </c>
      <c r="I28" s="10">
        <f ca="1">+'Initial Enrollment'!I28+'30 Day Update'!I28+'4 Day Update'!I28</f>
        <v>3</v>
      </c>
      <c r="J28" s="12">
        <f ca="1">+'Initial Enrollment'!J28+'30 Day Update'!J28+'4 Day Update'!J28</f>
        <v>0</v>
      </c>
      <c r="K28" s="15"/>
      <c r="L28" s="10">
        <f ca="1">+'Initial Enrollment'!L28+'30 Day Update'!L28+'4 Day Update'!L28</f>
        <v>0</v>
      </c>
      <c r="M28" s="10">
        <f ca="1">+'Initial Enrollment'!M28+'30 Day Update'!M28+'4 Day Update'!M28</f>
        <v>0</v>
      </c>
      <c r="N28" s="12">
        <f ca="1">+'Initial Enrollment'!N28+'30 Day Update'!N28+'4 Day Update'!N28</f>
        <v>0</v>
      </c>
      <c r="O28" s="15"/>
      <c r="P28" s="188">
        <f ca="1">+'Initial Enrollment'!P28+'30 Day Update'!P28+'4 Day Update'!P28</f>
        <v>0</v>
      </c>
      <c r="Q28" s="188">
        <f ca="1">+'Initial Enrollment'!Q28+'30 Day Update'!Q28+'4 Day Update'!Q28</f>
        <v>0</v>
      </c>
      <c r="R28" s="189">
        <f ca="1">+'Initial Enrollment'!R28+'30 Day Update'!R28+'4 Day Update'!R28</f>
        <v>0</v>
      </c>
    </row>
    <row r="29" spans="1:18">
      <c r="A29" s="3">
        <v>25</v>
      </c>
      <c r="B29" s="4" t="s">
        <v>241</v>
      </c>
      <c r="C29" s="39" t="str">
        <f ca="1">'Initial Enrollment'!C29</f>
        <v>COE</v>
      </c>
      <c r="D29" s="10">
        <f t="shared" si="0"/>
        <v>0</v>
      </c>
      <c r="E29" s="10">
        <f t="shared" si="1"/>
        <v>3</v>
      </c>
      <c r="F29" s="12">
        <f t="shared" si="2"/>
        <v>0</v>
      </c>
      <c r="G29" s="10"/>
      <c r="H29" s="10">
        <f ca="1">+'Initial Enrollment'!H29+'30 Day Update'!H29+'4 Day Update'!H29</f>
        <v>0</v>
      </c>
      <c r="I29" s="10">
        <f ca="1">+'Initial Enrollment'!I29+'30 Day Update'!I29+'4 Day Update'!I29</f>
        <v>3</v>
      </c>
      <c r="J29" s="12">
        <f ca="1">+'Initial Enrollment'!J29+'30 Day Update'!J29+'4 Day Update'!J29</f>
        <v>0</v>
      </c>
      <c r="K29" s="15"/>
      <c r="L29" s="10">
        <f ca="1">+'Initial Enrollment'!L29+'30 Day Update'!L29+'4 Day Update'!L29</f>
        <v>0</v>
      </c>
      <c r="M29" s="10">
        <f ca="1">+'Initial Enrollment'!M29+'30 Day Update'!M29+'4 Day Update'!M29</f>
        <v>0</v>
      </c>
      <c r="N29" s="12">
        <f ca="1">+'Initial Enrollment'!N29+'30 Day Update'!N29+'4 Day Update'!N29</f>
        <v>0</v>
      </c>
      <c r="O29" s="15"/>
      <c r="P29" s="188">
        <f ca="1">+'Initial Enrollment'!P29+'30 Day Update'!P29+'4 Day Update'!P29</f>
        <v>0</v>
      </c>
      <c r="Q29" s="188">
        <f ca="1">+'Initial Enrollment'!Q29+'30 Day Update'!Q29+'4 Day Update'!Q29</f>
        <v>0</v>
      </c>
      <c r="R29" s="189">
        <f ca="1">+'Initial Enrollment'!R29+'30 Day Update'!R29+'4 Day Update'!R29</f>
        <v>0</v>
      </c>
    </row>
    <row r="30" spans="1:18">
      <c r="A30" s="3">
        <v>26</v>
      </c>
      <c r="B30" s="4" t="s">
        <v>32</v>
      </c>
      <c r="C30" s="39" t="str">
        <f ca="1">'Initial Enrollment'!C30</f>
        <v>MEP Database</v>
      </c>
      <c r="D30" s="10">
        <f t="shared" si="0"/>
        <v>0</v>
      </c>
      <c r="E30" s="10">
        <f t="shared" si="1"/>
        <v>3</v>
      </c>
      <c r="F30" s="12">
        <f t="shared" si="2"/>
        <v>0</v>
      </c>
      <c r="G30" s="10"/>
      <c r="H30" s="10">
        <f ca="1">+'Initial Enrollment'!H30+'30 Day Update'!H30+'4 Day Update'!H30</f>
        <v>0</v>
      </c>
      <c r="I30" s="10">
        <f ca="1">+'Initial Enrollment'!I30+'30 Day Update'!I30+'4 Day Update'!I30</f>
        <v>3</v>
      </c>
      <c r="J30" s="12">
        <f ca="1">+'Initial Enrollment'!J30+'30 Day Update'!J30+'4 Day Update'!J30</f>
        <v>0</v>
      </c>
      <c r="K30" s="15"/>
      <c r="L30" s="10">
        <f ca="1">+'Initial Enrollment'!L30+'30 Day Update'!L30+'4 Day Update'!L30</f>
        <v>0</v>
      </c>
      <c r="M30" s="10">
        <f ca="1">+'Initial Enrollment'!M30+'30 Day Update'!M30+'4 Day Update'!M30</f>
        <v>0</v>
      </c>
      <c r="N30" s="12">
        <f ca="1">+'Initial Enrollment'!N30+'30 Day Update'!N30+'4 Day Update'!N30</f>
        <v>0</v>
      </c>
      <c r="O30" s="15"/>
      <c r="P30" s="188">
        <f ca="1">+'Initial Enrollment'!P30+'30 Day Update'!P30+'4 Day Update'!P30</f>
        <v>0</v>
      </c>
      <c r="Q30" s="188">
        <f ca="1">+'Initial Enrollment'!Q30+'30 Day Update'!Q30+'4 Day Update'!Q30</f>
        <v>0</v>
      </c>
      <c r="R30" s="189">
        <f ca="1">+'Initial Enrollment'!R30+'30 Day Update'!R30+'4 Day Update'!R30</f>
        <v>0</v>
      </c>
    </row>
    <row r="31" spans="1:18">
      <c r="A31" s="5"/>
      <c r="B31" s="2" t="s">
        <v>4</v>
      </c>
      <c r="C31" s="39">
        <f ca="1">'Initial Enrollment'!C31</f>
        <v>0</v>
      </c>
      <c r="D31" s="10">
        <f t="shared" si="0"/>
        <v>0</v>
      </c>
      <c r="E31" s="10">
        <f t="shared" si="1"/>
        <v>0</v>
      </c>
      <c r="F31" s="12">
        <f t="shared" si="2"/>
        <v>0</v>
      </c>
      <c r="G31" s="10"/>
      <c r="H31" s="10">
        <f ca="1">+'Initial Enrollment'!H31+'30 Day Update'!H31+'4 Day Update'!H31</f>
        <v>0</v>
      </c>
      <c r="I31" s="10">
        <f ca="1">+'Initial Enrollment'!I31+'30 Day Update'!I31+'4 Day Update'!I31</f>
        <v>0</v>
      </c>
      <c r="J31" s="12">
        <f ca="1">+'Initial Enrollment'!J31+'30 Day Update'!J31+'4 Day Update'!J31</f>
        <v>0</v>
      </c>
      <c r="K31" s="15"/>
      <c r="L31" s="10">
        <f ca="1">+'Initial Enrollment'!L31+'30 Day Update'!L31+'4 Day Update'!L31</f>
        <v>0</v>
      </c>
      <c r="M31" s="10">
        <f ca="1">+'Initial Enrollment'!M31+'30 Day Update'!M31+'4 Day Update'!M31</f>
        <v>0</v>
      </c>
      <c r="N31" s="12">
        <f ca="1">+'Initial Enrollment'!N31+'30 Day Update'!N31+'4 Day Update'!N31</f>
        <v>0</v>
      </c>
      <c r="O31" s="15"/>
      <c r="P31" s="188">
        <f ca="1">+'Initial Enrollment'!P31+'30 Day Update'!P31+'4 Day Update'!P31</f>
        <v>0</v>
      </c>
      <c r="Q31" s="188">
        <f ca="1">+'Initial Enrollment'!Q31+'30 Day Update'!Q31+'4 Day Update'!Q31</f>
        <v>0</v>
      </c>
      <c r="R31" s="189">
        <f ca="1">+'Initial Enrollment'!R31+'30 Day Update'!R31+'4 Day Update'!R31</f>
        <v>0</v>
      </c>
    </row>
    <row r="32" spans="1:18">
      <c r="A32" s="3">
        <v>27</v>
      </c>
      <c r="B32" s="4" t="s">
        <v>252</v>
      </c>
      <c r="C32" s="39" t="str">
        <f ca="1">'Initial Enrollment'!C32</f>
        <v>Health Record</v>
      </c>
      <c r="D32" s="10">
        <v>10</v>
      </c>
      <c r="E32" s="10">
        <v>6</v>
      </c>
      <c r="F32" s="12">
        <f t="shared" si="2"/>
        <v>0.31232323966408271</v>
      </c>
      <c r="G32" s="10"/>
      <c r="H32" s="10">
        <v>5</v>
      </c>
      <c r="I32" s="10">
        <v>3</v>
      </c>
      <c r="J32" s="12">
        <f ca="1">+'Initial Enrollment'!J32+'30 Day Update'!J32+'4 Day Update'!J32</f>
        <v>0.15616161983204135</v>
      </c>
      <c r="K32" s="15"/>
      <c r="L32" s="10">
        <v>5</v>
      </c>
      <c r="M32" s="10">
        <v>3</v>
      </c>
      <c r="N32" s="12">
        <f ca="1">+'Initial Enrollment'!N32+'30 Day Update'!N32+'4 Day Update'!N32</f>
        <v>0.15616161983204135</v>
      </c>
      <c r="O32" s="15"/>
      <c r="P32" s="188">
        <f ca="1">+'Initial Enrollment'!P32+'30 Day Update'!P32+'4 Day Update'!P32</f>
        <v>0</v>
      </c>
      <c r="Q32" s="188">
        <f ca="1">+'Initial Enrollment'!Q32+'30 Day Update'!Q32+'4 Day Update'!Q32</f>
        <v>0</v>
      </c>
      <c r="R32" s="189">
        <f ca="1">+'Initial Enrollment'!R32+'30 Day Update'!R32+'4 Day Update'!R32</f>
        <v>0</v>
      </c>
    </row>
    <row r="33" spans="1:20">
      <c r="A33" s="5"/>
      <c r="B33" s="6" t="s">
        <v>37</v>
      </c>
      <c r="C33" s="39">
        <f ca="1">'Initial Enrollment'!C33</f>
        <v>0</v>
      </c>
      <c r="D33" s="10">
        <f t="shared" ref="D33:D63" si="3">+H33+L33+P33</f>
        <v>0</v>
      </c>
      <c r="E33" s="10">
        <f t="shared" ref="E33:E63" si="4">+I33+M33+Q33</f>
        <v>0</v>
      </c>
      <c r="F33" s="12">
        <f t="shared" ref="F33:F63" si="5">+J33+N33+R33</f>
        <v>0</v>
      </c>
      <c r="G33" s="10"/>
      <c r="H33" s="10">
        <f ca="1">+'Initial Enrollment'!H33+'30 Day Update'!H33+'4 Day Update'!H33</f>
        <v>0</v>
      </c>
      <c r="I33" s="10">
        <f ca="1">+'Initial Enrollment'!I33+'30 Day Update'!I33+'4 Day Update'!I33</f>
        <v>0</v>
      </c>
      <c r="J33" s="12">
        <f ca="1">+'Initial Enrollment'!J33+'30 Day Update'!J33+'4 Day Update'!J33</f>
        <v>0</v>
      </c>
      <c r="K33" s="15"/>
      <c r="L33" s="10">
        <f ca="1">+'Initial Enrollment'!L33+'30 Day Update'!L33+'4 Day Update'!L33</f>
        <v>0</v>
      </c>
      <c r="M33" s="10">
        <f ca="1">+'Initial Enrollment'!M33+'30 Day Update'!M33+'4 Day Update'!M33</f>
        <v>0</v>
      </c>
      <c r="N33" s="12">
        <f ca="1">+'Initial Enrollment'!N33+'30 Day Update'!N33+'4 Day Update'!N33</f>
        <v>0</v>
      </c>
      <c r="O33" s="15"/>
      <c r="P33" s="188">
        <f ca="1">+'Initial Enrollment'!P33+'30 Day Update'!P33+'4 Day Update'!P33</f>
        <v>0</v>
      </c>
      <c r="Q33" s="188">
        <f ca="1">+'Initial Enrollment'!Q33+'30 Day Update'!Q33+'4 Day Update'!Q33</f>
        <v>0</v>
      </c>
      <c r="R33" s="189">
        <f ca="1">+'Initial Enrollment'!R33+'30 Day Update'!R33+'4 Day Update'!R33</f>
        <v>0</v>
      </c>
    </row>
    <row r="34" spans="1:20">
      <c r="A34" s="3">
        <v>28</v>
      </c>
      <c r="B34" s="4" t="s">
        <v>38</v>
      </c>
      <c r="C34" s="39" t="str">
        <f ca="1">'Initial Enrollment'!C34</f>
        <v>School/MEP Project Records</v>
      </c>
      <c r="D34" s="10">
        <f t="shared" si="3"/>
        <v>30</v>
      </c>
      <c r="E34" s="10">
        <f t="shared" si="4"/>
        <v>12</v>
      </c>
      <c r="F34" s="12">
        <f t="shared" si="5"/>
        <v>1.3537252906976744</v>
      </c>
      <c r="G34" s="10"/>
      <c r="H34" s="10">
        <f ca="1">+'Initial Enrollment'!H34+'30 Day Update'!H34+'4 Day Update'!H34</f>
        <v>15</v>
      </c>
      <c r="I34" s="10">
        <f ca="1">+'Initial Enrollment'!I34+'30 Day Update'!I34+'4 Day Update'!I34</f>
        <v>6</v>
      </c>
      <c r="J34" s="12">
        <f ca="1">+'Initial Enrollment'!J34+'30 Day Update'!J34+'4 Day Update'!J34</f>
        <v>0.67686264534883722</v>
      </c>
      <c r="K34" s="15"/>
      <c r="L34" s="10">
        <f ca="1">+'Initial Enrollment'!L34+'30 Day Update'!L34+'4 Day Update'!L34</f>
        <v>15</v>
      </c>
      <c r="M34" s="10">
        <f ca="1">+'Initial Enrollment'!M34+'30 Day Update'!M34+'4 Day Update'!M34</f>
        <v>6</v>
      </c>
      <c r="N34" s="12">
        <f ca="1">+'Initial Enrollment'!N34+'30 Day Update'!N34+'4 Day Update'!N34</f>
        <v>0.67686264534883722</v>
      </c>
      <c r="O34" s="15"/>
      <c r="P34" s="188">
        <f ca="1">+'Initial Enrollment'!P34+'30 Day Update'!P34+'4 Day Update'!P34</f>
        <v>0</v>
      </c>
      <c r="Q34" s="188">
        <f ca="1">+'Initial Enrollment'!Q34+'30 Day Update'!Q34+'4 Day Update'!Q34</f>
        <v>0</v>
      </c>
      <c r="R34" s="189">
        <f ca="1">+'Initial Enrollment'!R34+'30 Day Update'!R34+'4 Day Update'!R34</f>
        <v>0</v>
      </c>
    </row>
    <row r="35" spans="1:20">
      <c r="A35" s="3">
        <v>29</v>
      </c>
      <c r="B35" s="4" t="s">
        <v>39</v>
      </c>
      <c r="C35" s="39" t="str">
        <f ca="1">'Initial Enrollment'!C35</f>
        <v>School/MEP Project Records</v>
      </c>
      <c r="D35" s="10">
        <f t="shared" si="3"/>
        <v>30</v>
      </c>
      <c r="E35" s="10">
        <f t="shared" si="4"/>
        <v>12</v>
      </c>
      <c r="F35" s="12">
        <f t="shared" si="5"/>
        <v>1.3537252906976744</v>
      </c>
      <c r="G35" s="10"/>
      <c r="H35" s="10">
        <f ca="1">+'Initial Enrollment'!H35+'30 Day Update'!H35+'4 Day Update'!H35</f>
        <v>15</v>
      </c>
      <c r="I35" s="10">
        <f ca="1">+'Initial Enrollment'!I35+'30 Day Update'!I35+'4 Day Update'!I35</f>
        <v>6</v>
      </c>
      <c r="J35" s="12">
        <f ca="1">+'Initial Enrollment'!J35+'30 Day Update'!J35+'4 Day Update'!J35</f>
        <v>0.67686264534883722</v>
      </c>
      <c r="K35" s="15"/>
      <c r="L35" s="10">
        <f ca="1">+'Initial Enrollment'!L35+'30 Day Update'!L35+'4 Day Update'!L35</f>
        <v>15</v>
      </c>
      <c r="M35" s="10">
        <f ca="1">+'Initial Enrollment'!M35+'30 Day Update'!M35+'4 Day Update'!M35</f>
        <v>6</v>
      </c>
      <c r="N35" s="12">
        <f ca="1">+'Initial Enrollment'!N35+'30 Day Update'!N35+'4 Day Update'!N35</f>
        <v>0.67686264534883722</v>
      </c>
      <c r="O35" s="15"/>
      <c r="P35" s="188">
        <f ca="1">+'Initial Enrollment'!P35+'30 Day Update'!P35+'4 Day Update'!P35</f>
        <v>0</v>
      </c>
      <c r="Q35" s="188">
        <f ca="1">+'Initial Enrollment'!Q35+'30 Day Update'!Q35+'4 Day Update'!Q35</f>
        <v>0</v>
      </c>
      <c r="R35" s="189">
        <f ca="1">+'Initial Enrollment'!R35+'30 Day Update'!R35+'4 Day Update'!R35</f>
        <v>0</v>
      </c>
    </row>
    <row r="36" spans="1:20">
      <c r="A36" s="3">
        <v>30</v>
      </c>
      <c r="B36" s="4" t="s">
        <v>40</v>
      </c>
      <c r="C36" s="39" t="str">
        <f ca="1">'Initial Enrollment'!C36</f>
        <v>School/MEP Project Records</v>
      </c>
      <c r="D36" s="10">
        <f t="shared" si="3"/>
        <v>30</v>
      </c>
      <c r="E36" s="10">
        <f t="shared" si="4"/>
        <v>12</v>
      </c>
      <c r="F36" s="12">
        <f t="shared" si="5"/>
        <v>1.3537252906976744</v>
      </c>
      <c r="G36" s="10"/>
      <c r="H36" s="10">
        <f ca="1">+'Initial Enrollment'!H36+'30 Day Update'!H36+'4 Day Update'!H36</f>
        <v>15</v>
      </c>
      <c r="I36" s="10">
        <f ca="1">+'Initial Enrollment'!I36+'30 Day Update'!I36+'4 Day Update'!I36</f>
        <v>6</v>
      </c>
      <c r="J36" s="12">
        <f ca="1">+'Initial Enrollment'!J36+'30 Day Update'!J36+'4 Day Update'!J36</f>
        <v>0.67686264534883722</v>
      </c>
      <c r="K36" s="15"/>
      <c r="L36" s="10">
        <f ca="1">+'Initial Enrollment'!L36+'30 Day Update'!L36+'4 Day Update'!L36</f>
        <v>15</v>
      </c>
      <c r="M36" s="10">
        <f ca="1">+'Initial Enrollment'!M36+'30 Day Update'!M36+'4 Day Update'!M36</f>
        <v>6</v>
      </c>
      <c r="N36" s="12">
        <f ca="1">+'Initial Enrollment'!N36+'30 Day Update'!N36+'4 Day Update'!N36</f>
        <v>0.67686264534883722</v>
      </c>
      <c r="O36" s="15"/>
      <c r="P36" s="188">
        <f ca="1">+'Initial Enrollment'!P36+'30 Day Update'!P36+'4 Day Update'!P36</f>
        <v>0</v>
      </c>
      <c r="Q36" s="188">
        <f ca="1">+'Initial Enrollment'!Q36+'30 Day Update'!Q36+'4 Day Update'!Q36</f>
        <v>0</v>
      </c>
      <c r="R36" s="189">
        <f ca="1">+'Initial Enrollment'!R36+'30 Day Update'!R36+'4 Day Update'!R36</f>
        <v>0</v>
      </c>
    </row>
    <row r="37" spans="1:20">
      <c r="A37" s="3">
        <v>31</v>
      </c>
      <c r="B37" s="4" t="s">
        <v>41</v>
      </c>
      <c r="C37" s="39" t="str">
        <f ca="1">'Initial Enrollment'!C37</f>
        <v>School/MEP Project Records</v>
      </c>
      <c r="D37" s="10">
        <f t="shared" si="3"/>
        <v>30</v>
      </c>
      <c r="E37" s="10">
        <f t="shared" si="4"/>
        <v>6</v>
      </c>
      <c r="F37" s="12">
        <f t="shared" si="5"/>
        <v>0.66369597868217045</v>
      </c>
      <c r="G37" s="10"/>
      <c r="H37" s="10">
        <f ca="1">+'Initial Enrollment'!H37+'30 Day Update'!H37+'4 Day Update'!H37</f>
        <v>15</v>
      </c>
      <c r="I37" s="10">
        <f ca="1">+'Initial Enrollment'!I37+'30 Day Update'!I37+'4 Day Update'!I37</f>
        <v>3</v>
      </c>
      <c r="J37" s="12">
        <f ca="1">+'Initial Enrollment'!J37+'30 Day Update'!J37+'4 Day Update'!J37</f>
        <v>0.33184798934108523</v>
      </c>
      <c r="K37" s="15"/>
      <c r="L37" s="10">
        <f ca="1">+'Initial Enrollment'!L37+'30 Day Update'!L37+'4 Day Update'!L37</f>
        <v>15</v>
      </c>
      <c r="M37" s="10">
        <f ca="1">+'Initial Enrollment'!M37+'30 Day Update'!M37+'4 Day Update'!M37</f>
        <v>3</v>
      </c>
      <c r="N37" s="12">
        <f ca="1">+'Initial Enrollment'!N37+'30 Day Update'!N37+'4 Day Update'!N37</f>
        <v>0.33184798934108523</v>
      </c>
      <c r="O37" s="15"/>
      <c r="P37" s="188">
        <f ca="1">+'Initial Enrollment'!P37+'30 Day Update'!P37+'4 Day Update'!P37</f>
        <v>0</v>
      </c>
      <c r="Q37" s="188">
        <f ca="1">+'Initial Enrollment'!Q37+'30 Day Update'!Q37+'4 Day Update'!Q37</f>
        <v>0</v>
      </c>
      <c r="R37" s="189">
        <f ca="1">+'Initial Enrollment'!R37+'30 Day Update'!R37+'4 Day Update'!R37</f>
        <v>0</v>
      </c>
    </row>
    <row r="38" spans="1:20" s="276" customFormat="1" ht="11.25" customHeight="1">
      <c r="A38" s="267">
        <v>71</v>
      </c>
      <c r="B38" s="268" t="s">
        <v>270</v>
      </c>
      <c r="C38" s="269" t="s">
        <v>132</v>
      </c>
      <c r="D38" s="10">
        <f>+H38+L38+P38</f>
        <v>30</v>
      </c>
      <c r="E38" s="10">
        <f>+I38+M38+Q38</f>
        <v>6</v>
      </c>
      <c r="F38" s="12">
        <f>+J38+N38+R38</f>
        <v>1.6847667151162786</v>
      </c>
      <c r="G38" s="10"/>
      <c r="H38" s="10">
        <f ca="1">+'Initial Enrollment'!H38+'30 Day Update'!H38+'4 Day Update'!H38</f>
        <v>15</v>
      </c>
      <c r="I38" s="10">
        <f ca="1">+'Initial Enrollment'!I38+'30 Day Update'!I38+'4 Day Update'!I38</f>
        <v>3</v>
      </c>
      <c r="J38" s="12">
        <f ca="1">+'Initial Enrollment'!J38+'30 Day Update'!J38+'4 Day Update'!J38</f>
        <v>0.84238335755813931</v>
      </c>
      <c r="K38" s="15"/>
      <c r="L38" s="10">
        <f ca="1">+'Initial Enrollment'!L38+'30 Day Update'!L38+'4 Day Update'!L38</f>
        <v>15</v>
      </c>
      <c r="M38" s="10">
        <f ca="1">+'Initial Enrollment'!M38+'30 Day Update'!M38+'4 Day Update'!M38</f>
        <v>3</v>
      </c>
      <c r="N38" s="12">
        <f ca="1">+'Initial Enrollment'!N38+'30 Day Update'!N38+'4 Day Update'!N38</f>
        <v>0.84238335755813931</v>
      </c>
      <c r="O38" s="15"/>
      <c r="P38" s="188">
        <f ca="1">+'Initial Enrollment'!P38+'30 Day Update'!P38+'4 Day Update'!P38</f>
        <v>0</v>
      </c>
      <c r="Q38" s="188">
        <f ca="1">+'Initial Enrollment'!Q38+'30 Day Update'!Q38+'4 Day Update'!Q38</f>
        <v>0</v>
      </c>
      <c r="R38" s="189">
        <f ca="1">+'Initial Enrollment'!R38+'30 Day Update'!R38+'4 Day Update'!R38</f>
        <v>0</v>
      </c>
      <c r="S38"/>
      <c r="T38"/>
    </row>
    <row r="39" spans="1:20">
      <c r="A39" s="3">
        <v>32</v>
      </c>
      <c r="B39" s="4" t="s">
        <v>42</v>
      </c>
      <c r="C39" s="39" t="str">
        <f ca="1">'Initial Enrollment'!C39</f>
        <v>State or District Computer System</v>
      </c>
      <c r="D39" s="10">
        <f t="shared" si="3"/>
        <v>0</v>
      </c>
      <c r="E39" s="10">
        <f t="shared" si="4"/>
        <v>6</v>
      </c>
      <c r="F39" s="12">
        <f t="shared" si="5"/>
        <v>0</v>
      </c>
      <c r="G39" s="10"/>
      <c r="H39" s="10">
        <f ca="1">+'Initial Enrollment'!H39+'30 Day Update'!H39+'4 Day Update'!H39</f>
        <v>0</v>
      </c>
      <c r="I39" s="10">
        <f ca="1">+'Initial Enrollment'!I39+'30 Day Update'!I39+'4 Day Update'!I39</f>
        <v>6</v>
      </c>
      <c r="J39" s="12">
        <f ca="1">+'Initial Enrollment'!J39+'30 Day Update'!J39+'4 Day Update'!J39</f>
        <v>0</v>
      </c>
      <c r="K39" s="15"/>
      <c r="L39" s="10">
        <f ca="1">+'Initial Enrollment'!L39+'30 Day Update'!L39+'4 Day Update'!L39</f>
        <v>0</v>
      </c>
      <c r="M39" s="10">
        <f ca="1">+'Initial Enrollment'!M39+'30 Day Update'!M39+'4 Day Update'!M39</f>
        <v>0</v>
      </c>
      <c r="N39" s="12">
        <f ca="1">+'Initial Enrollment'!N39+'30 Day Update'!N39+'4 Day Update'!N39</f>
        <v>0</v>
      </c>
      <c r="O39" s="15"/>
      <c r="P39" s="188">
        <f ca="1">+'Initial Enrollment'!P39+'30 Day Update'!P39+'4 Day Update'!P39</f>
        <v>0</v>
      </c>
      <c r="Q39" s="188">
        <f ca="1">+'Initial Enrollment'!Q39+'30 Day Update'!Q39+'4 Day Update'!Q39</f>
        <v>0</v>
      </c>
      <c r="R39" s="189">
        <f ca="1">+'Initial Enrollment'!R39+'30 Day Update'!R39+'4 Day Update'!R39</f>
        <v>0</v>
      </c>
    </row>
    <row r="40" spans="1:20">
      <c r="A40" s="3">
        <v>33</v>
      </c>
      <c r="B40" s="4" t="s">
        <v>43</v>
      </c>
      <c r="C40" s="39" t="str">
        <f ca="1">'Initial Enrollment'!C40</f>
        <v>EDEN</v>
      </c>
      <c r="D40" s="10">
        <f t="shared" si="3"/>
        <v>0</v>
      </c>
      <c r="E40" s="10">
        <f t="shared" si="4"/>
        <v>6</v>
      </c>
      <c r="F40" s="12">
        <f t="shared" si="5"/>
        <v>0</v>
      </c>
      <c r="G40" s="10"/>
      <c r="H40" s="10">
        <f ca="1">+'Initial Enrollment'!H40+'30 Day Update'!H40+'4 Day Update'!H40</f>
        <v>0</v>
      </c>
      <c r="I40" s="10">
        <f ca="1">+'Initial Enrollment'!I40+'30 Day Update'!I40+'4 Day Update'!I40</f>
        <v>6</v>
      </c>
      <c r="J40" s="12">
        <f ca="1">+'Initial Enrollment'!J40+'30 Day Update'!J40+'4 Day Update'!J40</f>
        <v>0</v>
      </c>
      <c r="K40" s="15"/>
      <c r="L40" s="10">
        <f ca="1">+'Initial Enrollment'!L40+'30 Day Update'!L40+'4 Day Update'!L40</f>
        <v>0</v>
      </c>
      <c r="M40" s="10">
        <f ca="1">+'Initial Enrollment'!M40+'30 Day Update'!M40+'4 Day Update'!M40</f>
        <v>0</v>
      </c>
      <c r="N40" s="12">
        <f ca="1">+'Initial Enrollment'!N40+'30 Day Update'!N40+'4 Day Update'!N40</f>
        <v>0</v>
      </c>
      <c r="O40" s="15"/>
      <c r="P40" s="188">
        <f ca="1">+'Initial Enrollment'!P40+'30 Day Update'!P40+'4 Day Update'!P40</f>
        <v>0</v>
      </c>
      <c r="Q40" s="188">
        <f ca="1">+'Initial Enrollment'!Q40+'30 Day Update'!Q40+'4 Day Update'!Q40</f>
        <v>0</v>
      </c>
      <c r="R40" s="189">
        <f ca="1">+'Initial Enrollment'!R40+'30 Day Update'!R40+'4 Day Update'!R40</f>
        <v>0</v>
      </c>
    </row>
    <row r="41" spans="1:20">
      <c r="A41" s="3">
        <v>34</v>
      </c>
      <c r="B41" s="4" t="s">
        <v>44</v>
      </c>
      <c r="C41" s="39" t="str">
        <f ca="1">'Initial Enrollment'!C41</f>
        <v>EDEN</v>
      </c>
      <c r="D41" s="10">
        <f t="shared" si="3"/>
        <v>0</v>
      </c>
      <c r="E41" s="10">
        <f t="shared" si="4"/>
        <v>6</v>
      </c>
      <c r="F41" s="12">
        <f t="shared" si="5"/>
        <v>0</v>
      </c>
      <c r="G41" s="10"/>
      <c r="H41" s="10">
        <f ca="1">+'Initial Enrollment'!H41+'30 Day Update'!H41+'4 Day Update'!H41</f>
        <v>0</v>
      </c>
      <c r="I41" s="10">
        <f ca="1">+'Initial Enrollment'!I41+'30 Day Update'!I41+'4 Day Update'!I41</f>
        <v>6</v>
      </c>
      <c r="J41" s="12">
        <f ca="1">+'Initial Enrollment'!J41+'30 Day Update'!J41+'4 Day Update'!J41</f>
        <v>0</v>
      </c>
      <c r="K41" s="15"/>
      <c r="L41" s="10">
        <f ca="1">+'Initial Enrollment'!L41+'30 Day Update'!L41+'4 Day Update'!L41</f>
        <v>0</v>
      </c>
      <c r="M41" s="10">
        <f ca="1">+'Initial Enrollment'!M41+'30 Day Update'!M41+'4 Day Update'!M41</f>
        <v>0</v>
      </c>
      <c r="N41" s="12">
        <f ca="1">+'Initial Enrollment'!N41+'30 Day Update'!N41+'4 Day Update'!N41</f>
        <v>0</v>
      </c>
      <c r="O41" s="15"/>
      <c r="P41" s="188">
        <f ca="1">+'Initial Enrollment'!P41+'30 Day Update'!P41+'4 Day Update'!P41</f>
        <v>0</v>
      </c>
      <c r="Q41" s="188">
        <f ca="1">+'Initial Enrollment'!Q41+'30 Day Update'!Q41+'4 Day Update'!Q41</f>
        <v>0</v>
      </c>
      <c r="R41" s="189">
        <f ca="1">+'Initial Enrollment'!R41+'30 Day Update'!R41+'4 Day Update'!R41</f>
        <v>0</v>
      </c>
    </row>
    <row r="42" spans="1:20">
      <c r="A42" s="3">
        <v>35</v>
      </c>
      <c r="B42" s="4" t="s">
        <v>45</v>
      </c>
      <c r="C42" s="39" t="str">
        <f ca="1">'Initial Enrollment'!C42</f>
        <v>EDEN</v>
      </c>
      <c r="D42" s="10">
        <f t="shared" si="3"/>
        <v>0</v>
      </c>
      <c r="E42" s="10">
        <f t="shared" si="4"/>
        <v>6</v>
      </c>
      <c r="F42" s="12">
        <f t="shared" si="5"/>
        <v>0</v>
      </c>
      <c r="G42" s="10"/>
      <c r="H42" s="10">
        <f ca="1">+'Initial Enrollment'!H42+'30 Day Update'!H42+'4 Day Update'!H42</f>
        <v>0</v>
      </c>
      <c r="I42" s="10">
        <f ca="1">+'Initial Enrollment'!I42+'30 Day Update'!I42+'4 Day Update'!I42</f>
        <v>6</v>
      </c>
      <c r="J42" s="12">
        <f ca="1">+'Initial Enrollment'!J42+'30 Day Update'!J42+'4 Day Update'!J42</f>
        <v>0</v>
      </c>
      <c r="K42" s="15"/>
      <c r="L42" s="10">
        <f ca="1">+'Initial Enrollment'!L42+'30 Day Update'!L42+'4 Day Update'!L42</f>
        <v>0</v>
      </c>
      <c r="M42" s="10">
        <f ca="1">+'Initial Enrollment'!M42+'30 Day Update'!M42+'4 Day Update'!M42</f>
        <v>0</v>
      </c>
      <c r="N42" s="12">
        <f ca="1">+'Initial Enrollment'!N42+'30 Day Update'!N42+'4 Day Update'!N42</f>
        <v>0</v>
      </c>
      <c r="O42" s="15"/>
      <c r="P42" s="188">
        <f ca="1">+'Initial Enrollment'!P42+'30 Day Update'!P42+'4 Day Update'!P42</f>
        <v>0</v>
      </c>
      <c r="Q42" s="188">
        <f ca="1">+'Initial Enrollment'!Q42+'30 Day Update'!Q42+'4 Day Update'!Q42</f>
        <v>0</v>
      </c>
      <c r="R42" s="189">
        <f ca="1">+'Initial Enrollment'!R42+'30 Day Update'!R42+'4 Day Update'!R42</f>
        <v>0</v>
      </c>
    </row>
    <row r="43" spans="1:20">
      <c r="A43" s="3">
        <v>36</v>
      </c>
      <c r="B43" s="4" t="s">
        <v>46</v>
      </c>
      <c r="C43" s="39" t="str">
        <f ca="1">'Initial Enrollment'!C43</f>
        <v>EDEN</v>
      </c>
      <c r="D43" s="10">
        <f t="shared" si="3"/>
        <v>0</v>
      </c>
      <c r="E43" s="10">
        <f t="shared" si="4"/>
        <v>6</v>
      </c>
      <c r="F43" s="12">
        <f t="shared" si="5"/>
        <v>0</v>
      </c>
      <c r="G43" s="10"/>
      <c r="H43" s="10">
        <f ca="1">+'Initial Enrollment'!H43+'30 Day Update'!H43+'4 Day Update'!H43</f>
        <v>0</v>
      </c>
      <c r="I43" s="10">
        <f ca="1">+'Initial Enrollment'!I43+'30 Day Update'!I43+'4 Day Update'!I43</f>
        <v>6</v>
      </c>
      <c r="J43" s="12">
        <f ca="1">+'Initial Enrollment'!J43+'30 Day Update'!J43+'4 Day Update'!J43</f>
        <v>0</v>
      </c>
      <c r="K43" s="15"/>
      <c r="L43" s="10">
        <f ca="1">+'Initial Enrollment'!L43+'30 Day Update'!L43+'4 Day Update'!L43</f>
        <v>0</v>
      </c>
      <c r="M43" s="10">
        <f ca="1">+'Initial Enrollment'!M43+'30 Day Update'!M43+'4 Day Update'!M43</f>
        <v>0</v>
      </c>
      <c r="N43" s="12">
        <f ca="1">+'Initial Enrollment'!N43+'30 Day Update'!N43+'4 Day Update'!N43</f>
        <v>0</v>
      </c>
      <c r="O43" s="15"/>
      <c r="P43" s="188">
        <f ca="1">+'Initial Enrollment'!P43+'30 Day Update'!P43+'4 Day Update'!P43</f>
        <v>0</v>
      </c>
      <c r="Q43" s="188">
        <f ca="1">+'Initial Enrollment'!Q43+'30 Day Update'!Q43+'4 Day Update'!Q43</f>
        <v>0</v>
      </c>
      <c r="R43" s="189">
        <f ca="1">+'Initial Enrollment'!R43+'30 Day Update'!R43+'4 Day Update'!R43</f>
        <v>0</v>
      </c>
    </row>
    <row r="44" spans="1:20">
      <c r="A44" s="3">
        <v>37</v>
      </c>
      <c r="B44" s="4" t="s">
        <v>47</v>
      </c>
      <c r="C44" s="39" t="str">
        <f ca="1">'Initial Enrollment'!C44</f>
        <v>EDEN</v>
      </c>
      <c r="D44" s="10">
        <f t="shared" si="3"/>
        <v>0</v>
      </c>
      <c r="E44" s="10">
        <f t="shared" si="4"/>
        <v>6</v>
      </c>
      <c r="F44" s="12">
        <f t="shared" si="5"/>
        <v>0</v>
      </c>
      <c r="G44" s="10"/>
      <c r="H44" s="10">
        <f ca="1">+'Initial Enrollment'!H44+'30 Day Update'!H44+'4 Day Update'!H44</f>
        <v>0</v>
      </c>
      <c r="I44" s="10">
        <f ca="1">+'Initial Enrollment'!I44+'30 Day Update'!I44+'4 Day Update'!I44</f>
        <v>6</v>
      </c>
      <c r="J44" s="12">
        <f ca="1">+'Initial Enrollment'!J44+'30 Day Update'!J44+'4 Day Update'!J44</f>
        <v>0</v>
      </c>
      <c r="K44" s="15"/>
      <c r="L44" s="10">
        <f ca="1">+'Initial Enrollment'!L44+'30 Day Update'!L44+'4 Day Update'!L44</f>
        <v>0</v>
      </c>
      <c r="M44" s="10">
        <f ca="1">+'Initial Enrollment'!M44+'30 Day Update'!M44+'4 Day Update'!M44</f>
        <v>0</v>
      </c>
      <c r="N44" s="12">
        <f ca="1">+'Initial Enrollment'!N44+'30 Day Update'!N44+'4 Day Update'!N44</f>
        <v>0</v>
      </c>
      <c r="O44" s="15"/>
      <c r="P44" s="188">
        <f ca="1">+'Initial Enrollment'!P44+'30 Day Update'!P44+'4 Day Update'!P44</f>
        <v>0</v>
      </c>
      <c r="Q44" s="188">
        <f ca="1">+'Initial Enrollment'!Q44+'30 Day Update'!Q44+'4 Day Update'!Q44</f>
        <v>0</v>
      </c>
      <c r="R44" s="189">
        <f ca="1">+'Initial Enrollment'!R44+'30 Day Update'!R44+'4 Day Update'!R44</f>
        <v>0</v>
      </c>
    </row>
    <row r="45" spans="1:20">
      <c r="A45" s="3">
        <v>38</v>
      </c>
      <c r="B45" s="4" t="s">
        <v>48</v>
      </c>
      <c r="C45" s="39" t="str">
        <f ca="1">'Initial Enrollment'!C45</f>
        <v>EDEN</v>
      </c>
      <c r="D45" s="10">
        <f t="shared" si="3"/>
        <v>0</v>
      </c>
      <c r="E45" s="10">
        <f t="shared" si="4"/>
        <v>6</v>
      </c>
      <c r="F45" s="12">
        <f t="shared" si="5"/>
        <v>0</v>
      </c>
      <c r="G45" s="10"/>
      <c r="H45" s="10">
        <f ca="1">+'Initial Enrollment'!H45+'30 Day Update'!H45+'4 Day Update'!H45</f>
        <v>0</v>
      </c>
      <c r="I45" s="10">
        <f ca="1">+'Initial Enrollment'!I45+'30 Day Update'!I45+'4 Day Update'!I45</f>
        <v>6</v>
      </c>
      <c r="J45" s="12">
        <f ca="1">+'Initial Enrollment'!J45+'30 Day Update'!J45+'4 Day Update'!J45</f>
        <v>0</v>
      </c>
      <c r="K45" s="15"/>
      <c r="L45" s="10">
        <f ca="1">+'Initial Enrollment'!L45+'30 Day Update'!L45+'4 Day Update'!L45</f>
        <v>0</v>
      </c>
      <c r="M45" s="10">
        <f ca="1">+'Initial Enrollment'!M45+'30 Day Update'!M45+'4 Day Update'!M45</f>
        <v>0</v>
      </c>
      <c r="N45" s="12">
        <f ca="1">+'Initial Enrollment'!N45+'30 Day Update'!N45+'4 Day Update'!N45</f>
        <v>0</v>
      </c>
      <c r="O45" s="15"/>
      <c r="P45" s="188">
        <f ca="1">+'Initial Enrollment'!P45+'30 Day Update'!P45+'4 Day Update'!P45</f>
        <v>0</v>
      </c>
      <c r="Q45" s="188">
        <f ca="1">+'Initial Enrollment'!Q45+'30 Day Update'!Q45+'4 Day Update'!Q45</f>
        <v>0</v>
      </c>
      <c r="R45" s="189">
        <f ca="1">+'Initial Enrollment'!R45+'30 Day Update'!R45+'4 Day Update'!R45</f>
        <v>0</v>
      </c>
    </row>
    <row r="46" spans="1:20" s="288" customFormat="1">
      <c r="A46" s="3">
        <v>67</v>
      </c>
      <c r="B46" s="4" t="s">
        <v>259</v>
      </c>
      <c r="C46" s="23" t="s">
        <v>131</v>
      </c>
      <c r="D46" s="303">
        <f>+H46+L46+P46</f>
        <v>0</v>
      </c>
      <c r="E46" s="303">
        <f>+I46+M46+Q46</f>
        <v>6</v>
      </c>
      <c r="F46" s="304">
        <f>+J46+N46+R46</f>
        <v>0</v>
      </c>
      <c r="G46" s="303"/>
      <c r="H46" s="303">
        <f ca="1">+'Initial Enrollment'!H46+'30 Day Update'!H46+'4 Day Update'!H46</f>
        <v>0</v>
      </c>
      <c r="I46" s="303">
        <f ca="1">+'Initial Enrollment'!I46+'30 Day Update'!I46+'4 Day Update'!I46</f>
        <v>6</v>
      </c>
      <c r="J46" s="304">
        <f ca="1">+'Initial Enrollment'!J46+'30 Day Update'!J46+'4 Day Update'!J46</f>
        <v>0</v>
      </c>
      <c r="K46" s="305"/>
      <c r="L46" s="303">
        <f ca="1">+'Initial Enrollment'!L46+'30 Day Update'!L46+'4 Day Update'!L46</f>
        <v>0</v>
      </c>
      <c r="M46" s="303">
        <f ca="1">+'Initial Enrollment'!M46+'30 Day Update'!M46+'4 Day Update'!M46</f>
        <v>0</v>
      </c>
      <c r="N46" s="304">
        <f ca="1">+'Initial Enrollment'!N46+'30 Day Update'!N46+'4 Day Update'!N46</f>
        <v>0</v>
      </c>
      <c r="O46" s="305"/>
      <c r="P46" s="306">
        <f ca="1">+'Initial Enrollment'!P46+'30 Day Update'!P46+'4 Day Update'!P46</f>
        <v>0</v>
      </c>
      <c r="Q46" s="306">
        <f ca="1">+'Initial Enrollment'!Q46+'30 Day Update'!Q46+'4 Day Update'!Q46</f>
        <v>0</v>
      </c>
      <c r="R46" s="307">
        <f ca="1">+'Initial Enrollment'!R46+'30 Day Update'!R46+'4 Day Update'!R46</f>
        <v>0</v>
      </c>
    </row>
    <row r="47" spans="1:20">
      <c r="A47" s="3">
        <v>39</v>
      </c>
      <c r="B47" s="4" t="s">
        <v>49</v>
      </c>
      <c r="C47" s="39" t="str">
        <f ca="1">'Initial Enrollment'!C47</f>
        <v>EDEN</v>
      </c>
      <c r="D47" s="10">
        <f t="shared" si="3"/>
        <v>0</v>
      </c>
      <c r="E47" s="10">
        <f t="shared" si="4"/>
        <v>6</v>
      </c>
      <c r="F47" s="12">
        <f t="shared" si="5"/>
        <v>0</v>
      </c>
      <c r="G47" s="10"/>
      <c r="H47" s="10">
        <f ca="1">+'Initial Enrollment'!H47+'30 Day Update'!H47+'4 Day Update'!H47</f>
        <v>0</v>
      </c>
      <c r="I47" s="10">
        <f ca="1">+'Initial Enrollment'!I47+'30 Day Update'!I47+'4 Day Update'!I47</f>
        <v>6</v>
      </c>
      <c r="J47" s="12">
        <f ca="1">+'Initial Enrollment'!J47+'30 Day Update'!J47+'4 Day Update'!J47</f>
        <v>0</v>
      </c>
      <c r="K47" s="15"/>
      <c r="L47" s="10">
        <f ca="1">+'Initial Enrollment'!L47+'30 Day Update'!L47+'4 Day Update'!L47</f>
        <v>0</v>
      </c>
      <c r="M47" s="10">
        <f ca="1">+'Initial Enrollment'!M47+'30 Day Update'!M47+'4 Day Update'!M47</f>
        <v>0</v>
      </c>
      <c r="N47" s="12">
        <f ca="1">+'Initial Enrollment'!N47+'30 Day Update'!N47+'4 Day Update'!N47</f>
        <v>0</v>
      </c>
      <c r="O47" s="15"/>
      <c r="P47" s="188">
        <f ca="1">+'Initial Enrollment'!P47+'30 Day Update'!P47+'4 Day Update'!P47</f>
        <v>0</v>
      </c>
      <c r="Q47" s="188">
        <f ca="1">+'Initial Enrollment'!Q47+'30 Day Update'!Q47+'4 Day Update'!Q47</f>
        <v>0</v>
      </c>
      <c r="R47" s="189">
        <f ca="1">+'Initial Enrollment'!R47+'30 Day Update'!R47+'4 Day Update'!R47</f>
        <v>0</v>
      </c>
    </row>
    <row r="48" spans="1:20">
      <c r="A48" s="3">
        <v>40</v>
      </c>
      <c r="B48" s="4" t="s">
        <v>50</v>
      </c>
      <c r="C48" s="39" t="str">
        <f ca="1">'Initial Enrollment'!C48</f>
        <v>EDEN</v>
      </c>
      <c r="D48" s="10">
        <f t="shared" si="3"/>
        <v>0</v>
      </c>
      <c r="E48" s="10">
        <f t="shared" si="4"/>
        <v>6</v>
      </c>
      <c r="F48" s="12">
        <f t="shared" si="5"/>
        <v>0</v>
      </c>
      <c r="G48" s="10"/>
      <c r="H48" s="10">
        <f ca="1">+'Initial Enrollment'!H48+'30 Day Update'!H48+'4 Day Update'!H48</f>
        <v>0</v>
      </c>
      <c r="I48" s="10">
        <f ca="1">+'Initial Enrollment'!I48+'30 Day Update'!I48+'4 Day Update'!I48</f>
        <v>6</v>
      </c>
      <c r="J48" s="12">
        <f ca="1">+'Initial Enrollment'!J48+'30 Day Update'!J48+'4 Day Update'!J48</f>
        <v>0</v>
      </c>
      <c r="K48" s="15"/>
      <c r="L48" s="10">
        <f ca="1">+'Initial Enrollment'!L48+'30 Day Update'!L48+'4 Day Update'!L48</f>
        <v>0</v>
      </c>
      <c r="M48" s="10">
        <f ca="1">+'Initial Enrollment'!M48+'30 Day Update'!M48+'4 Day Update'!M48</f>
        <v>0</v>
      </c>
      <c r="N48" s="12">
        <f ca="1">+'Initial Enrollment'!N48+'30 Day Update'!N48+'4 Day Update'!N48</f>
        <v>0</v>
      </c>
      <c r="O48" s="15"/>
      <c r="P48" s="188">
        <f ca="1">+'Initial Enrollment'!P48+'30 Day Update'!P48+'4 Day Update'!P48</f>
        <v>0</v>
      </c>
      <c r="Q48" s="188">
        <f ca="1">+'Initial Enrollment'!Q48+'30 Day Update'!Q48+'4 Day Update'!Q48</f>
        <v>0</v>
      </c>
      <c r="R48" s="189">
        <f ca="1">+'Initial Enrollment'!R48+'30 Day Update'!R48+'4 Day Update'!R48</f>
        <v>0</v>
      </c>
    </row>
    <row r="49" spans="1:18">
      <c r="A49" s="3">
        <v>41</v>
      </c>
      <c r="B49" s="4" t="s">
        <v>51</v>
      </c>
      <c r="C49" s="39" t="str">
        <f ca="1">'Initial Enrollment'!C49</f>
        <v>EDEN</v>
      </c>
      <c r="D49" s="10">
        <f t="shared" si="3"/>
        <v>0</v>
      </c>
      <c r="E49" s="10">
        <f t="shared" si="4"/>
        <v>6</v>
      </c>
      <c r="F49" s="12">
        <f t="shared" si="5"/>
        <v>0</v>
      </c>
      <c r="G49" s="10"/>
      <c r="H49" s="10">
        <f ca="1">+'Initial Enrollment'!H49+'30 Day Update'!H49+'4 Day Update'!H49</f>
        <v>0</v>
      </c>
      <c r="I49" s="10">
        <f ca="1">+'Initial Enrollment'!I49+'30 Day Update'!I49+'4 Day Update'!I49</f>
        <v>6</v>
      </c>
      <c r="J49" s="12">
        <f ca="1">+'Initial Enrollment'!J49+'30 Day Update'!J49+'4 Day Update'!J49</f>
        <v>0</v>
      </c>
      <c r="K49" s="15"/>
      <c r="L49" s="10">
        <f ca="1">+'Initial Enrollment'!L49+'30 Day Update'!L49+'4 Day Update'!L49</f>
        <v>0</v>
      </c>
      <c r="M49" s="10">
        <f ca="1">+'Initial Enrollment'!M49+'30 Day Update'!M49+'4 Day Update'!M49</f>
        <v>0</v>
      </c>
      <c r="N49" s="12">
        <f ca="1">+'Initial Enrollment'!N49+'30 Day Update'!N49+'4 Day Update'!N49</f>
        <v>0</v>
      </c>
      <c r="O49" s="15"/>
      <c r="P49" s="188">
        <f ca="1">+'Initial Enrollment'!P49+'30 Day Update'!P49+'4 Day Update'!P49</f>
        <v>0</v>
      </c>
      <c r="Q49" s="188">
        <f ca="1">+'Initial Enrollment'!Q49+'30 Day Update'!Q49+'4 Day Update'!Q49</f>
        <v>0</v>
      </c>
      <c r="R49" s="189">
        <f ca="1">+'Initial Enrollment'!R49+'30 Day Update'!R49+'4 Day Update'!R49</f>
        <v>0</v>
      </c>
    </row>
    <row r="50" spans="1:18">
      <c r="A50" s="3">
        <v>42</v>
      </c>
      <c r="B50" s="4" t="s">
        <v>52</v>
      </c>
      <c r="C50" s="39" t="str">
        <f ca="1">'Initial Enrollment'!C50</f>
        <v>COE</v>
      </c>
      <c r="D50" s="10">
        <f t="shared" si="3"/>
        <v>0</v>
      </c>
      <c r="E50" s="10">
        <f t="shared" si="4"/>
        <v>3</v>
      </c>
      <c r="F50" s="12">
        <f t="shared" si="5"/>
        <v>0</v>
      </c>
      <c r="G50" s="10"/>
      <c r="H50" s="10">
        <f ca="1">+'Initial Enrollment'!H50+'30 Day Update'!H50+'4 Day Update'!H50</f>
        <v>0</v>
      </c>
      <c r="I50" s="10">
        <f ca="1">+'Initial Enrollment'!I50+'30 Day Update'!I50+'4 Day Update'!I50</f>
        <v>3</v>
      </c>
      <c r="J50" s="12">
        <f ca="1">+'Initial Enrollment'!J50+'30 Day Update'!J50+'4 Day Update'!J50</f>
        <v>0</v>
      </c>
      <c r="K50" s="15"/>
      <c r="L50" s="10">
        <f ca="1">+'Initial Enrollment'!L50+'30 Day Update'!L50+'4 Day Update'!L50</f>
        <v>0</v>
      </c>
      <c r="M50" s="10">
        <f ca="1">+'Initial Enrollment'!M50+'30 Day Update'!M50+'4 Day Update'!M50</f>
        <v>0</v>
      </c>
      <c r="N50" s="12">
        <f ca="1">+'Initial Enrollment'!N50+'30 Day Update'!N50+'4 Day Update'!N50</f>
        <v>0</v>
      </c>
      <c r="O50" s="15"/>
      <c r="P50" s="188">
        <f ca="1">+'Initial Enrollment'!P50+'30 Day Update'!P50+'4 Day Update'!P50</f>
        <v>0</v>
      </c>
      <c r="Q50" s="188">
        <f ca="1">+'Initial Enrollment'!Q50+'30 Day Update'!Q50+'4 Day Update'!Q50</f>
        <v>0</v>
      </c>
      <c r="R50" s="189">
        <f ca="1">+'Initial Enrollment'!R50+'30 Day Update'!R50+'4 Day Update'!R50</f>
        <v>0</v>
      </c>
    </row>
    <row r="51" spans="1:18">
      <c r="A51" s="3">
        <v>43</v>
      </c>
      <c r="B51" s="4" t="s">
        <v>53</v>
      </c>
      <c r="C51" s="39" t="str">
        <f ca="1">'Initial Enrollment'!C51</f>
        <v>MEP Database</v>
      </c>
      <c r="D51" s="10">
        <f t="shared" si="3"/>
        <v>0</v>
      </c>
      <c r="E51" s="10">
        <f t="shared" si="4"/>
        <v>3</v>
      </c>
      <c r="F51" s="12">
        <f t="shared" si="5"/>
        <v>0</v>
      </c>
      <c r="G51" s="10"/>
      <c r="H51" s="10">
        <f ca="1">+'Initial Enrollment'!H51+'30 Day Update'!H51+'4 Day Update'!H51</f>
        <v>0</v>
      </c>
      <c r="I51" s="10">
        <f ca="1">+'Initial Enrollment'!I51+'30 Day Update'!I51+'4 Day Update'!I51</f>
        <v>3</v>
      </c>
      <c r="J51" s="12">
        <f ca="1">+'Initial Enrollment'!J51+'30 Day Update'!J51+'4 Day Update'!J51</f>
        <v>0</v>
      </c>
      <c r="K51" s="15"/>
      <c r="L51" s="10">
        <f ca="1">+'Initial Enrollment'!L51+'30 Day Update'!L51+'4 Day Update'!L51</f>
        <v>0</v>
      </c>
      <c r="M51" s="10">
        <f ca="1">+'Initial Enrollment'!M51+'30 Day Update'!M51+'4 Day Update'!M51</f>
        <v>0</v>
      </c>
      <c r="N51" s="12">
        <f ca="1">+'Initial Enrollment'!N51+'30 Day Update'!N51+'4 Day Update'!N51</f>
        <v>0</v>
      </c>
      <c r="O51" s="15"/>
      <c r="P51" s="188">
        <f ca="1">+'Initial Enrollment'!P51+'30 Day Update'!P51+'4 Day Update'!P51</f>
        <v>0</v>
      </c>
      <c r="Q51" s="188">
        <f ca="1">+'Initial Enrollment'!Q51+'30 Day Update'!Q51+'4 Day Update'!Q51</f>
        <v>0</v>
      </c>
      <c r="R51" s="189">
        <f ca="1">+'Initial Enrollment'!R51+'30 Day Update'!R51+'4 Day Update'!R51</f>
        <v>0</v>
      </c>
    </row>
    <row r="52" spans="1:18">
      <c r="A52" s="3">
        <v>44</v>
      </c>
      <c r="B52" s="4" t="s">
        <v>54</v>
      </c>
      <c r="C52" s="39" t="str">
        <f ca="1">'Initial Enrollment'!C52</f>
        <v>MEP Database</v>
      </c>
      <c r="D52" s="10">
        <f t="shared" si="3"/>
        <v>0</v>
      </c>
      <c r="E52" s="10">
        <f t="shared" si="4"/>
        <v>3</v>
      </c>
      <c r="F52" s="12">
        <f t="shared" si="5"/>
        <v>0</v>
      </c>
      <c r="G52" s="10"/>
      <c r="H52" s="10">
        <f ca="1">+'Initial Enrollment'!H52+'30 Day Update'!H52+'4 Day Update'!H52</f>
        <v>0</v>
      </c>
      <c r="I52" s="10">
        <f ca="1">+'Initial Enrollment'!I52+'30 Day Update'!I52+'4 Day Update'!I52</f>
        <v>3</v>
      </c>
      <c r="J52" s="12">
        <f ca="1">+'Initial Enrollment'!J52+'30 Day Update'!J52+'4 Day Update'!J52</f>
        <v>0</v>
      </c>
      <c r="K52" s="15"/>
      <c r="L52" s="10">
        <f ca="1">+'Initial Enrollment'!L52+'30 Day Update'!L52+'4 Day Update'!L52</f>
        <v>0</v>
      </c>
      <c r="M52" s="10">
        <f ca="1">+'Initial Enrollment'!M52+'30 Day Update'!M52+'4 Day Update'!M52</f>
        <v>0</v>
      </c>
      <c r="N52" s="12">
        <f ca="1">+'Initial Enrollment'!N52+'30 Day Update'!N52+'4 Day Update'!N52</f>
        <v>0</v>
      </c>
      <c r="O52" s="15"/>
      <c r="P52" s="188">
        <f ca="1">+'Initial Enrollment'!P52+'30 Day Update'!P52+'4 Day Update'!P52</f>
        <v>0</v>
      </c>
      <c r="Q52" s="188">
        <f ca="1">+'Initial Enrollment'!Q52+'30 Day Update'!Q52+'4 Day Update'!Q52</f>
        <v>0</v>
      </c>
      <c r="R52" s="189">
        <f ca="1">+'Initial Enrollment'!R52+'30 Day Update'!R52+'4 Day Update'!R52</f>
        <v>0</v>
      </c>
    </row>
    <row r="53" spans="1:18">
      <c r="A53" s="3">
        <v>45</v>
      </c>
      <c r="B53" s="4" t="s">
        <v>55</v>
      </c>
      <c r="C53" s="39" t="str">
        <f ca="1">'Initial Enrollment'!C53</f>
        <v>MEP Database</v>
      </c>
      <c r="D53" s="10">
        <f t="shared" si="3"/>
        <v>0</v>
      </c>
      <c r="E53" s="10">
        <f t="shared" si="4"/>
        <v>5</v>
      </c>
      <c r="F53" s="12">
        <f t="shared" si="5"/>
        <v>0</v>
      </c>
      <c r="G53" s="10"/>
      <c r="H53" s="10">
        <f ca="1">+'Initial Enrollment'!H53+'30 Day Update'!H53+'4 Day Update'!H53</f>
        <v>0</v>
      </c>
      <c r="I53" s="10">
        <f ca="1">+'Initial Enrollment'!I53+'30 Day Update'!I53+'4 Day Update'!I53</f>
        <v>5</v>
      </c>
      <c r="J53" s="12">
        <f ca="1">+'Initial Enrollment'!J53+'30 Day Update'!J53+'4 Day Update'!J53</f>
        <v>0</v>
      </c>
      <c r="K53" s="15"/>
      <c r="L53" s="10">
        <f ca="1">+'Initial Enrollment'!L53+'30 Day Update'!L53+'4 Day Update'!L53</f>
        <v>0</v>
      </c>
      <c r="M53" s="10">
        <f ca="1">+'Initial Enrollment'!M53+'30 Day Update'!M53+'4 Day Update'!M53</f>
        <v>0</v>
      </c>
      <c r="N53" s="12">
        <f ca="1">+'Initial Enrollment'!N53+'30 Day Update'!N53+'4 Day Update'!N53</f>
        <v>0</v>
      </c>
      <c r="O53" s="15"/>
      <c r="P53" s="188">
        <f ca="1">+'Initial Enrollment'!P53+'30 Day Update'!P53+'4 Day Update'!P53</f>
        <v>0</v>
      </c>
      <c r="Q53" s="188">
        <f ca="1">+'Initial Enrollment'!Q53+'30 Day Update'!Q53+'4 Day Update'!Q53</f>
        <v>0</v>
      </c>
      <c r="R53" s="189">
        <f ca="1">+'Initial Enrollment'!R53+'30 Day Update'!R53+'4 Day Update'!R53</f>
        <v>0</v>
      </c>
    </row>
    <row r="54" spans="1:18">
      <c r="A54" s="3">
        <v>46</v>
      </c>
      <c r="B54" s="4" t="s">
        <v>56</v>
      </c>
      <c r="C54" s="39" t="str">
        <f ca="1">'Initial Enrollment'!C54</f>
        <v>Health Record</v>
      </c>
      <c r="D54" s="10">
        <f t="shared" si="3"/>
        <v>30</v>
      </c>
      <c r="E54" s="10">
        <f t="shared" si="4"/>
        <v>6</v>
      </c>
      <c r="F54" s="12">
        <f t="shared" si="5"/>
        <v>0.27443636950904393</v>
      </c>
      <c r="G54" s="10"/>
      <c r="H54" s="10">
        <f ca="1">+'Initial Enrollment'!H54+'30 Day Update'!H54+'4 Day Update'!H54</f>
        <v>15</v>
      </c>
      <c r="I54" s="10">
        <f ca="1">+'Initial Enrollment'!I54+'30 Day Update'!I54+'4 Day Update'!I54</f>
        <v>3</v>
      </c>
      <c r="J54" s="12">
        <f ca="1">+'Initial Enrollment'!J54+'30 Day Update'!J54+'4 Day Update'!J54</f>
        <v>0.13721818475452197</v>
      </c>
      <c r="K54" s="15"/>
      <c r="L54" s="10">
        <f ca="1">+'Initial Enrollment'!L54+'30 Day Update'!L54+'4 Day Update'!L54</f>
        <v>15</v>
      </c>
      <c r="M54" s="10">
        <f ca="1">+'Initial Enrollment'!M54+'30 Day Update'!M54+'4 Day Update'!M54</f>
        <v>3</v>
      </c>
      <c r="N54" s="12">
        <f ca="1">+'Initial Enrollment'!N54+'30 Day Update'!N54+'4 Day Update'!N54</f>
        <v>0.13721818475452197</v>
      </c>
      <c r="O54" s="15"/>
      <c r="P54" s="188">
        <f ca="1">+'Initial Enrollment'!P54+'30 Day Update'!P54+'4 Day Update'!P54</f>
        <v>0</v>
      </c>
      <c r="Q54" s="188">
        <f ca="1">+'Initial Enrollment'!Q54+'30 Day Update'!Q54+'4 Day Update'!Q54</f>
        <v>0</v>
      </c>
      <c r="R54" s="189">
        <f ca="1">+'Initial Enrollment'!R54+'30 Day Update'!R54+'4 Day Update'!R54</f>
        <v>0</v>
      </c>
    </row>
    <row r="55" spans="1:18">
      <c r="A55" s="3">
        <v>47</v>
      </c>
      <c r="B55" s="4" t="s">
        <v>232</v>
      </c>
      <c r="C55" s="39" t="str">
        <f ca="1">'Initial Enrollment'!C55</f>
        <v>MEP Database</v>
      </c>
      <c r="D55" s="10">
        <v>10</v>
      </c>
      <c r="E55" s="10">
        <v>6</v>
      </c>
      <c r="F55" s="12">
        <f t="shared" si="5"/>
        <v>0.25526768410852713</v>
      </c>
      <c r="G55" s="10"/>
      <c r="H55" s="10">
        <v>5</v>
      </c>
      <c r="I55" s="10">
        <f ca="1">+'Initial Enrollment'!I55+'30 Day Update'!I55+'4 Day Update'!I55</f>
        <v>3</v>
      </c>
      <c r="J55" s="12">
        <f ca="1">+'Initial Enrollment'!J55+'30 Day Update'!J55+'4 Day Update'!J55</f>
        <v>0.12763384205426356</v>
      </c>
      <c r="K55" s="15"/>
      <c r="L55" s="10">
        <v>5</v>
      </c>
      <c r="M55" s="10">
        <f ca="1">+'Initial Enrollment'!M55+'30 Day Update'!M55+'4 Day Update'!M55</f>
        <v>3</v>
      </c>
      <c r="N55" s="12">
        <f ca="1">+'Initial Enrollment'!N55+'30 Day Update'!N55+'4 Day Update'!N55</f>
        <v>0.12763384205426356</v>
      </c>
      <c r="O55" s="15"/>
      <c r="P55" s="188">
        <f ca="1">+'Initial Enrollment'!P55+'30 Day Update'!P55+'4 Day Update'!P55</f>
        <v>0</v>
      </c>
      <c r="Q55" s="188">
        <f ca="1">+'Initial Enrollment'!Q55+'30 Day Update'!Q55+'4 Day Update'!Q55</f>
        <v>0</v>
      </c>
      <c r="R55" s="189">
        <f ca="1">+'Initial Enrollment'!R55+'30 Day Update'!R55+'4 Day Update'!R55</f>
        <v>0</v>
      </c>
    </row>
    <row r="56" spans="1:18">
      <c r="A56" s="3">
        <v>48</v>
      </c>
      <c r="B56" s="4" t="s">
        <v>59</v>
      </c>
      <c r="C56" s="39" t="str">
        <f ca="1">'Initial Enrollment'!C56</f>
        <v>Student</v>
      </c>
      <c r="D56" s="10">
        <f t="shared" si="3"/>
        <v>30</v>
      </c>
      <c r="E56" s="10">
        <f t="shared" si="4"/>
        <v>6</v>
      </c>
      <c r="F56" s="12">
        <f t="shared" si="5"/>
        <v>0.11000707364341086</v>
      </c>
      <c r="G56" s="10"/>
      <c r="H56" s="10">
        <f ca="1">+'Initial Enrollment'!H56+'30 Day Update'!H56+'4 Day Update'!H56</f>
        <v>15</v>
      </c>
      <c r="I56" s="10">
        <f ca="1">+'Initial Enrollment'!I56+'30 Day Update'!I56+'4 Day Update'!I56</f>
        <v>3</v>
      </c>
      <c r="J56" s="12">
        <f ca="1">+'Initial Enrollment'!J56+'30 Day Update'!J56+'4 Day Update'!J56</f>
        <v>5.5003536821705432E-2</v>
      </c>
      <c r="K56" s="15"/>
      <c r="L56" s="10">
        <f ca="1">+'Initial Enrollment'!L56+'30 Day Update'!L56+'4 Day Update'!L56</f>
        <v>15</v>
      </c>
      <c r="M56" s="10">
        <f ca="1">+'Initial Enrollment'!M56+'30 Day Update'!M56+'4 Day Update'!M56</f>
        <v>3</v>
      </c>
      <c r="N56" s="12">
        <f ca="1">+'Initial Enrollment'!N56+'30 Day Update'!N56+'4 Day Update'!N56</f>
        <v>5.5003536821705432E-2</v>
      </c>
      <c r="O56" s="15"/>
      <c r="P56" s="188">
        <f ca="1">+'Initial Enrollment'!P56+'30 Day Update'!P56+'4 Day Update'!P56</f>
        <v>0</v>
      </c>
      <c r="Q56" s="188">
        <f ca="1">+'Initial Enrollment'!Q56+'30 Day Update'!Q56+'4 Day Update'!Q56</f>
        <v>0</v>
      </c>
      <c r="R56" s="189">
        <f ca="1">+'Initial Enrollment'!R56+'30 Day Update'!R56+'4 Day Update'!R56</f>
        <v>0</v>
      </c>
    </row>
    <row r="57" spans="1:18">
      <c r="A57" s="3">
        <v>49</v>
      </c>
      <c r="B57" s="4" t="s">
        <v>60</v>
      </c>
      <c r="C57" s="39" t="str">
        <f ca="1">'Initial Enrollment'!C57</f>
        <v>School/MEP Project Records</v>
      </c>
      <c r="D57" s="10">
        <f t="shared" si="3"/>
        <v>30</v>
      </c>
      <c r="E57" s="10">
        <f t="shared" si="4"/>
        <v>12</v>
      </c>
      <c r="F57" s="12">
        <f t="shared" si="5"/>
        <v>1.3537252906976744</v>
      </c>
      <c r="G57" s="10"/>
      <c r="H57" s="10">
        <f ca="1">+'Initial Enrollment'!H57+'30 Day Update'!H57+'4 Day Update'!H57</f>
        <v>15</v>
      </c>
      <c r="I57" s="10">
        <f ca="1">+'Initial Enrollment'!I57+'30 Day Update'!I57+'4 Day Update'!I57</f>
        <v>6</v>
      </c>
      <c r="J57" s="12">
        <f ca="1">+'Initial Enrollment'!J57+'30 Day Update'!J57+'4 Day Update'!J57</f>
        <v>0.67686264534883722</v>
      </c>
      <c r="K57" s="15"/>
      <c r="L57" s="10">
        <f ca="1">+'Initial Enrollment'!L57+'30 Day Update'!L57+'4 Day Update'!L57</f>
        <v>15</v>
      </c>
      <c r="M57" s="10">
        <f ca="1">+'Initial Enrollment'!M57+'30 Day Update'!M57+'4 Day Update'!M57</f>
        <v>6</v>
      </c>
      <c r="N57" s="12">
        <f ca="1">+'Initial Enrollment'!N57+'30 Day Update'!N57+'4 Day Update'!N57</f>
        <v>0.67686264534883722</v>
      </c>
      <c r="O57" s="15"/>
      <c r="P57" s="188">
        <f ca="1">+'Initial Enrollment'!P57+'30 Day Update'!P57+'4 Day Update'!P57</f>
        <v>0</v>
      </c>
      <c r="Q57" s="188">
        <f ca="1">+'Initial Enrollment'!Q57+'30 Day Update'!Q57+'4 Day Update'!Q57</f>
        <v>0</v>
      </c>
      <c r="R57" s="189">
        <f ca="1">+'Initial Enrollment'!R57+'30 Day Update'!R57+'4 Day Update'!R57</f>
        <v>0</v>
      </c>
    </row>
    <row r="58" spans="1:18">
      <c r="A58" s="5"/>
      <c r="B58" s="6" t="s">
        <v>62</v>
      </c>
      <c r="C58" s="39">
        <f ca="1">'Initial Enrollment'!C58</f>
        <v>0</v>
      </c>
      <c r="D58" s="10">
        <f t="shared" si="3"/>
        <v>0</v>
      </c>
      <c r="E58" s="10">
        <f t="shared" si="4"/>
        <v>0</v>
      </c>
      <c r="F58" s="12">
        <f t="shared" si="5"/>
        <v>0</v>
      </c>
      <c r="G58" s="10"/>
      <c r="H58" s="10">
        <f ca="1">+'Initial Enrollment'!H58+'30 Day Update'!H58+'4 Day Update'!H58</f>
        <v>0</v>
      </c>
      <c r="I58" s="10">
        <f ca="1">+'Initial Enrollment'!I58+'30 Day Update'!I58+'4 Day Update'!I58</f>
        <v>0</v>
      </c>
      <c r="J58" s="12">
        <f ca="1">+'Initial Enrollment'!J58+'30 Day Update'!J58+'4 Day Update'!J58</f>
        <v>0</v>
      </c>
      <c r="K58" s="15"/>
      <c r="L58" s="10">
        <f ca="1">+'Initial Enrollment'!L58+'30 Day Update'!L58+'4 Day Update'!L58</f>
        <v>0</v>
      </c>
      <c r="M58" s="10">
        <f ca="1">+'Initial Enrollment'!M58+'30 Day Update'!M58+'4 Day Update'!M58</f>
        <v>0</v>
      </c>
      <c r="N58" s="12">
        <f ca="1">+'Initial Enrollment'!N58+'30 Day Update'!N58+'4 Day Update'!N58</f>
        <v>0</v>
      </c>
      <c r="O58" s="15"/>
      <c r="P58" s="188">
        <f ca="1">+'Initial Enrollment'!P58+'30 Day Update'!P58+'4 Day Update'!P58</f>
        <v>0</v>
      </c>
      <c r="Q58" s="188">
        <f ca="1">+'Initial Enrollment'!Q58+'30 Day Update'!Q58+'4 Day Update'!Q58</f>
        <v>0</v>
      </c>
      <c r="R58" s="189">
        <f ca="1">+'Initial Enrollment'!R58+'30 Day Update'!R58+'4 Day Update'!R58</f>
        <v>0</v>
      </c>
    </row>
    <row r="59" spans="1:18">
      <c r="A59" s="3">
        <v>50</v>
      </c>
      <c r="B59" s="4" t="s">
        <v>63</v>
      </c>
      <c r="C59" s="39" t="str">
        <f ca="1">'Initial Enrollment'!C59</f>
        <v>State or District Computer System</v>
      </c>
      <c r="D59" s="10">
        <f t="shared" si="3"/>
        <v>30</v>
      </c>
      <c r="E59" s="10">
        <f t="shared" si="4"/>
        <v>18</v>
      </c>
      <c r="F59" s="12">
        <f t="shared" si="5"/>
        <v>2.2668063414473956</v>
      </c>
      <c r="G59" s="10"/>
      <c r="H59" s="10">
        <f ca="1">+'Initial Enrollment'!H59+'30 Day Update'!H59+'4 Day Update'!H59</f>
        <v>15</v>
      </c>
      <c r="I59" s="10">
        <f ca="1">+'Initial Enrollment'!I59+'30 Day Update'!I59+'4 Day Update'!I59</f>
        <v>9</v>
      </c>
      <c r="J59" s="12">
        <f ca="1">+'Initial Enrollment'!J59+'30 Day Update'!J59+'4 Day Update'!J59</f>
        <v>1.1334031707236978</v>
      </c>
      <c r="K59" s="15"/>
      <c r="L59" s="10">
        <f ca="1">+'Initial Enrollment'!L59+'30 Day Update'!L59+'4 Day Update'!L59</f>
        <v>15</v>
      </c>
      <c r="M59" s="10">
        <f ca="1">+'Initial Enrollment'!M59+'30 Day Update'!M59+'4 Day Update'!M59</f>
        <v>9</v>
      </c>
      <c r="N59" s="12">
        <f ca="1">+'Initial Enrollment'!N59+'30 Day Update'!N59+'4 Day Update'!N59</f>
        <v>1.1334031707236978</v>
      </c>
      <c r="O59" s="15"/>
      <c r="P59" s="188">
        <f ca="1">+'Initial Enrollment'!P59+'30 Day Update'!P59+'4 Day Update'!P59</f>
        <v>0</v>
      </c>
      <c r="Q59" s="188">
        <f ca="1">+'Initial Enrollment'!Q59+'30 Day Update'!Q59+'4 Day Update'!Q59</f>
        <v>0</v>
      </c>
      <c r="R59" s="189">
        <f ca="1">+'Initial Enrollment'!R59+'30 Day Update'!R59+'4 Day Update'!R59</f>
        <v>0</v>
      </c>
    </row>
    <row r="60" spans="1:18">
      <c r="A60" s="3">
        <v>51</v>
      </c>
      <c r="B60" s="4" t="s">
        <v>64</v>
      </c>
      <c r="C60" s="39" t="str">
        <f ca="1">'Initial Enrollment'!C60</f>
        <v>State or District Computer System</v>
      </c>
      <c r="D60" s="10">
        <f t="shared" si="3"/>
        <v>30</v>
      </c>
      <c r="E60" s="10">
        <f t="shared" si="4"/>
        <v>18</v>
      </c>
      <c r="F60" s="12">
        <f t="shared" si="5"/>
        <v>2.2668063414473956</v>
      </c>
      <c r="G60" s="10"/>
      <c r="H60" s="10">
        <f ca="1">+'Initial Enrollment'!H60+'30 Day Update'!H60+'4 Day Update'!H60</f>
        <v>15</v>
      </c>
      <c r="I60" s="10">
        <f ca="1">+'Initial Enrollment'!I60+'30 Day Update'!I60+'4 Day Update'!I60</f>
        <v>9</v>
      </c>
      <c r="J60" s="12">
        <f ca="1">+'Initial Enrollment'!J60+'30 Day Update'!J60+'4 Day Update'!J60</f>
        <v>1.1334031707236978</v>
      </c>
      <c r="K60" s="15"/>
      <c r="L60" s="10">
        <f ca="1">+'Initial Enrollment'!L60+'30 Day Update'!L60+'4 Day Update'!L60</f>
        <v>15</v>
      </c>
      <c r="M60" s="10">
        <f ca="1">+'Initial Enrollment'!M60+'30 Day Update'!M60+'4 Day Update'!M60</f>
        <v>9</v>
      </c>
      <c r="N60" s="12">
        <f ca="1">+'Initial Enrollment'!N60+'30 Day Update'!N60+'4 Day Update'!N60</f>
        <v>1.1334031707236978</v>
      </c>
      <c r="O60" s="15"/>
      <c r="P60" s="188">
        <f ca="1">+'Initial Enrollment'!P60+'30 Day Update'!P60+'4 Day Update'!P60</f>
        <v>0</v>
      </c>
      <c r="Q60" s="188">
        <f ca="1">+'Initial Enrollment'!Q60+'30 Day Update'!Q60+'4 Day Update'!Q60</f>
        <v>0</v>
      </c>
      <c r="R60" s="189">
        <f ca="1">+'Initial Enrollment'!R60+'30 Day Update'!R60+'4 Day Update'!R60</f>
        <v>0</v>
      </c>
    </row>
    <row r="61" spans="1:18">
      <c r="A61" s="3">
        <v>52</v>
      </c>
      <c r="B61" s="4" t="s">
        <v>65</v>
      </c>
      <c r="C61" s="39" t="str">
        <f ca="1">'Initial Enrollment'!C61</f>
        <v>State or District Computer System</v>
      </c>
      <c r="D61" s="10">
        <f t="shared" si="3"/>
        <v>30</v>
      </c>
      <c r="E61" s="10">
        <f t="shared" si="4"/>
        <v>18</v>
      </c>
      <c r="F61" s="12">
        <f t="shared" si="5"/>
        <v>2.2668063414473956</v>
      </c>
      <c r="G61" s="10"/>
      <c r="H61" s="10">
        <f ca="1">+'Initial Enrollment'!H61+'30 Day Update'!H61+'4 Day Update'!H61</f>
        <v>15</v>
      </c>
      <c r="I61" s="10">
        <f ca="1">+'Initial Enrollment'!I61+'30 Day Update'!I61+'4 Day Update'!I61</f>
        <v>9</v>
      </c>
      <c r="J61" s="12">
        <f ca="1">+'Initial Enrollment'!J61+'30 Day Update'!J61+'4 Day Update'!J61</f>
        <v>1.1334031707236978</v>
      </c>
      <c r="K61" s="15"/>
      <c r="L61" s="10">
        <f ca="1">+'Initial Enrollment'!L61+'30 Day Update'!L61+'4 Day Update'!L61</f>
        <v>15</v>
      </c>
      <c r="M61" s="10">
        <f ca="1">+'Initial Enrollment'!M61+'30 Day Update'!M61+'4 Day Update'!M61</f>
        <v>9</v>
      </c>
      <c r="N61" s="12">
        <f ca="1">+'Initial Enrollment'!N61+'30 Day Update'!N61+'4 Day Update'!N61</f>
        <v>1.1334031707236978</v>
      </c>
      <c r="O61" s="15"/>
      <c r="P61" s="188">
        <f ca="1">+'Initial Enrollment'!P61+'30 Day Update'!P61+'4 Day Update'!P61</f>
        <v>0</v>
      </c>
      <c r="Q61" s="188">
        <f ca="1">+'Initial Enrollment'!Q61+'30 Day Update'!Q61+'4 Day Update'!Q61</f>
        <v>0</v>
      </c>
      <c r="R61" s="189">
        <f ca="1">+'Initial Enrollment'!R61+'30 Day Update'!R61+'4 Day Update'!R61</f>
        <v>0</v>
      </c>
    </row>
    <row r="62" spans="1:18">
      <c r="A62" s="3">
        <v>53</v>
      </c>
      <c r="B62" s="4" t="s">
        <v>66</v>
      </c>
      <c r="C62" s="39" t="str">
        <f ca="1">'Initial Enrollment'!C62</f>
        <v>State or District Computer System</v>
      </c>
      <c r="D62" s="10">
        <f t="shared" si="3"/>
        <v>30</v>
      </c>
      <c r="E62" s="10">
        <f t="shared" si="4"/>
        <v>18</v>
      </c>
      <c r="F62" s="12">
        <f t="shared" si="5"/>
        <v>2.2668063414473956</v>
      </c>
      <c r="G62" s="10"/>
      <c r="H62" s="10">
        <f ca="1">+'Initial Enrollment'!H62+'30 Day Update'!H62+'4 Day Update'!H62</f>
        <v>15</v>
      </c>
      <c r="I62" s="10">
        <f ca="1">+'Initial Enrollment'!I62+'30 Day Update'!I62+'4 Day Update'!I62</f>
        <v>9</v>
      </c>
      <c r="J62" s="12">
        <f ca="1">+'Initial Enrollment'!J62+'30 Day Update'!J62+'4 Day Update'!J62</f>
        <v>1.1334031707236978</v>
      </c>
      <c r="K62" s="15"/>
      <c r="L62" s="10">
        <f ca="1">+'Initial Enrollment'!L62+'30 Day Update'!L62+'4 Day Update'!L62</f>
        <v>15</v>
      </c>
      <c r="M62" s="10">
        <f ca="1">+'Initial Enrollment'!M62+'30 Day Update'!M62+'4 Day Update'!M62</f>
        <v>9</v>
      </c>
      <c r="N62" s="12">
        <f ca="1">+'Initial Enrollment'!N62+'30 Day Update'!N62+'4 Day Update'!N62</f>
        <v>1.1334031707236978</v>
      </c>
      <c r="O62" s="15"/>
      <c r="P62" s="188">
        <f ca="1">+'Initial Enrollment'!P62+'30 Day Update'!P62+'4 Day Update'!P62</f>
        <v>0</v>
      </c>
      <c r="Q62" s="188">
        <f ca="1">+'Initial Enrollment'!Q62+'30 Day Update'!Q62+'4 Day Update'!Q62</f>
        <v>0</v>
      </c>
      <c r="R62" s="189">
        <f ca="1">+'Initial Enrollment'!R62+'30 Day Update'!R62+'4 Day Update'!R62</f>
        <v>0</v>
      </c>
    </row>
    <row r="63" spans="1:18">
      <c r="A63" s="3">
        <v>54</v>
      </c>
      <c r="B63" s="4" t="s">
        <v>67</v>
      </c>
      <c r="C63" s="39" t="str">
        <f ca="1">'Initial Enrollment'!C63</f>
        <v>State or District Computer System</v>
      </c>
      <c r="D63" s="10">
        <f t="shared" si="3"/>
        <v>30</v>
      </c>
      <c r="E63" s="10">
        <f t="shared" si="4"/>
        <v>18</v>
      </c>
      <c r="F63" s="12">
        <f t="shared" si="5"/>
        <v>2.2668063414473956</v>
      </c>
      <c r="G63" s="10"/>
      <c r="H63" s="10">
        <f ca="1">+'Initial Enrollment'!H63+'30 Day Update'!H63+'4 Day Update'!H63</f>
        <v>15</v>
      </c>
      <c r="I63" s="10">
        <f ca="1">+'Initial Enrollment'!I63+'30 Day Update'!I63+'4 Day Update'!I63</f>
        <v>9</v>
      </c>
      <c r="J63" s="12">
        <f ca="1">+'Initial Enrollment'!J63+'30 Day Update'!J63+'4 Day Update'!J63</f>
        <v>1.1334031707236978</v>
      </c>
      <c r="K63" s="15"/>
      <c r="L63" s="10">
        <f ca="1">+'Initial Enrollment'!L63+'30 Day Update'!L63+'4 Day Update'!L63</f>
        <v>15</v>
      </c>
      <c r="M63" s="10">
        <f ca="1">+'Initial Enrollment'!M63+'30 Day Update'!M63+'4 Day Update'!M63</f>
        <v>9</v>
      </c>
      <c r="N63" s="12">
        <f ca="1">+'Initial Enrollment'!N63+'30 Day Update'!N63+'4 Day Update'!N63</f>
        <v>1.1334031707236978</v>
      </c>
      <c r="O63" s="15"/>
      <c r="P63" s="188">
        <f ca="1">+'Initial Enrollment'!P63+'30 Day Update'!P63+'4 Day Update'!P63</f>
        <v>0</v>
      </c>
      <c r="Q63" s="188">
        <f ca="1">+'Initial Enrollment'!Q63+'30 Day Update'!Q63+'4 Day Update'!Q63</f>
        <v>0</v>
      </c>
      <c r="R63" s="189">
        <f ca="1">+'Initial Enrollment'!R63+'30 Day Update'!R63+'4 Day Update'!R63</f>
        <v>0</v>
      </c>
    </row>
    <row r="64" spans="1:18">
      <c r="A64" s="3">
        <v>55</v>
      </c>
      <c r="B64" s="4" t="s">
        <v>68</v>
      </c>
      <c r="C64" s="39" t="str">
        <f ca="1">'Initial Enrollment'!C64</f>
        <v>State or District Computer System</v>
      </c>
      <c r="D64" s="10">
        <f t="shared" ref="D64:D77" si="6">+H64+L64+P64</f>
        <v>30</v>
      </c>
      <c r="E64" s="10">
        <f t="shared" ref="E64:E78" si="7">+I64+M64+Q64</f>
        <v>18</v>
      </c>
      <c r="F64" s="12">
        <f t="shared" ref="F64:F78" si="8">+J64+N64+R64</f>
        <v>2.2668063414473956</v>
      </c>
      <c r="G64" s="10"/>
      <c r="H64" s="10">
        <f ca="1">+'Initial Enrollment'!H64+'30 Day Update'!H64+'4 Day Update'!H64</f>
        <v>15</v>
      </c>
      <c r="I64" s="10">
        <f ca="1">+'Initial Enrollment'!I64+'30 Day Update'!I64+'4 Day Update'!I64</f>
        <v>9</v>
      </c>
      <c r="J64" s="12">
        <f ca="1">+'Initial Enrollment'!J64+'30 Day Update'!J64+'4 Day Update'!J64</f>
        <v>1.1334031707236978</v>
      </c>
      <c r="K64" s="15"/>
      <c r="L64" s="10">
        <f ca="1">+'Initial Enrollment'!L64+'30 Day Update'!L64+'4 Day Update'!L64</f>
        <v>15</v>
      </c>
      <c r="M64" s="10">
        <f ca="1">+'Initial Enrollment'!M64+'30 Day Update'!M64+'4 Day Update'!M64</f>
        <v>9</v>
      </c>
      <c r="N64" s="12">
        <f ca="1">+'Initial Enrollment'!N64+'30 Day Update'!N64+'4 Day Update'!N64</f>
        <v>1.1334031707236978</v>
      </c>
      <c r="O64" s="15"/>
      <c r="P64" s="188">
        <f ca="1">+'Initial Enrollment'!P64+'30 Day Update'!P64+'4 Day Update'!P64</f>
        <v>0</v>
      </c>
      <c r="Q64" s="188">
        <f ca="1">+'Initial Enrollment'!Q64+'30 Day Update'!Q64+'4 Day Update'!Q64</f>
        <v>0</v>
      </c>
      <c r="R64" s="189">
        <f ca="1">+'Initial Enrollment'!R64+'30 Day Update'!R64+'4 Day Update'!R64</f>
        <v>0</v>
      </c>
    </row>
    <row r="65" spans="1:21">
      <c r="A65" s="3">
        <v>56</v>
      </c>
      <c r="B65" s="4" t="s">
        <v>69</v>
      </c>
      <c r="C65" s="39" t="str">
        <f ca="1">'Initial Enrollment'!C65</f>
        <v>State or District Computer System</v>
      </c>
      <c r="D65" s="10">
        <f t="shared" si="6"/>
        <v>30</v>
      </c>
      <c r="E65" s="10">
        <f t="shared" si="7"/>
        <v>18</v>
      </c>
      <c r="F65" s="12">
        <f t="shared" si="8"/>
        <v>2.2668063414473956</v>
      </c>
      <c r="G65" s="10"/>
      <c r="H65" s="10">
        <f ca="1">+'Initial Enrollment'!H65+'30 Day Update'!H65+'4 Day Update'!H65</f>
        <v>15</v>
      </c>
      <c r="I65" s="10">
        <f ca="1">+'Initial Enrollment'!I65+'30 Day Update'!I65+'4 Day Update'!I65</f>
        <v>9</v>
      </c>
      <c r="J65" s="12">
        <f ca="1">+'Initial Enrollment'!J65+'30 Day Update'!J65+'4 Day Update'!J65</f>
        <v>1.1334031707236978</v>
      </c>
      <c r="K65" s="15"/>
      <c r="L65" s="10">
        <f ca="1">+'Initial Enrollment'!L65+'30 Day Update'!L65+'4 Day Update'!L65</f>
        <v>15</v>
      </c>
      <c r="M65" s="10">
        <f ca="1">+'Initial Enrollment'!M65+'30 Day Update'!M65+'4 Day Update'!M65</f>
        <v>9</v>
      </c>
      <c r="N65" s="12">
        <f ca="1">+'Initial Enrollment'!N65+'30 Day Update'!N65+'4 Day Update'!N65</f>
        <v>1.1334031707236978</v>
      </c>
      <c r="O65" s="15"/>
      <c r="P65" s="188">
        <f ca="1">+'Initial Enrollment'!P65+'30 Day Update'!P65+'4 Day Update'!P65</f>
        <v>0</v>
      </c>
      <c r="Q65" s="188">
        <f ca="1">+'Initial Enrollment'!Q65+'30 Day Update'!Q65+'4 Day Update'!Q65</f>
        <v>0</v>
      </c>
      <c r="R65" s="189">
        <f ca="1">+'Initial Enrollment'!R65+'30 Day Update'!R65+'4 Day Update'!R65</f>
        <v>0</v>
      </c>
    </row>
    <row r="66" spans="1:21" s="276" customFormat="1">
      <c r="A66" s="267">
        <v>69</v>
      </c>
      <c r="B66" s="268" t="s">
        <v>271</v>
      </c>
      <c r="C66" s="269" t="s">
        <v>103</v>
      </c>
      <c r="D66" s="10">
        <f t="shared" ref="D66:F67" si="9">+H66+L66+P66</f>
        <v>30</v>
      </c>
      <c r="E66" s="10">
        <f t="shared" si="9"/>
        <v>18</v>
      </c>
      <c r="F66" s="12">
        <f t="shared" si="9"/>
        <v>2.2668063414473956</v>
      </c>
      <c r="G66" s="10"/>
      <c r="H66" s="10">
        <f ca="1">+'Initial Enrollment'!H66+'30 Day Update'!H66+'4 Day Update'!H66</f>
        <v>15</v>
      </c>
      <c r="I66" s="10">
        <f ca="1">+'Initial Enrollment'!I66+'30 Day Update'!I66+'4 Day Update'!I66</f>
        <v>9</v>
      </c>
      <c r="J66" s="12">
        <f ca="1">+'Initial Enrollment'!J66+'30 Day Update'!J66+'4 Day Update'!J66</f>
        <v>1.1334031707236978</v>
      </c>
      <c r="K66" s="15"/>
      <c r="L66" s="10">
        <f ca="1">+'Initial Enrollment'!L66+'30 Day Update'!L66+'4 Day Update'!L66</f>
        <v>15</v>
      </c>
      <c r="M66" s="10">
        <f ca="1">+'Initial Enrollment'!M66+'30 Day Update'!M66+'4 Day Update'!M66</f>
        <v>9</v>
      </c>
      <c r="N66" s="12">
        <f ca="1">+'Initial Enrollment'!N66+'30 Day Update'!N66+'4 Day Update'!N66</f>
        <v>1.1334031707236978</v>
      </c>
      <c r="O66" s="15"/>
      <c r="P66" s="188">
        <f ca="1">+'Initial Enrollment'!P66+'30 Day Update'!P66+'4 Day Update'!P66</f>
        <v>0</v>
      </c>
      <c r="Q66" s="188">
        <f ca="1">+'Initial Enrollment'!Q66+'30 Day Update'!Q66+'4 Day Update'!Q66</f>
        <v>0</v>
      </c>
      <c r="R66" s="189">
        <f ca="1">+'Initial Enrollment'!R66+'30 Day Update'!R66+'4 Day Update'!R66</f>
        <v>0</v>
      </c>
      <c r="S66"/>
      <c r="T66"/>
      <c r="U66"/>
    </row>
    <row r="67" spans="1:21" s="276" customFormat="1">
      <c r="A67" s="267">
        <v>70</v>
      </c>
      <c r="B67" s="268" t="s">
        <v>272</v>
      </c>
      <c r="C67" s="269" t="s">
        <v>103</v>
      </c>
      <c r="D67" s="10">
        <f t="shared" si="9"/>
        <v>30</v>
      </c>
      <c r="E67" s="10">
        <f t="shared" si="9"/>
        <v>18</v>
      </c>
      <c r="F67" s="12">
        <f t="shared" si="9"/>
        <v>2.2668063414473956</v>
      </c>
      <c r="G67" s="10"/>
      <c r="H67" s="10">
        <f ca="1">+'Initial Enrollment'!H67+'30 Day Update'!H67+'4 Day Update'!H67</f>
        <v>15</v>
      </c>
      <c r="I67" s="10">
        <f ca="1">+'Initial Enrollment'!I67+'30 Day Update'!I67+'4 Day Update'!I67</f>
        <v>9</v>
      </c>
      <c r="J67" s="12">
        <f ca="1">+'Initial Enrollment'!J67+'30 Day Update'!J67+'4 Day Update'!J67</f>
        <v>1.1334031707236978</v>
      </c>
      <c r="K67" s="15"/>
      <c r="L67" s="10">
        <f ca="1">+'Initial Enrollment'!L67+'30 Day Update'!L67+'4 Day Update'!L67</f>
        <v>15</v>
      </c>
      <c r="M67" s="10">
        <f ca="1">+'Initial Enrollment'!M67+'30 Day Update'!M67+'4 Day Update'!M67</f>
        <v>9</v>
      </c>
      <c r="N67" s="12">
        <f ca="1">+'Initial Enrollment'!N67+'30 Day Update'!N67+'4 Day Update'!N67</f>
        <v>1.1334031707236978</v>
      </c>
      <c r="O67" s="15"/>
      <c r="P67" s="188">
        <f ca="1">+'Initial Enrollment'!P67+'30 Day Update'!P67+'4 Day Update'!P67</f>
        <v>0</v>
      </c>
      <c r="Q67" s="188">
        <f ca="1">+'Initial Enrollment'!Q67+'30 Day Update'!Q67+'4 Day Update'!Q67</f>
        <v>0</v>
      </c>
      <c r="R67" s="189">
        <f ca="1">+'Initial Enrollment'!R67+'30 Day Update'!R67+'4 Day Update'!R67</f>
        <v>0</v>
      </c>
      <c r="S67"/>
      <c r="T67"/>
      <c r="U67"/>
    </row>
    <row r="68" spans="1:21">
      <c r="A68" s="5"/>
      <c r="B68" s="6" t="s">
        <v>70</v>
      </c>
      <c r="C68" s="39">
        <f ca="1">'Initial Enrollment'!C69</f>
        <v>0</v>
      </c>
      <c r="D68" s="10">
        <f t="shared" si="6"/>
        <v>0</v>
      </c>
      <c r="E68" s="10">
        <f t="shared" si="7"/>
        <v>0</v>
      </c>
      <c r="F68" s="12">
        <f t="shared" si="8"/>
        <v>0</v>
      </c>
      <c r="G68" s="10"/>
      <c r="H68" s="10">
        <f ca="1">+'Initial Enrollment'!H69+'30 Day Update'!H68+'4 Day Update'!H68</f>
        <v>0</v>
      </c>
      <c r="I68" s="10">
        <f ca="1">+'Initial Enrollment'!I69+'30 Day Update'!I68+'4 Day Update'!I68</f>
        <v>0</v>
      </c>
      <c r="J68" s="12">
        <f ca="1">+'Initial Enrollment'!J69+'30 Day Update'!J68+'4 Day Update'!J68</f>
        <v>0</v>
      </c>
      <c r="K68" s="15"/>
      <c r="L68" s="10">
        <f ca="1">+'Initial Enrollment'!L69+'30 Day Update'!L68+'4 Day Update'!L68</f>
        <v>0</v>
      </c>
      <c r="M68" s="10">
        <f ca="1">+'Initial Enrollment'!M69+'30 Day Update'!M68+'4 Day Update'!M68</f>
        <v>0</v>
      </c>
      <c r="N68" s="12">
        <f ca="1">+'Initial Enrollment'!N69+'30 Day Update'!N68+'4 Day Update'!N68</f>
        <v>0</v>
      </c>
      <c r="O68" s="15"/>
      <c r="P68" s="188">
        <f ca="1">+'Initial Enrollment'!P69+'30 Day Update'!P68+'4 Day Update'!P68</f>
        <v>0</v>
      </c>
      <c r="Q68" s="188">
        <f ca="1">+'Initial Enrollment'!Q69+'30 Day Update'!Q68+'4 Day Update'!Q68</f>
        <v>0</v>
      </c>
      <c r="R68" s="189">
        <f ca="1">+'Initial Enrollment'!R69+'30 Day Update'!R68+'4 Day Update'!R68</f>
        <v>0</v>
      </c>
    </row>
    <row r="69" spans="1:21">
      <c r="A69" s="3">
        <v>57</v>
      </c>
      <c r="B69" s="4" t="s">
        <v>71</v>
      </c>
      <c r="C69" s="39" t="str">
        <f ca="1">'Initial Enrollment'!C70</f>
        <v>School Transcript</v>
      </c>
      <c r="D69" s="10">
        <f t="shared" si="6"/>
        <v>45</v>
      </c>
      <c r="E69" s="10">
        <f t="shared" si="7"/>
        <v>44</v>
      </c>
      <c r="F69" s="12">
        <f t="shared" si="8"/>
        <v>2.9790697674418607</v>
      </c>
      <c r="G69" s="10"/>
      <c r="H69" s="10">
        <f ca="1">+'Initial Enrollment'!H70+'30 Day Update'!H69+'4 Day Update'!H69</f>
        <v>15</v>
      </c>
      <c r="I69" s="10">
        <f ca="1">+'Initial Enrollment'!I70+'30 Day Update'!I69+'4 Day Update'!I69</f>
        <v>22</v>
      </c>
      <c r="J69" s="12">
        <f ca="1">+'Initial Enrollment'!J70+'30 Day Update'!J69+'4 Day Update'!J69</f>
        <v>0.99302325581395356</v>
      </c>
      <c r="K69" s="15"/>
      <c r="L69" s="10">
        <f ca="1">+'Initial Enrollment'!L70+'30 Day Update'!L69+'4 Day Update'!L69</f>
        <v>30</v>
      </c>
      <c r="M69" s="10">
        <f ca="1">+'Initial Enrollment'!M70+'30 Day Update'!M69+'4 Day Update'!M69</f>
        <v>22</v>
      </c>
      <c r="N69" s="12">
        <f ca="1">+'Initial Enrollment'!N70+'30 Day Update'!N69+'4 Day Update'!N69</f>
        <v>1.9860465116279071</v>
      </c>
      <c r="O69" s="15"/>
      <c r="P69" s="188">
        <f ca="1">+'Initial Enrollment'!P70+'30 Day Update'!P69+'4 Day Update'!P69</f>
        <v>0</v>
      </c>
      <c r="Q69" s="188">
        <f ca="1">+'Initial Enrollment'!Q70+'30 Day Update'!Q69+'4 Day Update'!Q69</f>
        <v>0</v>
      </c>
      <c r="R69" s="189">
        <f ca="1">+'Initial Enrollment'!R70+'30 Day Update'!R69+'4 Day Update'!R69</f>
        <v>0</v>
      </c>
    </row>
    <row r="70" spans="1:21">
      <c r="A70" s="3">
        <v>58</v>
      </c>
      <c r="B70" s="4" t="s">
        <v>72</v>
      </c>
      <c r="C70" s="39" t="str">
        <f ca="1">'Initial Enrollment'!C71</f>
        <v>School Transcript</v>
      </c>
      <c r="D70" s="10">
        <f t="shared" si="6"/>
        <v>30</v>
      </c>
      <c r="E70" s="10">
        <f t="shared" si="7"/>
        <v>44</v>
      </c>
      <c r="F70" s="12">
        <f t="shared" si="8"/>
        <v>1.9860465116279071</v>
      </c>
      <c r="G70" s="10"/>
      <c r="H70" s="10">
        <f ca="1">+'Initial Enrollment'!H71+'30 Day Update'!H70+'4 Day Update'!H70</f>
        <v>15</v>
      </c>
      <c r="I70" s="10">
        <f ca="1">+'Initial Enrollment'!I71+'30 Day Update'!I70+'4 Day Update'!I70</f>
        <v>22</v>
      </c>
      <c r="J70" s="12">
        <f ca="1">+'Initial Enrollment'!J71+'30 Day Update'!J70+'4 Day Update'!J70</f>
        <v>0.99302325581395356</v>
      </c>
      <c r="K70" s="15"/>
      <c r="L70" s="10">
        <f ca="1">+'Initial Enrollment'!L71+'30 Day Update'!L70+'4 Day Update'!L70</f>
        <v>15</v>
      </c>
      <c r="M70" s="10">
        <f ca="1">+'Initial Enrollment'!M71+'30 Day Update'!M70+'4 Day Update'!M70</f>
        <v>22</v>
      </c>
      <c r="N70" s="12">
        <f ca="1">+'Initial Enrollment'!N71+'30 Day Update'!N70+'4 Day Update'!N70</f>
        <v>0.99302325581395356</v>
      </c>
      <c r="O70" s="15"/>
      <c r="P70" s="188">
        <f ca="1">+'Initial Enrollment'!P71+'30 Day Update'!P70+'4 Day Update'!P70</f>
        <v>0</v>
      </c>
      <c r="Q70" s="188">
        <f ca="1">+'Initial Enrollment'!Q71+'30 Day Update'!Q70+'4 Day Update'!Q70</f>
        <v>0</v>
      </c>
      <c r="R70" s="189">
        <f ca="1">+'Initial Enrollment'!R71+'30 Day Update'!R70+'4 Day Update'!R70</f>
        <v>0</v>
      </c>
    </row>
    <row r="71" spans="1:21">
      <c r="A71" s="3">
        <v>59</v>
      </c>
      <c r="B71" s="4" t="s">
        <v>73</v>
      </c>
      <c r="C71" s="39" t="str">
        <f ca="1">'Initial Enrollment'!C72</f>
        <v>School Transcript</v>
      </c>
      <c r="D71" s="10">
        <f t="shared" si="6"/>
        <v>30</v>
      </c>
      <c r="E71" s="10">
        <f t="shared" si="7"/>
        <v>44</v>
      </c>
      <c r="F71" s="12">
        <f t="shared" si="8"/>
        <v>1.9860465116279071</v>
      </c>
      <c r="G71" s="10"/>
      <c r="H71" s="10">
        <f ca="1">+'Initial Enrollment'!H72+'30 Day Update'!H71+'4 Day Update'!H71</f>
        <v>15</v>
      </c>
      <c r="I71" s="10">
        <f ca="1">+'Initial Enrollment'!I72+'30 Day Update'!I71+'4 Day Update'!I71</f>
        <v>22</v>
      </c>
      <c r="J71" s="12">
        <f ca="1">+'Initial Enrollment'!J72+'30 Day Update'!J71+'4 Day Update'!J71</f>
        <v>0.99302325581395356</v>
      </c>
      <c r="K71" s="15"/>
      <c r="L71" s="10">
        <f ca="1">+'Initial Enrollment'!L72+'30 Day Update'!L71+'4 Day Update'!L71</f>
        <v>15</v>
      </c>
      <c r="M71" s="10">
        <f ca="1">+'Initial Enrollment'!M72+'30 Day Update'!M71+'4 Day Update'!M71</f>
        <v>22</v>
      </c>
      <c r="N71" s="12">
        <f ca="1">+'Initial Enrollment'!N72+'30 Day Update'!N71+'4 Day Update'!N71</f>
        <v>0.99302325581395356</v>
      </c>
      <c r="O71" s="15"/>
      <c r="P71" s="188">
        <f ca="1">+'Initial Enrollment'!P72+'30 Day Update'!P71+'4 Day Update'!P71</f>
        <v>0</v>
      </c>
      <c r="Q71" s="188">
        <f ca="1">+'Initial Enrollment'!Q72+'30 Day Update'!Q71+'4 Day Update'!Q71</f>
        <v>0</v>
      </c>
      <c r="R71" s="189">
        <f ca="1">+'Initial Enrollment'!R72+'30 Day Update'!R71+'4 Day Update'!R71</f>
        <v>0</v>
      </c>
    </row>
    <row r="72" spans="1:21">
      <c r="A72" s="3">
        <v>60</v>
      </c>
      <c r="B72" s="4" t="s">
        <v>74</v>
      </c>
      <c r="C72" s="39" t="str">
        <f ca="1">'Initial Enrollment'!C73</f>
        <v>School Transcript</v>
      </c>
      <c r="D72" s="10">
        <f t="shared" si="6"/>
        <v>30</v>
      </c>
      <c r="E72" s="10">
        <f t="shared" si="7"/>
        <v>44</v>
      </c>
      <c r="F72" s="12">
        <f t="shared" si="8"/>
        <v>1.9860465116279071</v>
      </c>
      <c r="G72" s="10"/>
      <c r="H72" s="10">
        <f ca="1">+'Initial Enrollment'!H73+'30 Day Update'!H72+'4 Day Update'!H72</f>
        <v>15</v>
      </c>
      <c r="I72" s="10">
        <f ca="1">+'Initial Enrollment'!I73+'30 Day Update'!I72+'4 Day Update'!I72</f>
        <v>22</v>
      </c>
      <c r="J72" s="12">
        <f ca="1">+'Initial Enrollment'!J73+'30 Day Update'!J72+'4 Day Update'!J72</f>
        <v>0.99302325581395356</v>
      </c>
      <c r="K72" s="15"/>
      <c r="L72" s="10">
        <f ca="1">+'Initial Enrollment'!L73+'30 Day Update'!L72+'4 Day Update'!L72</f>
        <v>15</v>
      </c>
      <c r="M72" s="10">
        <f ca="1">+'Initial Enrollment'!M73+'30 Day Update'!M72+'4 Day Update'!M72</f>
        <v>22</v>
      </c>
      <c r="N72" s="12">
        <f ca="1">+'Initial Enrollment'!N73+'30 Day Update'!N72+'4 Day Update'!N72</f>
        <v>0.99302325581395356</v>
      </c>
      <c r="O72" s="15"/>
      <c r="P72" s="188">
        <f ca="1">+'Initial Enrollment'!P73+'30 Day Update'!P72+'4 Day Update'!P72</f>
        <v>0</v>
      </c>
      <c r="Q72" s="188">
        <f ca="1">+'Initial Enrollment'!Q73+'30 Day Update'!Q72+'4 Day Update'!Q72</f>
        <v>0</v>
      </c>
      <c r="R72" s="189">
        <f ca="1">+'Initial Enrollment'!R73+'30 Day Update'!R72+'4 Day Update'!R72</f>
        <v>0</v>
      </c>
    </row>
    <row r="73" spans="1:21">
      <c r="A73" s="3">
        <v>61</v>
      </c>
      <c r="B73" s="4" t="s">
        <v>75</v>
      </c>
      <c r="C73" s="39" t="str">
        <f ca="1">'Initial Enrollment'!C74</f>
        <v>School Transcript</v>
      </c>
      <c r="D73" s="10">
        <f t="shared" si="6"/>
        <v>30</v>
      </c>
      <c r="E73" s="10">
        <f t="shared" si="7"/>
        <v>44</v>
      </c>
      <c r="F73" s="12">
        <f t="shared" si="8"/>
        <v>1.9860465116279071</v>
      </c>
      <c r="G73" s="10"/>
      <c r="H73" s="10">
        <f ca="1">+'Initial Enrollment'!H74+'30 Day Update'!H73+'4 Day Update'!H73</f>
        <v>15</v>
      </c>
      <c r="I73" s="10">
        <f ca="1">+'Initial Enrollment'!I74+'30 Day Update'!I73+'4 Day Update'!I73</f>
        <v>22</v>
      </c>
      <c r="J73" s="12">
        <f ca="1">+'Initial Enrollment'!J74+'30 Day Update'!J73+'4 Day Update'!J73</f>
        <v>0.99302325581395356</v>
      </c>
      <c r="K73" s="15"/>
      <c r="L73" s="10">
        <f ca="1">+'Initial Enrollment'!L74+'30 Day Update'!L73+'4 Day Update'!L73</f>
        <v>15</v>
      </c>
      <c r="M73" s="10">
        <f ca="1">+'Initial Enrollment'!M74+'30 Day Update'!M73+'4 Day Update'!M73</f>
        <v>22</v>
      </c>
      <c r="N73" s="12">
        <f ca="1">+'Initial Enrollment'!N74+'30 Day Update'!N73+'4 Day Update'!N73</f>
        <v>0.99302325581395356</v>
      </c>
      <c r="O73" s="15"/>
      <c r="P73" s="188">
        <f ca="1">+'Initial Enrollment'!P74+'30 Day Update'!P73+'4 Day Update'!P73</f>
        <v>0</v>
      </c>
      <c r="Q73" s="188">
        <f ca="1">+'Initial Enrollment'!Q74+'30 Day Update'!Q73+'4 Day Update'!Q73</f>
        <v>0</v>
      </c>
      <c r="R73" s="189">
        <f ca="1">+'Initial Enrollment'!R74+'30 Day Update'!R73+'4 Day Update'!R73</f>
        <v>0</v>
      </c>
    </row>
    <row r="74" spans="1:21">
      <c r="A74" s="3">
        <v>62</v>
      </c>
      <c r="B74" s="4" t="s">
        <v>76</v>
      </c>
      <c r="C74" s="39" t="str">
        <f ca="1">'Initial Enrollment'!C75</f>
        <v>School Transcript</v>
      </c>
      <c r="D74" s="10">
        <f t="shared" si="6"/>
        <v>30</v>
      </c>
      <c r="E74" s="10">
        <f t="shared" si="7"/>
        <v>44</v>
      </c>
      <c r="F74" s="12">
        <f t="shared" si="8"/>
        <v>1.9860465116279071</v>
      </c>
      <c r="G74" s="10"/>
      <c r="H74" s="10">
        <f ca="1">+'Initial Enrollment'!H75+'30 Day Update'!H74+'4 Day Update'!H74</f>
        <v>15</v>
      </c>
      <c r="I74" s="10">
        <f ca="1">+'Initial Enrollment'!I75+'30 Day Update'!I74+'4 Day Update'!I74</f>
        <v>22</v>
      </c>
      <c r="J74" s="12">
        <f ca="1">+'Initial Enrollment'!J75+'30 Day Update'!J74+'4 Day Update'!J74</f>
        <v>0.99302325581395356</v>
      </c>
      <c r="K74" s="15"/>
      <c r="L74" s="10">
        <f ca="1">+'Initial Enrollment'!L75+'30 Day Update'!L74+'4 Day Update'!L74</f>
        <v>15</v>
      </c>
      <c r="M74" s="10">
        <f ca="1">+'Initial Enrollment'!M75+'30 Day Update'!M74+'4 Day Update'!M74</f>
        <v>22</v>
      </c>
      <c r="N74" s="12">
        <f ca="1">+'Initial Enrollment'!N75+'30 Day Update'!N74+'4 Day Update'!N74</f>
        <v>0.99302325581395356</v>
      </c>
      <c r="O74" s="15"/>
      <c r="P74" s="188">
        <f ca="1">+'Initial Enrollment'!P75+'30 Day Update'!P74+'4 Day Update'!P74</f>
        <v>0</v>
      </c>
      <c r="Q74" s="188">
        <f ca="1">+'Initial Enrollment'!Q75+'30 Day Update'!Q74+'4 Day Update'!Q74</f>
        <v>0</v>
      </c>
      <c r="R74" s="189">
        <f ca="1">+'Initial Enrollment'!R75+'30 Day Update'!R74+'4 Day Update'!R74</f>
        <v>0</v>
      </c>
    </row>
    <row r="75" spans="1:21">
      <c r="A75" s="3">
        <v>63</v>
      </c>
      <c r="B75" s="4" t="s">
        <v>77</v>
      </c>
      <c r="C75" s="39" t="str">
        <f ca="1">'Initial Enrollment'!C76</f>
        <v>School Transcript</v>
      </c>
      <c r="D75" s="10">
        <f t="shared" si="6"/>
        <v>30</v>
      </c>
      <c r="E75" s="10">
        <f t="shared" si="7"/>
        <v>44</v>
      </c>
      <c r="F75" s="12">
        <f t="shared" si="8"/>
        <v>1.9860465116279071</v>
      </c>
      <c r="G75" s="10"/>
      <c r="H75" s="10">
        <f ca="1">+'Initial Enrollment'!H76+'30 Day Update'!H75+'4 Day Update'!H75</f>
        <v>15</v>
      </c>
      <c r="I75" s="10">
        <f ca="1">+'Initial Enrollment'!I76+'30 Day Update'!I75+'4 Day Update'!I75</f>
        <v>22</v>
      </c>
      <c r="J75" s="12">
        <f ca="1">+'Initial Enrollment'!J76+'30 Day Update'!J75+'4 Day Update'!J75</f>
        <v>0.99302325581395356</v>
      </c>
      <c r="K75" s="15"/>
      <c r="L75" s="10">
        <f ca="1">+'Initial Enrollment'!L76+'30 Day Update'!L75+'4 Day Update'!L75</f>
        <v>15</v>
      </c>
      <c r="M75" s="10">
        <f ca="1">+'Initial Enrollment'!M76+'30 Day Update'!M75+'4 Day Update'!M75</f>
        <v>22</v>
      </c>
      <c r="N75" s="12">
        <f ca="1">+'Initial Enrollment'!N76+'30 Day Update'!N75+'4 Day Update'!N75</f>
        <v>0.99302325581395356</v>
      </c>
      <c r="O75" s="15"/>
      <c r="P75" s="188">
        <f ca="1">+'Initial Enrollment'!P76+'30 Day Update'!P75+'4 Day Update'!P75</f>
        <v>0</v>
      </c>
      <c r="Q75" s="188">
        <f ca="1">+'Initial Enrollment'!Q76+'30 Day Update'!Q75+'4 Day Update'!Q75</f>
        <v>0</v>
      </c>
      <c r="R75" s="189">
        <f ca="1">+'Initial Enrollment'!R76+'30 Day Update'!R75+'4 Day Update'!R75</f>
        <v>0</v>
      </c>
    </row>
    <row r="76" spans="1:21">
      <c r="A76" s="3">
        <v>64</v>
      </c>
      <c r="B76" s="4" t="s">
        <v>78</v>
      </c>
      <c r="C76" s="39" t="str">
        <f ca="1">'Initial Enrollment'!C77</f>
        <v>School Transcript</v>
      </c>
      <c r="D76" s="10">
        <f t="shared" si="6"/>
        <v>30</v>
      </c>
      <c r="E76" s="10">
        <f t="shared" si="7"/>
        <v>44</v>
      </c>
      <c r="F76" s="12">
        <f t="shared" si="8"/>
        <v>1.9860465116279071</v>
      </c>
      <c r="G76" s="10"/>
      <c r="H76" s="10">
        <f ca="1">+'Initial Enrollment'!H77+'30 Day Update'!H76+'4 Day Update'!H76</f>
        <v>15</v>
      </c>
      <c r="I76" s="10">
        <f ca="1">+'Initial Enrollment'!I77+'30 Day Update'!I76+'4 Day Update'!I76</f>
        <v>22</v>
      </c>
      <c r="J76" s="12">
        <f ca="1">+'Initial Enrollment'!J77+'30 Day Update'!J76+'4 Day Update'!J76</f>
        <v>0.99302325581395356</v>
      </c>
      <c r="K76" s="15"/>
      <c r="L76" s="10">
        <f ca="1">+'Initial Enrollment'!L77+'30 Day Update'!L76+'4 Day Update'!L76</f>
        <v>15</v>
      </c>
      <c r="M76" s="10">
        <f ca="1">+'Initial Enrollment'!M77+'30 Day Update'!M76+'4 Day Update'!M76</f>
        <v>22</v>
      </c>
      <c r="N76" s="12">
        <f ca="1">+'Initial Enrollment'!N77+'30 Day Update'!N76+'4 Day Update'!N76</f>
        <v>0.99302325581395356</v>
      </c>
      <c r="O76" s="15"/>
      <c r="P76" s="188">
        <f ca="1">+'Initial Enrollment'!P77+'30 Day Update'!P76+'4 Day Update'!P76</f>
        <v>0</v>
      </c>
      <c r="Q76" s="188">
        <f ca="1">+'Initial Enrollment'!Q77+'30 Day Update'!Q76+'4 Day Update'!Q76</f>
        <v>0</v>
      </c>
      <c r="R76" s="189">
        <f ca="1">+'Initial Enrollment'!R77+'30 Day Update'!R76+'4 Day Update'!R76</f>
        <v>0</v>
      </c>
    </row>
    <row r="77" spans="1:21">
      <c r="A77" s="3">
        <v>65</v>
      </c>
      <c r="B77" s="4" t="s">
        <v>79</v>
      </c>
      <c r="C77" s="39" t="str">
        <f ca="1">'Initial Enrollment'!C78</f>
        <v>School Transcript</v>
      </c>
      <c r="D77" s="10">
        <f t="shared" si="6"/>
        <v>30</v>
      </c>
      <c r="E77" s="10">
        <f t="shared" si="7"/>
        <v>44</v>
      </c>
      <c r="F77" s="12">
        <f t="shared" si="8"/>
        <v>1.9860465116279071</v>
      </c>
      <c r="G77" s="10"/>
      <c r="H77" s="10">
        <f ca="1">+'Initial Enrollment'!H78+'30 Day Update'!H77+'4 Day Update'!H77</f>
        <v>15</v>
      </c>
      <c r="I77" s="10">
        <f ca="1">+'Initial Enrollment'!I78+'30 Day Update'!I77+'4 Day Update'!I77</f>
        <v>22</v>
      </c>
      <c r="J77" s="12">
        <f ca="1">+'Initial Enrollment'!J78+'30 Day Update'!J77+'4 Day Update'!J77</f>
        <v>0.99302325581395356</v>
      </c>
      <c r="K77" s="15"/>
      <c r="L77" s="10">
        <f ca="1">+'Initial Enrollment'!L78+'30 Day Update'!L77+'4 Day Update'!L77</f>
        <v>15</v>
      </c>
      <c r="M77" s="10">
        <f ca="1">+'Initial Enrollment'!M78+'30 Day Update'!M77+'4 Day Update'!M77</f>
        <v>22</v>
      </c>
      <c r="N77" s="12">
        <f ca="1">+'Initial Enrollment'!N78+'30 Day Update'!N77+'4 Day Update'!N77</f>
        <v>0.99302325581395356</v>
      </c>
      <c r="O77" s="15"/>
      <c r="P77" s="188">
        <f ca="1">+'Initial Enrollment'!P78+'30 Day Update'!P77+'4 Day Update'!P77</f>
        <v>0</v>
      </c>
      <c r="Q77" s="188">
        <f ca="1">+'Initial Enrollment'!Q78+'30 Day Update'!Q77+'4 Day Update'!Q77</f>
        <v>0</v>
      </c>
      <c r="R77" s="189">
        <f ca="1">+'Initial Enrollment'!R78+'30 Day Update'!R77+'4 Day Update'!R77</f>
        <v>0</v>
      </c>
    </row>
    <row r="78" spans="1:21">
      <c r="A78" s="3">
        <v>66</v>
      </c>
      <c r="B78" s="4" t="s">
        <v>80</v>
      </c>
      <c r="C78" s="39" t="str">
        <f ca="1">'Initial Enrollment'!C79</f>
        <v>School Transcript</v>
      </c>
      <c r="D78" s="10">
        <v>30</v>
      </c>
      <c r="E78" s="10">
        <f t="shared" si="7"/>
        <v>44</v>
      </c>
      <c r="F78" s="12">
        <f t="shared" si="8"/>
        <v>1.9860465116279071</v>
      </c>
      <c r="G78" s="10"/>
      <c r="H78" s="10">
        <f ca="1">+'Initial Enrollment'!H79+'30 Day Update'!H78+'4 Day Update'!H78</f>
        <v>15</v>
      </c>
      <c r="I78" s="10">
        <f ca="1">+'Initial Enrollment'!I79+'30 Day Update'!I78+'4 Day Update'!I78</f>
        <v>22</v>
      </c>
      <c r="J78" s="12">
        <f ca="1">+'Initial Enrollment'!J79+'30 Day Update'!J78+'4 Day Update'!J78</f>
        <v>0.99302325581395356</v>
      </c>
      <c r="K78" s="15"/>
      <c r="L78" s="10">
        <f ca="1">+'Initial Enrollment'!L79+'30 Day Update'!L78+'4 Day Update'!L78</f>
        <v>15</v>
      </c>
      <c r="M78" s="10">
        <f ca="1">+'Initial Enrollment'!M79+'30 Day Update'!M78+'4 Day Update'!M78</f>
        <v>22</v>
      </c>
      <c r="N78" s="12">
        <f ca="1">+'Initial Enrollment'!N79+'30 Day Update'!N78+'4 Day Update'!N78</f>
        <v>0.99302325581395356</v>
      </c>
      <c r="O78" s="15"/>
      <c r="P78" s="188">
        <f ca="1">+'Initial Enrollment'!P79+'30 Day Update'!P78+'4 Day Update'!P78</f>
        <v>0</v>
      </c>
      <c r="Q78" s="188">
        <f ca="1">+'Initial Enrollment'!Q79+'30 Day Update'!Q78+'4 Day Update'!Q78</f>
        <v>0</v>
      </c>
      <c r="R78" s="189">
        <f ca="1">+'Initial Enrollment'!R79+'30 Day Update'!R78+'4 Day Update'!R78</f>
        <v>0</v>
      </c>
    </row>
    <row r="79" spans="1:21" ht="11.25" thickBot="1">
      <c r="A79" s="55"/>
      <c r="B79" s="55"/>
      <c r="C79" s="56"/>
      <c r="D79" s="57"/>
      <c r="E79" s="57"/>
      <c r="F79" s="57"/>
      <c r="G79" s="57"/>
      <c r="H79" s="55"/>
      <c r="I79" s="55"/>
      <c r="J79" s="58"/>
      <c r="K79" s="55"/>
      <c r="L79" s="57"/>
      <c r="M79" s="57"/>
      <c r="N79" s="59"/>
      <c r="O79" s="55"/>
      <c r="P79" s="190"/>
      <c r="Q79" s="190"/>
      <c r="R79" s="191"/>
    </row>
    <row r="80" spans="1:21" s="46" customFormat="1" ht="11.25" thickTop="1">
      <c r="B80" s="53" t="s">
        <v>181</v>
      </c>
      <c r="C80" s="54"/>
      <c r="D80" s="50">
        <f>SUM(D4:D79)</f>
        <v>875</v>
      </c>
      <c r="E80" s="50">
        <f>SUM(E4:E79)</f>
        <v>850</v>
      </c>
      <c r="F80" s="51">
        <f>SUM(F4:F79)</f>
        <v>50.151250742277185</v>
      </c>
      <c r="G80" s="50"/>
      <c r="H80" s="50">
        <f>SUM(H4:H79)</f>
        <v>430</v>
      </c>
      <c r="I80" s="50">
        <f>SUM(I4:I79)</f>
        <v>504</v>
      </c>
      <c r="J80" s="50">
        <f>SUM(J4:J79)</f>
        <v>24.579113743231616</v>
      </c>
      <c r="L80" s="50">
        <f>SUM(L4:L79)</f>
        <v>445</v>
      </c>
      <c r="M80" s="50">
        <f>SUM(M4:M79)</f>
        <v>346</v>
      </c>
      <c r="N80" s="51">
        <f>SUM(N4:N79)</f>
        <v>25.572136999045568</v>
      </c>
      <c r="P80" s="183">
        <f>SUM(P4:P79)</f>
        <v>0</v>
      </c>
      <c r="Q80" s="183">
        <f>SUM(Q4:Q79)</f>
        <v>0</v>
      </c>
      <c r="R80" s="184">
        <f>SUM(R4:R79)</f>
        <v>0</v>
      </c>
    </row>
    <row r="81" spans="2:18">
      <c r="P81" s="188"/>
      <c r="Q81" s="188"/>
      <c r="R81" s="189"/>
    </row>
    <row r="83" spans="2:18">
      <c r="B83" t="s">
        <v>126</v>
      </c>
    </row>
    <row r="86" spans="2:18">
      <c r="B86" s="15"/>
      <c r="H86" s="8"/>
      <c r="I86" s="8"/>
      <c r="J86" s="8"/>
      <c r="K86" s="8"/>
      <c r="N86" s="8"/>
      <c r="O86" s="8"/>
    </row>
  </sheetData>
  <customSheetViews>
    <customSheetView guid="{878DE1FD-A47B-41D8-9084-F3F33C9E9B08}" scale="90" showPageBreaks="1" fitToPage="1" printArea="1" topLeftCell="B43">
      <selection activeCell="B66" sqref="B66:B67"/>
      <pageMargins left="0.25" right="0.25" top="1" bottom="1" header="0.5" footer="0.5"/>
      <pageSetup scale="78" fitToHeight="100" orientation="landscape" r:id="rId1"/>
      <headerFooter alignWithMargins="0"/>
    </customSheetView>
    <customSheetView guid="{55C190EC-F328-41C6-8EA4-3EF810C34832}" scale="90" showPageBreaks="1" fitToPage="1" printArea="1" topLeftCell="B1">
      <selection activeCell="C73" sqref="C73"/>
      <pageMargins left="0.25" right="0.25" top="1" bottom="1" header="0.5" footer="0.5"/>
      <pageSetup scale="79" fitToHeight="100" orientation="landscape" r:id="rId2"/>
      <headerFooter alignWithMargins="0"/>
    </customSheetView>
    <customSheetView guid="{0A2331D4-FF77-4A77-88ED-CF4956BFC34A}" fitToPage="1" showRuler="0" topLeftCell="A22">
      <selection activeCell="B31" sqref="B31"/>
      <pageMargins left="0.25" right="0.25" top="1" bottom="1" header="0.5" footer="0.5"/>
      <pageSetup scale="83" fitToHeight="100" orientation="landscape" r:id="rId3"/>
      <headerFooter alignWithMargins="0"/>
    </customSheetView>
    <customSheetView guid="{EFC834DC-DAB8-4D8C-9E8A-AD612E0900B7}" showPageBreaks="1" fitToPage="1" printArea="1" showRuler="0" topLeftCell="A22">
      <selection activeCell="B31" sqref="B31"/>
      <pageMargins left="0.25" right="0.25" top="1" bottom="1" header="0.5" footer="0.5"/>
      <pageSetup scale="83" fitToHeight="100" orientation="landscape" r:id="rId4"/>
      <headerFooter alignWithMargins="0"/>
    </customSheetView>
    <customSheetView guid="{3E2C84AD-BF0B-4E7A-B8B4-530776377935}" fitToPage="1" showRuler="0" topLeftCell="A22">
      <selection activeCell="B31" sqref="B31"/>
      <pageMargins left="0.25" right="0.25" top="1" bottom="1" header="0.5" footer="0.5"/>
      <pageSetup scale="83" fitToHeight="100" orientation="landscape" r:id="rId5"/>
      <headerFooter alignWithMargins="0"/>
    </customSheetView>
  </customSheetViews>
  <phoneticPr fontId="0" type="noConversion"/>
  <pageMargins left="0.25" right="0.25" top="1" bottom="1" header="0.5" footer="0.5"/>
  <pageSetup scale="78" fitToHeight="100" orientation="landscape" r:id="rId6"/>
  <headerFooter alignWithMargins="0"/>
</worksheet>
</file>

<file path=xl/worksheets/sheet8.xml><?xml version="1.0" encoding="utf-8"?>
<worksheet xmlns="http://schemas.openxmlformats.org/spreadsheetml/2006/main" xmlns:r="http://schemas.openxmlformats.org/officeDocument/2006/relationships">
  <dimension ref="A1:R98"/>
  <sheetViews>
    <sheetView topLeftCell="C51" workbookViewId="0">
      <selection activeCell="O67" sqref="O67"/>
    </sheetView>
  </sheetViews>
  <sheetFormatPr defaultRowHeight="10.5"/>
  <cols>
    <col min="1" max="1" width="5.83203125" customWidth="1"/>
    <col min="2" max="2" width="28.33203125" customWidth="1"/>
    <col min="3" max="3" width="18.6640625" style="21" customWidth="1"/>
    <col min="4" max="4" width="11.83203125" style="41" customWidth="1"/>
    <col min="5" max="5" width="13.33203125" style="16" customWidth="1"/>
    <col min="6" max="6" width="11.83203125" style="8" customWidth="1"/>
    <col min="7" max="7" width="2.83203125" style="8" customWidth="1"/>
    <col min="8" max="9" width="11.83203125" style="16" customWidth="1"/>
    <col min="10" max="10" width="11.83203125" style="13" customWidth="1"/>
    <col min="11" max="11" width="2.83203125" customWidth="1"/>
    <col min="12" max="13" width="11.83203125" style="16" customWidth="1"/>
    <col min="14" max="14" width="11.83203125" style="13" customWidth="1"/>
    <col min="15" max="15" width="2.83203125" customWidth="1"/>
    <col min="16" max="17" width="11.83203125" style="195" customWidth="1"/>
    <col min="18" max="18" width="11.83203125" style="189" customWidth="1"/>
    <col min="19" max="19" width="12.5" bestFit="1" customWidth="1"/>
  </cols>
  <sheetData>
    <row r="1" spans="1:18" s="46" customFormat="1">
      <c r="C1" s="47" t="s">
        <v>100</v>
      </c>
      <c r="D1" s="48"/>
      <c r="E1" s="49"/>
      <c r="F1" s="50"/>
      <c r="G1" s="50"/>
      <c r="H1" s="49"/>
      <c r="I1" s="49" t="s">
        <v>94</v>
      </c>
      <c r="J1" s="51"/>
      <c r="L1" s="49"/>
      <c r="M1" s="49" t="s">
        <v>128</v>
      </c>
      <c r="N1" s="51"/>
      <c r="P1" s="192"/>
      <c r="Q1" s="192" t="s">
        <v>82</v>
      </c>
      <c r="R1" s="184"/>
    </row>
    <row r="2" spans="1:18" s="28" customFormat="1">
      <c r="A2" s="25" t="s">
        <v>0</v>
      </c>
      <c r="B2" s="25" t="s">
        <v>1</v>
      </c>
      <c r="C2" s="26" t="s">
        <v>115</v>
      </c>
      <c r="D2" s="42" t="s">
        <v>2</v>
      </c>
      <c r="E2" s="32" t="s">
        <v>88</v>
      </c>
      <c r="F2" s="29" t="s">
        <v>86</v>
      </c>
      <c r="G2" s="29"/>
      <c r="H2" s="33" t="s">
        <v>3</v>
      </c>
      <c r="I2" s="52" t="s">
        <v>84</v>
      </c>
      <c r="J2" s="31" t="s">
        <v>127</v>
      </c>
      <c r="L2" s="33" t="s">
        <v>3</v>
      </c>
      <c r="M2" s="52" t="s">
        <v>84</v>
      </c>
      <c r="N2" s="31" t="s">
        <v>127</v>
      </c>
      <c r="P2" s="193" t="s">
        <v>3</v>
      </c>
      <c r="Q2" s="194" t="s">
        <v>84</v>
      </c>
      <c r="R2" s="187" t="s">
        <v>127</v>
      </c>
    </row>
    <row r="3" spans="1:18">
      <c r="A3" s="1"/>
      <c r="B3" s="24" t="s">
        <v>4</v>
      </c>
      <c r="C3" s="22"/>
      <c r="D3" s="43"/>
      <c r="E3" s="17"/>
      <c r="F3" s="7"/>
      <c r="G3" s="7"/>
      <c r="H3" s="17"/>
      <c r="I3" s="17"/>
      <c r="L3" s="17"/>
      <c r="M3" s="17"/>
    </row>
    <row r="4" spans="1:18">
      <c r="A4" s="3">
        <v>1</v>
      </c>
      <c r="B4" s="4" t="s">
        <v>5</v>
      </c>
      <c r="C4" s="23" t="s">
        <v>117</v>
      </c>
      <c r="D4" s="44">
        <f ca="1">+Variables!$B$2</f>
        <v>54352</v>
      </c>
      <c r="E4" s="18">
        <v>1</v>
      </c>
      <c r="F4" s="10">
        <f>+D4*E4</f>
        <v>54352</v>
      </c>
      <c r="G4" s="9"/>
      <c r="H4" s="14">
        <v>0</v>
      </c>
      <c r="I4" s="14">
        <v>1</v>
      </c>
      <c r="J4" s="13">
        <f ca="1">((((+F4*H4*I4)/60)/60)/Variables!$B$9)</f>
        <v>0</v>
      </c>
      <c r="L4" s="14">
        <v>0</v>
      </c>
      <c r="M4" s="14">
        <v>0</v>
      </c>
      <c r="N4" s="13">
        <f ca="1">((((+F4*L4*M4)/60)/60)/Variables!$B$9)</f>
        <v>0</v>
      </c>
      <c r="P4" s="195">
        <v>0</v>
      </c>
      <c r="Q4" s="195">
        <v>0</v>
      </c>
      <c r="R4" s="189">
        <f ca="1">((((+F4*P4*Q4)/60)/60)/Variables!$B$9)</f>
        <v>0</v>
      </c>
    </row>
    <row r="5" spans="1:18">
      <c r="A5" s="3">
        <v>2</v>
      </c>
      <c r="B5" s="4" t="s">
        <v>6</v>
      </c>
      <c r="C5" s="23" t="s">
        <v>103</v>
      </c>
      <c r="D5" s="44">
        <f ca="1">+Variables!$B$2</f>
        <v>54352</v>
      </c>
      <c r="E5" s="18">
        <v>1</v>
      </c>
      <c r="F5" s="10">
        <f t="shared" ref="F5:F64" si="0">+D5*E5</f>
        <v>54352</v>
      </c>
      <c r="G5" s="9"/>
      <c r="H5" s="14">
        <v>0</v>
      </c>
      <c r="I5" s="14">
        <v>1</v>
      </c>
      <c r="J5" s="13">
        <f ca="1">((((+F5*H5*I5)/60)/60)/Variables!$B$9)</f>
        <v>0</v>
      </c>
      <c r="L5" s="14">
        <v>0</v>
      </c>
      <c r="M5" s="14">
        <v>0</v>
      </c>
      <c r="N5" s="13">
        <f ca="1">((((+F5*L5*M5)/60)/60)/Variables!$B$9)</f>
        <v>0</v>
      </c>
      <c r="P5" s="195">
        <v>0</v>
      </c>
      <c r="Q5" s="195">
        <v>0</v>
      </c>
      <c r="R5" s="189">
        <f ca="1">((((+F5*P5*Q5)/60)/60)/Variables!$B$9)</f>
        <v>0</v>
      </c>
    </row>
    <row r="6" spans="1:18">
      <c r="A6" s="3">
        <v>3</v>
      </c>
      <c r="B6" s="4" t="s">
        <v>7</v>
      </c>
      <c r="C6" s="23" t="s">
        <v>103</v>
      </c>
      <c r="D6" s="44">
        <f ca="1">+Variables!$B$2</f>
        <v>54352</v>
      </c>
      <c r="E6" s="18">
        <v>1</v>
      </c>
      <c r="F6" s="10">
        <f t="shared" si="0"/>
        <v>54352</v>
      </c>
      <c r="G6" s="9"/>
      <c r="H6" s="14">
        <v>0</v>
      </c>
      <c r="I6" s="14">
        <v>1</v>
      </c>
      <c r="J6" s="13">
        <f ca="1">((((+F6*H6*I6)/60)/60)/Variables!$B$9)</f>
        <v>0</v>
      </c>
      <c r="L6" s="14">
        <v>0</v>
      </c>
      <c r="M6" s="14">
        <v>0</v>
      </c>
      <c r="N6" s="13">
        <f ca="1">((((+F6*L6*M6)/60)/60)/Variables!$B$9)</f>
        <v>0</v>
      </c>
      <c r="P6" s="195">
        <v>0</v>
      </c>
      <c r="Q6" s="195">
        <v>0</v>
      </c>
      <c r="R6" s="189">
        <f ca="1">((((+F6*P6*Q6)/60)/60)/Variables!$B$9)</f>
        <v>0</v>
      </c>
    </row>
    <row r="7" spans="1:18">
      <c r="A7" s="3">
        <v>4</v>
      </c>
      <c r="B7" s="4" t="s">
        <v>8</v>
      </c>
      <c r="C7" s="23" t="s">
        <v>106</v>
      </c>
      <c r="D7" s="44">
        <f ca="1">+Variables!$B$2</f>
        <v>54352</v>
      </c>
      <c r="E7" s="18">
        <v>1</v>
      </c>
      <c r="F7" s="10">
        <f t="shared" si="0"/>
        <v>54352</v>
      </c>
      <c r="G7" s="9"/>
      <c r="H7" s="14">
        <v>0</v>
      </c>
      <c r="I7" s="14">
        <v>1</v>
      </c>
      <c r="J7" s="13">
        <f ca="1">((((+F7*H7*I7)/60)/60)/Variables!$B$9)</f>
        <v>0</v>
      </c>
      <c r="L7" s="14">
        <v>0</v>
      </c>
      <c r="M7" s="14">
        <v>0</v>
      </c>
      <c r="N7" s="13">
        <f ca="1">((((+F7*L7*M7)/60)/60)/Variables!$B$9)</f>
        <v>0</v>
      </c>
      <c r="P7" s="195">
        <v>0</v>
      </c>
      <c r="Q7" s="195">
        <v>0</v>
      </c>
      <c r="R7" s="189">
        <f ca="1">((((+F7*P7*Q7)/60)/60)/Variables!$B$9)</f>
        <v>0</v>
      </c>
    </row>
    <row r="8" spans="1:18">
      <c r="A8" s="3">
        <v>5</v>
      </c>
      <c r="B8" s="4" t="s">
        <v>9</v>
      </c>
      <c r="C8" s="23" t="s">
        <v>106</v>
      </c>
      <c r="D8" s="44">
        <f ca="1">+Variables!$B$2</f>
        <v>54352</v>
      </c>
      <c r="E8" s="18">
        <v>1</v>
      </c>
      <c r="F8" s="10">
        <f t="shared" si="0"/>
        <v>54352</v>
      </c>
      <c r="G8" s="9"/>
      <c r="H8" s="14">
        <v>0</v>
      </c>
      <c r="I8" s="14">
        <v>1</v>
      </c>
      <c r="J8" s="13">
        <f ca="1">((((+F8*H8*I8)/60)/60)/Variables!$B$9)</f>
        <v>0</v>
      </c>
      <c r="L8" s="14">
        <v>0</v>
      </c>
      <c r="M8" s="14">
        <v>0</v>
      </c>
      <c r="N8" s="13">
        <f ca="1">((((+F8*L8*M8)/60)/60)/Variables!$B$9)</f>
        <v>0</v>
      </c>
      <c r="P8" s="195">
        <v>0</v>
      </c>
      <c r="Q8" s="195">
        <v>0</v>
      </c>
      <c r="R8" s="189">
        <f ca="1">((((+F8*P8*Q8)/60)/60)/Variables!$B$9)</f>
        <v>0</v>
      </c>
    </row>
    <row r="9" spans="1:18">
      <c r="A9" s="3">
        <v>6</v>
      </c>
      <c r="B9" s="4" t="s">
        <v>10</v>
      </c>
      <c r="C9" s="23" t="s">
        <v>106</v>
      </c>
      <c r="D9" s="44">
        <f ca="1">+Variables!$B$2</f>
        <v>54352</v>
      </c>
      <c r="E9" s="18">
        <v>1</v>
      </c>
      <c r="F9" s="10">
        <f t="shared" si="0"/>
        <v>54352</v>
      </c>
      <c r="G9" s="9"/>
      <c r="H9" s="14">
        <v>0</v>
      </c>
      <c r="I9" s="14">
        <v>1</v>
      </c>
      <c r="J9" s="13">
        <f ca="1">((((+F9*H9*I9)/60)/60)/Variables!$B$9)</f>
        <v>0</v>
      </c>
      <c r="L9" s="14">
        <v>0</v>
      </c>
      <c r="M9" s="14">
        <v>0</v>
      </c>
      <c r="N9" s="13">
        <f ca="1">((((+F9*L9*M9)/60)/60)/Variables!$B$9)</f>
        <v>0</v>
      </c>
      <c r="P9" s="195">
        <v>0</v>
      </c>
      <c r="Q9" s="195">
        <v>0</v>
      </c>
      <c r="R9" s="189">
        <f ca="1">((((+F9*P9*Q9)/60)/60)/Variables!$B$9)</f>
        <v>0</v>
      </c>
    </row>
    <row r="10" spans="1:18">
      <c r="A10" s="3">
        <v>7</v>
      </c>
      <c r="B10" s="4" t="s">
        <v>11</v>
      </c>
      <c r="C10" s="23" t="s">
        <v>106</v>
      </c>
      <c r="D10" s="44">
        <f ca="1">+Variables!$B$2</f>
        <v>54352</v>
      </c>
      <c r="E10" s="18">
        <v>1</v>
      </c>
      <c r="F10" s="10">
        <f t="shared" si="0"/>
        <v>54352</v>
      </c>
      <c r="G10" s="9"/>
      <c r="H10" s="14">
        <v>0</v>
      </c>
      <c r="I10" s="14">
        <v>1</v>
      </c>
      <c r="J10" s="13">
        <f ca="1">((((+F10*H10*I10)/60)/60)/Variables!$B$9)</f>
        <v>0</v>
      </c>
      <c r="L10" s="14">
        <v>0</v>
      </c>
      <c r="M10" s="14">
        <v>0</v>
      </c>
      <c r="N10" s="13">
        <f ca="1">((((+F10*L10*M10)/60)/60)/Variables!$B$9)</f>
        <v>0</v>
      </c>
      <c r="P10" s="195">
        <v>0</v>
      </c>
      <c r="Q10" s="195">
        <v>0</v>
      </c>
      <c r="R10" s="189">
        <f ca="1">((((+F10*P10*Q10)/60)/60)/Variables!$B$9)</f>
        <v>0</v>
      </c>
    </row>
    <row r="11" spans="1:18">
      <c r="A11" s="3">
        <v>8</v>
      </c>
      <c r="B11" s="4" t="s">
        <v>12</v>
      </c>
      <c r="C11" s="23" t="s">
        <v>106</v>
      </c>
      <c r="D11" s="44">
        <f ca="1">+Variables!$B$2</f>
        <v>54352</v>
      </c>
      <c r="E11" s="18">
        <v>1</v>
      </c>
      <c r="F11" s="10">
        <f t="shared" si="0"/>
        <v>54352</v>
      </c>
      <c r="G11" s="9"/>
      <c r="H11" s="14">
        <v>0</v>
      </c>
      <c r="I11" s="14">
        <v>1</v>
      </c>
      <c r="J11" s="13">
        <f ca="1">((((+F11*H11*I11)/60)/60)/Variables!$B$9)</f>
        <v>0</v>
      </c>
      <c r="L11" s="14">
        <v>0</v>
      </c>
      <c r="M11" s="14">
        <v>0</v>
      </c>
      <c r="N11" s="13">
        <f ca="1">((((+F11*L11*M11)/60)/60)/Variables!$B$9)</f>
        <v>0</v>
      </c>
      <c r="P11" s="195">
        <v>0</v>
      </c>
      <c r="Q11" s="195">
        <v>0</v>
      </c>
      <c r="R11" s="189">
        <f ca="1">((((+F11*P11*Q11)/60)/60)/Variables!$B$9)</f>
        <v>0</v>
      </c>
    </row>
    <row r="12" spans="1:18">
      <c r="A12" s="3">
        <v>9</v>
      </c>
      <c r="B12" s="4" t="s">
        <v>13</v>
      </c>
      <c r="C12" s="23" t="s">
        <v>106</v>
      </c>
      <c r="D12" s="44">
        <f ca="1">+Variables!$B$2</f>
        <v>54352</v>
      </c>
      <c r="E12" s="18">
        <v>1</v>
      </c>
      <c r="F12" s="10">
        <f t="shared" si="0"/>
        <v>54352</v>
      </c>
      <c r="G12" s="9"/>
      <c r="H12" s="14">
        <v>0</v>
      </c>
      <c r="I12" s="14">
        <v>1</v>
      </c>
      <c r="J12" s="13">
        <f ca="1">((((+F12*H12*I12)/60)/60)/Variables!$B$9)</f>
        <v>0</v>
      </c>
      <c r="L12" s="14">
        <v>0</v>
      </c>
      <c r="M12" s="14">
        <v>0</v>
      </c>
      <c r="N12" s="13">
        <f ca="1">((((+F12*L12*M12)/60)/60)/Variables!$B$9)</f>
        <v>0</v>
      </c>
      <c r="P12" s="195">
        <v>0</v>
      </c>
      <c r="Q12" s="195">
        <v>0</v>
      </c>
      <c r="R12" s="189">
        <f ca="1">((((+F12*P12*Q12)/60)/60)/Variables!$B$9)</f>
        <v>0</v>
      </c>
    </row>
    <row r="13" spans="1:18">
      <c r="A13" s="3">
        <v>10</v>
      </c>
      <c r="B13" s="4" t="s">
        <v>14</v>
      </c>
      <c r="C13" s="23" t="s">
        <v>106</v>
      </c>
      <c r="D13" s="44">
        <f ca="1">+Variables!$B$2</f>
        <v>54352</v>
      </c>
      <c r="E13" s="18">
        <v>1</v>
      </c>
      <c r="F13" s="10">
        <f t="shared" si="0"/>
        <v>54352</v>
      </c>
      <c r="G13" s="9"/>
      <c r="H13" s="14">
        <v>0</v>
      </c>
      <c r="I13" s="14">
        <v>1</v>
      </c>
      <c r="J13" s="13">
        <f ca="1">((((+F13*H13*I13)/60)/60)/Variables!$B$9)</f>
        <v>0</v>
      </c>
      <c r="L13" s="14">
        <v>0</v>
      </c>
      <c r="M13" s="14">
        <v>0</v>
      </c>
      <c r="N13" s="13">
        <f ca="1">((((+F13*L13*M13)/60)/60)/Variables!$B$9)</f>
        <v>0</v>
      </c>
      <c r="P13" s="195">
        <v>0</v>
      </c>
      <c r="Q13" s="195">
        <v>0</v>
      </c>
      <c r="R13" s="189">
        <f ca="1">((((+F13*P13*Q13)/60)/60)/Variables!$B$9)</f>
        <v>0</v>
      </c>
    </row>
    <row r="14" spans="1:18">
      <c r="A14" s="3">
        <v>11</v>
      </c>
      <c r="B14" s="4" t="s">
        <v>15</v>
      </c>
      <c r="C14" s="23" t="s">
        <v>106</v>
      </c>
      <c r="D14" s="44">
        <f ca="1">+Variables!$B$2</f>
        <v>54352</v>
      </c>
      <c r="E14" s="18">
        <v>1</v>
      </c>
      <c r="F14" s="10">
        <f t="shared" si="0"/>
        <v>54352</v>
      </c>
      <c r="G14" s="9"/>
      <c r="H14" s="14">
        <v>0</v>
      </c>
      <c r="I14" s="14">
        <v>1</v>
      </c>
      <c r="J14" s="13">
        <f ca="1">((((+F14*H14*I14)/60)/60)/Variables!$B$9)</f>
        <v>0</v>
      </c>
      <c r="L14" s="14">
        <v>0</v>
      </c>
      <c r="M14" s="14">
        <v>0</v>
      </c>
      <c r="N14" s="13">
        <f ca="1">((((+F14*L14*M14)/60)/60)/Variables!$B$9)</f>
        <v>0</v>
      </c>
      <c r="P14" s="195">
        <v>0</v>
      </c>
      <c r="Q14" s="195">
        <v>0</v>
      </c>
      <c r="R14" s="189">
        <f ca="1">((((+F14*P14*Q14)/60)/60)/Variables!$B$9)</f>
        <v>0</v>
      </c>
    </row>
    <row r="15" spans="1:18" s="288" customFormat="1">
      <c r="A15" s="3">
        <v>68</v>
      </c>
      <c r="B15" s="4" t="s">
        <v>254</v>
      </c>
      <c r="C15" s="23" t="s">
        <v>119</v>
      </c>
      <c r="D15" s="308">
        <f ca="1">+Variables!$B$2</f>
        <v>54352</v>
      </c>
      <c r="E15" s="309">
        <v>1</v>
      </c>
      <c r="F15" s="303">
        <f>+D15*E15</f>
        <v>54352</v>
      </c>
      <c r="G15" s="310"/>
      <c r="H15" s="311">
        <v>5</v>
      </c>
      <c r="I15" s="311">
        <v>1</v>
      </c>
      <c r="J15" s="312">
        <f ca="1">((((+F15*H15*I15)/60)/60)/Variables!$B$9)</f>
        <v>4.3888888888888887E-2</v>
      </c>
      <c r="L15" s="311">
        <v>5</v>
      </c>
      <c r="M15" s="311">
        <v>1</v>
      </c>
      <c r="N15" s="312">
        <f ca="1">((((+F15*L15*M15)/60)/60)/Variables!$B$9)</f>
        <v>4.3888888888888887E-2</v>
      </c>
      <c r="P15" s="313">
        <v>0</v>
      </c>
      <c r="Q15" s="313">
        <v>0</v>
      </c>
      <c r="R15" s="307">
        <f ca="1">((((+F15*P15*Q15)/60)/60)/Variables!$B$9)</f>
        <v>0</v>
      </c>
    </row>
    <row r="16" spans="1:18">
      <c r="A16" s="3">
        <v>12</v>
      </c>
      <c r="B16" s="4" t="s">
        <v>16</v>
      </c>
      <c r="C16" s="23" t="s">
        <v>106</v>
      </c>
      <c r="D16" s="44">
        <f ca="1">+Variables!$B$2</f>
        <v>54352</v>
      </c>
      <c r="E16" s="18">
        <v>1</v>
      </c>
      <c r="F16" s="10">
        <f t="shared" si="0"/>
        <v>54352</v>
      </c>
      <c r="G16" s="9"/>
      <c r="H16" s="14">
        <v>0</v>
      </c>
      <c r="I16" s="14">
        <v>1</v>
      </c>
      <c r="J16" s="13">
        <f ca="1">((((+F16*H16*I16)/60)/60)/Variables!$B$9)</f>
        <v>0</v>
      </c>
      <c r="L16" s="14">
        <v>0</v>
      </c>
      <c r="M16" s="14">
        <v>0</v>
      </c>
      <c r="N16" s="13">
        <f ca="1">((((+F16*L16*M16)/60)/60)/Variables!$B$9)</f>
        <v>0</v>
      </c>
      <c r="P16" s="195">
        <v>0</v>
      </c>
      <c r="Q16" s="195">
        <v>0</v>
      </c>
      <c r="R16" s="189">
        <f ca="1">((((+F16*P16*Q16)/60)/60)/Variables!$B$9)</f>
        <v>0</v>
      </c>
    </row>
    <row r="17" spans="1:18">
      <c r="A17" s="3">
        <v>13</v>
      </c>
      <c r="B17" s="4" t="s">
        <v>17</v>
      </c>
      <c r="C17" s="23" t="s">
        <v>106</v>
      </c>
      <c r="D17" s="44">
        <f ca="1">+Variables!$B$2</f>
        <v>54352</v>
      </c>
      <c r="E17" s="18">
        <v>1</v>
      </c>
      <c r="F17" s="10">
        <f t="shared" si="0"/>
        <v>54352</v>
      </c>
      <c r="G17" s="9"/>
      <c r="H17" s="14">
        <v>0</v>
      </c>
      <c r="I17" s="14">
        <v>1</v>
      </c>
      <c r="J17" s="13">
        <f ca="1">((((+F17*H17*I17)/60)/60)/Variables!$B$9)</f>
        <v>0</v>
      </c>
      <c r="L17" s="14">
        <v>0</v>
      </c>
      <c r="M17" s="14">
        <v>0</v>
      </c>
      <c r="N17" s="13">
        <f ca="1">((((+F17*L17*M17)/60)/60)/Variables!$B$9)</f>
        <v>0</v>
      </c>
      <c r="P17" s="195">
        <v>0</v>
      </c>
      <c r="Q17" s="195">
        <v>0</v>
      </c>
      <c r="R17" s="189">
        <f ca="1">((((+F17*P17*Q17)/60)/60)/Variables!$B$9)</f>
        <v>0</v>
      </c>
    </row>
    <row r="18" spans="1:18">
      <c r="A18" s="3">
        <v>14</v>
      </c>
      <c r="B18" s="4" t="s">
        <v>18</v>
      </c>
      <c r="C18" s="23" t="s">
        <v>106</v>
      </c>
      <c r="D18" s="44">
        <f ca="1">+Variables!$B$2</f>
        <v>54352</v>
      </c>
      <c r="E18" s="18">
        <v>1</v>
      </c>
      <c r="F18" s="10">
        <f t="shared" si="0"/>
        <v>54352</v>
      </c>
      <c r="G18" s="9"/>
      <c r="H18" s="14">
        <v>0</v>
      </c>
      <c r="I18" s="14">
        <v>1</v>
      </c>
      <c r="J18" s="13">
        <f ca="1">((((+F18*H18*I18)/60)/60)/Variables!$B$9)</f>
        <v>0</v>
      </c>
      <c r="L18" s="14">
        <v>0</v>
      </c>
      <c r="M18" s="14">
        <v>0</v>
      </c>
      <c r="N18" s="13">
        <f ca="1">((((+F18*L18*M18)/60)/60)/Variables!$B$9)</f>
        <v>0</v>
      </c>
      <c r="P18" s="195">
        <v>0</v>
      </c>
      <c r="Q18" s="195">
        <v>0</v>
      </c>
      <c r="R18" s="189">
        <f ca="1">((((+F18*P18*Q18)/60)/60)/Variables!$B$9)</f>
        <v>0</v>
      </c>
    </row>
    <row r="19" spans="1:18">
      <c r="A19" s="3">
        <v>15</v>
      </c>
      <c r="B19" s="4" t="s">
        <v>19</v>
      </c>
      <c r="C19" s="23" t="s">
        <v>106</v>
      </c>
      <c r="D19" s="44">
        <f ca="1">+Variables!$B$2</f>
        <v>54352</v>
      </c>
      <c r="E19" s="18">
        <v>1</v>
      </c>
      <c r="F19" s="10">
        <f t="shared" si="0"/>
        <v>54352</v>
      </c>
      <c r="G19" s="9"/>
      <c r="H19" s="14">
        <v>0</v>
      </c>
      <c r="I19" s="14">
        <v>1</v>
      </c>
      <c r="J19" s="13">
        <f ca="1">((((+F19*H19*I19)/60)/60)/Variables!$B$9)</f>
        <v>0</v>
      </c>
      <c r="L19" s="14">
        <v>0</v>
      </c>
      <c r="M19" s="14">
        <v>0</v>
      </c>
      <c r="N19" s="13">
        <f ca="1">((((+F19*L19*M19)/60)/60)/Variables!$B$9)</f>
        <v>0</v>
      </c>
      <c r="P19" s="195">
        <v>0</v>
      </c>
      <c r="Q19" s="195">
        <v>0</v>
      </c>
      <c r="R19" s="189">
        <f ca="1">((((+F19*P19*Q19)/60)/60)/Variables!$B$9)</f>
        <v>0</v>
      </c>
    </row>
    <row r="20" spans="1:18">
      <c r="A20" s="3">
        <v>16</v>
      </c>
      <c r="B20" s="4" t="s">
        <v>233</v>
      </c>
      <c r="C20" s="23" t="s">
        <v>106</v>
      </c>
      <c r="D20" s="44">
        <f ca="1">+Variables!$B$2</f>
        <v>54352</v>
      </c>
      <c r="E20" s="18">
        <v>1</v>
      </c>
      <c r="F20" s="10">
        <f t="shared" si="0"/>
        <v>54352</v>
      </c>
      <c r="G20" s="9"/>
      <c r="H20" s="14">
        <v>0</v>
      </c>
      <c r="I20" s="14">
        <v>1</v>
      </c>
      <c r="J20" s="13">
        <f ca="1">((((+F20*H20*I20)/60)/60)/Variables!$B$9)</f>
        <v>0</v>
      </c>
      <c r="L20" s="14">
        <v>0</v>
      </c>
      <c r="M20" s="14">
        <v>0</v>
      </c>
      <c r="N20" s="13">
        <f ca="1">((((+F20*L20*M20)/60)/60)/Variables!$B$9)</f>
        <v>0</v>
      </c>
      <c r="P20" s="195">
        <v>0</v>
      </c>
      <c r="Q20" s="195">
        <v>0</v>
      </c>
      <c r="R20" s="189">
        <f ca="1">((((+F20*P20*Q20)/60)/60)/Variables!$B$9)</f>
        <v>0</v>
      </c>
    </row>
    <row r="21" spans="1:18">
      <c r="A21" s="3">
        <v>17</v>
      </c>
      <c r="B21" s="4" t="s">
        <v>234</v>
      </c>
      <c r="C21" s="23" t="s">
        <v>106</v>
      </c>
      <c r="D21" s="44">
        <f ca="1">+Variables!$B$2</f>
        <v>54352</v>
      </c>
      <c r="E21" s="18">
        <v>1</v>
      </c>
      <c r="F21" s="10">
        <f t="shared" si="0"/>
        <v>54352</v>
      </c>
      <c r="G21" s="9"/>
      <c r="H21" s="14">
        <v>0</v>
      </c>
      <c r="I21" s="14">
        <v>1</v>
      </c>
      <c r="J21" s="13">
        <f ca="1">((((+F21*H21*I21)/60)/60)/Variables!$B$9)</f>
        <v>0</v>
      </c>
      <c r="L21" s="14">
        <v>0</v>
      </c>
      <c r="M21" s="14">
        <v>0</v>
      </c>
      <c r="N21" s="13">
        <f ca="1">((((+F21*L21*M21)/60)/60)/Variables!$B$9)</f>
        <v>0</v>
      </c>
      <c r="P21" s="195">
        <v>0</v>
      </c>
      <c r="Q21" s="195">
        <v>0</v>
      </c>
      <c r="R21" s="189">
        <f ca="1">((((+F21*P21*Q21)/60)/60)/Variables!$B$9)</f>
        <v>0</v>
      </c>
    </row>
    <row r="22" spans="1:18">
      <c r="A22" s="3">
        <v>18</v>
      </c>
      <c r="B22" s="4" t="s">
        <v>235</v>
      </c>
      <c r="C22" s="23" t="s">
        <v>106</v>
      </c>
      <c r="D22" s="44">
        <f ca="1">+Variables!$B$2</f>
        <v>54352</v>
      </c>
      <c r="E22" s="18">
        <v>1</v>
      </c>
      <c r="F22" s="10">
        <f t="shared" si="0"/>
        <v>54352</v>
      </c>
      <c r="G22" s="9"/>
      <c r="H22" s="14">
        <v>0</v>
      </c>
      <c r="I22" s="14">
        <v>1</v>
      </c>
      <c r="J22" s="13">
        <f ca="1">((((+F22*H22*I22)/60)/60)/Variables!$B$9)</f>
        <v>0</v>
      </c>
      <c r="L22" s="14">
        <v>0</v>
      </c>
      <c r="M22" s="14">
        <v>0</v>
      </c>
      <c r="N22" s="13">
        <f ca="1">((((+F22*L22*M22)/60)/60)/Variables!$B$9)</f>
        <v>0</v>
      </c>
      <c r="P22" s="195">
        <v>0</v>
      </c>
      <c r="Q22" s="195">
        <v>0</v>
      </c>
      <c r="R22" s="189">
        <f ca="1">((((+F22*P22*Q22)/60)/60)/Variables!$B$9)</f>
        <v>0</v>
      </c>
    </row>
    <row r="23" spans="1:18">
      <c r="A23" s="3">
        <v>19</v>
      </c>
      <c r="B23" s="4" t="s">
        <v>236</v>
      </c>
      <c r="C23" s="23" t="s">
        <v>106</v>
      </c>
      <c r="D23" s="44">
        <f ca="1">+Variables!$B$2</f>
        <v>54352</v>
      </c>
      <c r="E23" s="18">
        <v>1</v>
      </c>
      <c r="F23" s="10">
        <f t="shared" si="0"/>
        <v>54352</v>
      </c>
      <c r="G23" s="9"/>
      <c r="H23" s="14">
        <v>0</v>
      </c>
      <c r="I23" s="14">
        <v>1</v>
      </c>
      <c r="J23" s="13">
        <f ca="1">((((+F23*H23*I23)/60)/60)/Variables!$B$9)</f>
        <v>0</v>
      </c>
      <c r="L23" s="14">
        <v>0</v>
      </c>
      <c r="M23" s="14">
        <v>0</v>
      </c>
      <c r="N23" s="13">
        <f ca="1">((((+F23*L23*M23)/60)/60)/Variables!$B$9)</f>
        <v>0</v>
      </c>
      <c r="P23" s="195">
        <v>0</v>
      </c>
      <c r="Q23" s="195">
        <v>0</v>
      </c>
      <c r="R23" s="189">
        <f ca="1">((((+F23*P23*Q23)/60)/60)/Variables!$B$9)</f>
        <v>0</v>
      </c>
    </row>
    <row r="24" spans="1:18">
      <c r="A24" s="3">
        <v>20</v>
      </c>
      <c r="B24" s="4" t="s">
        <v>26</v>
      </c>
      <c r="C24" s="23" t="s">
        <v>106</v>
      </c>
      <c r="D24" s="44">
        <f ca="1">+Variables!$B$2</f>
        <v>54352</v>
      </c>
      <c r="E24" s="18">
        <v>1</v>
      </c>
      <c r="F24" s="10">
        <f t="shared" si="0"/>
        <v>54352</v>
      </c>
      <c r="G24" s="9"/>
      <c r="H24" s="14">
        <v>0</v>
      </c>
      <c r="I24" s="14">
        <v>1</v>
      </c>
      <c r="J24" s="13">
        <f ca="1">((((+F24*H24*I24)/60)/60)/Variables!$B$9)</f>
        <v>0</v>
      </c>
      <c r="L24" s="14">
        <v>0</v>
      </c>
      <c r="M24" s="14">
        <v>0</v>
      </c>
      <c r="N24" s="13">
        <f ca="1">((((+F24*L24*M24)/60)/60)/Variables!$B$9)</f>
        <v>0</v>
      </c>
      <c r="P24" s="195">
        <v>0</v>
      </c>
      <c r="Q24" s="195">
        <v>0</v>
      </c>
      <c r="R24" s="189">
        <f ca="1">((((+F24*P24*Q24)/60)/60)/Variables!$B$9)</f>
        <v>0</v>
      </c>
    </row>
    <row r="25" spans="1:18">
      <c r="A25" s="3">
        <v>21</v>
      </c>
      <c r="B25" s="4" t="s">
        <v>237</v>
      </c>
      <c r="C25" s="23" t="s">
        <v>106</v>
      </c>
      <c r="D25" s="44">
        <f ca="1">+Variables!$B$2</f>
        <v>54352</v>
      </c>
      <c r="E25" s="18">
        <v>1</v>
      </c>
      <c r="F25" s="10">
        <f t="shared" si="0"/>
        <v>54352</v>
      </c>
      <c r="G25" s="9"/>
      <c r="H25" s="14">
        <v>0</v>
      </c>
      <c r="I25" s="14">
        <v>1</v>
      </c>
      <c r="J25" s="13">
        <f ca="1">((((+F25*H25*I25)/60)/60)/Variables!$B$9)</f>
        <v>0</v>
      </c>
      <c r="L25" s="14">
        <v>0</v>
      </c>
      <c r="M25" s="14">
        <v>0</v>
      </c>
      <c r="N25" s="13">
        <f ca="1">((((+F25*L25*M25)/60)/60)/Variables!$B$9)</f>
        <v>0</v>
      </c>
      <c r="P25" s="195">
        <v>0</v>
      </c>
      <c r="Q25" s="195">
        <v>0</v>
      </c>
      <c r="R25" s="189">
        <f ca="1">((((+F25*P25*Q25)/60)/60)/Variables!$B$9)</f>
        <v>0</v>
      </c>
    </row>
    <row r="26" spans="1:18">
      <c r="A26" s="3">
        <v>22</v>
      </c>
      <c r="B26" s="4" t="s">
        <v>238</v>
      </c>
      <c r="C26" s="23" t="s">
        <v>106</v>
      </c>
      <c r="D26" s="44">
        <f ca="1">+Variables!$B$2</f>
        <v>54352</v>
      </c>
      <c r="E26" s="18">
        <v>1</v>
      </c>
      <c r="F26" s="10">
        <f t="shared" si="0"/>
        <v>54352</v>
      </c>
      <c r="G26" s="9"/>
      <c r="H26" s="14">
        <v>0</v>
      </c>
      <c r="I26" s="14">
        <v>1</v>
      </c>
      <c r="J26" s="13">
        <f ca="1">((((+F26*H26*I26)/60)/60)/Variables!$B$9)</f>
        <v>0</v>
      </c>
      <c r="L26" s="14">
        <v>0</v>
      </c>
      <c r="M26" s="14">
        <v>0</v>
      </c>
      <c r="N26" s="13">
        <f ca="1">((((+F26*L26*M26)/60)/60)/Variables!$B$9)</f>
        <v>0</v>
      </c>
      <c r="P26" s="195">
        <v>0</v>
      </c>
      <c r="Q26" s="195">
        <v>0</v>
      </c>
      <c r="R26" s="189">
        <f ca="1">((((+F26*P26*Q26)/60)/60)/Variables!$B$9)</f>
        <v>0</v>
      </c>
    </row>
    <row r="27" spans="1:18">
      <c r="A27" s="3">
        <v>23</v>
      </c>
      <c r="B27" s="4" t="s">
        <v>239</v>
      </c>
      <c r="C27" s="23" t="s">
        <v>106</v>
      </c>
      <c r="D27" s="44">
        <f ca="1">+Variables!$B$2</f>
        <v>54352</v>
      </c>
      <c r="E27" s="18">
        <v>1</v>
      </c>
      <c r="F27" s="10">
        <f t="shared" si="0"/>
        <v>54352</v>
      </c>
      <c r="G27" s="9"/>
      <c r="H27" s="14">
        <v>0</v>
      </c>
      <c r="I27" s="14">
        <v>1</v>
      </c>
      <c r="J27" s="13">
        <f ca="1">((((+F27*H27*I27)/60)/60)/Variables!$B$9)</f>
        <v>0</v>
      </c>
      <c r="L27" s="14">
        <v>0</v>
      </c>
      <c r="M27" s="14">
        <v>0</v>
      </c>
      <c r="N27" s="13">
        <f ca="1">((((+F27*L27*M27)/60)/60)/Variables!$B$9)</f>
        <v>0</v>
      </c>
      <c r="P27" s="195">
        <v>0</v>
      </c>
      <c r="Q27" s="195">
        <v>0</v>
      </c>
      <c r="R27" s="189">
        <f ca="1">((((+F27*P27*Q27)/60)/60)/Variables!$B$9)</f>
        <v>0</v>
      </c>
    </row>
    <row r="28" spans="1:18">
      <c r="A28" s="3">
        <v>24</v>
      </c>
      <c r="B28" s="4" t="s">
        <v>240</v>
      </c>
      <c r="C28" s="23" t="s">
        <v>106</v>
      </c>
      <c r="D28" s="44">
        <f ca="1">+Variables!$B$2</f>
        <v>54352</v>
      </c>
      <c r="E28" s="18">
        <v>1</v>
      </c>
      <c r="F28" s="10">
        <f t="shared" si="0"/>
        <v>54352</v>
      </c>
      <c r="G28" s="9"/>
      <c r="H28" s="14">
        <v>0</v>
      </c>
      <c r="I28" s="14">
        <v>1</v>
      </c>
      <c r="J28" s="13">
        <f ca="1">((((+F28*H28*I28)/60)/60)/Variables!$B$9)</f>
        <v>0</v>
      </c>
      <c r="L28" s="14">
        <v>0</v>
      </c>
      <c r="M28" s="14">
        <v>0</v>
      </c>
      <c r="N28" s="13">
        <f ca="1">((((+F28*L28*M28)/60)/60)/Variables!$B$9)</f>
        <v>0</v>
      </c>
      <c r="P28" s="195">
        <v>0</v>
      </c>
      <c r="Q28" s="195">
        <v>0</v>
      </c>
      <c r="R28" s="189">
        <f ca="1">((((+F28*P28*Q28)/60)/60)/Variables!$B$9)</f>
        <v>0</v>
      </c>
    </row>
    <row r="29" spans="1:18">
      <c r="A29" s="3">
        <v>25</v>
      </c>
      <c r="B29" s="4" t="s">
        <v>241</v>
      </c>
      <c r="C29" s="23" t="s">
        <v>106</v>
      </c>
      <c r="D29" s="44">
        <f ca="1">+Variables!$B$2</f>
        <v>54352</v>
      </c>
      <c r="E29" s="18">
        <v>1</v>
      </c>
      <c r="F29" s="10">
        <f t="shared" si="0"/>
        <v>54352</v>
      </c>
      <c r="G29" s="9"/>
      <c r="H29" s="14">
        <v>0</v>
      </c>
      <c r="I29" s="14">
        <v>1</v>
      </c>
      <c r="J29" s="13">
        <f ca="1">((((+F29*H29*I29)/60)/60)/Variables!$B$9)</f>
        <v>0</v>
      </c>
      <c r="L29" s="14">
        <v>0</v>
      </c>
      <c r="M29" s="14">
        <v>0</v>
      </c>
      <c r="N29" s="13">
        <f ca="1">((((+F29*L29*M29)/60)/60)/Variables!$B$9)</f>
        <v>0</v>
      </c>
      <c r="P29" s="195">
        <v>0</v>
      </c>
      <c r="Q29" s="195">
        <v>0</v>
      </c>
      <c r="R29" s="189">
        <f ca="1">((((+F29*P29*Q29)/60)/60)/Variables!$B$9)</f>
        <v>0</v>
      </c>
    </row>
    <row r="30" spans="1:18">
      <c r="A30" s="3">
        <v>26</v>
      </c>
      <c r="B30" s="4" t="s">
        <v>32</v>
      </c>
      <c r="C30" s="23" t="s">
        <v>104</v>
      </c>
      <c r="D30" s="44">
        <f ca="1">+Variables!$B$2</f>
        <v>54352</v>
      </c>
      <c r="E30" s="18">
        <v>1</v>
      </c>
      <c r="F30" s="10">
        <f t="shared" si="0"/>
        <v>54352</v>
      </c>
      <c r="G30" s="9"/>
      <c r="H30" s="14">
        <v>0</v>
      </c>
      <c r="I30" s="14">
        <v>1</v>
      </c>
      <c r="J30" s="13">
        <f ca="1">((((+F30*H30*I30)/60)/60)/Variables!$B$9)</f>
        <v>0</v>
      </c>
      <c r="L30" s="14">
        <v>0</v>
      </c>
      <c r="M30" s="14">
        <v>0</v>
      </c>
      <c r="N30" s="13">
        <f ca="1">((((+F30*L30*M30)/60)/60)/Variables!$B$9)</f>
        <v>0</v>
      </c>
      <c r="P30" s="195">
        <v>0</v>
      </c>
      <c r="Q30" s="195">
        <v>0</v>
      </c>
      <c r="R30" s="189">
        <f ca="1">((((+F30*P30*Q30)/60)/60)/Variables!$B$9)</f>
        <v>0</v>
      </c>
    </row>
    <row r="31" spans="1:18">
      <c r="A31" s="5"/>
      <c r="B31" s="2" t="s">
        <v>4</v>
      </c>
      <c r="C31" s="23"/>
      <c r="D31" s="44">
        <v>0</v>
      </c>
      <c r="E31" s="18">
        <v>0</v>
      </c>
      <c r="F31" s="10">
        <f t="shared" si="0"/>
        <v>0</v>
      </c>
      <c r="G31" s="9"/>
      <c r="H31" s="14">
        <v>0</v>
      </c>
      <c r="I31" s="14">
        <v>0</v>
      </c>
      <c r="J31" s="13">
        <f ca="1">((((+F31*H31*I31)/60)/60)/Variables!$B$9)</f>
        <v>0</v>
      </c>
      <c r="L31" s="14">
        <v>0</v>
      </c>
      <c r="M31" s="14">
        <v>0</v>
      </c>
      <c r="N31" s="13">
        <f ca="1">((((+F31*L31*M31)/60)/60)/Variables!$B$9)</f>
        <v>0</v>
      </c>
      <c r="P31" s="195">
        <v>0</v>
      </c>
      <c r="Q31" s="195">
        <v>0</v>
      </c>
      <c r="R31" s="189">
        <f ca="1">((((+F31*P31*Q31)/60)/60)/Variables!$B$9)</f>
        <v>0</v>
      </c>
    </row>
    <row r="32" spans="1:18">
      <c r="A32" s="3">
        <v>27</v>
      </c>
      <c r="B32" s="4" t="s">
        <v>252</v>
      </c>
      <c r="C32" s="23" t="s">
        <v>120</v>
      </c>
      <c r="D32" s="44">
        <f ca="1">+Variables!$B$2</f>
        <v>54352</v>
      </c>
      <c r="E32" s="18">
        <v>0.9</v>
      </c>
      <c r="F32" s="10">
        <f t="shared" si="0"/>
        <v>48916.800000000003</v>
      </c>
      <c r="G32" s="9"/>
      <c r="H32" s="14">
        <v>5</v>
      </c>
      <c r="I32" s="14">
        <v>1</v>
      </c>
      <c r="J32" s="13">
        <f ca="1">((((+F32*H32*I32)/60)/60)/Variables!$B$9)</f>
        <v>3.95E-2</v>
      </c>
      <c r="L32" s="14">
        <v>5</v>
      </c>
      <c r="M32" s="14">
        <v>1</v>
      </c>
      <c r="N32" s="13">
        <f ca="1">((((+F32*L32*M32)/60)/60)/Variables!$B$9)</f>
        <v>3.95E-2</v>
      </c>
      <c r="P32" s="195">
        <v>0</v>
      </c>
      <c r="Q32" s="195">
        <v>0</v>
      </c>
      <c r="R32" s="189">
        <f ca="1">((((+F32*P32*Q32)/60)/60)/Variables!$B$9)</f>
        <v>0</v>
      </c>
    </row>
    <row r="33" spans="1:18">
      <c r="A33" s="5"/>
      <c r="B33" s="6" t="s">
        <v>37</v>
      </c>
      <c r="C33" s="23"/>
      <c r="D33" s="44">
        <v>0</v>
      </c>
      <c r="E33" s="18">
        <v>0</v>
      </c>
      <c r="F33" s="10">
        <f t="shared" si="0"/>
        <v>0</v>
      </c>
      <c r="G33" s="9"/>
      <c r="H33" s="14">
        <v>0</v>
      </c>
      <c r="I33" s="14">
        <v>0</v>
      </c>
      <c r="J33" s="13">
        <f ca="1">((((+F33*H33*I33)/60)/60)/Variables!$B$9)</f>
        <v>0</v>
      </c>
      <c r="L33" s="14">
        <v>0</v>
      </c>
      <c r="M33" s="14">
        <v>0</v>
      </c>
      <c r="N33" s="13">
        <f ca="1">((((+F33*L33*M33)/60)/60)/Variables!$B$9)</f>
        <v>0</v>
      </c>
      <c r="P33" s="195">
        <v>0</v>
      </c>
      <c r="Q33" s="195">
        <v>0</v>
      </c>
      <c r="R33" s="189">
        <f ca="1">((((+F33*P33*Q33)/60)/60)/Variables!$B$9)</f>
        <v>0</v>
      </c>
    </row>
    <row r="34" spans="1:18">
      <c r="A34" s="3">
        <v>28</v>
      </c>
      <c r="B34" s="4" t="s">
        <v>38</v>
      </c>
      <c r="C34" s="23" t="s">
        <v>132</v>
      </c>
      <c r="D34" s="44">
        <f ca="1">+Variables!$B$2</f>
        <v>54352</v>
      </c>
      <c r="E34" s="18">
        <v>0.8</v>
      </c>
      <c r="F34" s="10">
        <f t="shared" si="0"/>
        <v>43481.600000000006</v>
      </c>
      <c r="G34" s="9"/>
      <c r="H34" s="14">
        <v>5</v>
      </c>
      <c r="I34" s="14">
        <v>2</v>
      </c>
      <c r="J34" s="13">
        <f ca="1">((((+F34*H34*I34)/60)/60)/Variables!$B$9)</f>
        <v>7.0222222222222241E-2</v>
      </c>
      <c r="L34" s="14">
        <v>5</v>
      </c>
      <c r="M34" s="14">
        <v>2</v>
      </c>
      <c r="N34" s="13">
        <f ca="1">((((+F34*L34*M34)/60)/60)/Variables!$B$9)</f>
        <v>7.0222222222222241E-2</v>
      </c>
      <c r="P34" s="195">
        <v>0</v>
      </c>
      <c r="Q34" s="195">
        <v>0</v>
      </c>
      <c r="R34" s="189">
        <f ca="1">((((+F34*P34*Q34)/60)/60)/Variables!$B$9)</f>
        <v>0</v>
      </c>
    </row>
    <row r="35" spans="1:18">
      <c r="A35" s="3">
        <v>29</v>
      </c>
      <c r="B35" s="4" t="s">
        <v>39</v>
      </c>
      <c r="C35" s="23" t="s">
        <v>132</v>
      </c>
      <c r="D35" s="44">
        <f ca="1">+Variables!$B$2</f>
        <v>54352</v>
      </c>
      <c r="E35" s="18">
        <v>0.8</v>
      </c>
      <c r="F35" s="10">
        <f t="shared" si="0"/>
        <v>43481.600000000006</v>
      </c>
      <c r="G35" s="9"/>
      <c r="H35" s="14">
        <v>5</v>
      </c>
      <c r="I35" s="14">
        <v>2</v>
      </c>
      <c r="J35" s="13">
        <f ca="1">((((+F35*H35*I35)/60)/60)/Variables!$B$9)</f>
        <v>7.0222222222222241E-2</v>
      </c>
      <c r="L35" s="14">
        <v>5</v>
      </c>
      <c r="M35" s="14">
        <v>2</v>
      </c>
      <c r="N35" s="13">
        <f ca="1">((((+F35*L35*M35)/60)/60)/Variables!$B$9)</f>
        <v>7.0222222222222241E-2</v>
      </c>
      <c r="P35" s="195">
        <v>0</v>
      </c>
      <c r="Q35" s="195">
        <v>0</v>
      </c>
      <c r="R35" s="189">
        <f ca="1">((((+F35*P35*Q35)/60)/60)/Variables!$B$9)</f>
        <v>0</v>
      </c>
    </row>
    <row r="36" spans="1:18">
      <c r="A36" s="3">
        <v>30</v>
      </c>
      <c r="B36" s="4" t="s">
        <v>40</v>
      </c>
      <c r="C36" s="23" t="s">
        <v>132</v>
      </c>
      <c r="D36" s="44">
        <f ca="1">+Variables!$B$2</f>
        <v>54352</v>
      </c>
      <c r="E36" s="18">
        <v>0.8</v>
      </c>
      <c r="F36" s="10">
        <f t="shared" si="0"/>
        <v>43481.600000000006</v>
      </c>
      <c r="G36" s="9"/>
      <c r="H36" s="14">
        <v>5</v>
      </c>
      <c r="I36" s="14">
        <v>2</v>
      </c>
      <c r="J36" s="13">
        <f ca="1">((((+F36*H36*I36)/60)/60)/Variables!$B$9)</f>
        <v>7.0222222222222241E-2</v>
      </c>
      <c r="L36" s="14">
        <v>5</v>
      </c>
      <c r="M36" s="14">
        <v>2</v>
      </c>
      <c r="N36" s="13">
        <f ca="1">((((+F36*L36*M36)/60)/60)/Variables!$B$9)</f>
        <v>7.0222222222222241E-2</v>
      </c>
      <c r="P36" s="195">
        <v>0</v>
      </c>
      <c r="Q36" s="195">
        <v>0</v>
      </c>
      <c r="R36" s="189">
        <f ca="1">((((+F36*P36*Q36)/60)/60)/Variables!$B$9)</f>
        <v>0</v>
      </c>
    </row>
    <row r="37" spans="1:18">
      <c r="A37" s="3">
        <v>31</v>
      </c>
      <c r="B37" s="4" t="s">
        <v>41</v>
      </c>
      <c r="C37" s="23" t="s">
        <v>132</v>
      </c>
      <c r="D37" s="44">
        <f ca="1">+Variables!$B$2</f>
        <v>54352</v>
      </c>
      <c r="E37" s="18">
        <v>0.65</v>
      </c>
      <c r="F37" s="10">
        <f t="shared" si="0"/>
        <v>35328.800000000003</v>
      </c>
      <c r="G37" s="9"/>
      <c r="H37" s="14">
        <v>5</v>
      </c>
      <c r="I37" s="14">
        <v>1</v>
      </c>
      <c r="J37" s="13">
        <f ca="1">((((+F37*H37*I37)/60)/60)/Variables!$B$9)</f>
        <v>2.8527777777777777E-2</v>
      </c>
      <c r="L37" s="14">
        <v>5</v>
      </c>
      <c r="M37" s="14">
        <v>1</v>
      </c>
      <c r="N37" s="13">
        <f ca="1">((((+F37*L37*M37)/60)/60)/Variables!$B$9)</f>
        <v>2.8527777777777777E-2</v>
      </c>
      <c r="P37" s="195">
        <v>0</v>
      </c>
      <c r="Q37" s="195">
        <v>0</v>
      </c>
      <c r="R37" s="189">
        <f ca="1">((((+F37*P37*Q37)/60)/60)/Variables!$B$9)</f>
        <v>0</v>
      </c>
    </row>
    <row r="38" spans="1:18" s="276" customFormat="1" ht="11.25" customHeight="1">
      <c r="A38" s="267">
        <v>71</v>
      </c>
      <c r="B38" s="268" t="s">
        <v>272</v>
      </c>
      <c r="C38" s="269" t="s">
        <v>132</v>
      </c>
      <c r="D38" s="270">
        <f ca="1">+Variables!$B$2</f>
        <v>54352</v>
      </c>
      <c r="E38" s="271">
        <v>1.65</v>
      </c>
      <c r="F38" s="272">
        <f>+D38*E38</f>
        <v>89680.799999999988</v>
      </c>
      <c r="G38" s="273"/>
      <c r="H38" s="274">
        <v>5</v>
      </c>
      <c r="I38" s="274">
        <v>1</v>
      </c>
      <c r="J38" s="275">
        <f ca="1">((((+F38*H38*I38)/60)/60)/Variables!$B$9)</f>
        <v>7.2416666666666657E-2</v>
      </c>
      <c r="L38" s="274">
        <v>5</v>
      </c>
      <c r="M38" s="274">
        <v>1</v>
      </c>
      <c r="N38" s="275">
        <f ca="1">((((+F38*L38*M38)/60)/60)/Variables!$B$9)</f>
        <v>7.2416666666666657E-2</v>
      </c>
      <c r="P38" s="277"/>
      <c r="Q38" s="277"/>
      <c r="R38" s="278"/>
    </row>
    <row r="39" spans="1:18">
      <c r="A39" s="3">
        <v>32</v>
      </c>
      <c r="B39" s="4" t="s">
        <v>42</v>
      </c>
      <c r="C39" s="23" t="s">
        <v>103</v>
      </c>
      <c r="D39" s="44">
        <f ca="1">+Variables!$B$2</f>
        <v>54352</v>
      </c>
      <c r="E39" s="18">
        <v>0.8</v>
      </c>
      <c r="F39" s="10">
        <f t="shared" si="0"/>
        <v>43481.600000000006</v>
      </c>
      <c r="G39" s="9"/>
      <c r="H39" s="14">
        <v>0</v>
      </c>
      <c r="I39" s="14">
        <v>2</v>
      </c>
      <c r="J39" s="13">
        <f ca="1">((((+F39*H39*I39)/60)/60)/Variables!$B$9)</f>
        <v>0</v>
      </c>
      <c r="L39" s="14">
        <v>0</v>
      </c>
      <c r="M39" s="14">
        <v>0</v>
      </c>
      <c r="N39" s="13">
        <f ca="1">((((+F39*L39*M39)/60)/60)/Variables!$B$9)</f>
        <v>0</v>
      </c>
      <c r="P39" s="195">
        <v>0</v>
      </c>
      <c r="Q39" s="195">
        <v>0</v>
      </c>
      <c r="R39" s="189">
        <f ca="1">((((+F39*P39*Q39)/60)/60)/Variables!$B$9)</f>
        <v>0</v>
      </c>
    </row>
    <row r="40" spans="1:18">
      <c r="A40" s="3">
        <v>33</v>
      </c>
      <c r="B40" s="4" t="s">
        <v>43</v>
      </c>
      <c r="C40" s="23" t="s">
        <v>131</v>
      </c>
      <c r="D40" s="44">
        <f ca="1">+Variables!$B$2</f>
        <v>54352</v>
      </c>
      <c r="E40" s="18">
        <v>0.8</v>
      </c>
      <c r="F40" s="10">
        <f t="shared" si="0"/>
        <v>43481.600000000006</v>
      </c>
      <c r="G40" s="9"/>
      <c r="H40" s="14">
        <v>0</v>
      </c>
      <c r="I40" s="14">
        <v>2</v>
      </c>
      <c r="J40" s="13">
        <f ca="1">((((+F40*H40*I40)/60)/60)/Variables!$B$9)</f>
        <v>0</v>
      </c>
      <c r="L40" s="14">
        <v>0</v>
      </c>
      <c r="M40" s="14">
        <v>0</v>
      </c>
      <c r="N40" s="13">
        <f ca="1">((((+F40*L40*M40)/60)/60)/Variables!$B$9)</f>
        <v>0</v>
      </c>
      <c r="P40" s="195">
        <v>0</v>
      </c>
      <c r="Q40" s="195">
        <v>0</v>
      </c>
      <c r="R40" s="189">
        <f ca="1">((((+F40*P40*Q40)/60)/60)/Variables!$B$9)</f>
        <v>0</v>
      </c>
    </row>
    <row r="41" spans="1:18">
      <c r="A41" s="3">
        <v>34</v>
      </c>
      <c r="B41" s="4" t="s">
        <v>44</v>
      </c>
      <c r="C41" s="23" t="s">
        <v>131</v>
      </c>
      <c r="D41" s="44">
        <f ca="1">+Variables!$B$2</f>
        <v>54352</v>
      </c>
      <c r="E41" s="18">
        <v>0.8</v>
      </c>
      <c r="F41" s="10">
        <f t="shared" si="0"/>
        <v>43481.600000000006</v>
      </c>
      <c r="G41" s="9"/>
      <c r="H41" s="14">
        <v>0</v>
      </c>
      <c r="I41" s="14">
        <v>2</v>
      </c>
      <c r="J41" s="13">
        <f ca="1">((((+F41*H41*I41)/60)/60)/Variables!$B$9)</f>
        <v>0</v>
      </c>
      <c r="L41" s="14">
        <v>0</v>
      </c>
      <c r="M41" s="14">
        <v>0</v>
      </c>
      <c r="N41" s="13">
        <f ca="1">((((+F41*L41*M41)/60)/60)/Variables!$B$9)</f>
        <v>0</v>
      </c>
      <c r="P41" s="195">
        <v>0</v>
      </c>
      <c r="Q41" s="195">
        <v>0</v>
      </c>
      <c r="R41" s="189">
        <f ca="1">((((+F41*P41*Q41)/60)/60)/Variables!$B$9)</f>
        <v>0</v>
      </c>
    </row>
    <row r="42" spans="1:18">
      <c r="A42" s="3">
        <v>35</v>
      </c>
      <c r="B42" s="4" t="s">
        <v>45</v>
      </c>
      <c r="C42" s="23" t="s">
        <v>131</v>
      </c>
      <c r="D42" s="44">
        <f ca="1">+Variables!$B$2</f>
        <v>54352</v>
      </c>
      <c r="E42" s="18">
        <v>0.8</v>
      </c>
      <c r="F42" s="10">
        <f t="shared" si="0"/>
        <v>43481.600000000006</v>
      </c>
      <c r="G42" s="9"/>
      <c r="H42" s="14">
        <v>0</v>
      </c>
      <c r="I42" s="14">
        <v>2</v>
      </c>
      <c r="J42" s="13">
        <f ca="1">((((+F42*H42*I42)/60)/60)/Variables!$B$9)</f>
        <v>0</v>
      </c>
      <c r="L42" s="14">
        <v>0</v>
      </c>
      <c r="M42" s="14">
        <v>0</v>
      </c>
      <c r="N42" s="13">
        <f ca="1">((((+F42*L42*M42)/60)/60)/Variables!$B$9)</f>
        <v>0</v>
      </c>
      <c r="P42" s="195">
        <v>0</v>
      </c>
      <c r="Q42" s="195">
        <v>0</v>
      </c>
      <c r="R42" s="189">
        <f ca="1">((((+F42*P42*Q42)/60)/60)/Variables!$B$9)</f>
        <v>0</v>
      </c>
    </row>
    <row r="43" spans="1:18">
      <c r="A43" s="3">
        <v>36</v>
      </c>
      <c r="B43" s="4" t="s">
        <v>46</v>
      </c>
      <c r="C43" s="23" t="s">
        <v>131</v>
      </c>
      <c r="D43" s="44">
        <f ca="1">+Variables!$B$2</f>
        <v>54352</v>
      </c>
      <c r="E43" s="18">
        <v>0.8</v>
      </c>
      <c r="F43" s="10">
        <f t="shared" si="0"/>
        <v>43481.600000000006</v>
      </c>
      <c r="G43" s="9"/>
      <c r="H43" s="14">
        <v>0</v>
      </c>
      <c r="I43" s="14">
        <v>2</v>
      </c>
      <c r="J43" s="13">
        <f ca="1">((((+F43*H43*I43)/60)/60)/Variables!$B$9)</f>
        <v>0</v>
      </c>
      <c r="L43" s="14">
        <v>0</v>
      </c>
      <c r="M43" s="14">
        <v>0</v>
      </c>
      <c r="N43" s="13">
        <f ca="1">((((+F43*L43*M43)/60)/60)/Variables!$B$9)</f>
        <v>0</v>
      </c>
      <c r="P43" s="195">
        <v>0</v>
      </c>
      <c r="Q43" s="195">
        <v>0</v>
      </c>
      <c r="R43" s="189">
        <f ca="1">((((+F43*P43*Q43)/60)/60)/Variables!$B$9)</f>
        <v>0</v>
      </c>
    </row>
    <row r="44" spans="1:18">
      <c r="A44" s="3">
        <v>37</v>
      </c>
      <c r="B44" s="4" t="s">
        <v>47</v>
      </c>
      <c r="C44" s="23" t="s">
        <v>131</v>
      </c>
      <c r="D44" s="44">
        <f ca="1">+Variables!$B$2</f>
        <v>54352</v>
      </c>
      <c r="E44" s="18">
        <v>0.8</v>
      </c>
      <c r="F44" s="10">
        <f t="shared" si="0"/>
        <v>43481.600000000006</v>
      </c>
      <c r="G44" s="9"/>
      <c r="H44" s="14">
        <v>0</v>
      </c>
      <c r="I44" s="14">
        <v>2</v>
      </c>
      <c r="J44" s="13">
        <f ca="1">((((+F44*H44*I44)/60)/60)/Variables!$B$9)</f>
        <v>0</v>
      </c>
      <c r="L44" s="14">
        <v>0</v>
      </c>
      <c r="M44" s="14">
        <v>0</v>
      </c>
      <c r="N44" s="13">
        <f ca="1">((((+F44*L44*M44)/60)/60)/Variables!$B$9)</f>
        <v>0</v>
      </c>
      <c r="P44" s="195">
        <v>0</v>
      </c>
      <c r="Q44" s="195">
        <v>0</v>
      </c>
      <c r="R44" s="189">
        <f ca="1">((((+F44*P44*Q44)/60)/60)/Variables!$B$9)</f>
        <v>0</v>
      </c>
    </row>
    <row r="45" spans="1:18">
      <c r="A45" s="3">
        <v>38</v>
      </c>
      <c r="B45" s="4" t="s">
        <v>48</v>
      </c>
      <c r="C45" s="23" t="s">
        <v>131</v>
      </c>
      <c r="D45" s="44">
        <f ca="1">+Variables!$B$2</f>
        <v>54352</v>
      </c>
      <c r="E45" s="18">
        <v>0.8</v>
      </c>
      <c r="F45" s="10">
        <f t="shared" si="0"/>
        <v>43481.600000000006</v>
      </c>
      <c r="G45" s="9"/>
      <c r="H45" s="14">
        <v>0</v>
      </c>
      <c r="I45" s="14">
        <v>2</v>
      </c>
      <c r="J45" s="13">
        <f ca="1">((((+F45*H45*I45)/60)/60)/Variables!$B$9)</f>
        <v>0</v>
      </c>
      <c r="L45" s="14">
        <v>0</v>
      </c>
      <c r="M45" s="14">
        <v>0</v>
      </c>
      <c r="N45" s="13">
        <f ca="1">((((+F45*L45*M45)/60)/60)/Variables!$B$9)</f>
        <v>0</v>
      </c>
      <c r="P45" s="195">
        <v>0</v>
      </c>
      <c r="Q45" s="195">
        <v>0</v>
      </c>
      <c r="R45" s="189">
        <f ca="1">((((+F45*P45*Q45)/60)/60)/Variables!$B$9)</f>
        <v>0</v>
      </c>
    </row>
    <row r="46" spans="1:18" s="276" customFormat="1">
      <c r="A46" s="267">
        <v>67</v>
      </c>
      <c r="B46" s="268" t="s">
        <v>259</v>
      </c>
      <c r="C46" s="269" t="s">
        <v>131</v>
      </c>
      <c r="D46" s="270">
        <f ca="1">+Variables!$B$2</f>
        <v>54352</v>
      </c>
      <c r="E46" s="271">
        <v>0.8</v>
      </c>
      <c r="F46" s="272">
        <f>+D46*E46</f>
        <v>43481.600000000006</v>
      </c>
      <c r="G46" s="273"/>
      <c r="H46" s="274">
        <v>0</v>
      </c>
      <c r="I46" s="274">
        <v>2</v>
      </c>
      <c r="J46" s="275">
        <f ca="1">((((+F46*H46*I46)/60)/60)/Variables!$B$9)</f>
        <v>0</v>
      </c>
      <c r="L46" s="274">
        <v>0</v>
      </c>
      <c r="M46" s="274">
        <v>0</v>
      </c>
      <c r="N46" s="275">
        <f ca="1">((((+F46*L46*M46)/60)/60)/Variables!$B$9)</f>
        <v>0</v>
      </c>
      <c r="P46" s="277">
        <v>0</v>
      </c>
      <c r="Q46" s="277">
        <v>0</v>
      </c>
      <c r="R46" s="278">
        <f ca="1">((((+F46*P46*Q46)/60)/60)/Variables!$B$9)</f>
        <v>0</v>
      </c>
    </row>
    <row r="47" spans="1:18">
      <c r="A47" s="3">
        <v>39</v>
      </c>
      <c r="B47" s="4" t="s">
        <v>49</v>
      </c>
      <c r="C47" s="23" t="s">
        <v>131</v>
      </c>
      <c r="D47" s="44">
        <f ca="1">+Variables!$B$2</f>
        <v>54352</v>
      </c>
      <c r="E47" s="18">
        <v>0.8</v>
      </c>
      <c r="F47" s="10">
        <f t="shared" si="0"/>
        <v>43481.600000000006</v>
      </c>
      <c r="G47" s="9"/>
      <c r="H47" s="14">
        <v>0</v>
      </c>
      <c r="I47" s="14">
        <v>2</v>
      </c>
      <c r="J47" s="13">
        <f ca="1">((((+F47*H47*I47)/60)/60)/Variables!$B$9)</f>
        <v>0</v>
      </c>
      <c r="L47" s="14">
        <v>0</v>
      </c>
      <c r="M47" s="14">
        <v>0</v>
      </c>
      <c r="N47" s="13">
        <f ca="1">((((+F47*L47*M47)/60)/60)/Variables!$B$9)</f>
        <v>0</v>
      </c>
      <c r="P47" s="195">
        <v>0</v>
      </c>
      <c r="Q47" s="195">
        <v>0</v>
      </c>
      <c r="R47" s="189">
        <f ca="1">((((+F47*P47*Q47)/60)/60)/Variables!$B$9)</f>
        <v>0</v>
      </c>
    </row>
    <row r="48" spans="1:18">
      <c r="A48" s="3">
        <v>40</v>
      </c>
      <c r="B48" s="4" t="s">
        <v>50</v>
      </c>
      <c r="C48" s="23" t="s">
        <v>131</v>
      </c>
      <c r="D48" s="44">
        <f ca="1">+Variables!$B$2</f>
        <v>54352</v>
      </c>
      <c r="E48" s="18">
        <v>0.8</v>
      </c>
      <c r="F48" s="10">
        <f t="shared" si="0"/>
        <v>43481.600000000006</v>
      </c>
      <c r="G48" s="9"/>
      <c r="H48" s="14">
        <v>0</v>
      </c>
      <c r="I48" s="14">
        <v>2</v>
      </c>
      <c r="J48" s="13">
        <f ca="1">((((+F48*H48*I48)/60)/60)/Variables!$B$9)</f>
        <v>0</v>
      </c>
      <c r="L48" s="14">
        <v>0</v>
      </c>
      <c r="M48" s="14">
        <v>0</v>
      </c>
      <c r="N48" s="13">
        <f ca="1">((((+F48*L48*M48)/60)/60)/Variables!$B$9)</f>
        <v>0</v>
      </c>
      <c r="P48" s="195">
        <v>0</v>
      </c>
      <c r="Q48" s="195">
        <v>0</v>
      </c>
      <c r="R48" s="189">
        <f ca="1">((((+F48*P48*Q48)/60)/60)/Variables!$B$9)</f>
        <v>0</v>
      </c>
    </row>
    <row r="49" spans="1:18">
      <c r="A49" s="3">
        <v>41</v>
      </c>
      <c r="B49" s="4" t="s">
        <v>51</v>
      </c>
      <c r="C49" s="23" t="s">
        <v>131</v>
      </c>
      <c r="D49" s="44">
        <f ca="1">+Variables!$B$2</f>
        <v>54352</v>
      </c>
      <c r="E49" s="18">
        <v>0.8</v>
      </c>
      <c r="F49" s="10">
        <f t="shared" si="0"/>
        <v>43481.600000000006</v>
      </c>
      <c r="G49" s="9"/>
      <c r="H49" s="14">
        <v>0</v>
      </c>
      <c r="I49" s="14">
        <v>2</v>
      </c>
      <c r="J49" s="13">
        <f ca="1">((((+F49*H49*I49)/60)/60)/Variables!$B$9)</f>
        <v>0</v>
      </c>
      <c r="L49" s="14">
        <v>0</v>
      </c>
      <c r="M49" s="14">
        <v>0</v>
      </c>
      <c r="N49" s="13">
        <f ca="1">((((+F49*L49*M49)/60)/60)/Variables!$B$9)</f>
        <v>0</v>
      </c>
      <c r="P49" s="195">
        <v>0</v>
      </c>
      <c r="Q49" s="195">
        <v>0</v>
      </c>
      <c r="R49" s="189">
        <f ca="1">((((+F49*P49*Q49)/60)/60)/Variables!$B$9)</f>
        <v>0</v>
      </c>
    </row>
    <row r="50" spans="1:18">
      <c r="A50" s="3">
        <v>42</v>
      </c>
      <c r="B50" s="4" t="s">
        <v>52</v>
      </c>
      <c r="C50" s="23" t="s">
        <v>106</v>
      </c>
      <c r="D50" s="44">
        <f ca="1">+Variables!$B$2</f>
        <v>54352</v>
      </c>
      <c r="E50" s="18">
        <v>0.9</v>
      </c>
      <c r="F50" s="10">
        <f t="shared" si="0"/>
        <v>48916.800000000003</v>
      </c>
      <c r="G50" s="9"/>
      <c r="H50" s="14">
        <v>0</v>
      </c>
      <c r="I50" s="14">
        <v>1</v>
      </c>
      <c r="J50" s="13">
        <f ca="1">((((+F50*H50*I50)/60)/60)/Variables!$B$9)</f>
        <v>0</v>
      </c>
      <c r="L50" s="14">
        <v>0</v>
      </c>
      <c r="M50" s="14">
        <v>0</v>
      </c>
      <c r="N50" s="13">
        <f ca="1">((((+F50*L50*M50)/60)/60)/Variables!$B$9)</f>
        <v>0</v>
      </c>
      <c r="P50" s="195">
        <v>0</v>
      </c>
      <c r="Q50" s="195">
        <v>0</v>
      </c>
      <c r="R50" s="189">
        <f ca="1">((((+F50*P50*Q50)/60)/60)/Variables!$B$9)</f>
        <v>0</v>
      </c>
    </row>
    <row r="51" spans="1:18">
      <c r="A51" s="3">
        <v>43</v>
      </c>
      <c r="B51" s="4" t="s">
        <v>53</v>
      </c>
      <c r="C51" s="23" t="s">
        <v>104</v>
      </c>
      <c r="D51" s="44">
        <f ca="1">+Variables!$B$2</f>
        <v>54352</v>
      </c>
      <c r="E51" s="18">
        <v>0.36</v>
      </c>
      <c r="F51" s="10">
        <f t="shared" si="0"/>
        <v>19566.719999999998</v>
      </c>
      <c r="G51" s="9"/>
      <c r="H51" s="14">
        <v>0</v>
      </c>
      <c r="I51" s="14">
        <v>1</v>
      </c>
      <c r="J51" s="13">
        <f ca="1">((((+F51*H51*I51)/60)/60)/Variables!$B$9)</f>
        <v>0</v>
      </c>
      <c r="L51" s="14">
        <v>0</v>
      </c>
      <c r="M51" s="14">
        <v>0</v>
      </c>
      <c r="N51" s="13">
        <f ca="1">((((+F51*L51*M51)/60)/60)/Variables!$B$9)</f>
        <v>0</v>
      </c>
      <c r="P51" s="195">
        <v>0</v>
      </c>
      <c r="Q51" s="195">
        <v>0</v>
      </c>
      <c r="R51" s="189">
        <f ca="1">((((+F51*P51*Q51)/60)/60)/Variables!$B$9)</f>
        <v>0</v>
      </c>
    </row>
    <row r="52" spans="1:18">
      <c r="A52" s="3">
        <v>44</v>
      </c>
      <c r="B52" s="4" t="s">
        <v>54</v>
      </c>
      <c r="C52" s="23" t="s">
        <v>104</v>
      </c>
      <c r="D52" s="44">
        <f ca="1">+Variables!$B$2</f>
        <v>54352</v>
      </c>
      <c r="E52" s="18">
        <v>0.05</v>
      </c>
      <c r="F52" s="10">
        <f t="shared" si="0"/>
        <v>2717.6000000000004</v>
      </c>
      <c r="G52" s="9"/>
      <c r="H52" s="14">
        <v>0</v>
      </c>
      <c r="I52" s="14">
        <v>1</v>
      </c>
      <c r="J52" s="13">
        <f ca="1">((((+F52*H52*I52)/60)/60)/Variables!$B$9)</f>
        <v>0</v>
      </c>
      <c r="L52" s="14">
        <v>0</v>
      </c>
      <c r="M52" s="14">
        <v>0</v>
      </c>
      <c r="N52" s="13">
        <f ca="1">((((+F52*L52*M52)/60)/60)/Variables!$B$9)</f>
        <v>0</v>
      </c>
      <c r="P52" s="195">
        <v>0</v>
      </c>
      <c r="Q52" s="195">
        <v>0</v>
      </c>
      <c r="R52" s="189">
        <f ca="1">((((+F52*P52*Q52)/60)/60)/Variables!$B$9)</f>
        <v>0</v>
      </c>
    </row>
    <row r="53" spans="1:18">
      <c r="A53" s="3">
        <v>45</v>
      </c>
      <c r="B53" s="4" t="s">
        <v>55</v>
      </c>
      <c r="C53" s="23" t="s">
        <v>104</v>
      </c>
      <c r="D53" s="44">
        <f ca="1">+Variables!$B$2</f>
        <v>54352</v>
      </c>
      <c r="E53" s="18">
        <v>0.05</v>
      </c>
      <c r="F53" s="10">
        <f t="shared" si="0"/>
        <v>2717.6000000000004</v>
      </c>
      <c r="G53" s="9"/>
      <c r="H53" s="14">
        <v>0</v>
      </c>
      <c r="I53" s="14">
        <v>1</v>
      </c>
      <c r="J53" s="13">
        <f ca="1">((((+F53*H53*I53)/60)/60)/Variables!$B$9)</f>
        <v>0</v>
      </c>
      <c r="L53" s="14">
        <v>0</v>
      </c>
      <c r="M53" s="14">
        <v>0</v>
      </c>
      <c r="N53" s="13">
        <f ca="1">((((+F53*L53*M53)/60)/60)/Variables!$B$9)</f>
        <v>0</v>
      </c>
      <c r="P53" s="195">
        <v>0</v>
      </c>
      <c r="Q53" s="195">
        <v>0</v>
      </c>
      <c r="R53" s="189">
        <f ca="1">((((+F53*P53*Q53)/60)/60)/Variables!$B$9)</f>
        <v>0</v>
      </c>
    </row>
    <row r="54" spans="1:18">
      <c r="A54" s="3">
        <v>46</v>
      </c>
      <c r="B54" s="4" t="s">
        <v>56</v>
      </c>
      <c r="C54" s="23" t="s">
        <v>120</v>
      </c>
      <c r="D54" s="44">
        <f ca="1">+Variables!$B$2</f>
        <v>54352</v>
      </c>
      <c r="E54" s="18">
        <v>1</v>
      </c>
      <c r="F54" s="10">
        <f t="shared" si="0"/>
        <v>54352</v>
      </c>
      <c r="G54" s="9"/>
      <c r="H54" s="14">
        <v>5</v>
      </c>
      <c r="I54" s="14">
        <v>1</v>
      </c>
      <c r="J54" s="13">
        <f ca="1">((((+F54*H54*I54)/60)/60)/Variables!$B$9)</f>
        <v>4.3888888888888887E-2</v>
      </c>
      <c r="L54" s="14">
        <v>5</v>
      </c>
      <c r="M54" s="14">
        <v>1</v>
      </c>
      <c r="N54" s="13">
        <f ca="1">((((+F54*L54*M54)/60)/60)/Variables!$B$9)</f>
        <v>4.3888888888888887E-2</v>
      </c>
      <c r="P54" s="195">
        <v>0</v>
      </c>
      <c r="Q54" s="195">
        <v>0</v>
      </c>
      <c r="R54" s="189">
        <f ca="1">((((+F54*P54*Q54)/60)/60)/Variables!$B$9)</f>
        <v>0</v>
      </c>
    </row>
    <row r="55" spans="1:18">
      <c r="A55" s="3">
        <v>47</v>
      </c>
      <c r="B55" s="4" t="s">
        <v>232</v>
      </c>
      <c r="C55" s="23" t="s">
        <v>104</v>
      </c>
      <c r="D55" s="44">
        <f ca="1">+Variables!$B$2</f>
        <v>54352</v>
      </c>
      <c r="E55" s="18">
        <v>0.25</v>
      </c>
      <c r="F55" s="10">
        <f t="shared" si="0"/>
        <v>13588</v>
      </c>
      <c r="G55" s="9"/>
      <c r="H55" s="14">
        <v>5</v>
      </c>
      <c r="I55" s="14">
        <v>1</v>
      </c>
      <c r="J55" s="13">
        <f ca="1">((((+F55*H55*I55)/60)/60)/Variables!$B$9)</f>
        <v>1.0972222222222222E-2</v>
      </c>
      <c r="L55" s="14">
        <v>5</v>
      </c>
      <c r="M55" s="14">
        <v>1</v>
      </c>
      <c r="N55" s="13">
        <f ca="1">((((+F55*L55*M55)/60)/60)/Variables!$B$9)</f>
        <v>1.0972222222222222E-2</v>
      </c>
      <c r="P55" s="195">
        <v>0</v>
      </c>
      <c r="Q55" s="195">
        <v>0</v>
      </c>
      <c r="R55" s="189">
        <f ca="1">((((+F55*P55*Q55)/60)/60)/Variables!$B$9)</f>
        <v>0</v>
      </c>
    </row>
    <row r="56" spans="1:18">
      <c r="A56" s="3">
        <v>48</v>
      </c>
      <c r="B56" s="4" t="s">
        <v>59</v>
      </c>
      <c r="C56" s="23" t="s">
        <v>105</v>
      </c>
      <c r="D56" s="44">
        <f ca="1">+Variables!$B$2</f>
        <v>54352</v>
      </c>
      <c r="E56" s="18">
        <v>0.19</v>
      </c>
      <c r="F56" s="10">
        <f t="shared" si="0"/>
        <v>10326.880000000001</v>
      </c>
      <c r="G56" s="9"/>
      <c r="H56" s="14">
        <v>5</v>
      </c>
      <c r="I56" s="14">
        <v>1</v>
      </c>
      <c r="J56" s="13">
        <f ca="1">((((+F56*H56*I56)/60)/60)/Variables!$B$9)</f>
        <v>8.3388888888888905E-3</v>
      </c>
      <c r="L56" s="14">
        <v>5</v>
      </c>
      <c r="M56" s="14">
        <v>1</v>
      </c>
      <c r="N56" s="13">
        <f ca="1">((((+F56*L56*M56)/60)/60)/Variables!$B$9)</f>
        <v>8.3388888888888905E-3</v>
      </c>
      <c r="P56" s="195">
        <v>0</v>
      </c>
      <c r="Q56" s="195">
        <v>0</v>
      </c>
      <c r="R56" s="189">
        <f ca="1">((((+F56*P56*Q56)/60)/60)/Variables!$B$9)</f>
        <v>0</v>
      </c>
    </row>
    <row r="57" spans="1:18">
      <c r="A57" s="3">
        <v>49</v>
      </c>
      <c r="B57" s="4" t="s">
        <v>60</v>
      </c>
      <c r="C57" s="23" t="s">
        <v>132</v>
      </c>
      <c r="D57" s="44">
        <f ca="1">+Variables!$B$2</f>
        <v>54352</v>
      </c>
      <c r="E57" s="18">
        <v>0.8</v>
      </c>
      <c r="F57" s="10">
        <f t="shared" si="0"/>
        <v>43481.600000000006</v>
      </c>
      <c r="G57" s="9"/>
      <c r="H57" s="14">
        <v>5</v>
      </c>
      <c r="I57" s="14">
        <v>2</v>
      </c>
      <c r="J57" s="13">
        <f ca="1">((((+F57*H57*I57)/60)/60)/Variables!$B$9)</f>
        <v>7.0222222222222241E-2</v>
      </c>
      <c r="L57" s="14">
        <v>5</v>
      </c>
      <c r="M57" s="14">
        <v>2</v>
      </c>
      <c r="N57" s="13">
        <f ca="1">((((+F57*L57*M57)/60)/60)/Variables!$B$9)</f>
        <v>7.0222222222222241E-2</v>
      </c>
      <c r="P57" s="195">
        <v>0</v>
      </c>
      <c r="Q57" s="195">
        <v>0</v>
      </c>
      <c r="R57" s="189">
        <f ca="1">((((+F57*P57*Q57)/60)/60)/Variables!$B$9)</f>
        <v>0</v>
      </c>
    </row>
    <row r="58" spans="1:18">
      <c r="A58" s="5"/>
      <c r="B58" s="6" t="s">
        <v>62</v>
      </c>
      <c r="C58" s="23"/>
      <c r="D58" s="44">
        <v>0</v>
      </c>
      <c r="E58" s="18">
        <v>0</v>
      </c>
      <c r="F58" s="10">
        <f t="shared" si="0"/>
        <v>0</v>
      </c>
      <c r="G58" s="9"/>
      <c r="H58" s="14">
        <v>0</v>
      </c>
      <c r="I58" s="14">
        <v>0</v>
      </c>
      <c r="J58" s="13">
        <f ca="1">((((+F58*H58*I58)/60)/60)/Variables!$B$9)</f>
        <v>0</v>
      </c>
      <c r="L58" s="14">
        <v>0</v>
      </c>
      <c r="M58" s="14">
        <v>0</v>
      </c>
      <c r="N58" s="13">
        <f ca="1">((((+F58*L58*M58)/60)/60)/Variables!$B$9)</f>
        <v>0</v>
      </c>
      <c r="P58" s="195">
        <v>0</v>
      </c>
      <c r="Q58" s="195">
        <v>0</v>
      </c>
      <c r="R58" s="189">
        <f ca="1">((((+F58*P58*Q58)/60)/60)/Variables!$B$9)</f>
        <v>0</v>
      </c>
    </row>
    <row r="59" spans="1:18">
      <c r="A59" s="3">
        <v>50</v>
      </c>
      <c r="B59" s="4" t="s">
        <v>63</v>
      </c>
      <c r="C59" s="23" t="s">
        <v>103</v>
      </c>
      <c r="D59" s="44">
        <f ca="1">+Variables!$B$2</f>
        <v>54352</v>
      </c>
      <c r="E59" s="45">
        <f ca="1">SUM(Variables!$C$4:$C$6)</f>
        <v>0.74000956726523404</v>
      </c>
      <c r="F59" s="10">
        <f t="shared" si="0"/>
        <v>40221</v>
      </c>
      <c r="G59" s="9"/>
      <c r="H59" s="14">
        <v>5</v>
      </c>
      <c r="I59" s="14">
        <v>3</v>
      </c>
      <c r="J59" s="13">
        <f ca="1">((((+F59*H59*I59)/60)/60)/Variables!$B$9)</f>
        <v>9.7434593023255814E-2</v>
      </c>
      <c r="L59" s="14">
        <v>5</v>
      </c>
      <c r="M59" s="14">
        <v>3</v>
      </c>
      <c r="N59" s="13">
        <f ca="1">((((+F59*L59*M59)/60)/60)/Variables!$B$9)</f>
        <v>9.7434593023255814E-2</v>
      </c>
      <c r="P59" s="195">
        <v>0</v>
      </c>
      <c r="Q59" s="195">
        <v>0</v>
      </c>
      <c r="R59" s="189">
        <f ca="1">((((+F59*P59*Q59)/60)/60)/Variables!$B$9)</f>
        <v>0</v>
      </c>
    </row>
    <row r="60" spans="1:18">
      <c r="A60" s="3">
        <v>51</v>
      </c>
      <c r="B60" s="4" t="s">
        <v>64</v>
      </c>
      <c r="C60" s="23" t="s">
        <v>103</v>
      </c>
      <c r="D60" s="44">
        <f ca="1">+Variables!$B$2</f>
        <v>54352</v>
      </c>
      <c r="E60" s="45">
        <f ca="1">SUM(Variables!$C$4:$C$6)</f>
        <v>0.74000956726523404</v>
      </c>
      <c r="F60" s="10">
        <f t="shared" si="0"/>
        <v>40221</v>
      </c>
      <c r="G60" s="9"/>
      <c r="H60" s="14">
        <v>5</v>
      </c>
      <c r="I60" s="14">
        <v>3</v>
      </c>
      <c r="J60" s="13">
        <f ca="1">((((+F60*H60*I60)/60)/60)/Variables!$B$9)</f>
        <v>9.7434593023255814E-2</v>
      </c>
      <c r="L60" s="14">
        <v>5</v>
      </c>
      <c r="M60" s="14">
        <v>3</v>
      </c>
      <c r="N60" s="13">
        <f ca="1">((((+F60*L60*M60)/60)/60)/Variables!$B$9)</f>
        <v>9.7434593023255814E-2</v>
      </c>
      <c r="P60" s="195">
        <v>0</v>
      </c>
      <c r="Q60" s="195">
        <v>0</v>
      </c>
      <c r="R60" s="189">
        <f ca="1">((((+F60*P60*Q60)/60)/60)/Variables!$B$9)</f>
        <v>0</v>
      </c>
    </row>
    <row r="61" spans="1:18">
      <c r="A61" s="3">
        <v>52</v>
      </c>
      <c r="B61" s="4" t="s">
        <v>65</v>
      </c>
      <c r="C61" s="23" t="s">
        <v>103</v>
      </c>
      <c r="D61" s="44">
        <f ca="1">+Variables!$B$2</f>
        <v>54352</v>
      </c>
      <c r="E61" s="45">
        <f ca="1">SUM(Variables!$C$4:$C$6)</f>
        <v>0.74000956726523404</v>
      </c>
      <c r="F61" s="10">
        <f t="shared" si="0"/>
        <v>40221</v>
      </c>
      <c r="G61" s="9"/>
      <c r="H61" s="14">
        <v>5</v>
      </c>
      <c r="I61" s="14">
        <v>3</v>
      </c>
      <c r="J61" s="13">
        <f ca="1">((((+F61*H61*I61)/60)/60)/Variables!$B$9)</f>
        <v>9.7434593023255814E-2</v>
      </c>
      <c r="L61" s="14">
        <v>5</v>
      </c>
      <c r="M61" s="14">
        <v>3</v>
      </c>
      <c r="N61" s="13">
        <f ca="1">((((+F61*L61*M61)/60)/60)/Variables!$B$9)</f>
        <v>9.7434593023255814E-2</v>
      </c>
      <c r="P61" s="195">
        <v>0</v>
      </c>
      <c r="Q61" s="195">
        <v>0</v>
      </c>
      <c r="R61" s="189">
        <f ca="1">((((+F61*P61*Q61)/60)/60)/Variables!$B$9)</f>
        <v>0</v>
      </c>
    </row>
    <row r="62" spans="1:18">
      <c r="A62" s="3">
        <v>53</v>
      </c>
      <c r="B62" s="4" t="s">
        <v>66</v>
      </c>
      <c r="C62" s="23" t="s">
        <v>103</v>
      </c>
      <c r="D62" s="44">
        <f ca="1">+Variables!$B$2</f>
        <v>54352</v>
      </c>
      <c r="E62" s="45">
        <f ca="1">SUM(Variables!$C$4:$C$6)</f>
        <v>0.74000956726523404</v>
      </c>
      <c r="F62" s="10">
        <f t="shared" si="0"/>
        <v>40221</v>
      </c>
      <c r="G62" s="9"/>
      <c r="H62" s="14">
        <v>5</v>
      </c>
      <c r="I62" s="14">
        <v>3</v>
      </c>
      <c r="J62" s="13">
        <f ca="1">((((+F62*H62*I62)/60)/60)/Variables!$B$9)</f>
        <v>9.7434593023255814E-2</v>
      </c>
      <c r="L62" s="14">
        <v>5</v>
      </c>
      <c r="M62" s="14">
        <v>3</v>
      </c>
      <c r="N62" s="13">
        <f ca="1">((((+F62*L62*M62)/60)/60)/Variables!$B$9)</f>
        <v>9.7434593023255814E-2</v>
      </c>
      <c r="P62" s="195">
        <v>0</v>
      </c>
      <c r="Q62" s="195">
        <v>0</v>
      </c>
      <c r="R62" s="189">
        <f ca="1">((((+F62*P62*Q62)/60)/60)/Variables!$B$9)</f>
        <v>0</v>
      </c>
    </row>
    <row r="63" spans="1:18">
      <c r="A63" s="3">
        <v>54</v>
      </c>
      <c r="B63" s="4" t="s">
        <v>67</v>
      </c>
      <c r="C63" s="23" t="s">
        <v>103</v>
      </c>
      <c r="D63" s="44">
        <f ca="1">+Variables!$B$2</f>
        <v>54352</v>
      </c>
      <c r="E63" s="45">
        <f ca="1">SUM(Variables!$C$4:$C$6)</f>
        <v>0.74000956726523404</v>
      </c>
      <c r="F63" s="10">
        <f t="shared" si="0"/>
        <v>40221</v>
      </c>
      <c r="G63" s="9"/>
      <c r="H63" s="14">
        <v>5</v>
      </c>
      <c r="I63" s="14">
        <v>3</v>
      </c>
      <c r="J63" s="13">
        <f ca="1">((((+F63*H63*I63)/60)/60)/Variables!$B$9)</f>
        <v>9.7434593023255814E-2</v>
      </c>
      <c r="L63" s="14">
        <v>5</v>
      </c>
      <c r="M63" s="14">
        <v>3</v>
      </c>
      <c r="N63" s="13">
        <f ca="1">((((+F63*L63*M63)/60)/60)/Variables!$B$9)</f>
        <v>9.7434593023255814E-2</v>
      </c>
      <c r="P63" s="195">
        <v>0</v>
      </c>
      <c r="Q63" s="195">
        <v>0</v>
      </c>
      <c r="R63" s="189">
        <f ca="1">((((+F63*P63*Q63)/60)/60)/Variables!$B$9)</f>
        <v>0</v>
      </c>
    </row>
    <row r="64" spans="1:18">
      <c r="A64" s="3">
        <v>55</v>
      </c>
      <c r="B64" s="4" t="s">
        <v>68</v>
      </c>
      <c r="C64" s="23" t="s">
        <v>103</v>
      </c>
      <c r="D64" s="44">
        <f ca="1">+Variables!$B$2</f>
        <v>54352</v>
      </c>
      <c r="E64" s="45">
        <f ca="1">SUM(Variables!$C$4:$C$6)</f>
        <v>0.74000956726523404</v>
      </c>
      <c r="F64" s="10">
        <f t="shared" si="0"/>
        <v>40221</v>
      </c>
      <c r="G64" s="9"/>
      <c r="H64" s="14">
        <v>5</v>
      </c>
      <c r="I64" s="14">
        <v>3</v>
      </c>
      <c r="J64" s="13">
        <f ca="1">((((+F64*H64*I64)/60)/60)/Variables!$B$9)</f>
        <v>9.7434593023255814E-2</v>
      </c>
      <c r="L64" s="14">
        <v>5</v>
      </c>
      <c r="M64" s="14">
        <v>3</v>
      </c>
      <c r="N64" s="13">
        <f ca="1">((((+F64*L64*M64)/60)/60)/Variables!$B$9)</f>
        <v>9.7434593023255814E-2</v>
      </c>
      <c r="P64" s="195">
        <v>0</v>
      </c>
      <c r="Q64" s="195">
        <v>0</v>
      </c>
      <c r="R64" s="189">
        <f ca="1">((((+F64*P64*Q64)/60)/60)/Variables!$B$9)</f>
        <v>0</v>
      </c>
    </row>
    <row r="65" spans="1:18">
      <c r="A65" s="3">
        <v>56</v>
      </c>
      <c r="B65" s="4" t="s">
        <v>69</v>
      </c>
      <c r="C65" s="23" t="s">
        <v>103</v>
      </c>
      <c r="D65" s="44">
        <f ca="1">+Variables!$B$2</f>
        <v>54352</v>
      </c>
      <c r="E65" s="45">
        <f ca="1">SUM(Variables!$C$4:$C$6)</f>
        <v>0.74000956726523404</v>
      </c>
      <c r="F65" s="10">
        <f t="shared" ref="F65:F79" si="1">+D65*E65</f>
        <v>40221</v>
      </c>
      <c r="G65" s="9"/>
      <c r="H65" s="14">
        <v>5</v>
      </c>
      <c r="I65" s="14">
        <v>3</v>
      </c>
      <c r="J65" s="13">
        <f ca="1">((((+F65*H65*I65)/60)/60)/Variables!$B$9)</f>
        <v>9.7434593023255814E-2</v>
      </c>
      <c r="L65" s="14">
        <v>5</v>
      </c>
      <c r="M65" s="14">
        <v>3</v>
      </c>
      <c r="N65" s="13">
        <f ca="1">((((+F65*L65*M65)/60)/60)/Variables!$B$9)</f>
        <v>9.7434593023255814E-2</v>
      </c>
      <c r="P65" s="195">
        <v>0</v>
      </c>
      <c r="Q65" s="195">
        <v>0</v>
      </c>
      <c r="R65" s="189">
        <f ca="1">((((+F65*P65*Q65)/60)/60)/Variables!$B$9)</f>
        <v>0</v>
      </c>
    </row>
    <row r="66" spans="1:18" s="276" customFormat="1">
      <c r="A66" s="267">
        <v>69</v>
      </c>
      <c r="B66" s="268" t="s">
        <v>270</v>
      </c>
      <c r="C66" s="269" t="s">
        <v>103</v>
      </c>
      <c r="D66" s="270">
        <f ca="1">+Variables!$B$2</f>
        <v>54352</v>
      </c>
      <c r="E66" s="279">
        <f ca="1">SUM(Variables!$C$4:$C$6)</f>
        <v>0.74000956726523404</v>
      </c>
      <c r="F66" s="272">
        <f>+D66*E66</f>
        <v>40221</v>
      </c>
      <c r="G66" s="273"/>
      <c r="H66" s="274">
        <v>5</v>
      </c>
      <c r="I66" s="274">
        <v>3</v>
      </c>
      <c r="J66" s="275">
        <f ca="1">((((+F66*H66*I66)/60)/60)/Variables!$B$9)</f>
        <v>9.7434593023255814E-2</v>
      </c>
      <c r="L66" s="274">
        <v>5</v>
      </c>
      <c r="M66" s="274">
        <v>3</v>
      </c>
      <c r="N66" s="275">
        <f ca="1">((((+F66*L66*M66)/60)/60)/Variables!$B$9)</f>
        <v>9.7434593023255814E-2</v>
      </c>
      <c r="P66" s="277"/>
      <c r="Q66" s="277"/>
      <c r="R66" s="278"/>
    </row>
    <row r="67" spans="1:18" s="276" customFormat="1">
      <c r="A67" s="267">
        <v>70</v>
      </c>
      <c r="B67" s="268" t="s">
        <v>271</v>
      </c>
      <c r="C67" s="269" t="s">
        <v>103</v>
      </c>
      <c r="D67" s="270">
        <f ca="1">+Variables!$B$2</f>
        <v>54352</v>
      </c>
      <c r="E67" s="279">
        <f ca="1">SUM(Variables!$C$4:$C$6)</f>
        <v>0.74000956726523404</v>
      </c>
      <c r="F67" s="272">
        <f>+D67*E67</f>
        <v>40221</v>
      </c>
      <c r="G67" s="273"/>
      <c r="H67" s="274">
        <v>5</v>
      </c>
      <c r="I67" s="274">
        <v>3</v>
      </c>
      <c r="J67" s="275">
        <f ca="1">((((+F67*H67*I67)/60)/60)/Variables!$B$9)</f>
        <v>9.7434593023255814E-2</v>
      </c>
      <c r="L67" s="274">
        <v>5</v>
      </c>
      <c r="M67" s="274">
        <v>3</v>
      </c>
      <c r="N67" s="275">
        <f ca="1">((((+F67*L67*M67)/60)/60)/Variables!$B$9)</f>
        <v>9.7434593023255814E-2</v>
      </c>
      <c r="P67" s="277"/>
      <c r="Q67" s="277"/>
      <c r="R67" s="278"/>
    </row>
    <row r="68" spans="1:18">
      <c r="A68" s="3"/>
      <c r="B68" s="4"/>
      <c r="C68" s="23"/>
      <c r="D68" s="44"/>
      <c r="E68" s="45"/>
      <c r="F68" s="10"/>
      <c r="G68" s="9"/>
      <c r="H68" s="14"/>
      <c r="I68" s="14"/>
      <c r="L68" s="14"/>
      <c r="M68" s="14"/>
    </row>
    <row r="69" spans="1:18">
      <c r="A69" s="5"/>
      <c r="B69" s="6" t="s">
        <v>70</v>
      </c>
      <c r="C69" s="23"/>
      <c r="D69" s="44">
        <v>0</v>
      </c>
      <c r="E69" s="18">
        <v>0</v>
      </c>
      <c r="F69" s="10">
        <f t="shared" si="1"/>
        <v>0</v>
      </c>
      <c r="G69" s="9"/>
      <c r="H69" s="14">
        <v>0</v>
      </c>
      <c r="I69" s="14">
        <v>0</v>
      </c>
      <c r="J69" s="13">
        <f ca="1">((((+F69*H69*I69)/60)/60)/Variables!$B$9)</f>
        <v>0</v>
      </c>
      <c r="L69" s="14">
        <v>0</v>
      </c>
      <c r="M69" s="14">
        <v>0</v>
      </c>
      <c r="N69" s="13">
        <f ca="1">((((+F69*L69*M69)/60)/60)/Variables!$B$9)</f>
        <v>0</v>
      </c>
      <c r="P69" s="195">
        <v>0</v>
      </c>
      <c r="Q69" s="195">
        <v>0</v>
      </c>
      <c r="R69" s="189">
        <f ca="1">((((+F69*P69*Q69)/60)/60)/Variables!$B$9)</f>
        <v>0</v>
      </c>
    </row>
    <row r="70" spans="1:18">
      <c r="A70" s="3">
        <v>57</v>
      </c>
      <c r="B70" s="4" t="s">
        <v>71</v>
      </c>
      <c r="C70" s="23" t="s">
        <v>102</v>
      </c>
      <c r="D70" s="44">
        <f ca="1">+Variables!$D$6</f>
        <v>87840</v>
      </c>
      <c r="E70" s="18">
        <v>0.8</v>
      </c>
      <c r="F70" s="10">
        <f t="shared" si="1"/>
        <v>70272</v>
      </c>
      <c r="G70" s="9"/>
      <c r="H70" s="14">
        <v>5</v>
      </c>
      <c r="I70" s="14">
        <v>10</v>
      </c>
      <c r="J70" s="13">
        <f ca="1">((((+F70*H70*I70)/60)/60)/Variables!$B$9)</f>
        <v>0.56744186046511624</v>
      </c>
      <c r="L70" s="14">
        <v>10</v>
      </c>
      <c r="M70" s="14">
        <v>10</v>
      </c>
      <c r="N70" s="13">
        <f ca="1">((((+F70*L70*M70)/60)/60)/Variables!$B$9)</f>
        <v>1.1348837209302325</v>
      </c>
      <c r="P70" s="195">
        <v>0</v>
      </c>
      <c r="Q70" s="195">
        <v>0</v>
      </c>
      <c r="R70" s="189">
        <f ca="1">((((+F70*P70*Q70)/60)/60)/Variables!$B$9)</f>
        <v>0</v>
      </c>
    </row>
    <row r="71" spans="1:18">
      <c r="A71" s="3">
        <v>58</v>
      </c>
      <c r="B71" s="4" t="s">
        <v>72</v>
      </c>
      <c r="C71" s="23" t="s">
        <v>102</v>
      </c>
      <c r="D71" s="44">
        <f ca="1">+Variables!$D$6</f>
        <v>87840</v>
      </c>
      <c r="E71" s="18">
        <v>0.8</v>
      </c>
      <c r="F71" s="10">
        <f t="shared" si="1"/>
        <v>70272</v>
      </c>
      <c r="G71" s="9"/>
      <c r="H71" s="14">
        <v>5</v>
      </c>
      <c r="I71" s="14">
        <v>10</v>
      </c>
      <c r="J71" s="13">
        <f ca="1">((((+F71*H71*I71)/60)/60)/Variables!$B$9)</f>
        <v>0.56744186046511624</v>
      </c>
      <c r="L71" s="14">
        <v>5</v>
      </c>
      <c r="M71" s="14">
        <v>10</v>
      </c>
      <c r="N71" s="13">
        <f ca="1">((((+F71*L71*M71)/60)/60)/Variables!$B$9)</f>
        <v>0.56744186046511624</v>
      </c>
      <c r="P71" s="195">
        <v>0</v>
      </c>
      <c r="Q71" s="195">
        <v>0</v>
      </c>
      <c r="R71" s="189">
        <f ca="1">((((+F71*P71*Q71)/60)/60)/Variables!$B$9)</f>
        <v>0</v>
      </c>
    </row>
    <row r="72" spans="1:18">
      <c r="A72" s="3">
        <v>59</v>
      </c>
      <c r="B72" s="4" t="s">
        <v>73</v>
      </c>
      <c r="C72" s="23" t="s">
        <v>102</v>
      </c>
      <c r="D72" s="44">
        <f ca="1">+Variables!$D$6</f>
        <v>87840</v>
      </c>
      <c r="E72" s="18">
        <v>0.8</v>
      </c>
      <c r="F72" s="10">
        <f t="shared" si="1"/>
        <v>70272</v>
      </c>
      <c r="G72" s="9"/>
      <c r="H72" s="14">
        <v>5</v>
      </c>
      <c r="I72" s="14">
        <v>10</v>
      </c>
      <c r="J72" s="13">
        <f ca="1">((((+F72*H72*I72)/60)/60)/Variables!$B$9)</f>
        <v>0.56744186046511624</v>
      </c>
      <c r="L72" s="14">
        <v>5</v>
      </c>
      <c r="M72" s="14">
        <v>10</v>
      </c>
      <c r="N72" s="13">
        <f ca="1">((((+F72*L72*M72)/60)/60)/Variables!$B$9)</f>
        <v>0.56744186046511624</v>
      </c>
      <c r="P72" s="195">
        <v>0</v>
      </c>
      <c r="Q72" s="195">
        <v>0</v>
      </c>
      <c r="R72" s="189">
        <f ca="1">((((+F72*P72*Q72)/60)/60)/Variables!$B$9)</f>
        <v>0</v>
      </c>
    </row>
    <row r="73" spans="1:18">
      <c r="A73" s="3">
        <v>60</v>
      </c>
      <c r="B73" s="4" t="s">
        <v>74</v>
      </c>
      <c r="C73" s="23" t="s">
        <v>102</v>
      </c>
      <c r="D73" s="44">
        <f ca="1">+Variables!$D$6</f>
        <v>87840</v>
      </c>
      <c r="E73" s="18">
        <v>0.8</v>
      </c>
      <c r="F73" s="10">
        <f t="shared" si="1"/>
        <v>70272</v>
      </c>
      <c r="G73" s="9"/>
      <c r="H73" s="14">
        <v>5</v>
      </c>
      <c r="I73" s="14">
        <v>10</v>
      </c>
      <c r="J73" s="13">
        <f ca="1">((((+F73*H73*I73)/60)/60)/Variables!$B$9)</f>
        <v>0.56744186046511624</v>
      </c>
      <c r="L73" s="14">
        <v>5</v>
      </c>
      <c r="M73" s="14">
        <v>10</v>
      </c>
      <c r="N73" s="13">
        <f ca="1">((((+F73*L73*M73)/60)/60)/Variables!$B$9)</f>
        <v>0.56744186046511624</v>
      </c>
      <c r="P73" s="195">
        <v>0</v>
      </c>
      <c r="Q73" s="195">
        <v>0</v>
      </c>
      <c r="R73" s="189">
        <f ca="1">((((+F73*P73*Q73)/60)/60)/Variables!$B$9)</f>
        <v>0</v>
      </c>
    </row>
    <row r="74" spans="1:18">
      <c r="A74" s="3">
        <v>61</v>
      </c>
      <c r="B74" s="4" t="s">
        <v>75</v>
      </c>
      <c r="C74" s="23" t="s">
        <v>102</v>
      </c>
      <c r="D74" s="44">
        <f ca="1">+Variables!$D$6</f>
        <v>87840</v>
      </c>
      <c r="E74" s="18">
        <v>0.8</v>
      </c>
      <c r="F74" s="10">
        <f t="shared" si="1"/>
        <v>70272</v>
      </c>
      <c r="G74" s="9"/>
      <c r="H74" s="14">
        <v>5</v>
      </c>
      <c r="I74" s="14">
        <v>10</v>
      </c>
      <c r="J74" s="13">
        <f ca="1">((((+F74*H74*I74)/60)/60)/Variables!$B$9)</f>
        <v>0.56744186046511624</v>
      </c>
      <c r="L74" s="14">
        <v>5</v>
      </c>
      <c r="M74" s="14">
        <v>10</v>
      </c>
      <c r="N74" s="13">
        <f ca="1">((((+F74*L74*M74)/60)/60)/Variables!$B$9)</f>
        <v>0.56744186046511624</v>
      </c>
      <c r="P74" s="195">
        <v>0</v>
      </c>
      <c r="Q74" s="195">
        <v>0</v>
      </c>
      <c r="R74" s="189">
        <f ca="1">((((+F74*P74*Q74)/60)/60)/Variables!$B$9)</f>
        <v>0</v>
      </c>
    </row>
    <row r="75" spans="1:18">
      <c r="A75" s="3">
        <v>62</v>
      </c>
      <c r="B75" s="4" t="s">
        <v>76</v>
      </c>
      <c r="C75" s="23" t="s">
        <v>102</v>
      </c>
      <c r="D75" s="44">
        <f ca="1">+Variables!$D$6</f>
        <v>87840</v>
      </c>
      <c r="E75" s="18">
        <v>0.8</v>
      </c>
      <c r="F75" s="10">
        <f t="shared" si="1"/>
        <v>70272</v>
      </c>
      <c r="G75" s="9"/>
      <c r="H75" s="14">
        <v>5</v>
      </c>
      <c r="I75" s="14">
        <v>10</v>
      </c>
      <c r="J75" s="13">
        <f ca="1">((((+F75*H75*I75)/60)/60)/Variables!$B$9)</f>
        <v>0.56744186046511624</v>
      </c>
      <c r="L75" s="14">
        <v>5</v>
      </c>
      <c r="M75" s="14">
        <v>10</v>
      </c>
      <c r="N75" s="13">
        <f ca="1">((((+F75*L75*M75)/60)/60)/Variables!$B$9)</f>
        <v>0.56744186046511624</v>
      </c>
      <c r="P75" s="195">
        <v>0</v>
      </c>
      <c r="Q75" s="195">
        <v>0</v>
      </c>
      <c r="R75" s="189">
        <f ca="1">((((+F75*P75*Q75)/60)/60)/Variables!$B$9)</f>
        <v>0</v>
      </c>
    </row>
    <row r="76" spans="1:18">
      <c r="A76" s="3">
        <v>63</v>
      </c>
      <c r="B76" s="4" t="s">
        <v>77</v>
      </c>
      <c r="C76" s="23" t="s">
        <v>102</v>
      </c>
      <c r="D76" s="44">
        <f ca="1">+Variables!$D$6</f>
        <v>87840</v>
      </c>
      <c r="E76" s="18">
        <v>0.8</v>
      </c>
      <c r="F76" s="10">
        <f t="shared" si="1"/>
        <v>70272</v>
      </c>
      <c r="G76" s="9"/>
      <c r="H76" s="14">
        <v>5</v>
      </c>
      <c r="I76" s="14">
        <v>10</v>
      </c>
      <c r="J76" s="13">
        <f ca="1">((((+F76*H76*I76)/60)/60)/Variables!$B$9)</f>
        <v>0.56744186046511624</v>
      </c>
      <c r="L76" s="14">
        <v>5</v>
      </c>
      <c r="M76" s="14">
        <v>10</v>
      </c>
      <c r="N76" s="13">
        <f ca="1">((((+F76*L76*M76)/60)/60)/Variables!$B$9)</f>
        <v>0.56744186046511624</v>
      </c>
      <c r="P76" s="195">
        <v>0</v>
      </c>
      <c r="Q76" s="195">
        <v>0</v>
      </c>
      <c r="R76" s="189">
        <f ca="1">((((+F76*P76*Q76)/60)/60)/Variables!$B$9)</f>
        <v>0</v>
      </c>
    </row>
    <row r="77" spans="1:18">
      <c r="A77" s="3">
        <v>64</v>
      </c>
      <c r="B77" s="4" t="s">
        <v>78</v>
      </c>
      <c r="C77" s="23" t="s">
        <v>102</v>
      </c>
      <c r="D77" s="44">
        <f ca="1">+Variables!$D$6</f>
        <v>87840</v>
      </c>
      <c r="E77" s="18">
        <v>0.8</v>
      </c>
      <c r="F77" s="10">
        <f t="shared" si="1"/>
        <v>70272</v>
      </c>
      <c r="G77" s="9"/>
      <c r="H77" s="14">
        <v>5</v>
      </c>
      <c r="I77" s="14">
        <v>10</v>
      </c>
      <c r="J77" s="13">
        <f ca="1">((((+F77*H77*I77)/60)/60)/Variables!$B$9)</f>
        <v>0.56744186046511624</v>
      </c>
      <c r="L77" s="14">
        <v>5</v>
      </c>
      <c r="M77" s="14">
        <v>10</v>
      </c>
      <c r="N77" s="13">
        <f ca="1">((((+F77*L77*M77)/60)/60)/Variables!$B$9)</f>
        <v>0.56744186046511624</v>
      </c>
      <c r="P77" s="195">
        <v>0</v>
      </c>
      <c r="Q77" s="195">
        <v>0</v>
      </c>
      <c r="R77" s="189">
        <f ca="1">((((+F77*P77*Q77)/60)/60)/Variables!$B$9)</f>
        <v>0</v>
      </c>
    </row>
    <row r="78" spans="1:18">
      <c r="A78" s="3">
        <v>65</v>
      </c>
      <c r="B78" s="4" t="s">
        <v>79</v>
      </c>
      <c r="C78" s="23" t="s">
        <v>102</v>
      </c>
      <c r="D78" s="44">
        <f ca="1">+Variables!$D$6</f>
        <v>87840</v>
      </c>
      <c r="E78" s="18">
        <v>0.8</v>
      </c>
      <c r="F78" s="10">
        <f t="shared" si="1"/>
        <v>70272</v>
      </c>
      <c r="G78" s="9"/>
      <c r="H78" s="14">
        <v>5</v>
      </c>
      <c r="I78" s="14">
        <v>10</v>
      </c>
      <c r="J78" s="13">
        <f ca="1">((((+F78*H78*I78)/60)/60)/Variables!$B$9)</f>
        <v>0.56744186046511624</v>
      </c>
      <c r="L78" s="14">
        <v>5</v>
      </c>
      <c r="M78" s="14">
        <v>10</v>
      </c>
      <c r="N78" s="13">
        <f ca="1">((((+F78*L78*M78)/60)/60)/Variables!$B$9)</f>
        <v>0.56744186046511624</v>
      </c>
      <c r="P78" s="195">
        <v>0</v>
      </c>
      <c r="Q78" s="195">
        <v>0</v>
      </c>
      <c r="R78" s="189">
        <f ca="1">((((+F78*P78*Q78)/60)/60)/Variables!$B$9)</f>
        <v>0</v>
      </c>
    </row>
    <row r="79" spans="1:18">
      <c r="A79" s="3">
        <v>66</v>
      </c>
      <c r="B79" s="4" t="s">
        <v>80</v>
      </c>
      <c r="C79" s="23" t="s">
        <v>102</v>
      </c>
      <c r="D79" s="44">
        <f ca="1">+Variables!$D$6</f>
        <v>87840</v>
      </c>
      <c r="E79" s="18">
        <v>0.8</v>
      </c>
      <c r="F79" s="10">
        <f t="shared" si="1"/>
        <v>70272</v>
      </c>
      <c r="G79" s="9"/>
      <c r="H79" s="14">
        <v>5</v>
      </c>
      <c r="I79" s="14">
        <v>10</v>
      </c>
      <c r="J79" s="13">
        <f ca="1">((((+F79*H79*I79)/60)/60)/Variables!$B$9)</f>
        <v>0.56744186046511624</v>
      </c>
      <c r="L79" s="14">
        <v>5</v>
      </c>
      <c r="M79" s="14">
        <v>10</v>
      </c>
      <c r="N79" s="13">
        <f ca="1">((((+F79*L79*M79)/60)/60)/Variables!$B$9)</f>
        <v>0.56744186046511624</v>
      </c>
      <c r="P79" s="195">
        <v>0</v>
      </c>
      <c r="Q79" s="195">
        <v>0</v>
      </c>
      <c r="R79" s="189">
        <f ca="1">((((+F79*P79*Q79)/60)/60)/Variables!$B$9)</f>
        <v>0</v>
      </c>
    </row>
    <row r="80" spans="1:18" ht="11.25" thickBot="1">
      <c r="A80" s="55"/>
      <c r="B80" s="55"/>
      <c r="C80" s="60"/>
      <c r="D80" s="63"/>
      <c r="E80" s="61"/>
      <c r="F80" s="57"/>
      <c r="G80" s="57"/>
      <c r="H80" s="61"/>
      <c r="I80" s="61"/>
      <c r="J80" s="62"/>
      <c r="K80" s="55"/>
      <c r="L80" s="61"/>
      <c r="M80" s="61"/>
      <c r="N80" s="62"/>
      <c r="O80" s="55"/>
      <c r="P80" s="196"/>
      <c r="Q80" s="196"/>
      <c r="R80" s="191"/>
    </row>
    <row r="81" spans="1:18" s="46" customFormat="1" ht="11.25" thickTop="1">
      <c r="B81" s="53" t="s">
        <v>181</v>
      </c>
      <c r="C81" s="54"/>
      <c r="D81" s="50"/>
      <c r="E81" s="50"/>
      <c r="F81" s="51"/>
      <c r="G81" s="50"/>
      <c r="H81" s="50">
        <f>SUM(H4:H80)</f>
        <v>150</v>
      </c>
      <c r="I81" s="50">
        <f>SUM(I4:I80)</f>
        <v>194</v>
      </c>
      <c r="J81" s="51">
        <f>SUM(J4:J80)</f>
        <v>7.0797521640826888</v>
      </c>
      <c r="L81" s="50">
        <f>SUM(L4:L80)</f>
        <v>155</v>
      </c>
      <c r="M81" s="50">
        <f>SUM(M4:M80)</f>
        <v>142</v>
      </c>
      <c r="N81" s="51">
        <f>SUM(N4:N80)</f>
        <v>7.6471940245478054</v>
      </c>
      <c r="P81" s="183">
        <f>SUM(P4:P80)</f>
        <v>0</v>
      </c>
      <c r="Q81" s="183">
        <f>SUM(Q4:Q80)</f>
        <v>0</v>
      </c>
      <c r="R81" s="184">
        <f>SUM(R4:R80)</f>
        <v>0</v>
      </c>
    </row>
    <row r="82" spans="1:18" s="117" customFormat="1">
      <c r="B82" s="237"/>
      <c r="C82" s="238"/>
      <c r="D82" s="239"/>
      <c r="E82" s="239"/>
      <c r="F82" s="240"/>
      <c r="G82" s="239"/>
      <c r="H82" s="239"/>
      <c r="I82" s="239"/>
      <c r="J82" s="241"/>
      <c r="L82" s="130"/>
      <c r="M82" s="130"/>
      <c r="N82" s="131"/>
      <c r="P82" s="197"/>
      <c r="Q82" s="197"/>
      <c r="R82" s="198"/>
    </row>
    <row r="83" spans="1:18" s="117" customFormat="1">
      <c r="B83" s="237"/>
      <c r="C83" s="238"/>
      <c r="D83" s="239"/>
      <c r="E83" s="239"/>
      <c r="F83" s="240"/>
      <c r="G83" s="239"/>
      <c r="H83" s="239"/>
      <c r="I83" s="239"/>
      <c r="J83" s="241"/>
      <c r="L83" s="130"/>
      <c r="M83" s="130"/>
      <c r="N83" s="131"/>
      <c r="P83" s="197"/>
      <c r="Q83" s="197"/>
      <c r="R83" s="198"/>
    </row>
    <row r="84" spans="1:18" s="117" customFormat="1">
      <c r="B84" s="143" t="s">
        <v>182</v>
      </c>
      <c r="C84" s="144"/>
      <c r="D84" s="130"/>
      <c r="E84" s="130"/>
      <c r="G84" s="130"/>
      <c r="H84" s="130"/>
      <c r="I84" s="130"/>
      <c r="J84" s="131">
        <f>J81*3</f>
        <v>21.239256492248067</v>
      </c>
      <c r="L84" s="130"/>
      <c r="M84" s="130"/>
      <c r="N84" s="131">
        <f>N81*3</f>
        <v>22.941582073643417</v>
      </c>
      <c r="P84" s="197"/>
      <c r="Q84" s="197"/>
      <c r="R84" s="198"/>
    </row>
    <row r="85" spans="1:18" s="117" customFormat="1">
      <c r="B85" s="143" t="s">
        <v>183</v>
      </c>
      <c r="C85" s="144"/>
      <c r="D85" s="130"/>
      <c r="E85" s="130"/>
      <c r="G85" s="130"/>
      <c r="H85" s="130"/>
      <c r="I85" s="130"/>
      <c r="J85" s="131">
        <f>J84/3</f>
        <v>7.0797521640826888</v>
      </c>
      <c r="L85" s="130"/>
      <c r="M85" s="130"/>
      <c r="N85" s="131">
        <f>N84/3</f>
        <v>7.6471940245478054</v>
      </c>
      <c r="P85" s="197"/>
      <c r="Q85" s="197"/>
      <c r="R85" s="198"/>
    </row>
    <row r="87" spans="1:18">
      <c r="J87" s="13">
        <f>J81*2080</f>
        <v>14725.884501291992</v>
      </c>
      <c r="L87" s="16">
        <f>J87*0.25</f>
        <v>3681.471125322998</v>
      </c>
      <c r="N87" s="13">
        <f>N81*2080</f>
        <v>15906.163571059435</v>
      </c>
      <c r="P87" s="195">
        <f>N87*0.25</f>
        <v>3976.5408927648587</v>
      </c>
    </row>
    <row r="88" spans="1:18">
      <c r="J88" s="13">
        <f>J84*2080</f>
        <v>44177.653503875983</v>
      </c>
      <c r="L88" s="16">
        <f>J88*0.25</f>
        <v>11044.413375968996</v>
      </c>
      <c r="N88" s="13">
        <f>N84*2080</f>
        <v>47718.490713178311</v>
      </c>
      <c r="P88" s="195">
        <f>N88*0.25</f>
        <v>11929.622678294578</v>
      </c>
    </row>
    <row r="89" spans="1:18">
      <c r="A89" s="66">
        <v>1</v>
      </c>
      <c r="B89" s="67" t="s">
        <v>106</v>
      </c>
      <c r="J89" s="13">
        <f>J85*2080</f>
        <v>14725.884501291992</v>
      </c>
      <c r="L89" s="16">
        <f>J89*0.25</f>
        <v>3681.471125322998</v>
      </c>
      <c r="N89" s="13">
        <f>N85*2080</f>
        <v>15906.163571059435</v>
      </c>
      <c r="P89" s="195">
        <f>N89*0.25</f>
        <v>3976.5408927648587</v>
      </c>
    </row>
    <row r="90" spans="1:18">
      <c r="A90" s="66">
        <v>2</v>
      </c>
      <c r="B90" s="67" t="s">
        <v>119</v>
      </c>
    </row>
    <row r="91" spans="1:18" ht="15" customHeight="1">
      <c r="A91" s="66">
        <v>3</v>
      </c>
      <c r="B91" s="67" t="s">
        <v>102</v>
      </c>
    </row>
    <row r="92" spans="1:18">
      <c r="A92" s="66">
        <v>4</v>
      </c>
      <c r="B92" s="67" t="s">
        <v>104</v>
      </c>
    </row>
    <row r="93" spans="1:18" ht="21">
      <c r="A93" s="66">
        <v>5</v>
      </c>
      <c r="B93" s="67" t="s">
        <v>103</v>
      </c>
    </row>
    <row r="94" spans="1:18" ht="14.25" customHeight="1">
      <c r="A94" s="66">
        <v>6</v>
      </c>
      <c r="B94" s="19" t="s">
        <v>120</v>
      </c>
    </row>
    <row r="95" spans="1:18">
      <c r="A95" s="66">
        <v>7</v>
      </c>
      <c r="B95" s="67" t="s">
        <v>121</v>
      </c>
    </row>
    <row r="96" spans="1:18">
      <c r="A96" s="66">
        <v>8</v>
      </c>
      <c r="B96" s="19" t="s">
        <v>119</v>
      </c>
    </row>
    <row r="97" spans="1:2">
      <c r="A97" s="66">
        <v>9</v>
      </c>
      <c r="B97" s="67" t="s">
        <v>120</v>
      </c>
    </row>
    <row r="98" spans="1:2">
      <c r="A98" s="66">
        <v>10</v>
      </c>
      <c r="B98" s="67" t="s">
        <v>131</v>
      </c>
    </row>
  </sheetData>
  <customSheetViews>
    <customSheetView guid="{878DE1FD-A47B-41D8-9084-F3F33C9E9B08}" topLeftCell="C51">
      <selection activeCell="O67" sqref="O67"/>
      <pageMargins left="0.75" right="0.75" top="1" bottom="1" header="0.5" footer="0.5"/>
      <pageSetup orientation="portrait" r:id="rId1"/>
      <headerFooter alignWithMargins="0"/>
    </customSheetView>
    <customSheetView guid="{55C190EC-F328-41C6-8EA4-3EF810C34832}" showPageBreaks="1" topLeftCell="A55">
      <selection activeCell="D10" sqref="D10"/>
      <pageMargins left="0.75" right="0.75" top="1" bottom="1" header="0.5" footer="0.5"/>
      <pageSetup orientation="portrait" r:id="rId2"/>
      <headerFooter alignWithMargins="0"/>
    </customSheetView>
    <customSheetView guid="{0A2331D4-FF77-4A77-88ED-CF4956BFC34A}" showRuler="0" topLeftCell="A28">
      <selection activeCell="B31" sqref="B31"/>
      <pageMargins left="0.75" right="0.75" top="1" bottom="1" header="0.5" footer="0.5"/>
      <pageSetup orientation="portrait" r:id="rId3"/>
      <headerFooter alignWithMargins="0"/>
    </customSheetView>
    <customSheetView guid="{EFC834DC-DAB8-4D8C-9E8A-AD612E0900B7}" showPageBreaks="1" showRuler="0" topLeftCell="A28">
      <selection activeCell="B31" sqref="B31"/>
      <pageMargins left="0.75" right="0.75" top="1" bottom="1" header="0.5" footer="0.5"/>
      <pageSetup orientation="portrait" r:id="rId4"/>
      <headerFooter alignWithMargins="0"/>
    </customSheetView>
    <customSheetView guid="{3E2C84AD-BF0B-4E7A-B8B4-530776377935}" showRuler="0" topLeftCell="A28">
      <selection activeCell="B31" sqref="B31"/>
      <pageMargins left="0.75" right="0.75" top="1" bottom="1" header="0.5" footer="0.5"/>
      <pageSetup orientation="portrait" r:id="rId5"/>
      <headerFooter alignWithMargins="0"/>
    </customSheetView>
  </customSheetViews>
  <phoneticPr fontId="0" type="noConversion"/>
  <dataValidations count="1">
    <dataValidation type="list" errorStyle="warning" allowBlank="1" showErrorMessage="1" errorTitle="Invalid Selection" error="Select a valid value from the drop down list.  To add or change values, go to A90-A99 on this spreadsheet._x000a_" sqref="C4:C79">
      <formula1>$B$89:$B$98</formula1>
    </dataValidation>
  </dataValidations>
  <pageMargins left="0.75" right="0.75" top="1" bottom="1" header="0.5" footer="0.5"/>
  <pageSetup orientation="portrait" r:id="rId6"/>
  <headerFooter alignWithMargins="0"/>
</worksheet>
</file>

<file path=xl/worksheets/sheet9.xml><?xml version="1.0" encoding="utf-8"?>
<worksheet xmlns="http://schemas.openxmlformats.org/spreadsheetml/2006/main" xmlns:r="http://schemas.openxmlformats.org/officeDocument/2006/relationships">
  <dimension ref="A1:W80"/>
  <sheetViews>
    <sheetView topLeftCell="A61" workbookViewId="0">
      <selection activeCell="H67" sqref="H67"/>
    </sheetView>
  </sheetViews>
  <sheetFormatPr defaultRowHeight="10.5"/>
  <cols>
    <col min="1" max="1" width="5.83203125" customWidth="1"/>
    <col min="2" max="2" width="28.33203125" customWidth="1"/>
    <col min="3" max="3" width="15.33203125" style="21" customWidth="1"/>
    <col min="4" max="5" width="11.83203125" style="16" customWidth="1"/>
    <col min="6" max="6" width="11.83203125" style="8" customWidth="1"/>
    <col min="7" max="7" width="2.83203125" style="8" customWidth="1"/>
    <col min="8" max="9" width="11.83203125" style="16" customWidth="1"/>
    <col min="10" max="10" width="11.83203125" style="13" customWidth="1"/>
    <col min="11" max="11" width="2.83203125" customWidth="1"/>
    <col min="12" max="13" width="11.83203125" style="16" customWidth="1"/>
    <col min="14" max="14" width="11.83203125" style="13" customWidth="1"/>
    <col min="15" max="15" width="2.83203125" customWidth="1"/>
    <col min="16" max="17" width="11.83203125" style="195" customWidth="1"/>
    <col min="18" max="18" width="11.83203125" style="189" customWidth="1"/>
  </cols>
  <sheetData>
    <row r="1" spans="1:18" s="46" customFormat="1">
      <c r="C1" s="47" t="s">
        <v>100</v>
      </c>
      <c r="D1" s="49"/>
      <c r="E1" s="49"/>
      <c r="F1" s="50"/>
      <c r="G1" s="50"/>
      <c r="H1" s="49"/>
      <c r="I1" s="49" t="s">
        <v>94</v>
      </c>
      <c r="J1" s="51"/>
      <c r="L1" s="49"/>
      <c r="M1" s="49" t="s">
        <v>128</v>
      </c>
      <c r="N1" s="51"/>
      <c r="P1" s="192"/>
      <c r="Q1" s="192" t="s">
        <v>82</v>
      </c>
      <c r="R1" s="184"/>
    </row>
    <row r="2" spans="1:18" s="36" customFormat="1">
      <c r="A2" s="25" t="s">
        <v>0</v>
      </c>
      <c r="B2" s="25" t="s">
        <v>1</v>
      </c>
      <c r="C2" s="26" t="s">
        <v>115</v>
      </c>
      <c r="D2" s="32" t="s">
        <v>2</v>
      </c>
      <c r="E2" s="32" t="s">
        <v>88</v>
      </c>
      <c r="F2" s="29" t="s">
        <v>86</v>
      </c>
      <c r="G2" s="29"/>
      <c r="H2" s="33" t="s">
        <v>3</v>
      </c>
      <c r="I2" s="34" t="s">
        <v>84</v>
      </c>
      <c r="J2" s="35" t="s">
        <v>83</v>
      </c>
      <c r="L2" s="33" t="s">
        <v>3</v>
      </c>
      <c r="M2" s="34" t="s">
        <v>84</v>
      </c>
      <c r="N2" s="35" t="s">
        <v>83</v>
      </c>
      <c r="P2" s="193" t="s">
        <v>3</v>
      </c>
      <c r="Q2" s="194" t="s">
        <v>84</v>
      </c>
      <c r="R2" s="187" t="s">
        <v>83</v>
      </c>
    </row>
    <row r="3" spans="1:18">
      <c r="A3" s="1"/>
      <c r="B3" s="24" t="s">
        <v>4</v>
      </c>
      <c r="C3" s="22"/>
      <c r="D3" s="17"/>
      <c r="E3" s="17"/>
      <c r="F3" s="7"/>
      <c r="G3" s="7"/>
      <c r="H3" s="17"/>
      <c r="I3" s="17"/>
      <c r="L3" s="17"/>
      <c r="M3" s="17"/>
    </row>
    <row r="4" spans="1:18">
      <c r="A4" s="3">
        <v>1</v>
      </c>
      <c r="B4" s="4" t="s">
        <v>5</v>
      </c>
      <c r="C4" s="39" t="str">
        <f ca="1">'Initial Enrollment'!C4</f>
        <v>MSIX</v>
      </c>
      <c r="D4" s="14">
        <f ca="1">+Variables!$D$2</f>
        <v>462316</v>
      </c>
      <c r="E4" s="18">
        <v>0</v>
      </c>
      <c r="F4" s="10">
        <f>+D4*E4</f>
        <v>0</v>
      </c>
      <c r="G4" s="9"/>
      <c r="H4" s="14">
        <v>0</v>
      </c>
      <c r="I4" s="14">
        <v>1</v>
      </c>
      <c r="J4" s="13">
        <f ca="1">((((+F4*H4*I4)/60)/60)/Variables!$B$9)</f>
        <v>0</v>
      </c>
      <c r="L4" s="14">
        <v>0</v>
      </c>
      <c r="M4" s="14">
        <v>0</v>
      </c>
      <c r="N4" s="13">
        <f ca="1">((((+F4*L4*M4)/60)/60)/Variables!$B$9)</f>
        <v>0</v>
      </c>
      <c r="P4" s="195">
        <v>0</v>
      </c>
      <c r="Q4" s="195">
        <v>0</v>
      </c>
      <c r="R4" s="189">
        <f ca="1">((((+F4*P4*Q4)/60)/60)/Variables!$B$9)</f>
        <v>0</v>
      </c>
    </row>
    <row r="5" spans="1:18">
      <c r="A5" s="3">
        <v>2</v>
      </c>
      <c r="B5" s="4" t="s">
        <v>6</v>
      </c>
      <c r="C5" s="39" t="str">
        <f ca="1">'Initial Enrollment'!C5</f>
        <v>State or District Computer System</v>
      </c>
      <c r="D5" s="14">
        <f ca="1">+Variables!$D$2</f>
        <v>462316</v>
      </c>
      <c r="E5" s="18">
        <v>0.1</v>
      </c>
      <c r="F5" s="10">
        <f t="shared" ref="F5:F64" si="0">+D5*E5</f>
        <v>46231.600000000006</v>
      </c>
      <c r="G5" s="9"/>
      <c r="H5" s="14">
        <v>0</v>
      </c>
      <c r="I5" s="14">
        <v>1</v>
      </c>
      <c r="J5" s="13">
        <f ca="1">((((+F5*H5*I5)/60)/60)/Variables!$B$9)</f>
        <v>0</v>
      </c>
      <c r="L5" s="14">
        <v>0</v>
      </c>
      <c r="M5" s="14">
        <v>0</v>
      </c>
      <c r="N5" s="13">
        <f ca="1">((((+F5*L5*M5)/60)/60)/Variables!$B$9)</f>
        <v>0</v>
      </c>
      <c r="P5" s="195">
        <v>0</v>
      </c>
      <c r="Q5" s="195">
        <v>0</v>
      </c>
      <c r="R5" s="189">
        <f ca="1">((((+F5*P5*Q5)/60)/60)/Variables!$B$9)</f>
        <v>0</v>
      </c>
    </row>
    <row r="6" spans="1:18">
      <c r="A6" s="3">
        <v>3</v>
      </c>
      <c r="B6" s="4" t="s">
        <v>7</v>
      </c>
      <c r="C6" s="39" t="str">
        <f ca="1">'Initial Enrollment'!C6</f>
        <v>State or District Computer System</v>
      </c>
      <c r="D6" s="14">
        <f ca="1">+Variables!$D$2</f>
        <v>462316</v>
      </c>
      <c r="E6" s="18">
        <v>0.1</v>
      </c>
      <c r="F6" s="10">
        <f t="shared" si="0"/>
        <v>46231.600000000006</v>
      </c>
      <c r="G6" s="9"/>
      <c r="H6" s="14">
        <v>0</v>
      </c>
      <c r="I6" s="14">
        <v>1</v>
      </c>
      <c r="J6" s="13">
        <f ca="1">((((+F6*H6*I6)/60)/60)/Variables!$B$9)</f>
        <v>0</v>
      </c>
      <c r="L6" s="14">
        <v>0</v>
      </c>
      <c r="M6" s="14">
        <v>0</v>
      </c>
      <c r="N6" s="13">
        <f ca="1">((((+F6*L6*M6)/60)/60)/Variables!$B$9)</f>
        <v>0</v>
      </c>
      <c r="P6" s="195">
        <v>0</v>
      </c>
      <c r="Q6" s="195">
        <v>0</v>
      </c>
      <c r="R6" s="189">
        <f ca="1">((((+F6*P6*Q6)/60)/60)/Variables!$B$9)</f>
        <v>0</v>
      </c>
    </row>
    <row r="7" spans="1:18">
      <c r="A7" s="3">
        <v>4</v>
      </c>
      <c r="B7" s="4" t="s">
        <v>8</v>
      </c>
      <c r="C7" s="39" t="str">
        <f ca="1">'Initial Enrollment'!C7</f>
        <v>COE</v>
      </c>
      <c r="D7" s="14">
        <f ca="1">+Variables!$D$2</f>
        <v>462316</v>
      </c>
      <c r="E7" s="18">
        <v>0.1</v>
      </c>
      <c r="F7" s="10">
        <f t="shared" si="0"/>
        <v>46231.600000000006</v>
      </c>
      <c r="G7" s="9"/>
      <c r="H7" s="14">
        <v>0</v>
      </c>
      <c r="I7" s="14">
        <v>1</v>
      </c>
      <c r="J7" s="13">
        <f ca="1">((((+F7*H7*I7)/60)/60)/Variables!$B$9)</f>
        <v>0</v>
      </c>
      <c r="L7" s="14">
        <v>0</v>
      </c>
      <c r="M7" s="14">
        <v>0</v>
      </c>
      <c r="N7" s="13">
        <f ca="1">((((+F7*L7*M7)/60)/60)/Variables!$B$9)</f>
        <v>0</v>
      </c>
      <c r="P7" s="195">
        <v>0</v>
      </c>
      <c r="Q7" s="195">
        <v>0</v>
      </c>
      <c r="R7" s="189">
        <f ca="1">((((+F7*P7*Q7)/60)/60)/Variables!$B$9)</f>
        <v>0</v>
      </c>
    </row>
    <row r="8" spans="1:18">
      <c r="A8" s="3">
        <v>5</v>
      </c>
      <c r="B8" s="4" t="s">
        <v>9</v>
      </c>
      <c r="C8" s="39" t="str">
        <f ca="1">'Initial Enrollment'!C8</f>
        <v>COE</v>
      </c>
      <c r="D8" s="14">
        <f ca="1">+Variables!$D$2</f>
        <v>462316</v>
      </c>
      <c r="E8" s="18">
        <v>0.1</v>
      </c>
      <c r="F8" s="10">
        <f t="shared" si="0"/>
        <v>46231.600000000006</v>
      </c>
      <c r="G8" s="9"/>
      <c r="H8" s="14">
        <v>0</v>
      </c>
      <c r="I8" s="14">
        <v>1</v>
      </c>
      <c r="J8" s="13">
        <f ca="1">((((+F8*H8*I8)/60)/60)/Variables!$B$9)</f>
        <v>0</v>
      </c>
      <c r="L8" s="14">
        <v>0</v>
      </c>
      <c r="M8" s="14">
        <v>0</v>
      </c>
      <c r="N8" s="13">
        <f ca="1">((((+F8*L8*M8)/60)/60)/Variables!$B$9)</f>
        <v>0</v>
      </c>
      <c r="P8" s="195">
        <v>0</v>
      </c>
      <c r="Q8" s="195">
        <v>0</v>
      </c>
      <c r="R8" s="189">
        <f ca="1">((((+F8*P8*Q8)/60)/60)/Variables!$B$9)</f>
        <v>0</v>
      </c>
    </row>
    <row r="9" spans="1:18">
      <c r="A9" s="3">
        <v>6</v>
      </c>
      <c r="B9" s="4" t="s">
        <v>10</v>
      </c>
      <c r="C9" s="39" t="str">
        <f ca="1">'Initial Enrollment'!C9</f>
        <v>COE</v>
      </c>
      <c r="D9" s="14">
        <f ca="1">+Variables!$D$2</f>
        <v>462316</v>
      </c>
      <c r="E9" s="18">
        <v>0.1</v>
      </c>
      <c r="F9" s="10">
        <f t="shared" si="0"/>
        <v>46231.600000000006</v>
      </c>
      <c r="G9" s="9"/>
      <c r="H9" s="14">
        <v>0</v>
      </c>
      <c r="I9" s="14">
        <v>1</v>
      </c>
      <c r="J9" s="13">
        <f ca="1">((((+F9*H9*I9)/60)/60)/Variables!$B$9)</f>
        <v>0</v>
      </c>
      <c r="L9" s="14">
        <v>0</v>
      </c>
      <c r="M9" s="14">
        <v>0</v>
      </c>
      <c r="N9" s="13">
        <f ca="1">((((+F9*L9*M9)/60)/60)/Variables!$B$9)</f>
        <v>0</v>
      </c>
      <c r="P9" s="195">
        <v>0</v>
      </c>
      <c r="Q9" s="195">
        <v>0</v>
      </c>
      <c r="R9" s="189">
        <f ca="1">((((+F9*P9*Q9)/60)/60)/Variables!$B$9)</f>
        <v>0</v>
      </c>
    </row>
    <row r="10" spans="1:18">
      <c r="A10" s="3">
        <v>7</v>
      </c>
      <c r="B10" s="4" t="s">
        <v>11</v>
      </c>
      <c r="C10" s="39" t="str">
        <f ca="1">'Initial Enrollment'!C10</f>
        <v>COE</v>
      </c>
      <c r="D10" s="14">
        <f ca="1">+Variables!$D$2</f>
        <v>462316</v>
      </c>
      <c r="E10" s="18">
        <v>0.1</v>
      </c>
      <c r="F10" s="10">
        <f t="shared" si="0"/>
        <v>46231.600000000006</v>
      </c>
      <c r="G10" s="9"/>
      <c r="H10" s="14">
        <v>0</v>
      </c>
      <c r="I10" s="14">
        <v>1</v>
      </c>
      <c r="J10" s="13">
        <f ca="1">((((+F10*H10*I10)/60)/60)/Variables!$B$9)</f>
        <v>0</v>
      </c>
      <c r="L10" s="14">
        <v>0</v>
      </c>
      <c r="M10" s="14">
        <v>0</v>
      </c>
      <c r="N10" s="13">
        <f ca="1">((((+F10*L10*M10)/60)/60)/Variables!$B$9)</f>
        <v>0</v>
      </c>
      <c r="P10" s="195">
        <v>0</v>
      </c>
      <c r="Q10" s="195">
        <v>0</v>
      </c>
      <c r="R10" s="189">
        <f ca="1">((((+F10*P10*Q10)/60)/60)/Variables!$B$9)</f>
        <v>0</v>
      </c>
    </row>
    <row r="11" spans="1:18">
      <c r="A11" s="3">
        <v>8</v>
      </c>
      <c r="B11" s="4" t="s">
        <v>12</v>
      </c>
      <c r="C11" s="39" t="str">
        <f ca="1">'Initial Enrollment'!C11</f>
        <v>COE</v>
      </c>
      <c r="D11" s="14">
        <f ca="1">+Variables!$D$2</f>
        <v>462316</v>
      </c>
      <c r="E11" s="18">
        <v>0.1</v>
      </c>
      <c r="F11" s="10">
        <f t="shared" si="0"/>
        <v>46231.600000000006</v>
      </c>
      <c r="G11" s="9"/>
      <c r="H11" s="14">
        <v>0</v>
      </c>
      <c r="I11" s="14">
        <v>1</v>
      </c>
      <c r="J11" s="13">
        <f ca="1">((((+F11*H11*I11)/60)/60)/Variables!$B$9)</f>
        <v>0</v>
      </c>
      <c r="L11" s="14">
        <v>0</v>
      </c>
      <c r="M11" s="14">
        <v>0</v>
      </c>
      <c r="N11" s="13">
        <f ca="1">((((+F11*L11*M11)/60)/60)/Variables!$B$9)</f>
        <v>0</v>
      </c>
      <c r="P11" s="195">
        <v>0</v>
      </c>
      <c r="Q11" s="195">
        <v>0</v>
      </c>
      <c r="R11" s="189">
        <f ca="1">((((+F11*P11*Q11)/60)/60)/Variables!$B$9)</f>
        <v>0</v>
      </c>
    </row>
    <row r="12" spans="1:18">
      <c r="A12" s="3">
        <v>9</v>
      </c>
      <c r="B12" s="4" t="s">
        <v>13</v>
      </c>
      <c r="C12" s="39" t="str">
        <f ca="1">'Initial Enrollment'!C12</f>
        <v>COE</v>
      </c>
      <c r="D12" s="14">
        <f ca="1">+Variables!$D$2</f>
        <v>462316</v>
      </c>
      <c r="E12" s="18">
        <v>0.1</v>
      </c>
      <c r="F12" s="10">
        <f t="shared" si="0"/>
        <v>46231.600000000006</v>
      </c>
      <c r="G12" s="9"/>
      <c r="H12" s="14">
        <v>0</v>
      </c>
      <c r="I12" s="14">
        <v>1</v>
      </c>
      <c r="J12" s="13">
        <f ca="1">((((+F12*H12*I12)/60)/60)/Variables!$B$9)</f>
        <v>0</v>
      </c>
      <c r="L12" s="14">
        <v>0</v>
      </c>
      <c r="M12" s="14">
        <v>0</v>
      </c>
      <c r="N12" s="13">
        <f ca="1">((((+F12*L12*M12)/60)/60)/Variables!$B$9)</f>
        <v>0</v>
      </c>
      <c r="P12" s="195">
        <v>0</v>
      </c>
      <c r="Q12" s="195">
        <v>0</v>
      </c>
      <c r="R12" s="189">
        <f ca="1">((((+F12*P12*Q12)/60)/60)/Variables!$B$9)</f>
        <v>0</v>
      </c>
    </row>
    <row r="13" spans="1:18">
      <c r="A13" s="3">
        <v>10</v>
      </c>
      <c r="B13" s="4" t="s">
        <v>14</v>
      </c>
      <c r="C13" s="39" t="str">
        <f ca="1">'Initial Enrollment'!C13</f>
        <v>COE</v>
      </c>
      <c r="D13" s="14">
        <f ca="1">+Variables!$D$2</f>
        <v>462316</v>
      </c>
      <c r="E13" s="18">
        <v>0.1</v>
      </c>
      <c r="F13" s="10">
        <f t="shared" si="0"/>
        <v>46231.600000000006</v>
      </c>
      <c r="G13" s="9"/>
      <c r="H13" s="14">
        <v>0</v>
      </c>
      <c r="I13" s="14">
        <v>1</v>
      </c>
      <c r="J13" s="13">
        <f ca="1">((((+F13*H13*I13)/60)/60)/Variables!$B$9)</f>
        <v>0</v>
      </c>
      <c r="L13" s="14">
        <v>0</v>
      </c>
      <c r="M13" s="14">
        <v>0</v>
      </c>
      <c r="N13" s="13">
        <f ca="1">((((+F13*L13*M13)/60)/60)/Variables!$B$9)</f>
        <v>0</v>
      </c>
      <c r="P13" s="195">
        <v>0</v>
      </c>
      <c r="Q13" s="195">
        <v>0</v>
      </c>
      <c r="R13" s="189">
        <f ca="1">((((+F13*P13*Q13)/60)/60)/Variables!$B$9)</f>
        <v>0</v>
      </c>
    </row>
    <row r="14" spans="1:18">
      <c r="A14" s="3">
        <v>11</v>
      </c>
      <c r="B14" s="4" t="s">
        <v>15</v>
      </c>
      <c r="C14" s="39" t="str">
        <f ca="1">'Initial Enrollment'!C14</f>
        <v>COE</v>
      </c>
      <c r="D14" s="14">
        <f ca="1">+Variables!$D$2</f>
        <v>462316</v>
      </c>
      <c r="E14" s="18">
        <v>0.1</v>
      </c>
      <c r="F14" s="10">
        <f t="shared" si="0"/>
        <v>46231.600000000006</v>
      </c>
      <c r="G14" s="9"/>
      <c r="H14" s="14">
        <v>0</v>
      </c>
      <c r="I14" s="14">
        <v>1</v>
      </c>
      <c r="J14" s="13">
        <f ca="1">((((+F14*H14*I14)/60)/60)/Variables!$B$9)</f>
        <v>0</v>
      </c>
      <c r="L14" s="14">
        <v>0</v>
      </c>
      <c r="M14" s="14">
        <v>0</v>
      </c>
      <c r="N14" s="13">
        <f ca="1">((((+F14*L14*M14)/60)/60)/Variables!$B$9)</f>
        <v>0</v>
      </c>
      <c r="P14" s="195">
        <v>0</v>
      </c>
      <c r="Q14" s="195">
        <v>0</v>
      </c>
      <c r="R14" s="189">
        <f ca="1">((((+F14*P14*Q14)/60)/60)/Variables!$B$9)</f>
        <v>0</v>
      </c>
    </row>
    <row r="15" spans="1:18" s="288" customFormat="1">
      <c r="A15" s="3">
        <v>68</v>
      </c>
      <c r="B15" s="4" t="s">
        <v>254</v>
      </c>
      <c r="C15" s="314" t="str">
        <f ca="1">'Initial Enrollment'!C15</f>
        <v>MEP Project Records</v>
      </c>
      <c r="D15" s="311">
        <f ca="1">+Variables!$D$2</f>
        <v>462316</v>
      </c>
      <c r="E15" s="309">
        <v>0.1</v>
      </c>
      <c r="F15" s="303">
        <f>+D15*E15</f>
        <v>46231.600000000006</v>
      </c>
      <c r="G15" s="310"/>
      <c r="H15" s="311">
        <v>5</v>
      </c>
      <c r="I15" s="311">
        <v>1</v>
      </c>
      <c r="J15" s="312">
        <f ca="1">((((+F15*H15*I15)/60)/60)/Variables!$B$9)</f>
        <v>3.7331718346253234E-2</v>
      </c>
      <c r="L15" s="311">
        <v>5</v>
      </c>
      <c r="M15" s="311">
        <v>1</v>
      </c>
      <c r="N15" s="312">
        <f ca="1">((((+F15*L15*M15)/60)/60)/Variables!$B$9)</f>
        <v>3.7331718346253234E-2</v>
      </c>
      <c r="P15" s="313">
        <v>0</v>
      </c>
      <c r="Q15" s="313">
        <v>0</v>
      </c>
      <c r="R15" s="307">
        <f ca="1">((((+F15*P15*Q15)/60)/60)/Variables!$B$9)</f>
        <v>0</v>
      </c>
    </row>
    <row r="16" spans="1:18">
      <c r="A16" s="3">
        <v>12</v>
      </c>
      <c r="B16" s="4" t="s">
        <v>16</v>
      </c>
      <c r="C16" s="39" t="str">
        <f ca="1">'Initial Enrollment'!C16</f>
        <v>COE</v>
      </c>
      <c r="D16" s="14">
        <f ca="1">+Variables!$D$2</f>
        <v>462316</v>
      </c>
      <c r="E16" s="18">
        <v>0.1</v>
      </c>
      <c r="F16" s="10">
        <f t="shared" si="0"/>
        <v>46231.600000000006</v>
      </c>
      <c r="G16" s="9"/>
      <c r="H16" s="14">
        <v>0</v>
      </c>
      <c r="I16" s="14">
        <v>1</v>
      </c>
      <c r="J16" s="13">
        <f ca="1">((((+F16*H16*I16)/60)/60)/Variables!$B$9)</f>
        <v>0</v>
      </c>
      <c r="L16" s="14">
        <v>0</v>
      </c>
      <c r="M16" s="14">
        <v>0</v>
      </c>
      <c r="N16" s="13">
        <f ca="1">((((+F16*L16*M16)/60)/60)/Variables!$B$9)</f>
        <v>0</v>
      </c>
      <c r="P16" s="195">
        <v>0</v>
      </c>
      <c r="Q16" s="195">
        <v>0</v>
      </c>
      <c r="R16" s="189">
        <f ca="1">((((+F16*P16*Q16)/60)/60)/Variables!$B$9)</f>
        <v>0</v>
      </c>
    </row>
    <row r="17" spans="1:18">
      <c r="A17" s="3">
        <v>13</v>
      </c>
      <c r="B17" s="4" t="s">
        <v>17</v>
      </c>
      <c r="C17" s="39" t="str">
        <f ca="1">'Initial Enrollment'!C17</f>
        <v>COE</v>
      </c>
      <c r="D17" s="14">
        <f ca="1">+Variables!$D$2</f>
        <v>462316</v>
      </c>
      <c r="E17" s="18">
        <v>0.1</v>
      </c>
      <c r="F17" s="10">
        <f t="shared" si="0"/>
        <v>46231.600000000006</v>
      </c>
      <c r="G17" s="9"/>
      <c r="H17" s="14">
        <v>0</v>
      </c>
      <c r="I17" s="14">
        <v>1</v>
      </c>
      <c r="J17" s="13">
        <f ca="1">((((+F17*H17*I17)/60)/60)/Variables!$B$9)</f>
        <v>0</v>
      </c>
      <c r="L17" s="14">
        <v>0</v>
      </c>
      <c r="M17" s="14">
        <v>0</v>
      </c>
      <c r="N17" s="13">
        <f ca="1">((((+F17*L17*M17)/60)/60)/Variables!$B$9)</f>
        <v>0</v>
      </c>
      <c r="P17" s="195">
        <v>0</v>
      </c>
      <c r="Q17" s="195">
        <v>0</v>
      </c>
      <c r="R17" s="189">
        <f ca="1">((((+F17*P17*Q17)/60)/60)/Variables!$B$9)</f>
        <v>0</v>
      </c>
    </row>
    <row r="18" spans="1:18">
      <c r="A18" s="3">
        <v>14</v>
      </c>
      <c r="B18" s="4" t="s">
        <v>18</v>
      </c>
      <c r="C18" s="39" t="str">
        <f ca="1">'Initial Enrollment'!C18</f>
        <v>COE</v>
      </c>
      <c r="D18" s="14">
        <f ca="1">+Variables!$D$2</f>
        <v>462316</v>
      </c>
      <c r="E18" s="18">
        <v>0.1</v>
      </c>
      <c r="F18" s="10">
        <f t="shared" si="0"/>
        <v>46231.600000000006</v>
      </c>
      <c r="G18" s="9"/>
      <c r="H18" s="14">
        <v>0</v>
      </c>
      <c r="I18" s="14">
        <v>1</v>
      </c>
      <c r="J18" s="13">
        <f ca="1">((((+F18*H18*I18)/60)/60)/Variables!$B$9)</f>
        <v>0</v>
      </c>
      <c r="L18" s="14">
        <v>0</v>
      </c>
      <c r="M18" s="14">
        <v>0</v>
      </c>
      <c r="N18" s="13">
        <f ca="1">((((+F18*L18*M18)/60)/60)/Variables!$B$9)</f>
        <v>0</v>
      </c>
      <c r="P18" s="195">
        <v>0</v>
      </c>
      <c r="Q18" s="195">
        <v>0</v>
      </c>
      <c r="R18" s="189">
        <f ca="1">((((+F18*P18*Q18)/60)/60)/Variables!$B$9)</f>
        <v>0</v>
      </c>
    </row>
    <row r="19" spans="1:18">
      <c r="A19" s="3">
        <v>15</v>
      </c>
      <c r="B19" s="4" t="s">
        <v>19</v>
      </c>
      <c r="C19" s="39" t="str">
        <f ca="1">'Initial Enrollment'!C19</f>
        <v>COE</v>
      </c>
      <c r="D19" s="14">
        <f ca="1">+Variables!$D$2</f>
        <v>462316</v>
      </c>
      <c r="E19" s="18">
        <v>0.1</v>
      </c>
      <c r="F19" s="10">
        <f t="shared" si="0"/>
        <v>46231.600000000006</v>
      </c>
      <c r="G19" s="9"/>
      <c r="H19" s="14">
        <v>0</v>
      </c>
      <c r="I19" s="14">
        <v>1</v>
      </c>
      <c r="J19" s="13">
        <f ca="1">((((+F19*H19*I19)/60)/60)/Variables!$B$9)</f>
        <v>0</v>
      </c>
      <c r="L19" s="14">
        <v>0</v>
      </c>
      <c r="M19" s="14">
        <v>0</v>
      </c>
      <c r="N19" s="13">
        <f ca="1">((((+F19*L19*M19)/60)/60)/Variables!$B$9)</f>
        <v>0</v>
      </c>
      <c r="P19" s="195">
        <v>0</v>
      </c>
      <c r="Q19" s="195">
        <v>0</v>
      </c>
      <c r="R19" s="189">
        <f ca="1">((((+F19*P19*Q19)/60)/60)/Variables!$B$9)</f>
        <v>0</v>
      </c>
    </row>
    <row r="20" spans="1:18">
      <c r="A20" s="3">
        <v>16</v>
      </c>
      <c r="B20" s="4" t="s">
        <v>233</v>
      </c>
      <c r="C20" s="39" t="str">
        <f ca="1">'Initial Enrollment'!C20</f>
        <v>COE</v>
      </c>
      <c r="D20" s="14">
        <f ca="1">+Variables!$D$2</f>
        <v>462316</v>
      </c>
      <c r="E20" s="18">
        <v>0.1</v>
      </c>
      <c r="F20" s="10">
        <f t="shared" si="0"/>
        <v>46231.600000000006</v>
      </c>
      <c r="G20" s="9"/>
      <c r="H20" s="14">
        <v>0</v>
      </c>
      <c r="I20" s="14">
        <v>1</v>
      </c>
      <c r="J20" s="13">
        <f ca="1">((((+F20*H20*I20)/60)/60)/Variables!$B$9)</f>
        <v>0</v>
      </c>
      <c r="L20" s="14">
        <v>0</v>
      </c>
      <c r="M20" s="14">
        <v>0</v>
      </c>
      <c r="N20" s="13">
        <f ca="1">((((+F20*L20*M20)/60)/60)/Variables!$B$9)</f>
        <v>0</v>
      </c>
      <c r="P20" s="195">
        <v>0</v>
      </c>
      <c r="Q20" s="195">
        <v>0</v>
      </c>
      <c r="R20" s="189">
        <f ca="1">((((+F20*P20*Q20)/60)/60)/Variables!$B$9)</f>
        <v>0</v>
      </c>
    </row>
    <row r="21" spans="1:18">
      <c r="A21" s="3">
        <v>17</v>
      </c>
      <c r="B21" s="4" t="s">
        <v>234</v>
      </c>
      <c r="C21" s="39" t="str">
        <f ca="1">'Initial Enrollment'!C21</f>
        <v>COE</v>
      </c>
      <c r="D21" s="14">
        <f ca="1">+Variables!$D$2</f>
        <v>462316</v>
      </c>
      <c r="E21" s="18">
        <v>0.1</v>
      </c>
      <c r="F21" s="10">
        <f t="shared" si="0"/>
        <v>46231.600000000006</v>
      </c>
      <c r="G21" s="9"/>
      <c r="H21" s="14">
        <v>0</v>
      </c>
      <c r="I21" s="14">
        <v>1</v>
      </c>
      <c r="J21" s="13">
        <f ca="1">((((+F21*H21*I21)/60)/60)/Variables!$B$9)</f>
        <v>0</v>
      </c>
      <c r="L21" s="14">
        <v>0</v>
      </c>
      <c r="M21" s="14">
        <v>0</v>
      </c>
      <c r="N21" s="13">
        <f ca="1">((((+F21*L21*M21)/60)/60)/Variables!$B$9)</f>
        <v>0</v>
      </c>
      <c r="P21" s="195">
        <v>0</v>
      </c>
      <c r="Q21" s="195">
        <v>0</v>
      </c>
      <c r="R21" s="189">
        <f ca="1">((((+F21*P21*Q21)/60)/60)/Variables!$B$9)</f>
        <v>0</v>
      </c>
    </row>
    <row r="22" spans="1:18">
      <c r="A22" s="3">
        <v>18</v>
      </c>
      <c r="B22" s="4" t="s">
        <v>235</v>
      </c>
      <c r="C22" s="39" t="str">
        <f ca="1">'Initial Enrollment'!C22</f>
        <v>COE</v>
      </c>
      <c r="D22" s="14">
        <f ca="1">+Variables!$D$2</f>
        <v>462316</v>
      </c>
      <c r="E22" s="18">
        <v>0.1</v>
      </c>
      <c r="F22" s="10">
        <f t="shared" si="0"/>
        <v>46231.600000000006</v>
      </c>
      <c r="G22" s="9"/>
      <c r="H22" s="14">
        <v>0</v>
      </c>
      <c r="I22" s="14">
        <v>1</v>
      </c>
      <c r="J22" s="13">
        <f ca="1">((((+F22*H22*I22)/60)/60)/Variables!$B$9)</f>
        <v>0</v>
      </c>
      <c r="L22" s="14">
        <v>0</v>
      </c>
      <c r="M22" s="14">
        <v>0</v>
      </c>
      <c r="N22" s="13">
        <f ca="1">((((+F22*L22*M22)/60)/60)/Variables!$B$9)</f>
        <v>0</v>
      </c>
      <c r="P22" s="195">
        <v>0</v>
      </c>
      <c r="Q22" s="195">
        <v>0</v>
      </c>
      <c r="R22" s="189">
        <f ca="1">((((+F22*P22*Q22)/60)/60)/Variables!$B$9)</f>
        <v>0</v>
      </c>
    </row>
    <row r="23" spans="1:18">
      <c r="A23" s="3">
        <v>19</v>
      </c>
      <c r="B23" s="4" t="s">
        <v>236</v>
      </c>
      <c r="C23" s="39" t="str">
        <f ca="1">'Initial Enrollment'!C23</f>
        <v>COE</v>
      </c>
      <c r="D23" s="14">
        <f ca="1">+Variables!$D$2</f>
        <v>462316</v>
      </c>
      <c r="E23" s="18">
        <v>0.1</v>
      </c>
      <c r="F23" s="10">
        <f t="shared" si="0"/>
        <v>46231.600000000006</v>
      </c>
      <c r="G23" s="9"/>
      <c r="H23" s="14">
        <v>0</v>
      </c>
      <c r="I23" s="14">
        <v>1</v>
      </c>
      <c r="J23" s="13">
        <f ca="1">((((+F23*H23*I23)/60)/60)/Variables!$B$9)</f>
        <v>0</v>
      </c>
      <c r="L23" s="14">
        <v>0</v>
      </c>
      <c r="M23" s="14">
        <v>0</v>
      </c>
      <c r="N23" s="13">
        <f ca="1">((((+F23*L23*M23)/60)/60)/Variables!$B$9)</f>
        <v>0</v>
      </c>
      <c r="P23" s="195">
        <v>0</v>
      </c>
      <c r="Q23" s="195">
        <v>0</v>
      </c>
      <c r="R23" s="189">
        <f ca="1">((((+F23*P23*Q23)/60)/60)/Variables!$B$9)</f>
        <v>0</v>
      </c>
    </row>
    <row r="24" spans="1:18">
      <c r="A24" s="3">
        <v>20</v>
      </c>
      <c r="B24" s="4" t="s">
        <v>26</v>
      </c>
      <c r="C24" s="39" t="str">
        <f ca="1">'Initial Enrollment'!C24</f>
        <v>COE</v>
      </c>
      <c r="D24" s="14">
        <f ca="1">+Variables!$D$2</f>
        <v>462316</v>
      </c>
      <c r="E24" s="18">
        <v>0.25</v>
      </c>
      <c r="F24" s="10">
        <f t="shared" si="0"/>
        <v>115579</v>
      </c>
      <c r="G24" s="9"/>
      <c r="H24" s="14">
        <v>0</v>
      </c>
      <c r="I24" s="14">
        <v>1</v>
      </c>
      <c r="J24" s="13">
        <f ca="1">((((+F24*H24*I24)/60)/60)/Variables!$B$9)</f>
        <v>0</v>
      </c>
      <c r="L24" s="14">
        <v>0</v>
      </c>
      <c r="M24" s="14">
        <v>0</v>
      </c>
      <c r="N24" s="13">
        <f ca="1">((((+F24*L24*M24)/60)/60)/Variables!$B$9)</f>
        <v>0</v>
      </c>
      <c r="P24" s="195">
        <v>0</v>
      </c>
      <c r="Q24" s="195">
        <v>0</v>
      </c>
      <c r="R24" s="189">
        <f ca="1">((((+F24*P24*Q24)/60)/60)/Variables!$B$9)</f>
        <v>0</v>
      </c>
    </row>
    <row r="25" spans="1:18">
      <c r="A25" s="3">
        <v>21</v>
      </c>
      <c r="B25" s="4" t="s">
        <v>237</v>
      </c>
      <c r="C25" s="39" t="str">
        <f ca="1">'Initial Enrollment'!C25</f>
        <v>COE</v>
      </c>
      <c r="D25" s="14">
        <f ca="1">+Variables!$D$2</f>
        <v>462316</v>
      </c>
      <c r="E25" s="18">
        <v>0.25</v>
      </c>
      <c r="F25" s="10">
        <f t="shared" si="0"/>
        <v>115579</v>
      </c>
      <c r="G25" s="9"/>
      <c r="H25" s="14">
        <v>0</v>
      </c>
      <c r="I25" s="14">
        <v>1</v>
      </c>
      <c r="J25" s="13">
        <f ca="1">((((+F25*H25*I25)/60)/60)/Variables!$B$9)</f>
        <v>0</v>
      </c>
      <c r="L25" s="14">
        <v>0</v>
      </c>
      <c r="M25" s="14">
        <v>0</v>
      </c>
      <c r="N25" s="13">
        <f ca="1">((((+F25*L25*M25)/60)/60)/Variables!$B$9)</f>
        <v>0</v>
      </c>
      <c r="P25" s="195">
        <v>0</v>
      </c>
      <c r="Q25" s="195">
        <v>0</v>
      </c>
      <c r="R25" s="189">
        <f ca="1">((((+F25*P25*Q25)/60)/60)/Variables!$B$9)</f>
        <v>0</v>
      </c>
    </row>
    <row r="26" spans="1:18">
      <c r="A26" s="3">
        <v>22</v>
      </c>
      <c r="B26" s="4" t="s">
        <v>238</v>
      </c>
      <c r="C26" s="39" t="str">
        <f ca="1">'Initial Enrollment'!C26</f>
        <v>COE</v>
      </c>
      <c r="D26" s="14">
        <f ca="1">+Variables!$D$2</f>
        <v>462316</v>
      </c>
      <c r="E26" s="18">
        <v>0.25</v>
      </c>
      <c r="F26" s="10">
        <f t="shared" si="0"/>
        <v>115579</v>
      </c>
      <c r="G26" s="9"/>
      <c r="H26" s="14">
        <v>0</v>
      </c>
      <c r="I26" s="14">
        <v>1</v>
      </c>
      <c r="J26" s="13">
        <f ca="1">((((+F26*H26*I26)/60)/60)/Variables!$B$9)</f>
        <v>0</v>
      </c>
      <c r="L26" s="14">
        <v>0</v>
      </c>
      <c r="M26" s="14">
        <v>0</v>
      </c>
      <c r="N26" s="13">
        <f ca="1">((((+F26*L26*M26)/60)/60)/Variables!$B$9)</f>
        <v>0</v>
      </c>
      <c r="P26" s="195">
        <v>0</v>
      </c>
      <c r="Q26" s="195">
        <v>0</v>
      </c>
      <c r="R26" s="189">
        <f ca="1">((((+F26*P26*Q26)/60)/60)/Variables!$B$9)</f>
        <v>0</v>
      </c>
    </row>
    <row r="27" spans="1:18">
      <c r="A27" s="3">
        <v>23</v>
      </c>
      <c r="B27" s="4" t="s">
        <v>239</v>
      </c>
      <c r="C27" s="39" t="str">
        <f ca="1">'Initial Enrollment'!C27</f>
        <v>COE</v>
      </c>
      <c r="D27" s="14">
        <f ca="1">+Variables!$D$2</f>
        <v>462316</v>
      </c>
      <c r="E27" s="18">
        <v>0.25</v>
      </c>
      <c r="F27" s="10">
        <f t="shared" si="0"/>
        <v>115579</v>
      </c>
      <c r="G27" s="9"/>
      <c r="H27" s="14">
        <v>0</v>
      </c>
      <c r="I27" s="14">
        <v>1</v>
      </c>
      <c r="J27" s="13">
        <f ca="1">((((+F27*H27*I27)/60)/60)/Variables!$B$9)</f>
        <v>0</v>
      </c>
      <c r="L27" s="14">
        <v>0</v>
      </c>
      <c r="M27" s="14">
        <v>0</v>
      </c>
      <c r="N27" s="13">
        <f ca="1">((((+F27*L27*M27)/60)/60)/Variables!$B$9)</f>
        <v>0</v>
      </c>
      <c r="P27" s="195">
        <v>0</v>
      </c>
      <c r="Q27" s="195">
        <v>0</v>
      </c>
      <c r="R27" s="189">
        <f ca="1">((((+F27*P27*Q27)/60)/60)/Variables!$B$9)</f>
        <v>0</v>
      </c>
    </row>
    <row r="28" spans="1:18">
      <c r="A28" s="3">
        <v>24</v>
      </c>
      <c r="B28" s="4" t="s">
        <v>240</v>
      </c>
      <c r="C28" s="39" t="str">
        <f ca="1">'Initial Enrollment'!C28</f>
        <v>COE</v>
      </c>
      <c r="D28" s="14">
        <f ca="1">+Variables!$D$2</f>
        <v>462316</v>
      </c>
      <c r="E28" s="18">
        <v>0.25</v>
      </c>
      <c r="F28" s="10">
        <f t="shared" si="0"/>
        <v>115579</v>
      </c>
      <c r="G28" s="9"/>
      <c r="H28" s="14">
        <v>0</v>
      </c>
      <c r="I28" s="14">
        <v>1</v>
      </c>
      <c r="J28" s="13">
        <f ca="1">((((+F28*H28*I28)/60)/60)/Variables!$B$9)</f>
        <v>0</v>
      </c>
      <c r="L28" s="14">
        <v>0</v>
      </c>
      <c r="M28" s="14">
        <v>0</v>
      </c>
      <c r="N28" s="13">
        <f ca="1">((((+F28*L28*M28)/60)/60)/Variables!$B$9)</f>
        <v>0</v>
      </c>
      <c r="P28" s="195">
        <v>0</v>
      </c>
      <c r="Q28" s="195">
        <v>0</v>
      </c>
      <c r="R28" s="189">
        <f ca="1">((((+F28*P28*Q28)/60)/60)/Variables!$B$9)</f>
        <v>0</v>
      </c>
    </row>
    <row r="29" spans="1:18">
      <c r="A29" s="3">
        <v>25</v>
      </c>
      <c r="B29" s="4" t="s">
        <v>241</v>
      </c>
      <c r="C29" s="39" t="str">
        <f ca="1">'Initial Enrollment'!C29</f>
        <v>COE</v>
      </c>
      <c r="D29" s="14">
        <f ca="1">+Variables!$D$2</f>
        <v>462316</v>
      </c>
      <c r="E29" s="18">
        <v>0.25</v>
      </c>
      <c r="F29" s="10">
        <f t="shared" si="0"/>
        <v>115579</v>
      </c>
      <c r="G29" s="9"/>
      <c r="H29" s="14">
        <v>0</v>
      </c>
      <c r="I29" s="14">
        <v>1</v>
      </c>
      <c r="J29" s="13">
        <f ca="1">((((+F29*H29*I29)/60)/60)/Variables!$B$9)</f>
        <v>0</v>
      </c>
      <c r="L29" s="14">
        <v>0</v>
      </c>
      <c r="M29" s="14">
        <v>0</v>
      </c>
      <c r="N29" s="13">
        <f ca="1">((((+F29*L29*M29)/60)/60)/Variables!$B$9)</f>
        <v>0</v>
      </c>
      <c r="P29" s="195">
        <v>0</v>
      </c>
      <c r="Q29" s="195">
        <v>0</v>
      </c>
      <c r="R29" s="189">
        <f ca="1">((((+F29*P29*Q29)/60)/60)/Variables!$B$9)</f>
        <v>0</v>
      </c>
    </row>
    <row r="30" spans="1:18">
      <c r="A30" s="3">
        <v>26</v>
      </c>
      <c r="B30" s="4" t="s">
        <v>32</v>
      </c>
      <c r="C30" s="39" t="str">
        <f ca="1">'Initial Enrollment'!C30</f>
        <v>MEP Database</v>
      </c>
      <c r="D30" s="14">
        <f ca="1">+Variables!$D$2</f>
        <v>462316</v>
      </c>
      <c r="E30" s="18">
        <v>0.25</v>
      </c>
      <c r="F30" s="10">
        <f t="shared" si="0"/>
        <v>115579</v>
      </c>
      <c r="G30" s="9"/>
      <c r="H30" s="14">
        <v>0</v>
      </c>
      <c r="I30" s="14">
        <v>1</v>
      </c>
      <c r="J30" s="13">
        <f ca="1">((((+F30*H30*I30)/60)/60)/Variables!$B$9)</f>
        <v>0</v>
      </c>
      <c r="L30" s="14">
        <v>0</v>
      </c>
      <c r="M30" s="14">
        <v>0</v>
      </c>
      <c r="N30" s="13">
        <f ca="1">((((+F30*L30*M30)/60)/60)/Variables!$B$9)</f>
        <v>0</v>
      </c>
      <c r="P30" s="195">
        <v>0</v>
      </c>
      <c r="Q30" s="195">
        <v>0</v>
      </c>
      <c r="R30" s="189">
        <f ca="1">((((+F30*P30*Q30)/60)/60)/Variables!$B$9)</f>
        <v>0</v>
      </c>
    </row>
    <row r="31" spans="1:18">
      <c r="A31" s="5"/>
      <c r="B31" s="2" t="s">
        <v>4</v>
      </c>
      <c r="C31" s="39">
        <f ca="1">'Initial Enrollment'!C31</f>
        <v>0</v>
      </c>
      <c r="D31" s="14">
        <v>0</v>
      </c>
      <c r="E31" s="18">
        <v>0</v>
      </c>
      <c r="F31" s="10">
        <f t="shared" si="0"/>
        <v>0</v>
      </c>
      <c r="G31" s="9"/>
      <c r="H31" s="14">
        <v>0</v>
      </c>
      <c r="I31" s="14">
        <v>0</v>
      </c>
      <c r="J31" s="13">
        <f ca="1">((((+F31*H31*I31)/60)/60)/Variables!$B$9)</f>
        <v>0</v>
      </c>
      <c r="L31" s="14">
        <v>0</v>
      </c>
      <c r="M31" s="14">
        <v>0</v>
      </c>
      <c r="N31" s="13">
        <f ca="1">((((+F31*L31*M31)/60)/60)/Variables!$B$9)</f>
        <v>0</v>
      </c>
      <c r="P31" s="195">
        <v>0</v>
      </c>
      <c r="Q31" s="195">
        <v>0</v>
      </c>
      <c r="R31" s="189">
        <f ca="1">((((+F31*P31*Q31)/60)/60)/Variables!$B$9)</f>
        <v>0</v>
      </c>
    </row>
    <row r="32" spans="1:18">
      <c r="A32" s="3">
        <v>27</v>
      </c>
      <c r="B32" s="4" t="s">
        <v>252</v>
      </c>
      <c r="C32" s="39" t="str">
        <f ca="1">'Initial Enrollment'!C32</f>
        <v>Health Record</v>
      </c>
      <c r="D32" s="14">
        <f ca="1">+Variables!$D$2</f>
        <v>462316</v>
      </c>
      <c r="E32" s="18">
        <v>0.25</v>
      </c>
      <c r="F32" s="10">
        <f t="shared" si="0"/>
        <v>115579</v>
      </c>
      <c r="G32" s="9"/>
      <c r="H32" s="14">
        <v>5</v>
      </c>
      <c r="I32" s="14">
        <v>1</v>
      </c>
      <c r="J32" s="13">
        <f ca="1">((((+F32*H32*I32)/60)/60)/Variables!$B$9)</f>
        <v>9.3329295865633086E-2</v>
      </c>
      <c r="L32" s="14">
        <v>5</v>
      </c>
      <c r="M32" s="14">
        <v>1</v>
      </c>
      <c r="N32" s="13">
        <f ca="1">((((+F32*L32*M32)/60)/60)/Variables!$B$9)</f>
        <v>9.3329295865633086E-2</v>
      </c>
      <c r="P32" s="195">
        <v>0</v>
      </c>
      <c r="Q32" s="195">
        <v>0</v>
      </c>
      <c r="R32" s="189">
        <f ca="1">((((+F32*P32*Q32)/60)/60)/Variables!$B$9)</f>
        <v>0</v>
      </c>
    </row>
    <row r="33" spans="1:18">
      <c r="A33" s="5"/>
      <c r="B33" s="6" t="s">
        <v>37</v>
      </c>
      <c r="C33" s="39">
        <f ca="1">'Initial Enrollment'!C33</f>
        <v>0</v>
      </c>
      <c r="D33" s="14">
        <v>0</v>
      </c>
      <c r="E33" s="18">
        <v>0</v>
      </c>
      <c r="F33" s="10">
        <f t="shared" si="0"/>
        <v>0</v>
      </c>
      <c r="G33" s="9"/>
      <c r="H33" s="14">
        <v>0</v>
      </c>
      <c r="I33" s="14">
        <v>0</v>
      </c>
      <c r="J33" s="13">
        <f ca="1">((((+F33*H33*I33)/60)/60)/Variables!$B$9)</f>
        <v>0</v>
      </c>
      <c r="L33" s="14">
        <v>0</v>
      </c>
      <c r="M33" s="14">
        <v>0</v>
      </c>
      <c r="N33" s="13">
        <f ca="1">((((+F33*L33*M33)/60)/60)/Variables!$B$9)</f>
        <v>0</v>
      </c>
      <c r="P33" s="195">
        <v>0</v>
      </c>
      <c r="Q33" s="195">
        <v>0</v>
      </c>
      <c r="R33" s="189">
        <f ca="1">((((+F33*P33*Q33)/60)/60)/Variables!$B$9)</f>
        <v>0</v>
      </c>
    </row>
    <row r="34" spans="1:18">
      <c r="A34" s="3">
        <v>28</v>
      </c>
      <c r="B34" s="4" t="s">
        <v>38</v>
      </c>
      <c r="C34" s="39" t="str">
        <f ca="1">'Initial Enrollment'!C34</f>
        <v>School/MEP Project Records</v>
      </c>
      <c r="D34" s="14">
        <f ca="1">+Variables!$D$2</f>
        <v>462316</v>
      </c>
      <c r="E34" s="18">
        <v>0.65</v>
      </c>
      <c r="F34" s="10">
        <f t="shared" si="0"/>
        <v>300505.40000000002</v>
      </c>
      <c r="G34" s="9"/>
      <c r="H34" s="14">
        <v>5</v>
      </c>
      <c r="I34" s="14">
        <v>2</v>
      </c>
      <c r="J34" s="13">
        <f ca="1">((((+F34*H34*I34)/60)/60)/Variables!$B$9)</f>
        <v>0.48531233850129196</v>
      </c>
      <c r="L34" s="14">
        <v>5</v>
      </c>
      <c r="M34" s="14">
        <v>2</v>
      </c>
      <c r="N34" s="13">
        <f ca="1">((((+F34*L34*M34)/60)/60)/Variables!$B$9)</f>
        <v>0.48531233850129196</v>
      </c>
      <c r="P34" s="195">
        <v>0</v>
      </c>
      <c r="Q34" s="195">
        <v>0</v>
      </c>
      <c r="R34" s="189">
        <f ca="1">((((+F34*P34*Q34)/60)/60)/Variables!$B$9)</f>
        <v>0</v>
      </c>
    </row>
    <row r="35" spans="1:18">
      <c r="A35" s="3">
        <v>29</v>
      </c>
      <c r="B35" s="4" t="s">
        <v>39</v>
      </c>
      <c r="C35" s="39" t="str">
        <f ca="1">'Initial Enrollment'!C35</f>
        <v>School/MEP Project Records</v>
      </c>
      <c r="D35" s="14">
        <f ca="1">+Variables!$D$2</f>
        <v>462316</v>
      </c>
      <c r="E35" s="18">
        <v>0.65</v>
      </c>
      <c r="F35" s="10">
        <f t="shared" si="0"/>
        <v>300505.40000000002</v>
      </c>
      <c r="G35" s="9"/>
      <c r="H35" s="14">
        <v>5</v>
      </c>
      <c r="I35" s="14">
        <v>2</v>
      </c>
      <c r="J35" s="13">
        <f ca="1">((((+F35*H35*I35)/60)/60)/Variables!$B$9)</f>
        <v>0.48531233850129196</v>
      </c>
      <c r="L35" s="14">
        <v>5</v>
      </c>
      <c r="M35" s="14">
        <v>2</v>
      </c>
      <c r="N35" s="13">
        <f ca="1">((((+F35*L35*M35)/60)/60)/Variables!$B$9)</f>
        <v>0.48531233850129196</v>
      </c>
      <c r="P35" s="195">
        <v>0</v>
      </c>
      <c r="Q35" s="195">
        <v>0</v>
      </c>
      <c r="R35" s="189">
        <f ca="1">((((+F35*P35*Q35)/60)/60)/Variables!$B$9)</f>
        <v>0</v>
      </c>
    </row>
    <row r="36" spans="1:18">
      <c r="A36" s="3">
        <v>30</v>
      </c>
      <c r="B36" s="4" t="s">
        <v>40</v>
      </c>
      <c r="C36" s="39" t="str">
        <f ca="1">'Initial Enrollment'!C36</f>
        <v>School/MEP Project Records</v>
      </c>
      <c r="D36" s="14">
        <f ca="1">+Variables!$D$2</f>
        <v>462316</v>
      </c>
      <c r="E36" s="18">
        <v>0.65</v>
      </c>
      <c r="F36" s="10">
        <f t="shared" si="0"/>
        <v>300505.40000000002</v>
      </c>
      <c r="G36" s="9"/>
      <c r="H36" s="14">
        <v>5</v>
      </c>
      <c r="I36" s="14">
        <v>2</v>
      </c>
      <c r="J36" s="13">
        <f ca="1">((((+F36*H36*I36)/60)/60)/Variables!$B$9)</f>
        <v>0.48531233850129196</v>
      </c>
      <c r="L36" s="14">
        <v>5</v>
      </c>
      <c r="M36" s="14">
        <v>2</v>
      </c>
      <c r="N36" s="13">
        <f ca="1">((((+F36*L36*M36)/60)/60)/Variables!$B$9)</f>
        <v>0.48531233850129196</v>
      </c>
      <c r="P36" s="195">
        <v>0</v>
      </c>
      <c r="Q36" s="195">
        <v>0</v>
      </c>
      <c r="R36" s="189">
        <f ca="1">((((+F36*P36*Q36)/60)/60)/Variables!$B$9)</f>
        <v>0</v>
      </c>
    </row>
    <row r="37" spans="1:18">
      <c r="A37" s="3">
        <v>31</v>
      </c>
      <c r="B37" s="4" t="s">
        <v>41</v>
      </c>
      <c r="C37" s="39" t="str">
        <f ca="1">'Initial Enrollment'!C37</f>
        <v>School/MEP Project Records</v>
      </c>
      <c r="D37" s="14">
        <f ca="1">+Variables!$D$2</f>
        <v>462316</v>
      </c>
      <c r="E37" s="18">
        <v>0.65</v>
      </c>
      <c r="F37" s="10">
        <f t="shared" si="0"/>
        <v>300505.40000000002</v>
      </c>
      <c r="G37" s="9"/>
      <c r="H37" s="14">
        <v>5</v>
      </c>
      <c r="I37" s="14">
        <v>1</v>
      </c>
      <c r="J37" s="13">
        <f ca="1">((((+F37*H37*I37)/60)/60)/Variables!$B$9)</f>
        <v>0.24265616925064598</v>
      </c>
      <c r="L37" s="14">
        <v>5</v>
      </c>
      <c r="M37" s="14">
        <v>1</v>
      </c>
      <c r="N37" s="13">
        <f ca="1">((((+F37*L37*M37)/60)/60)/Variables!$B$9)</f>
        <v>0.24265616925064598</v>
      </c>
      <c r="P37" s="195">
        <v>0</v>
      </c>
      <c r="Q37" s="195">
        <v>0</v>
      </c>
      <c r="R37" s="189">
        <f ca="1">((((+F37*P37*Q37)/60)/60)/Variables!$B$9)</f>
        <v>0</v>
      </c>
    </row>
    <row r="38" spans="1:18" s="276" customFormat="1">
      <c r="A38" s="267">
        <v>71</v>
      </c>
      <c r="B38" s="268" t="s">
        <v>272</v>
      </c>
      <c r="C38" s="269" t="s">
        <v>132</v>
      </c>
      <c r="D38" s="14">
        <f ca="1">+Variables!$D$2</f>
        <v>462316</v>
      </c>
      <c r="E38" s="18">
        <v>1.65</v>
      </c>
      <c r="F38" s="10">
        <f>+D38*E38</f>
        <v>762821.39999999991</v>
      </c>
      <c r="G38" s="9"/>
      <c r="H38" s="14">
        <v>5</v>
      </c>
      <c r="I38" s="14">
        <v>1</v>
      </c>
      <c r="J38" s="13">
        <f ca="1">((((+F38*H38*I38)/60)/60)/Variables!$B$9)</f>
        <v>0.6159733527131781</v>
      </c>
      <c r="K38"/>
      <c r="L38" s="14">
        <v>5</v>
      </c>
      <c r="M38" s="14">
        <v>1</v>
      </c>
      <c r="N38" s="13">
        <f ca="1">((((+F38*L38*M38)/60)/60)/Variables!$B$9)</f>
        <v>0.6159733527131781</v>
      </c>
      <c r="P38" s="277"/>
      <c r="Q38" s="277"/>
      <c r="R38" s="278"/>
    </row>
    <row r="39" spans="1:18">
      <c r="A39" s="3">
        <v>32</v>
      </c>
      <c r="B39" s="4" t="s">
        <v>42</v>
      </c>
      <c r="C39" s="39" t="str">
        <f ca="1">'Initial Enrollment'!C39</f>
        <v>State or District Computer System</v>
      </c>
      <c r="D39" s="14">
        <f ca="1">+Variables!$D$2</f>
        <v>462316</v>
      </c>
      <c r="E39" s="18">
        <v>0.65</v>
      </c>
      <c r="F39" s="10">
        <f t="shared" si="0"/>
        <v>300505.40000000002</v>
      </c>
      <c r="G39" s="9"/>
      <c r="H39" s="14">
        <v>0</v>
      </c>
      <c r="I39" s="14">
        <v>2</v>
      </c>
      <c r="J39" s="13">
        <f ca="1">((((+F39*H39*I39)/60)/60)/Variables!$B$9)</f>
        <v>0</v>
      </c>
      <c r="L39" s="14">
        <v>0</v>
      </c>
      <c r="M39" s="14">
        <v>0</v>
      </c>
      <c r="N39" s="13">
        <f ca="1">((((+F39*L39*M39)/60)/60)/Variables!$B$9)</f>
        <v>0</v>
      </c>
      <c r="P39" s="195">
        <v>0</v>
      </c>
      <c r="Q39" s="195">
        <v>0</v>
      </c>
      <c r="R39" s="189">
        <f ca="1">((((+F39*P39*Q39)/60)/60)/Variables!$B$9)</f>
        <v>0</v>
      </c>
    </row>
    <row r="40" spans="1:18">
      <c r="A40" s="3">
        <v>33</v>
      </c>
      <c r="B40" s="4" t="s">
        <v>43</v>
      </c>
      <c r="C40" s="39" t="str">
        <f ca="1">'Initial Enrollment'!C40</f>
        <v>EDEN</v>
      </c>
      <c r="D40" s="14">
        <f ca="1">+Variables!$D$2</f>
        <v>462316</v>
      </c>
      <c r="E40" s="18">
        <v>0.65</v>
      </c>
      <c r="F40" s="10">
        <f t="shared" si="0"/>
        <v>300505.40000000002</v>
      </c>
      <c r="G40" s="9"/>
      <c r="H40" s="14">
        <v>0</v>
      </c>
      <c r="I40" s="14">
        <v>2</v>
      </c>
      <c r="J40" s="13">
        <f ca="1">((((+F40*H40*I40)/60)/60)/Variables!$B$9)</f>
        <v>0</v>
      </c>
      <c r="L40" s="14">
        <v>0</v>
      </c>
      <c r="M40" s="14">
        <v>0</v>
      </c>
      <c r="N40" s="13">
        <f ca="1">((((+F40*L40*M40)/60)/60)/Variables!$B$9)</f>
        <v>0</v>
      </c>
      <c r="P40" s="195">
        <v>0</v>
      </c>
      <c r="Q40" s="195">
        <v>0</v>
      </c>
      <c r="R40" s="189">
        <f ca="1">((((+F40*P40*Q40)/60)/60)/Variables!$B$9)</f>
        <v>0</v>
      </c>
    </row>
    <row r="41" spans="1:18">
      <c r="A41" s="3">
        <v>34</v>
      </c>
      <c r="B41" s="4" t="s">
        <v>44</v>
      </c>
      <c r="C41" s="39" t="str">
        <f ca="1">'Initial Enrollment'!C41</f>
        <v>EDEN</v>
      </c>
      <c r="D41" s="14">
        <f ca="1">+Variables!$D$2</f>
        <v>462316</v>
      </c>
      <c r="E41" s="18">
        <v>0.65</v>
      </c>
      <c r="F41" s="10">
        <f t="shared" si="0"/>
        <v>300505.40000000002</v>
      </c>
      <c r="G41" s="9"/>
      <c r="H41" s="14">
        <v>0</v>
      </c>
      <c r="I41" s="14">
        <v>2</v>
      </c>
      <c r="J41" s="13">
        <f ca="1">((((+F41*H41*I41)/60)/60)/Variables!$B$9)</f>
        <v>0</v>
      </c>
      <c r="L41" s="14">
        <v>0</v>
      </c>
      <c r="M41" s="14">
        <v>0</v>
      </c>
      <c r="N41" s="13">
        <f ca="1">((((+F41*L41*M41)/60)/60)/Variables!$B$9)</f>
        <v>0</v>
      </c>
      <c r="P41" s="195">
        <v>0</v>
      </c>
      <c r="Q41" s="195">
        <v>0</v>
      </c>
      <c r="R41" s="189">
        <f ca="1">((((+F41*P41*Q41)/60)/60)/Variables!$B$9)</f>
        <v>0</v>
      </c>
    </row>
    <row r="42" spans="1:18">
      <c r="A42" s="3">
        <v>35</v>
      </c>
      <c r="B42" s="4" t="s">
        <v>45</v>
      </c>
      <c r="C42" s="39" t="str">
        <f ca="1">'Initial Enrollment'!C42</f>
        <v>EDEN</v>
      </c>
      <c r="D42" s="14">
        <f ca="1">+Variables!$D$2</f>
        <v>462316</v>
      </c>
      <c r="E42" s="18">
        <v>0.65</v>
      </c>
      <c r="F42" s="10">
        <f t="shared" si="0"/>
        <v>300505.40000000002</v>
      </c>
      <c r="G42" s="9"/>
      <c r="H42" s="14">
        <v>0</v>
      </c>
      <c r="I42" s="14">
        <v>2</v>
      </c>
      <c r="J42" s="13">
        <f ca="1">((((+F42*H42*I42)/60)/60)/Variables!$B$9)</f>
        <v>0</v>
      </c>
      <c r="L42" s="14">
        <v>0</v>
      </c>
      <c r="M42" s="14">
        <v>0</v>
      </c>
      <c r="N42" s="13">
        <f ca="1">((((+F42*L42*M42)/60)/60)/Variables!$B$9)</f>
        <v>0</v>
      </c>
      <c r="P42" s="195">
        <v>0</v>
      </c>
      <c r="Q42" s="195">
        <v>0</v>
      </c>
      <c r="R42" s="189">
        <f ca="1">((((+F42*P42*Q42)/60)/60)/Variables!$B$9)</f>
        <v>0</v>
      </c>
    </row>
    <row r="43" spans="1:18">
      <c r="A43" s="3">
        <v>36</v>
      </c>
      <c r="B43" s="4" t="s">
        <v>46</v>
      </c>
      <c r="C43" s="39" t="str">
        <f ca="1">'Initial Enrollment'!C43</f>
        <v>EDEN</v>
      </c>
      <c r="D43" s="14">
        <f ca="1">+Variables!$D$2</f>
        <v>462316</v>
      </c>
      <c r="E43" s="18">
        <v>0.65</v>
      </c>
      <c r="F43" s="10">
        <f t="shared" si="0"/>
        <v>300505.40000000002</v>
      </c>
      <c r="G43" s="9"/>
      <c r="H43" s="14">
        <v>0</v>
      </c>
      <c r="I43" s="14">
        <v>2</v>
      </c>
      <c r="J43" s="13">
        <f ca="1">((((+F43*H43*I43)/60)/60)/Variables!$B$9)</f>
        <v>0</v>
      </c>
      <c r="L43" s="14">
        <v>0</v>
      </c>
      <c r="M43" s="14">
        <v>0</v>
      </c>
      <c r="N43" s="13">
        <f ca="1">((((+F43*L43*M43)/60)/60)/Variables!$B$9)</f>
        <v>0</v>
      </c>
      <c r="P43" s="195">
        <v>0</v>
      </c>
      <c r="Q43" s="195">
        <v>0</v>
      </c>
      <c r="R43" s="189">
        <f ca="1">((((+F43*P43*Q43)/60)/60)/Variables!$B$9)</f>
        <v>0</v>
      </c>
    </row>
    <row r="44" spans="1:18">
      <c r="A44" s="3">
        <v>37</v>
      </c>
      <c r="B44" s="4" t="s">
        <v>47</v>
      </c>
      <c r="C44" s="39" t="str">
        <f ca="1">'Initial Enrollment'!C44</f>
        <v>EDEN</v>
      </c>
      <c r="D44" s="14">
        <f ca="1">+Variables!$D$2</f>
        <v>462316</v>
      </c>
      <c r="E44" s="18">
        <v>0.65</v>
      </c>
      <c r="F44" s="10">
        <f t="shared" si="0"/>
        <v>300505.40000000002</v>
      </c>
      <c r="G44" s="9"/>
      <c r="H44" s="14">
        <v>0</v>
      </c>
      <c r="I44" s="14">
        <v>2</v>
      </c>
      <c r="J44" s="13">
        <f ca="1">((((+F44*H44*I44)/60)/60)/Variables!$B$9)</f>
        <v>0</v>
      </c>
      <c r="L44" s="14">
        <v>0</v>
      </c>
      <c r="M44" s="14">
        <v>0</v>
      </c>
      <c r="N44" s="13">
        <f ca="1">((((+F44*L44*M44)/60)/60)/Variables!$B$9)</f>
        <v>0</v>
      </c>
      <c r="P44" s="195">
        <v>0</v>
      </c>
      <c r="Q44" s="195">
        <v>0</v>
      </c>
      <c r="R44" s="189">
        <f ca="1">((((+F44*P44*Q44)/60)/60)/Variables!$B$9)</f>
        <v>0</v>
      </c>
    </row>
    <row r="45" spans="1:18">
      <c r="A45" s="3">
        <v>38</v>
      </c>
      <c r="B45" s="4" t="s">
        <v>48</v>
      </c>
      <c r="C45" s="39" t="str">
        <f ca="1">'Initial Enrollment'!C45</f>
        <v>EDEN</v>
      </c>
      <c r="D45" s="14">
        <f ca="1">+Variables!$D$2</f>
        <v>462316</v>
      </c>
      <c r="E45" s="18">
        <v>0.65</v>
      </c>
      <c r="F45" s="10">
        <f t="shared" si="0"/>
        <v>300505.40000000002</v>
      </c>
      <c r="G45" s="9"/>
      <c r="H45" s="14">
        <v>0</v>
      </c>
      <c r="I45" s="14">
        <v>2</v>
      </c>
      <c r="J45" s="13">
        <f ca="1">((((+F45*H45*I45)/60)/60)/Variables!$B$9)</f>
        <v>0</v>
      </c>
      <c r="L45" s="14">
        <v>0</v>
      </c>
      <c r="M45" s="14">
        <v>0</v>
      </c>
      <c r="N45" s="13">
        <f ca="1">((((+F45*L45*M45)/60)/60)/Variables!$B$9)</f>
        <v>0</v>
      </c>
      <c r="P45" s="195">
        <v>0</v>
      </c>
      <c r="Q45" s="195">
        <v>0</v>
      </c>
      <c r="R45" s="189">
        <f ca="1">((((+F45*P45*Q45)/60)/60)/Variables!$B$9)</f>
        <v>0</v>
      </c>
    </row>
    <row r="46" spans="1:18" s="288" customFormat="1">
      <c r="A46" s="3">
        <v>67</v>
      </c>
      <c r="B46" s="4" t="s">
        <v>255</v>
      </c>
      <c r="C46" s="23" t="s">
        <v>131</v>
      </c>
      <c r="D46" s="311">
        <f ca="1">+Variables!$D$2</f>
        <v>462316</v>
      </c>
      <c r="E46" s="309">
        <v>1.65</v>
      </c>
      <c r="F46" s="303">
        <f>+D46*E46</f>
        <v>762821.39999999991</v>
      </c>
      <c r="G46" s="310"/>
      <c r="H46" s="311">
        <v>0</v>
      </c>
      <c r="I46" s="311">
        <v>2</v>
      </c>
      <c r="J46" s="312">
        <f ca="1">((((+F46*H46*I46)/60)/60)/Variables!$B$9)</f>
        <v>0</v>
      </c>
      <c r="L46" s="311">
        <v>0</v>
      </c>
      <c r="M46" s="311">
        <v>0</v>
      </c>
      <c r="N46" s="312">
        <f ca="1">((((+F46*L46*M46)/60)/60)/Variables!$B$9)</f>
        <v>0</v>
      </c>
      <c r="P46" s="313">
        <v>0</v>
      </c>
      <c r="Q46" s="313">
        <v>0</v>
      </c>
      <c r="R46" s="307">
        <f ca="1">((((+F46*P46*Q46)/60)/60)/Variables!$B$9)</f>
        <v>0</v>
      </c>
    </row>
    <row r="47" spans="1:18">
      <c r="A47" s="3">
        <v>39</v>
      </c>
      <c r="B47" s="4" t="s">
        <v>49</v>
      </c>
      <c r="C47" s="39" t="str">
        <f ca="1">'Initial Enrollment'!C47</f>
        <v>EDEN</v>
      </c>
      <c r="D47" s="14">
        <f ca="1">+Variables!$D$2</f>
        <v>462316</v>
      </c>
      <c r="E47" s="18">
        <v>0.65</v>
      </c>
      <c r="F47" s="10">
        <f t="shared" si="0"/>
        <v>300505.40000000002</v>
      </c>
      <c r="G47" s="9"/>
      <c r="H47" s="14">
        <v>0</v>
      </c>
      <c r="I47" s="14">
        <v>2</v>
      </c>
      <c r="J47" s="13">
        <f ca="1">((((+F47*H47*I47)/60)/60)/Variables!$B$9)</f>
        <v>0</v>
      </c>
      <c r="L47" s="14">
        <v>0</v>
      </c>
      <c r="M47" s="14">
        <v>0</v>
      </c>
      <c r="N47" s="13">
        <f ca="1">((((+F47*L47*M47)/60)/60)/Variables!$B$9)</f>
        <v>0</v>
      </c>
      <c r="P47" s="195">
        <v>0</v>
      </c>
      <c r="Q47" s="195">
        <v>0</v>
      </c>
      <c r="R47" s="189">
        <f ca="1">((((+F47*P47*Q47)/60)/60)/Variables!$B$9)</f>
        <v>0</v>
      </c>
    </row>
    <row r="48" spans="1:18">
      <c r="A48" s="3">
        <v>40</v>
      </c>
      <c r="B48" s="4" t="s">
        <v>50</v>
      </c>
      <c r="C48" s="39" t="str">
        <f ca="1">'Initial Enrollment'!C48</f>
        <v>EDEN</v>
      </c>
      <c r="D48" s="14">
        <f ca="1">+Variables!$D$2</f>
        <v>462316</v>
      </c>
      <c r="E48" s="18">
        <v>0.65</v>
      </c>
      <c r="F48" s="10">
        <f t="shared" si="0"/>
        <v>300505.40000000002</v>
      </c>
      <c r="G48" s="9"/>
      <c r="H48" s="14">
        <v>0</v>
      </c>
      <c r="I48" s="14">
        <v>2</v>
      </c>
      <c r="J48" s="13">
        <f ca="1">((((+F48*H48*I48)/60)/60)/Variables!$B$9)</f>
        <v>0</v>
      </c>
      <c r="L48" s="14">
        <v>0</v>
      </c>
      <c r="M48" s="14">
        <v>0</v>
      </c>
      <c r="N48" s="13">
        <f ca="1">((((+F48*L48*M48)/60)/60)/Variables!$B$9)</f>
        <v>0</v>
      </c>
      <c r="P48" s="195">
        <v>0</v>
      </c>
      <c r="Q48" s="195">
        <v>0</v>
      </c>
      <c r="R48" s="189">
        <f ca="1">((((+F48*P48*Q48)/60)/60)/Variables!$B$9)</f>
        <v>0</v>
      </c>
    </row>
    <row r="49" spans="1:18">
      <c r="A49" s="3">
        <v>41</v>
      </c>
      <c r="B49" s="4" t="s">
        <v>51</v>
      </c>
      <c r="C49" s="39" t="str">
        <f ca="1">'Initial Enrollment'!C49</f>
        <v>EDEN</v>
      </c>
      <c r="D49" s="14">
        <f ca="1">+Variables!$D$2</f>
        <v>462316</v>
      </c>
      <c r="E49" s="18">
        <v>0.65</v>
      </c>
      <c r="F49" s="10">
        <f t="shared" si="0"/>
        <v>300505.40000000002</v>
      </c>
      <c r="G49" s="9"/>
      <c r="H49" s="14">
        <v>0</v>
      </c>
      <c r="I49" s="14">
        <v>2</v>
      </c>
      <c r="J49" s="13">
        <f ca="1">((((+F49*H49*I49)/60)/60)/Variables!$B$9)</f>
        <v>0</v>
      </c>
      <c r="L49" s="14">
        <v>0</v>
      </c>
      <c r="M49" s="14">
        <v>0</v>
      </c>
      <c r="N49" s="13">
        <f ca="1">((((+F49*L49*M49)/60)/60)/Variables!$B$9)</f>
        <v>0</v>
      </c>
      <c r="P49" s="195">
        <v>0</v>
      </c>
      <c r="Q49" s="195">
        <v>0</v>
      </c>
      <c r="R49" s="189">
        <f ca="1">((((+F49*P49*Q49)/60)/60)/Variables!$B$9)</f>
        <v>0</v>
      </c>
    </row>
    <row r="50" spans="1:18">
      <c r="A50" s="3">
        <v>42</v>
      </c>
      <c r="B50" s="4" t="s">
        <v>52</v>
      </c>
      <c r="C50" s="39" t="str">
        <f ca="1">'Initial Enrollment'!C50</f>
        <v>COE</v>
      </c>
      <c r="D50" s="14">
        <f ca="1">+Variables!$D$2</f>
        <v>462316</v>
      </c>
      <c r="E50" s="18">
        <v>0.1</v>
      </c>
      <c r="F50" s="10">
        <f t="shared" si="0"/>
        <v>46231.600000000006</v>
      </c>
      <c r="G50" s="9"/>
      <c r="H50" s="14">
        <v>0</v>
      </c>
      <c r="I50" s="14">
        <v>1</v>
      </c>
      <c r="J50" s="13">
        <f ca="1">((((+F50*H50*I50)/60)/60)/Variables!$B$9)</f>
        <v>0</v>
      </c>
      <c r="L50" s="14">
        <v>0</v>
      </c>
      <c r="M50" s="14">
        <v>0</v>
      </c>
      <c r="N50" s="13">
        <f ca="1">((((+F50*L50*M50)/60)/60)/Variables!$B$9)</f>
        <v>0</v>
      </c>
      <c r="P50" s="195">
        <v>0</v>
      </c>
      <c r="Q50" s="195">
        <v>0</v>
      </c>
      <c r="R50" s="189">
        <f ca="1">((((+F50*P50*Q50)/60)/60)/Variables!$B$9)</f>
        <v>0</v>
      </c>
    </row>
    <row r="51" spans="1:18">
      <c r="A51" s="3">
        <v>43</v>
      </c>
      <c r="B51" s="4" t="s">
        <v>53</v>
      </c>
      <c r="C51" s="39" t="str">
        <f ca="1">'Initial Enrollment'!C51</f>
        <v>MEP Database</v>
      </c>
      <c r="D51" s="14">
        <f ca="1">+Variables!$D$2</f>
        <v>462316</v>
      </c>
      <c r="E51" s="18">
        <v>0.18</v>
      </c>
      <c r="F51" s="10">
        <f t="shared" si="0"/>
        <v>83216.87999999999</v>
      </c>
      <c r="G51" s="9"/>
      <c r="H51" s="14">
        <v>0</v>
      </c>
      <c r="I51" s="14">
        <v>1</v>
      </c>
      <c r="J51" s="13">
        <f ca="1">((((+F51*H51*I51)/60)/60)/Variables!$B$9)</f>
        <v>0</v>
      </c>
      <c r="L51" s="14">
        <v>0</v>
      </c>
      <c r="M51" s="14">
        <v>0</v>
      </c>
      <c r="N51" s="13">
        <f ca="1">((((+F51*L51*M51)/60)/60)/Variables!$B$9)</f>
        <v>0</v>
      </c>
      <c r="P51" s="195">
        <v>0</v>
      </c>
      <c r="Q51" s="195">
        <v>0</v>
      </c>
      <c r="R51" s="189">
        <f ca="1">((((+F51*P51*Q51)/60)/60)/Variables!$B$9)</f>
        <v>0</v>
      </c>
    </row>
    <row r="52" spans="1:18">
      <c r="A52" s="3">
        <v>44</v>
      </c>
      <c r="B52" s="4" t="s">
        <v>54</v>
      </c>
      <c r="C52" s="39" t="str">
        <f ca="1">'Initial Enrollment'!C52</f>
        <v>MEP Database</v>
      </c>
      <c r="D52" s="14">
        <f ca="1">+Variables!$D$2</f>
        <v>462316</v>
      </c>
      <c r="E52" s="18">
        <v>2.5000000000000001E-2</v>
      </c>
      <c r="F52" s="10">
        <f t="shared" si="0"/>
        <v>11557.900000000001</v>
      </c>
      <c r="G52" s="9"/>
      <c r="H52" s="14">
        <v>0</v>
      </c>
      <c r="I52" s="14">
        <v>1</v>
      </c>
      <c r="J52" s="13">
        <f ca="1">((((+F52*H52*I52)/60)/60)/Variables!$B$9)</f>
        <v>0</v>
      </c>
      <c r="L52" s="14">
        <v>0</v>
      </c>
      <c r="M52" s="14">
        <v>0</v>
      </c>
      <c r="N52" s="13">
        <f ca="1">((((+F52*L52*M52)/60)/60)/Variables!$B$9)</f>
        <v>0</v>
      </c>
      <c r="P52" s="195">
        <v>0</v>
      </c>
      <c r="Q52" s="195">
        <v>0</v>
      </c>
      <c r="R52" s="189">
        <f ca="1">((((+F52*P52*Q52)/60)/60)/Variables!$B$9)</f>
        <v>0</v>
      </c>
    </row>
    <row r="53" spans="1:18">
      <c r="A53" s="3">
        <v>45</v>
      </c>
      <c r="B53" s="4" t="s">
        <v>55</v>
      </c>
      <c r="C53" s="39" t="str">
        <f ca="1">'Initial Enrollment'!C53</f>
        <v>MEP Database</v>
      </c>
      <c r="D53" s="14">
        <f ca="1">+Variables!$D$2</f>
        <v>462316</v>
      </c>
      <c r="E53" s="18">
        <v>0.05</v>
      </c>
      <c r="F53" s="10">
        <f t="shared" si="0"/>
        <v>23115.800000000003</v>
      </c>
      <c r="G53" s="9"/>
      <c r="H53" s="14">
        <v>0</v>
      </c>
      <c r="I53" s="14">
        <v>2</v>
      </c>
      <c r="J53" s="13">
        <f ca="1">((((+F53*H53*I53)/60)/60)/Variables!$B$9)</f>
        <v>0</v>
      </c>
      <c r="L53" s="14">
        <v>0</v>
      </c>
      <c r="M53" s="14">
        <v>0</v>
      </c>
      <c r="N53" s="13">
        <f ca="1">((((+F53*L53*M53)/60)/60)/Variables!$B$9)</f>
        <v>0</v>
      </c>
      <c r="P53" s="195">
        <v>0</v>
      </c>
      <c r="Q53" s="195">
        <v>0</v>
      </c>
      <c r="R53" s="189">
        <f ca="1">((((+F53*P53*Q53)/60)/60)/Variables!$B$9)</f>
        <v>0</v>
      </c>
    </row>
    <row r="54" spans="1:18">
      <c r="A54" s="3">
        <v>46</v>
      </c>
      <c r="B54" s="4" t="s">
        <v>56</v>
      </c>
      <c r="C54" s="39" t="str">
        <f ca="1">'Initial Enrollment'!C54</f>
        <v>Health Record</v>
      </c>
      <c r="D54" s="14">
        <f ca="1">+Variables!$D$2</f>
        <v>462316</v>
      </c>
      <c r="E54" s="18">
        <v>0.2</v>
      </c>
      <c r="F54" s="10">
        <f t="shared" si="0"/>
        <v>92463.200000000012</v>
      </c>
      <c r="G54" s="9"/>
      <c r="H54" s="14">
        <v>5</v>
      </c>
      <c r="I54" s="14">
        <v>1</v>
      </c>
      <c r="J54" s="13">
        <f ca="1">((((+F54*H54*I54)/60)/60)/Variables!$B$9)</f>
        <v>7.4663436692506469E-2</v>
      </c>
      <c r="L54" s="14">
        <v>5</v>
      </c>
      <c r="M54" s="14">
        <v>1</v>
      </c>
      <c r="N54" s="13">
        <f ca="1">((((+F54*L54*M54)/60)/60)/Variables!$B$9)</f>
        <v>7.4663436692506469E-2</v>
      </c>
      <c r="P54" s="195">
        <v>0</v>
      </c>
      <c r="Q54" s="195">
        <v>0</v>
      </c>
      <c r="R54" s="189">
        <f ca="1">((((+F54*P54*Q54)/60)/60)/Variables!$B$9)</f>
        <v>0</v>
      </c>
    </row>
    <row r="55" spans="1:18">
      <c r="A55" s="3">
        <v>47</v>
      </c>
      <c r="B55" s="4" t="s">
        <v>232</v>
      </c>
      <c r="C55" s="39" t="str">
        <f ca="1">'Initial Enrollment'!C55</f>
        <v>MEP Database</v>
      </c>
      <c r="D55" s="14">
        <f ca="1">+Variables!$D$2</f>
        <v>462316</v>
      </c>
      <c r="E55" s="18">
        <v>0.25</v>
      </c>
      <c r="F55" s="10">
        <f t="shared" si="0"/>
        <v>115579</v>
      </c>
      <c r="G55" s="9"/>
      <c r="H55" s="14">
        <v>5</v>
      </c>
      <c r="I55" s="14">
        <v>1</v>
      </c>
      <c r="J55" s="13">
        <f ca="1">((((+F55*H55*I55)/60)/60)/Variables!$B$9)</f>
        <v>9.3329295865633086E-2</v>
      </c>
      <c r="L55" s="14">
        <v>5</v>
      </c>
      <c r="M55" s="14">
        <v>1</v>
      </c>
      <c r="N55" s="13">
        <f ca="1">((((+F55*L55*M55)/60)/60)/Variables!$B$9)</f>
        <v>9.3329295865633086E-2</v>
      </c>
      <c r="P55" s="195">
        <v>0</v>
      </c>
      <c r="Q55" s="195">
        <v>0</v>
      </c>
      <c r="R55" s="189">
        <f ca="1">((((+F55*P55*Q55)/60)/60)/Variables!$B$9)</f>
        <v>0</v>
      </c>
    </row>
    <row r="56" spans="1:18">
      <c r="A56" s="3">
        <v>48</v>
      </c>
      <c r="B56" s="4" t="s">
        <v>59</v>
      </c>
      <c r="C56" s="39" t="str">
        <f ca="1">'Initial Enrollment'!C56</f>
        <v>Student</v>
      </c>
      <c r="D56" s="14">
        <f ca="1">+Variables!$D$2</f>
        <v>462316</v>
      </c>
      <c r="E56" s="18">
        <v>0.1</v>
      </c>
      <c r="F56" s="10">
        <f t="shared" si="0"/>
        <v>46231.600000000006</v>
      </c>
      <c r="G56" s="9"/>
      <c r="H56" s="14">
        <v>5</v>
      </c>
      <c r="I56" s="14">
        <v>1</v>
      </c>
      <c r="J56" s="13">
        <f ca="1">((((+F56*H56*I56)/60)/60)/Variables!$B$9)</f>
        <v>3.7331718346253234E-2</v>
      </c>
      <c r="L56" s="14">
        <v>5</v>
      </c>
      <c r="M56" s="14">
        <v>1</v>
      </c>
      <c r="N56" s="13">
        <f ca="1">((((+F56*L56*M56)/60)/60)/Variables!$B$9)</f>
        <v>3.7331718346253234E-2</v>
      </c>
      <c r="P56" s="195">
        <v>0</v>
      </c>
      <c r="Q56" s="195">
        <v>0</v>
      </c>
      <c r="R56" s="189">
        <f ca="1">((((+F56*P56*Q56)/60)/60)/Variables!$B$9)</f>
        <v>0</v>
      </c>
    </row>
    <row r="57" spans="1:18">
      <c r="A57" s="3">
        <v>49</v>
      </c>
      <c r="B57" s="4" t="s">
        <v>60</v>
      </c>
      <c r="C57" s="39" t="str">
        <f ca="1">'Initial Enrollment'!C57</f>
        <v>School/MEP Project Records</v>
      </c>
      <c r="D57" s="14">
        <f ca="1">+Variables!$D$2</f>
        <v>462316</v>
      </c>
      <c r="E57" s="18">
        <v>0.65</v>
      </c>
      <c r="F57" s="10">
        <f t="shared" si="0"/>
        <v>300505.40000000002</v>
      </c>
      <c r="G57" s="9"/>
      <c r="H57" s="14">
        <v>5</v>
      </c>
      <c r="I57" s="14">
        <v>2</v>
      </c>
      <c r="J57" s="13">
        <f ca="1">((((+F57*H57*I57)/60)/60)/Variables!$B$9)</f>
        <v>0.48531233850129196</v>
      </c>
      <c r="L57" s="14">
        <v>5</v>
      </c>
      <c r="M57" s="14">
        <v>2</v>
      </c>
      <c r="N57" s="13">
        <f ca="1">((((+F57*L57*M57)/60)/60)/Variables!$B$9)</f>
        <v>0.48531233850129196</v>
      </c>
      <c r="P57" s="195">
        <v>0</v>
      </c>
      <c r="Q57" s="195">
        <v>0</v>
      </c>
      <c r="R57" s="189">
        <f ca="1">((((+F57*P57*Q57)/60)/60)/Variables!$B$9)</f>
        <v>0</v>
      </c>
    </row>
    <row r="58" spans="1:18">
      <c r="A58" s="5"/>
      <c r="B58" s="6" t="s">
        <v>62</v>
      </c>
      <c r="C58" s="39">
        <f ca="1">'Initial Enrollment'!C58</f>
        <v>0</v>
      </c>
      <c r="D58" s="14">
        <v>0</v>
      </c>
      <c r="E58" s="18">
        <v>0</v>
      </c>
      <c r="F58" s="10">
        <f t="shared" si="0"/>
        <v>0</v>
      </c>
      <c r="G58" s="9"/>
      <c r="H58" s="14">
        <v>0</v>
      </c>
      <c r="I58" s="14">
        <v>0</v>
      </c>
      <c r="J58" s="13">
        <f ca="1">((((+F58*H58*I58)/60)/60)/Variables!$B$9)</f>
        <v>0</v>
      </c>
      <c r="L58" s="14">
        <v>0</v>
      </c>
      <c r="M58" s="14">
        <v>0</v>
      </c>
      <c r="N58" s="13">
        <f ca="1">((((+F58*L58*M58)/60)/60)/Variables!$B$9)</f>
        <v>0</v>
      </c>
      <c r="P58" s="195">
        <v>0</v>
      </c>
      <c r="Q58" s="195">
        <v>0</v>
      </c>
      <c r="R58" s="189">
        <f ca="1">((((+F58*P58*Q58)/60)/60)/Variables!$B$9)</f>
        <v>0</v>
      </c>
    </row>
    <row r="59" spans="1:18">
      <c r="A59" s="3">
        <v>50</v>
      </c>
      <c r="B59" s="4" t="s">
        <v>63</v>
      </c>
      <c r="C59" s="39" t="str">
        <f ca="1">'Initial Enrollment'!C59</f>
        <v>State or District Computer System</v>
      </c>
      <c r="D59" s="14">
        <f ca="1">+Variables!$D$2</f>
        <v>462316</v>
      </c>
      <c r="E59" s="45">
        <f ca="1">SUM(Variables!$C$4:$C$6)</f>
        <v>0.74000956726523404</v>
      </c>
      <c r="F59" s="10">
        <f t="shared" si="0"/>
        <v>342118.26309979393</v>
      </c>
      <c r="G59" s="9"/>
      <c r="H59" s="14">
        <v>5</v>
      </c>
      <c r="I59" s="14">
        <v>3</v>
      </c>
      <c r="J59" s="13">
        <f ca="1">((((+F59*H59*I59)/60)/60)/Variables!$B$9)</f>
        <v>0.82877486216035356</v>
      </c>
      <c r="L59" s="14">
        <v>5</v>
      </c>
      <c r="M59" s="14">
        <v>3</v>
      </c>
      <c r="N59" s="13">
        <f ca="1">((((+F59*L59*M59)/60)/60)/Variables!$B$9)</f>
        <v>0.82877486216035356</v>
      </c>
      <c r="P59" s="195">
        <v>0</v>
      </c>
      <c r="Q59" s="195">
        <v>0</v>
      </c>
      <c r="R59" s="189">
        <f ca="1">((((+F59*P59*Q59)/60)/60)/Variables!$B$9)</f>
        <v>0</v>
      </c>
    </row>
    <row r="60" spans="1:18">
      <c r="A60" s="3">
        <v>51</v>
      </c>
      <c r="B60" s="4" t="s">
        <v>64</v>
      </c>
      <c r="C60" s="39" t="str">
        <f ca="1">'Initial Enrollment'!C60</f>
        <v>State or District Computer System</v>
      </c>
      <c r="D60" s="14">
        <f ca="1">+Variables!$D$2</f>
        <v>462316</v>
      </c>
      <c r="E60" s="45">
        <f ca="1">SUM(Variables!$C$4:$C$6)</f>
        <v>0.74000956726523404</v>
      </c>
      <c r="F60" s="10">
        <f t="shared" si="0"/>
        <v>342118.26309979393</v>
      </c>
      <c r="G60" s="9"/>
      <c r="H60" s="14">
        <v>5</v>
      </c>
      <c r="I60" s="14">
        <v>3</v>
      </c>
      <c r="J60" s="13">
        <f ca="1">((((+F60*H60*I60)/60)/60)/Variables!$B$9)</f>
        <v>0.82877486216035356</v>
      </c>
      <c r="L60" s="14">
        <v>5</v>
      </c>
      <c r="M60" s="14">
        <v>3</v>
      </c>
      <c r="N60" s="13">
        <f ca="1">((((+F60*L60*M60)/60)/60)/Variables!$B$9)</f>
        <v>0.82877486216035356</v>
      </c>
      <c r="P60" s="195">
        <v>0</v>
      </c>
      <c r="Q60" s="195">
        <v>0</v>
      </c>
      <c r="R60" s="189">
        <f ca="1">((((+F60*P60*Q60)/60)/60)/Variables!$B$9)</f>
        <v>0</v>
      </c>
    </row>
    <row r="61" spans="1:18">
      <c r="A61" s="3">
        <v>52</v>
      </c>
      <c r="B61" s="4" t="s">
        <v>65</v>
      </c>
      <c r="C61" s="39" t="str">
        <f ca="1">'Initial Enrollment'!C61</f>
        <v>State or District Computer System</v>
      </c>
      <c r="D61" s="14">
        <f ca="1">+Variables!$D$2</f>
        <v>462316</v>
      </c>
      <c r="E61" s="45">
        <f ca="1">SUM(Variables!$C$4:$C$6)</f>
        <v>0.74000956726523404</v>
      </c>
      <c r="F61" s="10">
        <f t="shared" si="0"/>
        <v>342118.26309979393</v>
      </c>
      <c r="G61" s="9"/>
      <c r="H61" s="14">
        <v>5</v>
      </c>
      <c r="I61" s="14">
        <v>3</v>
      </c>
      <c r="J61" s="13">
        <f ca="1">((((+F61*H61*I61)/60)/60)/Variables!$B$9)</f>
        <v>0.82877486216035356</v>
      </c>
      <c r="L61" s="14">
        <v>5</v>
      </c>
      <c r="M61" s="14">
        <v>3</v>
      </c>
      <c r="N61" s="13">
        <f ca="1">((((+F61*L61*M61)/60)/60)/Variables!$B$9)</f>
        <v>0.82877486216035356</v>
      </c>
      <c r="P61" s="195">
        <v>0</v>
      </c>
      <c r="Q61" s="195">
        <v>0</v>
      </c>
      <c r="R61" s="189">
        <f ca="1">((((+F61*P61*Q61)/60)/60)/Variables!$B$9)</f>
        <v>0</v>
      </c>
    </row>
    <row r="62" spans="1:18">
      <c r="A62" s="3">
        <v>53</v>
      </c>
      <c r="B62" s="4" t="s">
        <v>66</v>
      </c>
      <c r="C62" s="39" t="str">
        <f ca="1">'Initial Enrollment'!C62</f>
        <v>State or District Computer System</v>
      </c>
      <c r="D62" s="14">
        <f ca="1">+Variables!$D$2</f>
        <v>462316</v>
      </c>
      <c r="E62" s="45">
        <f ca="1">SUM(Variables!$C$4:$C$6)</f>
        <v>0.74000956726523404</v>
      </c>
      <c r="F62" s="10">
        <f t="shared" si="0"/>
        <v>342118.26309979393</v>
      </c>
      <c r="G62" s="9"/>
      <c r="H62" s="14">
        <v>5</v>
      </c>
      <c r="I62" s="14">
        <v>3</v>
      </c>
      <c r="J62" s="13">
        <f ca="1">((((+F62*H62*I62)/60)/60)/Variables!$B$9)</f>
        <v>0.82877486216035356</v>
      </c>
      <c r="L62" s="14">
        <v>5</v>
      </c>
      <c r="M62" s="14">
        <v>3</v>
      </c>
      <c r="N62" s="13">
        <f ca="1">((((+F62*L62*M62)/60)/60)/Variables!$B$9)</f>
        <v>0.82877486216035356</v>
      </c>
      <c r="P62" s="195">
        <v>0</v>
      </c>
      <c r="Q62" s="195">
        <v>0</v>
      </c>
      <c r="R62" s="189">
        <f ca="1">((((+F62*P62*Q62)/60)/60)/Variables!$B$9)</f>
        <v>0</v>
      </c>
    </row>
    <row r="63" spans="1:18">
      <c r="A63" s="3">
        <v>54</v>
      </c>
      <c r="B63" s="4" t="s">
        <v>67</v>
      </c>
      <c r="C63" s="39" t="str">
        <f ca="1">'Initial Enrollment'!C63</f>
        <v>State or District Computer System</v>
      </c>
      <c r="D63" s="14">
        <f ca="1">+Variables!$D$2</f>
        <v>462316</v>
      </c>
      <c r="E63" s="45">
        <f ca="1">SUM(Variables!$C$4:$C$6)</f>
        <v>0.74000956726523404</v>
      </c>
      <c r="F63" s="10">
        <f t="shared" si="0"/>
        <v>342118.26309979393</v>
      </c>
      <c r="G63" s="9"/>
      <c r="H63" s="14">
        <v>5</v>
      </c>
      <c r="I63" s="14">
        <v>3</v>
      </c>
      <c r="J63" s="13">
        <f ca="1">((((+F63*H63*I63)/60)/60)/Variables!$B$9)</f>
        <v>0.82877486216035356</v>
      </c>
      <c r="L63" s="14">
        <v>5</v>
      </c>
      <c r="M63" s="14">
        <v>3</v>
      </c>
      <c r="N63" s="13">
        <f ca="1">((((+F63*L63*M63)/60)/60)/Variables!$B$9)</f>
        <v>0.82877486216035356</v>
      </c>
      <c r="P63" s="195">
        <v>0</v>
      </c>
      <c r="Q63" s="195">
        <v>0</v>
      </c>
      <c r="R63" s="189">
        <f ca="1">((((+F63*P63*Q63)/60)/60)/Variables!$B$9)</f>
        <v>0</v>
      </c>
    </row>
    <row r="64" spans="1:18">
      <c r="A64" s="3">
        <v>55</v>
      </c>
      <c r="B64" s="4" t="s">
        <v>68</v>
      </c>
      <c r="C64" s="39" t="str">
        <f ca="1">'Initial Enrollment'!C64</f>
        <v>State or District Computer System</v>
      </c>
      <c r="D64" s="14">
        <f ca="1">+Variables!$D$2</f>
        <v>462316</v>
      </c>
      <c r="E64" s="45">
        <f ca="1">SUM(Variables!$C$4:$C$6)</f>
        <v>0.74000956726523404</v>
      </c>
      <c r="F64" s="10">
        <f t="shared" si="0"/>
        <v>342118.26309979393</v>
      </c>
      <c r="G64" s="9"/>
      <c r="H64" s="14">
        <v>5</v>
      </c>
      <c r="I64" s="14">
        <v>3</v>
      </c>
      <c r="J64" s="13">
        <f ca="1">((((+F64*H64*I64)/60)/60)/Variables!$B$9)</f>
        <v>0.82877486216035356</v>
      </c>
      <c r="L64" s="14">
        <v>5</v>
      </c>
      <c r="M64" s="14">
        <v>3</v>
      </c>
      <c r="N64" s="13">
        <f ca="1">((((+F64*L64*M64)/60)/60)/Variables!$B$9)</f>
        <v>0.82877486216035356</v>
      </c>
      <c r="P64" s="195">
        <v>0</v>
      </c>
      <c r="Q64" s="195">
        <v>0</v>
      </c>
      <c r="R64" s="189">
        <f ca="1">((((+F64*P64*Q64)/60)/60)/Variables!$B$9)</f>
        <v>0</v>
      </c>
    </row>
    <row r="65" spans="1:23">
      <c r="A65" s="3">
        <v>56</v>
      </c>
      <c r="B65" s="4" t="s">
        <v>69</v>
      </c>
      <c r="C65" s="39" t="str">
        <f ca="1">'Initial Enrollment'!C65</f>
        <v>State or District Computer System</v>
      </c>
      <c r="D65" s="14">
        <f ca="1">+Variables!$D$2</f>
        <v>462316</v>
      </c>
      <c r="E65" s="45">
        <f ca="1">SUM(Variables!$C$4:$C$6)</f>
        <v>0.74000956726523404</v>
      </c>
      <c r="F65" s="10">
        <f t="shared" ref="F65:F78" si="1">+D65*E65</f>
        <v>342118.26309979393</v>
      </c>
      <c r="G65" s="9"/>
      <c r="H65" s="14">
        <v>5</v>
      </c>
      <c r="I65" s="14">
        <v>3</v>
      </c>
      <c r="J65" s="13">
        <f ca="1">((((+F65*H65*I65)/60)/60)/Variables!$B$9)</f>
        <v>0.82877486216035356</v>
      </c>
      <c r="L65" s="14">
        <v>5</v>
      </c>
      <c r="M65" s="14">
        <v>3</v>
      </c>
      <c r="N65" s="13">
        <f ca="1">((((+F65*L65*M65)/60)/60)/Variables!$B$9)</f>
        <v>0.82877486216035356</v>
      </c>
      <c r="P65" s="195">
        <v>0</v>
      </c>
      <c r="Q65" s="195">
        <v>0</v>
      </c>
      <c r="R65" s="189">
        <f ca="1">((((+F65*P65*Q65)/60)/60)/Variables!$B$9)</f>
        <v>0</v>
      </c>
    </row>
    <row r="66" spans="1:23" s="276" customFormat="1">
      <c r="A66" s="267">
        <v>69</v>
      </c>
      <c r="B66" s="268" t="s">
        <v>273</v>
      </c>
      <c r="C66" s="39" t="str">
        <f ca="1">'Initial Enrollment'!C66</f>
        <v>State or District Computer System</v>
      </c>
      <c r="D66" s="14">
        <f ca="1">+Variables!$D$2</f>
        <v>462316</v>
      </c>
      <c r="E66" s="45">
        <f ca="1">SUM(Variables!$C$4:$C$6)</f>
        <v>0.74000956726523404</v>
      </c>
      <c r="F66" s="10">
        <f>+D66*E66</f>
        <v>342118.26309979393</v>
      </c>
      <c r="G66" s="9"/>
      <c r="H66" s="14">
        <v>5</v>
      </c>
      <c r="I66" s="14">
        <v>3</v>
      </c>
      <c r="J66" s="13">
        <f ca="1">((((+F66*H66*I66)/60)/60)/Variables!$B$9)</f>
        <v>0.82877486216035356</v>
      </c>
      <c r="K66"/>
      <c r="L66" s="14">
        <v>5</v>
      </c>
      <c r="M66" s="14">
        <v>3</v>
      </c>
      <c r="N66" s="13">
        <f ca="1">((((+F66*L66*M66)/60)/60)/Variables!$B$9)</f>
        <v>0.82877486216035356</v>
      </c>
      <c r="P66" s="277"/>
      <c r="Q66" s="277"/>
      <c r="R66" s="278"/>
    </row>
    <row r="67" spans="1:23" s="276" customFormat="1">
      <c r="A67" s="267">
        <v>70</v>
      </c>
      <c r="B67" s="268" t="s">
        <v>271</v>
      </c>
      <c r="C67" s="39" t="str">
        <f ca="1">'Initial Enrollment'!C67</f>
        <v>State or District Computer System</v>
      </c>
      <c r="D67" s="14">
        <f ca="1">+Variables!$D$2</f>
        <v>462316</v>
      </c>
      <c r="E67" s="45">
        <f ca="1">SUM(Variables!$C$4:$C$6)</f>
        <v>0.74000956726523404</v>
      </c>
      <c r="F67" s="10">
        <f>+D67*E67</f>
        <v>342118.26309979393</v>
      </c>
      <c r="G67" s="9"/>
      <c r="H67" s="14">
        <v>5</v>
      </c>
      <c r="I67" s="14">
        <v>3</v>
      </c>
      <c r="J67" s="13">
        <f ca="1">((((+F67*H67*I67)/60)/60)/Variables!$B$9)</f>
        <v>0.82877486216035356</v>
      </c>
      <c r="K67"/>
      <c r="L67" s="14">
        <v>5</v>
      </c>
      <c r="M67" s="14">
        <v>3</v>
      </c>
      <c r="N67" s="13">
        <f ca="1">((((+F67*L67*M67)/60)/60)/Variables!$B$9)</f>
        <v>0.82877486216035356</v>
      </c>
      <c r="P67" s="277"/>
      <c r="Q67" s="277"/>
      <c r="R67" s="278"/>
    </row>
    <row r="68" spans="1:23">
      <c r="A68" s="5"/>
      <c r="B68" s="6" t="s">
        <v>70</v>
      </c>
      <c r="C68" s="39">
        <f ca="1">'Initial Enrollment'!C69</f>
        <v>0</v>
      </c>
      <c r="D68" s="14">
        <v>0</v>
      </c>
      <c r="E68" s="18">
        <v>0</v>
      </c>
      <c r="F68" s="10">
        <f t="shared" si="1"/>
        <v>0</v>
      </c>
      <c r="G68" s="9"/>
      <c r="H68" s="14">
        <v>0</v>
      </c>
      <c r="I68" s="14">
        <v>0</v>
      </c>
      <c r="J68" s="13">
        <f ca="1">((((+F68*H68*I68)/60)/60)/Variables!$B$9)</f>
        <v>0</v>
      </c>
      <c r="L68" s="14">
        <v>0</v>
      </c>
      <c r="M68" s="14">
        <v>0</v>
      </c>
      <c r="N68" s="13">
        <f ca="1">((((+F68*L68*M68)/60)/60)/Variables!$B$9)</f>
        <v>0</v>
      </c>
      <c r="P68" s="195">
        <v>0</v>
      </c>
      <c r="Q68" s="195">
        <v>0</v>
      </c>
      <c r="R68" s="189">
        <f ca="1">((((+F68*P68*Q68)/60)/60)/Variables!$B$9)</f>
        <v>0</v>
      </c>
    </row>
    <row r="69" spans="1:23">
      <c r="A69" s="3">
        <v>57</v>
      </c>
      <c r="B69" s="4" t="s">
        <v>71</v>
      </c>
      <c r="C69" s="39" t="str">
        <f ca="1">'Initial Enrollment'!C70</f>
        <v>School Transcript</v>
      </c>
      <c r="D69" s="14">
        <f ca="1">+Variables!$D$6</f>
        <v>87840</v>
      </c>
      <c r="E69" s="18">
        <v>0.8</v>
      </c>
      <c r="F69" s="10">
        <f t="shared" si="1"/>
        <v>70272</v>
      </c>
      <c r="G69" s="9"/>
      <c r="H69" s="14">
        <v>5</v>
      </c>
      <c r="I69" s="14">
        <v>6</v>
      </c>
      <c r="J69" s="13">
        <f ca="1">((((+F69*H69*I69)/60)/60)/Variables!$B$9)</f>
        <v>0.34046511627906978</v>
      </c>
      <c r="L69" s="14">
        <v>10</v>
      </c>
      <c r="M69" s="14">
        <v>6</v>
      </c>
      <c r="N69" s="13">
        <f ca="1">((((+F69*L69*M69)/60)/60)/Variables!$B$9)</f>
        <v>0.68093023255813956</v>
      </c>
      <c r="P69" s="195">
        <v>0</v>
      </c>
      <c r="Q69" s="195">
        <v>0</v>
      </c>
      <c r="R69" s="189">
        <f ca="1">((((+F69*P69*Q69)/60)/60)/Variables!$B$9)</f>
        <v>0</v>
      </c>
    </row>
    <row r="70" spans="1:23">
      <c r="A70" s="3">
        <v>58</v>
      </c>
      <c r="B70" s="4" t="s">
        <v>72</v>
      </c>
      <c r="C70" s="39" t="str">
        <f ca="1">'Initial Enrollment'!C71</f>
        <v>School Transcript</v>
      </c>
      <c r="D70" s="14">
        <f ca="1">+Variables!$D$6</f>
        <v>87840</v>
      </c>
      <c r="E70" s="18">
        <v>0.8</v>
      </c>
      <c r="F70" s="10">
        <f t="shared" si="1"/>
        <v>70272</v>
      </c>
      <c r="G70" s="9"/>
      <c r="H70" s="14">
        <v>5</v>
      </c>
      <c r="I70" s="14">
        <v>6</v>
      </c>
      <c r="J70" s="13">
        <f ca="1">((((+F70*H70*I70)/60)/60)/Variables!$B$9)</f>
        <v>0.34046511627906978</v>
      </c>
      <c r="L70" s="14">
        <v>5</v>
      </c>
      <c r="M70" s="14">
        <v>6</v>
      </c>
      <c r="N70" s="13">
        <f ca="1">((((+F70*L70*M70)/60)/60)/Variables!$B$9)</f>
        <v>0.34046511627906978</v>
      </c>
      <c r="P70" s="195">
        <v>0</v>
      </c>
      <c r="Q70" s="195">
        <v>0</v>
      </c>
      <c r="R70" s="189">
        <f ca="1">((((+F70*P70*Q70)/60)/60)/Variables!$B$9)</f>
        <v>0</v>
      </c>
    </row>
    <row r="71" spans="1:23">
      <c r="A71" s="3">
        <v>59</v>
      </c>
      <c r="B71" s="4" t="s">
        <v>73</v>
      </c>
      <c r="C71" s="39" t="str">
        <f ca="1">'Initial Enrollment'!C72</f>
        <v>School Transcript</v>
      </c>
      <c r="D71" s="14">
        <f ca="1">+Variables!$D$6</f>
        <v>87840</v>
      </c>
      <c r="E71" s="18">
        <v>0.8</v>
      </c>
      <c r="F71" s="10">
        <f t="shared" si="1"/>
        <v>70272</v>
      </c>
      <c r="G71" s="9"/>
      <c r="H71" s="14">
        <v>5</v>
      </c>
      <c r="I71" s="14">
        <v>6</v>
      </c>
      <c r="J71" s="13">
        <f ca="1">((((+F71*H71*I71)/60)/60)/Variables!$B$9)</f>
        <v>0.34046511627906978</v>
      </c>
      <c r="L71" s="14">
        <v>5</v>
      </c>
      <c r="M71" s="14">
        <v>6</v>
      </c>
      <c r="N71" s="13">
        <f ca="1">((((+F71*L71*M71)/60)/60)/Variables!$B$9)</f>
        <v>0.34046511627906978</v>
      </c>
      <c r="P71" s="195">
        <v>0</v>
      </c>
      <c r="Q71" s="195">
        <v>0</v>
      </c>
      <c r="R71" s="189">
        <f ca="1">((((+F71*P71*Q71)/60)/60)/Variables!$B$9)</f>
        <v>0</v>
      </c>
    </row>
    <row r="72" spans="1:23">
      <c r="A72" s="3">
        <v>60</v>
      </c>
      <c r="B72" s="4" t="s">
        <v>74</v>
      </c>
      <c r="C72" s="39" t="str">
        <f ca="1">'Initial Enrollment'!C73</f>
        <v>School Transcript</v>
      </c>
      <c r="D72" s="14">
        <f ca="1">+Variables!$D$6</f>
        <v>87840</v>
      </c>
      <c r="E72" s="18">
        <v>0.8</v>
      </c>
      <c r="F72" s="10">
        <f t="shared" si="1"/>
        <v>70272</v>
      </c>
      <c r="G72" s="9"/>
      <c r="H72" s="14">
        <v>5</v>
      </c>
      <c r="I72" s="14">
        <v>6</v>
      </c>
      <c r="J72" s="13">
        <f ca="1">((((+F72*H72*I72)/60)/60)/Variables!$B$9)</f>
        <v>0.34046511627906978</v>
      </c>
      <c r="L72" s="14">
        <v>5</v>
      </c>
      <c r="M72" s="14">
        <v>6</v>
      </c>
      <c r="N72" s="13">
        <f ca="1">((((+F72*L72*M72)/60)/60)/Variables!$B$9)</f>
        <v>0.34046511627906978</v>
      </c>
      <c r="P72" s="195">
        <v>0</v>
      </c>
      <c r="Q72" s="195">
        <v>0</v>
      </c>
      <c r="R72" s="189">
        <f ca="1">((((+F72*P72*Q72)/60)/60)/Variables!$B$9)</f>
        <v>0</v>
      </c>
    </row>
    <row r="73" spans="1:23">
      <c r="A73" s="3">
        <v>61</v>
      </c>
      <c r="B73" s="4" t="s">
        <v>75</v>
      </c>
      <c r="C73" s="39" t="str">
        <f ca="1">'Initial Enrollment'!C74</f>
        <v>School Transcript</v>
      </c>
      <c r="D73" s="14">
        <f ca="1">+Variables!$D$6</f>
        <v>87840</v>
      </c>
      <c r="E73" s="18">
        <v>0.8</v>
      </c>
      <c r="F73" s="10">
        <f t="shared" si="1"/>
        <v>70272</v>
      </c>
      <c r="G73" s="9"/>
      <c r="H73" s="14">
        <v>5</v>
      </c>
      <c r="I73" s="14">
        <v>6</v>
      </c>
      <c r="J73" s="13">
        <f ca="1">((((+F73*H73*I73)/60)/60)/Variables!$B$9)</f>
        <v>0.34046511627906978</v>
      </c>
      <c r="L73" s="14">
        <v>5</v>
      </c>
      <c r="M73" s="14">
        <v>6</v>
      </c>
      <c r="N73" s="13">
        <f ca="1">((((+F73*L73*M73)/60)/60)/Variables!$B$9)</f>
        <v>0.34046511627906978</v>
      </c>
      <c r="P73" s="195">
        <v>0</v>
      </c>
      <c r="Q73" s="195">
        <v>0</v>
      </c>
      <c r="R73" s="189">
        <f ca="1">((((+F73*P73*Q73)/60)/60)/Variables!$B$9)</f>
        <v>0</v>
      </c>
    </row>
    <row r="74" spans="1:23">
      <c r="A74" s="3">
        <v>62</v>
      </c>
      <c r="B74" s="4" t="s">
        <v>76</v>
      </c>
      <c r="C74" s="39" t="str">
        <f ca="1">'Initial Enrollment'!C75</f>
        <v>School Transcript</v>
      </c>
      <c r="D74" s="14">
        <f ca="1">+Variables!$D$6</f>
        <v>87840</v>
      </c>
      <c r="E74" s="18">
        <v>0.8</v>
      </c>
      <c r="F74" s="10">
        <f t="shared" si="1"/>
        <v>70272</v>
      </c>
      <c r="G74" s="9"/>
      <c r="H74" s="14">
        <v>5</v>
      </c>
      <c r="I74" s="14">
        <v>6</v>
      </c>
      <c r="J74" s="13">
        <f ca="1">((((+F74*H74*I74)/60)/60)/Variables!$B$9)</f>
        <v>0.34046511627906978</v>
      </c>
      <c r="L74" s="14">
        <v>5</v>
      </c>
      <c r="M74" s="14">
        <v>6</v>
      </c>
      <c r="N74" s="13">
        <f ca="1">((((+F74*L74*M74)/60)/60)/Variables!$B$9)</f>
        <v>0.34046511627906978</v>
      </c>
      <c r="P74" s="195">
        <v>0</v>
      </c>
      <c r="Q74" s="195">
        <v>0</v>
      </c>
      <c r="R74" s="189">
        <f ca="1">((((+F74*P74*Q74)/60)/60)/Variables!$B$9)</f>
        <v>0</v>
      </c>
    </row>
    <row r="75" spans="1:23">
      <c r="A75" s="3">
        <v>63</v>
      </c>
      <c r="B75" s="4" t="s">
        <v>77</v>
      </c>
      <c r="C75" s="39" t="str">
        <f ca="1">'Initial Enrollment'!C76</f>
        <v>School Transcript</v>
      </c>
      <c r="D75" s="14">
        <f ca="1">+Variables!$D$6</f>
        <v>87840</v>
      </c>
      <c r="E75" s="18">
        <v>0.8</v>
      </c>
      <c r="F75" s="10">
        <f t="shared" si="1"/>
        <v>70272</v>
      </c>
      <c r="G75" s="9"/>
      <c r="H75" s="14">
        <v>5</v>
      </c>
      <c r="I75" s="14">
        <v>6</v>
      </c>
      <c r="J75" s="13">
        <f ca="1">((((+F75*H75*I75)/60)/60)/Variables!$B$9)</f>
        <v>0.34046511627906978</v>
      </c>
      <c r="L75" s="14">
        <v>5</v>
      </c>
      <c r="M75" s="14">
        <v>6</v>
      </c>
      <c r="N75" s="13">
        <f ca="1">((((+F75*L75*M75)/60)/60)/Variables!$B$9)</f>
        <v>0.34046511627906978</v>
      </c>
      <c r="P75" s="195">
        <v>0</v>
      </c>
      <c r="Q75" s="195">
        <v>0</v>
      </c>
      <c r="R75" s="189">
        <f ca="1">((((+F75*P75*Q75)/60)/60)/Variables!$B$9)</f>
        <v>0</v>
      </c>
    </row>
    <row r="76" spans="1:23">
      <c r="A76" s="3">
        <v>64</v>
      </c>
      <c r="B76" s="4" t="s">
        <v>78</v>
      </c>
      <c r="C76" s="39" t="str">
        <f ca="1">'Initial Enrollment'!C77</f>
        <v>School Transcript</v>
      </c>
      <c r="D76" s="14">
        <f ca="1">+Variables!$D$6</f>
        <v>87840</v>
      </c>
      <c r="E76" s="18">
        <v>0.8</v>
      </c>
      <c r="F76" s="10">
        <f t="shared" si="1"/>
        <v>70272</v>
      </c>
      <c r="G76" s="9"/>
      <c r="H76" s="14">
        <v>5</v>
      </c>
      <c r="I76" s="14">
        <v>6</v>
      </c>
      <c r="J76" s="13">
        <f ca="1">((((+F76*H76*I76)/60)/60)/Variables!$B$9)</f>
        <v>0.34046511627906978</v>
      </c>
      <c r="L76" s="14">
        <v>5</v>
      </c>
      <c r="M76" s="14">
        <v>6</v>
      </c>
      <c r="N76" s="13">
        <f ca="1">((((+F76*L76*M76)/60)/60)/Variables!$B$9)</f>
        <v>0.34046511627906978</v>
      </c>
      <c r="P76" s="195">
        <v>0</v>
      </c>
      <c r="Q76" s="195">
        <v>0</v>
      </c>
      <c r="R76" s="189">
        <f ca="1">((((+F76*P76*Q76)/60)/60)/Variables!$B$9)</f>
        <v>0</v>
      </c>
    </row>
    <row r="77" spans="1:23">
      <c r="A77" s="3">
        <v>65</v>
      </c>
      <c r="B77" s="4" t="s">
        <v>79</v>
      </c>
      <c r="C77" s="39" t="str">
        <f ca="1">'Initial Enrollment'!C78</f>
        <v>School Transcript</v>
      </c>
      <c r="D77" s="14">
        <f ca="1">+Variables!$D$6</f>
        <v>87840</v>
      </c>
      <c r="E77" s="18">
        <v>0.8</v>
      </c>
      <c r="F77" s="10">
        <f t="shared" si="1"/>
        <v>70272</v>
      </c>
      <c r="G77" s="9"/>
      <c r="H77" s="14">
        <v>5</v>
      </c>
      <c r="I77" s="14">
        <v>6</v>
      </c>
      <c r="J77" s="13">
        <f ca="1">((((+F77*H77*I77)/60)/60)/Variables!$B$9)</f>
        <v>0.34046511627906978</v>
      </c>
      <c r="L77" s="14">
        <v>5</v>
      </c>
      <c r="M77" s="14">
        <v>6</v>
      </c>
      <c r="N77" s="13">
        <f ca="1">((((+F77*L77*M77)/60)/60)/Variables!$B$9)</f>
        <v>0.34046511627906978</v>
      </c>
      <c r="P77" s="195">
        <v>0</v>
      </c>
      <c r="Q77" s="195">
        <v>0</v>
      </c>
      <c r="R77" s="189">
        <f ca="1">((((+F77*P77*Q77)/60)/60)/Variables!$B$9)</f>
        <v>0</v>
      </c>
    </row>
    <row r="78" spans="1:23">
      <c r="A78" s="3">
        <v>66</v>
      </c>
      <c r="B78" s="4" t="s">
        <v>80</v>
      </c>
      <c r="C78" s="39" t="str">
        <f ca="1">'Initial Enrollment'!C79</f>
        <v>School Transcript</v>
      </c>
      <c r="D78" s="14">
        <f ca="1">+Variables!$D$6</f>
        <v>87840</v>
      </c>
      <c r="E78" s="18">
        <v>0.8</v>
      </c>
      <c r="F78" s="10">
        <f t="shared" si="1"/>
        <v>70272</v>
      </c>
      <c r="G78" s="9"/>
      <c r="H78" s="14">
        <v>5</v>
      </c>
      <c r="I78" s="14">
        <v>6</v>
      </c>
      <c r="J78" s="13">
        <f ca="1">((((+F78*H78*I78)/60)/60)/Variables!$B$9)</f>
        <v>0.34046511627906978</v>
      </c>
      <c r="L78" s="14">
        <v>5</v>
      </c>
      <c r="M78" s="14">
        <v>6</v>
      </c>
      <c r="N78" s="13">
        <f ca="1">((((+F78*L78*M78)/60)/60)/Variables!$B$9)</f>
        <v>0.34046511627906978</v>
      </c>
      <c r="P78" s="195">
        <v>0</v>
      </c>
      <c r="Q78" s="195">
        <v>0</v>
      </c>
      <c r="R78" s="189">
        <f ca="1">((((+F78*P78*Q78)/60)/60)/Variables!$B$9)</f>
        <v>0</v>
      </c>
    </row>
    <row r="79" spans="1:23" ht="11.25" thickBot="1">
      <c r="A79" s="55"/>
      <c r="B79" s="55"/>
      <c r="C79" s="60"/>
      <c r="D79" s="61"/>
      <c r="E79" s="61"/>
      <c r="F79" s="57"/>
      <c r="G79" s="57"/>
      <c r="H79" s="61"/>
      <c r="I79" s="61"/>
      <c r="J79" s="62"/>
      <c r="K79" s="55"/>
      <c r="L79" s="61"/>
      <c r="M79" s="61"/>
      <c r="N79" s="62"/>
      <c r="O79" s="55"/>
      <c r="P79" s="196"/>
      <c r="Q79" s="196"/>
      <c r="R79" s="191"/>
    </row>
    <row r="80" spans="1:23" ht="11.25" thickTop="1">
      <c r="B80" s="53" t="s">
        <v>118</v>
      </c>
      <c r="C80" s="54"/>
      <c r="D80" s="50"/>
      <c r="E80" s="50"/>
      <c r="F80" s="51"/>
      <c r="G80" s="50"/>
      <c r="H80" s="50">
        <f>SUM(H4:H79)</f>
        <v>150</v>
      </c>
      <c r="I80" s="50">
        <f>SUM(I4:I79)</f>
        <v>155</v>
      </c>
      <c r="J80" s="51">
        <f>SUM(J4:J79)</f>
        <v>13.999489263319152</v>
      </c>
      <c r="K80" s="46"/>
      <c r="L80" s="50">
        <f>SUM(L4:L79)</f>
        <v>155</v>
      </c>
      <c r="M80" s="50">
        <f>SUM(M4:M79)</f>
        <v>102</v>
      </c>
      <c r="N80" s="51">
        <f>SUM(N4:N79)</f>
        <v>14.339954379598222</v>
      </c>
      <c r="O80" s="46"/>
      <c r="P80" s="183">
        <f>SUM(P4:P79)</f>
        <v>0</v>
      </c>
      <c r="Q80" s="183">
        <f>SUM(Q4:Q79)</f>
        <v>0</v>
      </c>
      <c r="R80" s="184">
        <f>SUM(R4:R79)</f>
        <v>0</v>
      </c>
      <c r="S80" s="46"/>
      <c r="T80" s="46"/>
      <c r="U80" s="46"/>
      <c r="V80" s="46"/>
      <c r="W80" s="46"/>
    </row>
  </sheetData>
  <sheetProtection formatCells="0" formatColumns="0" formatRows="0"/>
  <customSheetViews>
    <customSheetView guid="{878DE1FD-A47B-41D8-9084-F3F33C9E9B08}" topLeftCell="A61">
      <selection activeCell="H67" sqref="H67"/>
      <pageMargins left="0.75" right="0.75" top="1" bottom="1" header="0.5" footer="0.5"/>
      <pageSetup orientation="portrait" r:id="rId1"/>
      <headerFooter alignWithMargins="0"/>
    </customSheetView>
    <customSheetView guid="{55C190EC-F328-41C6-8EA4-3EF810C34832}" showPageBreaks="1">
      <selection activeCell="F74" sqref="F74"/>
      <pageMargins left="0.75" right="0.75" top="1" bottom="1" header="0.5" footer="0.5"/>
      <pageSetup orientation="portrait" r:id="rId2"/>
      <headerFooter alignWithMargins="0"/>
    </customSheetView>
    <customSheetView guid="{0A2331D4-FF77-4A77-88ED-CF4956BFC34A}" showRuler="0" topLeftCell="A31">
      <selection activeCell="B31" sqref="B31"/>
      <pageMargins left="0.75" right="0.75" top="1" bottom="1" header="0.5" footer="0.5"/>
      <pageSetup orientation="portrait" r:id="rId3"/>
      <headerFooter alignWithMargins="0"/>
    </customSheetView>
    <customSheetView guid="{EFC834DC-DAB8-4D8C-9E8A-AD612E0900B7}" showPageBreaks="1" showRuler="0" topLeftCell="A31">
      <selection activeCell="B31" sqref="B31"/>
      <pageMargins left="0.75" right="0.75" top="1" bottom="1" header="0.5" footer="0.5"/>
      <pageSetup orientation="portrait" r:id="rId4"/>
      <headerFooter alignWithMargins="0"/>
    </customSheetView>
    <customSheetView guid="{3E2C84AD-BF0B-4E7A-B8B4-530776377935}" showRuler="0" topLeftCell="A31">
      <selection activeCell="B31" sqref="B31"/>
      <pageMargins left="0.75" right="0.75" top="1" bottom="1" header="0.5" footer="0.5"/>
      <pageSetup orientation="portrait" r:id="rId5"/>
      <headerFooter alignWithMargins="0"/>
    </customSheetView>
  </customSheetViews>
  <phoneticPr fontId="0" type="noConversion"/>
  <pageMargins left="0.75" right="0.75" top="1" bottom="1" header="0.5" footer="0.5"/>
  <pageSetup orientation="portrait" r:id="rId6"/>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Table of Contents</vt:lpstr>
      <vt:lpstr>83-I Hour Summary</vt:lpstr>
      <vt:lpstr>83-I Cost Estimate</vt:lpstr>
      <vt:lpstr>Itemized MDE Burden</vt:lpstr>
      <vt:lpstr>Variables</vt:lpstr>
      <vt:lpstr>Federal Cost</vt:lpstr>
      <vt:lpstr>Summary of Burden</vt:lpstr>
      <vt:lpstr>Initial Enrollment</vt:lpstr>
      <vt:lpstr>30 Day Update</vt:lpstr>
      <vt:lpstr>4 Day Update</vt:lpstr>
      <vt:lpstr>Archive</vt:lpstr>
      <vt:lpstr>'83-I Cost Estimate'!Print_Area</vt:lpstr>
      <vt:lpstr>'83-I Hour Summary'!Print_Area</vt:lpstr>
      <vt:lpstr>'Itemized MDE Burden'!Print_Area</vt:lpstr>
      <vt:lpstr>'Summary of Burden'!Print_Area</vt:lpstr>
      <vt:lpstr>'Itemized MDE Burden'!Print_Titles</vt:lpstr>
      <vt:lpstr>'Summary of Burden'!Print_Titles</vt:lpstr>
      <vt:lpstr>wage</vt:lpstr>
    </vt:vector>
  </TitlesOfParts>
  <Company>U.S. Department of Education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Alex.Goniprow</dc:creator>
  <cp:lastModifiedBy>katrina.ingalls</cp:lastModifiedBy>
  <cp:lastPrinted>2010-07-20T21:35:58Z</cp:lastPrinted>
  <dcterms:created xsi:type="dcterms:W3CDTF">2007-04-10T16:52:18Z</dcterms:created>
  <dcterms:modified xsi:type="dcterms:W3CDTF">2011-03-11T18:48:03Z</dcterms:modified>
</cp:coreProperties>
</file>