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-45" windowWidth="12585" windowHeight="11820" firstSheet="1" activeTab="1"/>
  </bookViews>
  <sheets>
    <sheet name="Justification Statement Numbers" sheetId="4" r:id="rId1"/>
    <sheet name="applications by program-0029" sheetId="2" r:id="rId2"/>
    <sheet name="applications by form 0071 " sheetId="3" r:id="rId3"/>
    <sheet name="post-award forms 0071" sheetId="1" r:id="rId4"/>
    <sheet name="% of resp report elect." sheetId="5" r:id="rId5"/>
  </sheets>
  <calcPr calcId="125725"/>
</workbook>
</file>

<file path=xl/calcChain.xml><?xml version="1.0" encoding="utf-8"?>
<calcChain xmlns="http://schemas.openxmlformats.org/spreadsheetml/2006/main">
  <c r="B19" i="2"/>
  <c r="C19"/>
  <c r="D19"/>
  <c r="F19"/>
  <c r="G19"/>
  <c r="D18"/>
  <c r="F18" s="1"/>
  <c r="G18" s="1"/>
  <c r="B43" i="1" l="1"/>
  <c r="B40"/>
  <c r="E17"/>
  <c r="D17"/>
  <c r="B17"/>
  <c r="K17"/>
  <c r="J17"/>
  <c r="I17"/>
  <c r="J7"/>
  <c r="I7"/>
  <c r="E7"/>
  <c r="D7"/>
  <c r="K7"/>
  <c r="D30" i="2"/>
  <c r="F30" s="1"/>
  <c r="G30" s="1"/>
  <c r="J15" i="1"/>
  <c r="I15"/>
  <c r="D15"/>
  <c r="E15"/>
  <c r="K15"/>
  <c r="L33" i="3"/>
  <c r="K33"/>
  <c r="I33"/>
  <c r="J33"/>
  <c r="D21"/>
  <c r="E21" s="1"/>
  <c r="D6" i="2" l="1"/>
  <c r="F6" s="1"/>
  <c r="G6" s="1"/>
  <c r="D15"/>
  <c r="F15" s="1"/>
  <c r="G15" s="1"/>
  <c r="D30" i="3"/>
  <c r="E30" s="1"/>
  <c r="E33" i="1"/>
  <c r="D30"/>
  <c r="E30" s="1"/>
  <c r="D32"/>
  <c r="E32" s="1"/>
  <c r="D31"/>
  <c r="E31" s="1"/>
  <c r="J6"/>
  <c r="J13"/>
  <c r="J12"/>
  <c r="J16"/>
  <c r="I14"/>
  <c r="I12"/>
  <c r="I6"/>
  <c r="I10"/>
  <c r="I8"/>
  <c r="I3"/>
  <c r="I5"/>
  <c r="I9"/>
  <c r="I13"/>
  <c r="I4"/>
  <c r="K16"/>
  <c r="K14"/>
  <c r="K6"/>
  <c r="K9"/>
  <c r="K13"/>
  <c r="K12"/>
  <c r="L11"/>
  <c r="K10"/>
  <c r="K8"/>
  <c r="K3"/>
  <c r="K5"/>
  <c r="K4"/>
  <c r="J4"/>
  <c r="J5"/>
  <c r="J3"/>
  <c r="J8"/>
  <c r="J10"/>
  <c r="J9"/>
  <c r="F9" i="4"/>
  <c r="C17" i="1"/>
  <c r="D16"/>
  <c r="E16" s="1"/>
  <c r="D32" i="3"/>
  <c r="E32" s="1"/>
  <c r="D31"/>
  <c r="E31" s="1"/>
  <c r="D14" i="1"/>
  <c r="E14" s="1"/>
  <c r="D6"/>
  <c r="E6" s="1"/>
  <c r="D9"/>
  <c r="E9" s="1"/>
  <c r="D13"/>
  <c r="E13" s="1"/>
  <c r="D12"/>
  <c r="E12" s="1"/>
  <c r="D11"/>
  <c r="E11" s="1"/>
  <c r="D10"/>
  <c r="E10" s="1"/>
  <c r="D8"/>
  <c r="E8" s="1"/>
  <c r="D3"/>
  <c r="E3" s="1"/>
  <c r="D5"/>
  <c r="E5" s="1"/>
  <c r="D4"/>
  <c r="E4" s="1"/>
  <c r="D10" i="3"/>
  <c r="E10" s="1"/>
  <c r="D9"/>
  <c r="E9" s="1"/>
  <c r="D8"/>
  <c r="E8" s="1"/>
  <c r="D7"/>
  <c r="E7" s="1"/>
  <c r="D6"/>
  <c r="E6" s="1"/>
  <c r="D4"/>
  <c r="E4" s="1"/>
  <c r="D3"/>
  <c r="E3" s="1"/>
  <c r="D25"/>
  <c r="E25" s="1"/>
  <c r="D29"/>
  <c r="E29" s="1"/>
  <c r="D20"/>
  <c r="E20" s="1"/>
  <c r="D23"/>
  <c r="E23" s="1"/>
  <c r="D28"/>
  <c r="E28" s="1"/>
  <c r="D27"/>
  <c r="E27" s="1"/>
  <c r="D26"/>
  <c r="E26" s="1"/>
  <c r="D24"/>
  <c r="E24" s="1"/>
  <c r="D22"/>
  <c r="E22" s="1"/>
  <c r="D17"/>
  <c r="E17" s="1"/>
  <c r="D19"/>
  <c r="E19" s="1"/>
  <c r="D18"/>
  <c r="E18" s="1"/>
  <c r="D17" i="2"/>
  <c r="F17" s="1"/>
  <c r="G17" s="1"/>
  <c r="D16"/>
  <c r="F16" s="1"/>
  <c r="G16" s="1"/>
  <c r="D10"/>
  <c r="F10" s="1"/>
  <c r="G10" s="1"/>
  <c r="D14"/>
  <c r="F14" s="1"/>
  <c r="G14" s="1"/>
  <c r="D5"/>
  <c r="F5" s="1"/>
  <c r="G5" s="1"/>
  <c r="D8"/>
  <c r="F8" s="1"/>
  <c r="G8" s="1"/>
  <c r="D13"/>
  <c r="F13" s="1"/>
  <c r="G13" s="1"/>
  <c r="D12"/>
  <c r="F12" s="1"/>
  <c r="G12" s="1"/>
  <c r="D11"/>
  <c r="F11" s="1"/>
  <c r="G11" s="1"/>
  <c r="D9"/>
  <c r="F9" s="1"/>
  <c r="G9" s="1"/>
  <c r="D7"/>
  <c r="F7" s="1"/>
  <c r="G7" s="1"/>
  <c r="D2"/>
  <c r="D4"/>
  <c r="F4" s="1"/>
  <c r="G4" s="1"/>
  <c r="D3"/>
  <c r="F3" s="1"/>
  <c r="B33" i="3"/>
  <c r="F4" i="4"/>
  <c r="F10"/>
  <c r="F11" s="1"/>
  <c r="D11"/>
  <c r="D14" s="1"/>
  <c r="B11"/>
  <c r="B14" s="1"/>
  <c r="C24" i="1"/>
  <c r="B11" i="3"/>
  <c r="B24" i="1"/>
  <c r="D22"/>
  <c r="E22" s="1"/>
  <c r="D23"/>
  <c r="E23" s="1"/>
  <c r="F2" i="2" l="1"/>
  <c r="F14" i="4"/>
  <c r="E24" i="1"/>
  <c r="C26"/>
  <c r="E34"/>
  <c r="D24"/>
  <c r="B26"/>
  <c r="E26"/>
  <c r="D26"/>
  <c r="D33" i="3"/>
  <c r="E33"/>
  <c r="G3" i="2"/>
  <c r="C11" i="3"/>
  <c r="D5"/>
  <c r="E5" s="1"/>
  <c r="E11" s="1"/>
  <c r="G2" i="2" l="1"/>
  <c r="D11" i="3"/>
</calcChain>
</file>

<file path=xl/sharedStrings.xml><?xml version="1.0" encoding="utf-8"?>
<sst xmlns="http://schemas.openxmlformats.org/spreadsheetml/2006/main" count="209" uniqueCount="154">
  <si>
    <t>Project Interim Performance Report</t>
  </si>
  <si>
    <t>Project Final Performance Report</t>
  </si>
  <si>
    <t>Cost</t>
  </si>
  <si>
    <t>Performance Report Cover Page</t>
  </si>
  <si>
    <t>State Grants Financial Report</t>
  </si>
  <si>
    <t>State Grants Final Year Report (SPR)</t>
  </si>
  <si>
    <t>21st Century Museum Professional - 3 yr.</t>
  </si>
  <si>
    <t>National Leadership Grant - 3 yr.</t>
  </si>
  <si>
    <t>Native American Library Services Grants: Basic - 1 yr.</t>
  </si>
  <si>
    <t>Native American/Native Hawaiian Museum Services - 2 yr.</t>
  </si>
  <si>
    <t>Museum Grants for African American History and Culture - 2 yr.</t>
  </si>
  <si>
    <t>Laura Bush 21st Century Librarian - 3 yr.</t>
  </si>
  <si>
    <t>Native Hawaiian Library Services - 1 yr.</t>
  </si>
  <si>
    <t>5 interims, 1 final, 6 cover</t>
  </si>
  <si>
    <t>1 final, 1 cover</t>
  </si>
  <si>
    <t>1 final, 3 interims, 4 covers</t>
  </si>
  <si>
    <t>TOTALS</t>
  </si>
  <si>
    <t>Totals</t>
  </si>
  <si>
    <t xml:space="preserve">Post-award forms: individual report  forms for discretionary grant programs </t>
  </si>
  <si>
    <t>1 year grant: 8 hours; 2 year grant: 10 hours; 3 year grant: 13 hours</t>
  </si>
  <si>
    <t>Preparing/submitting grant applications by grant program</t>
  </si>
  <si>
    <t>Time per response (in hours)</t>
  </si>
  <si>
    <t>Conservation Project Support (CP)</t>
  </si>
  <si>
    <t>21st Century Museum Professional</t>
  </si>
  <si>
    <t xml:space="preserve">Museums for America (MFA) </t>
  </si>
  <si>
    <t xml:space="preserve">National Leadership Grant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</si>
  <si>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</si>
  <si>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</si>
  <si>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</si>
  <si>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</si>
  <si>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</si>
  <si>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Native Hawaiian Library Services</t>
  </si>
  <si>
    <t>Grants to State Libraries Program - five year plan</t>
  </si>
  <si>
    <t>Congressional setasides - Libraries</t>
  </si>
  <si>
    <t>Congressional setasides - Museums</t>
  </si>
  <si>
    <t xml:space="preserve"> Cost</t>
  </si>
  <si>
    <t>Grant total: Discretionary grants and Grants to States</t>
  </si>
  <si>
    <t>Programs that use the form</t>
  </si>
  <si>
    <t xml:space="preserve">Application forms </t>
  </si>
  <si>
    <t>Program Information Sheet</t>
  </si>
  <si>
    <t>Budget form - detailed + summary</t>
  </si>
  <si>
    <t>Partnership Statement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</si>
  <si>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</si>
  <si>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</si>
  <si>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</si>
  <si>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</si>
  <si>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</si>
  <si>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</si>
  <si>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Minus burden hours for application forms</t>
  </si>
  <si>
    <t>Burden hours for non-form application pieces</t>
  </si>
  <si>
    <t>Congressional setasides</t>
  </si>
  <si>
    <t>Specifications for Projects that Develop Digital Products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</si>
  <si>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</si>
  <si>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</si>
  <si>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</si>
  <si>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</si>
  <si>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</si>
  <si>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</si>
  <si>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</si>
  <si>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</si>
  <si>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</si>
  <si>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</si>
  <si>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</si>
  <si>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per year or life of grant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</si>
  <si>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</si>
  <si>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</si>
  <si>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</si>
  <si>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</si>
  <si>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</si>
  <si>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</si>
  <si>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</si>
  <si>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</si>
  <si>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Museum #s - 76; Libraries #s - 40</t>
  </si>
  <si>
    <t>3 interims, 1 final, 4 cover</t>
  </si>
  <si>
    <t>Reporting forms - includes discretionary and grants to states</t>
  </si>
  <si>
    <t>Native American Library Services Grants: Basic</t>
  </si>
  <si>
    <t>Native American Library Services Grants: Enhancement</t>
  </si>
  <si>
    <t>3 interims, 1 final</t>
  </si>
  <si>
    <t>40 for libraries + 76 for museums</t>
  </si>
  <si>
    <t>Connecting to Collections Statewide Implementation - 2 yr.</t>
  </si>
  <si>
    <t>Connecting to Collections Statewide Implementation</t>
  </si>
  <si>
    <t>NM for Museum/Library</t>
  </si>
  <si>
    <t>All except National Medal and State Programs</t>
  </si>
  <si>
    <t>Museum - 21; M&amp;L - 4; Libraries - 26</t>
  </si>
  <si>
    <t>Museum - 63; M&amp;L 19; Libraries - 80</t>
  </si>
  <si>
    <t>Conservation Project Support (CP) - 2yr.</t>
  </si>
  <si>
    <t>Museums for America (MFA) - 3 yr. (most are 2 yr.)</t>
  </si>
  <si>
    <t>Time per response (hours)</t>
  </si>
  <si>
    <r>
      <t>Cost (26.30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</si>
  <si>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2008</t>
    </r>
  </si>
  <si>
    <t>Post-award burden cost calculation by discretionary grant program</t>
  </si>
  <si>
    <t>Basis for calculation (number of reports)</t>
  </si>
  <si>
    <t>Number of Responses (FY2009)</t>
  </si>
  <si>
    <t>Total Burden Hours</t>
  </si>
  <si>
    <t>40 for Libraries 76 for Museums</t>
  </si>
  <si>
    <t>Burden Calculation for Generic Forms</t>
  </si>
  <si>
    <t>Burden Calculation for Program Specific Forms</t>
  </si>
  <si>
    <t>Cost  (26.30 per hour)1</t>
  </si>
  <si>
    <t>Post-award forms: Grants to States</t>
  </si>
  <si>
    <t>Cost (26.30 per hour)</t>
  </si>
  <si>
    <t>189 (FY2006 was 755)</t>
  </si>
  <si>
    <t>416 (same as FY2006)</t>
  </si>
  <si>
    <t>Number of Respondents for Small Entity (FY2009)</t>
  </si>
  <si>
    <t>Percentage of Respondents Reporting Electronically (FY2009)</t>
  </si>
  <si>
    <t>All except NAG Basic and National Medal</t>
  </si>
  <si>
    <t>Cover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</si>
  <si>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</si>
  <si>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</si>
  <si>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</si>
  <si>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</si>
  <si>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</si>
  <si>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</si>
  <si>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</si>
  <si>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Native American Library Services: Basic Grant (Budget Form)</t>
  </si>
  <si>
    <t>1 final</t>
  </si>
  <si>
    <t>TOTAL</t>
  </si>
  <si>
    <t>Sparks! Ignition</t>
  </si>
  <si>
    <t>Learning Labs</t>
  </si>
  <si>
    <t>Conservation Assessment Program (CAP)</t>
  </si>
  <si>
    <t>Museum Assessment Program (MAP)</t>
  </si>
  <si>
    <t xml:space="preserve">63 for libraries + 99 for museums; </t>
  </si>
  <si>
    <t>Administered through the Heritage Preservation</t>
  </si>
  <si>
    <t>AAHC no longer funded for FY2012</t>
  </si>
  <si>
    <t>added for FY2012; Abby est.; 50/50 L&amp;M</t>
  </si>
  <si>
    <t>Number of Respondents</t>
  </si>
  <si>
    <t>added for FY2012; 50/50 L&amp;M; estimate</t>
  </si>
  <si>
    <t>added after submission;  added FY2011</t>
  </si>
  <si>
    <t>NLG, L21, 21MP, MFA, NANH, Sparks, LL, C2C</t>
  </si>
  <si>
    <t>Sparks</t>
  </si>
  <si>
    <t>NLG, MfA, NAG Enhancement, NANH, NHLS, 21MP, Sparks</t>
  </si>
  <si>
    <t>min/hr</t>
  </si>
  <si>
    <t>3 hours</t>
  </si>
  <si>
    <t>10.2 minutes</t>
  </si>
  <si>
    <t>60 minutes</t>
  </si>
  <si>
    <t>30 minutes</t>
  </si>
  <si>
    <t>.08 minutes</t>
  </si>
  <si>
    <t>15 minutes</t>
  </si>
  <si>
    <t>PIS</t>
  </si>
  <si>
    <t>Budget forms</t>
  </si>
  <si>
    <t>partnerships</t>
  </si>
  <si>
    <t>Dig</t>
  </si>
  <si>
    <t>Number of Responses (FY2009/2010)</t>
  </si>
  <si>
    <t>American Heritage Preservation</t>
  </si>
  <si>
    <t>Removed for FY2012</t>
  </si>
  <si>
    <t>est 2012</t>
  </si>
  <si>
    <t>13 final</t>
  </si>
  <si>
    <t>56 covers</t>
  </si>
  <si>
    <t>56 covers, 48 interims, 13 finals (1 NAG)</t>
  </si>
  <si>
    <t>48 interims</t>
  </si>
  <si>
    <t>added for FY2011</t>
  </si>
  <si>
    <t>burden recalculated 5/11</t>
  </si>
  <si>
    <t>reestimated 6/3/11</t>
  </si>
  <si>
    <t>Total</t>
  </si>
  <si>
    <t>additional programs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</si>
</sst>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0" fillId="0" borderId="0" xfId="0" applyFill="1" applyAlignment="1">
      <alignment vertical="top" wrapText="1"/>
    </xf>
    <xf numFmtId="3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0" fontId="2" fillId="0" borderId="0" xfId="0" applyFont="1" applyAlignment="1">
      <alignment wrapText="1"/>
    </xf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3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4" fontId="0" fillId="4" borderId="0" xfId="0" applyNumberFormat="1" applyFill="1" applyAlignment="1">
      <alignment vertical="top" wrapText="1"/>
    </xf>
    <xf numFmtId="8" fontId="0" fillId="4" borderId="0" xfId="0" applyNumberFormat="1" applyFill="1" applyAlignment="1">
      <alignment vertical="top" wrapText="1"/>
    </xf>
    <xf numFmtId="0" fontId="2" fillId="0" borderId="0" xfId="0" applyFont="1"/>
    <xf numFmtId="165" fontId="3" fillId="0" borderId="0" xfId="0" applyNumberFormat="1" applyFont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0" fillId="0" borderId="2" xfId="0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3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vertical="top" wrapText="1"/>
    </xf>
    <xf numFmtId="3" fontId="2" fillId="6" borderId="0" xfId="0" applyNumberFormat="1" applyFont="1" applyFill="1"/>
    <xf numFmtId="0" fontId="0" fillId="6" borderId="0" xfId="0" applyFill="1"/>
    <xf numFmtId="6" fontId="2" fillId="6" borderId="0" xfId="0" applyNumberFormat="1" applyFont="1" applyFill="1"/>
    <xf numFmtId="4" fontId="2" fillId="5" borderId="0" xfId="0" applyNumberFormat="1" applyFont="1" applyFill="1" applyAlignment="1">
      <alignment wrapText="1"/>
    </xf>
    <xf numFmtId="165" fontId="2" fillId="5" borderId="0" xfId="0" applyNumberFormat="1" applyFont="1" applyFill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7" fillId="5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3" fontId="2" fillId="5" borderId="3" xfId="0" applyNumberFormat="1" applyFont="1" applyFill="1" applyBorder="1" applyAlignment="1">
      <alignment vertical="top" wrapText="1"/>
    </xf>
    <xf numFmtId="2" fontId="2" fillId="5" borderId="3" xfId="0" applyNumberFormat="1" applyFont="1" applyFill="1" applyBorder="1" applyAlignment="1">
      <alignment horizontal="right" vertical="top" wrapText="1"/>
    </xf>
    <xf numFmtId="165" fontId="2" fillId="5" borderId="3" xfId="0" applyNumberFormat="1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top" wrapText="1" readingOrder="1"/>
    </xf>
    <xf numFmtId="4" fontId="3" fillId="0" borderId="0" xfId="0" applyNumberFormat="1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3" borderId="3" xfId="0" applyFont="1" applyFill="1" applyBorder="1"/>
    <xf numFmtId="3" fontId="2" fillId="3" borderId="3" xfId="0" applyNumberFormat="1" applyFont="1" applyFill="1" applyBorder="1"/>
    <xf numFmtId="4" fontId="2" fillId="3" borderId="3" xfId="0" applyNumberFormat="1" applyFont="1" applyFill="1" applyBorder="1"/>
    <xf numFmtId="165" fontId="2" fillId="3" borderId="3" xfId="0" applyNumberFormat="1" applyFont="1" applyFill="1" applyBorder="1"/>
    <xf numFmtId="0" fontId="2" fillId="7" borderId="0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Border="1" applyAlignment="1"/>
    <xf numFmtId="0" fontId="2" fillId="7" borderId="3" xfId="0" applyFont="1" applyFill="1" applyBorder="1" applyAlignment="1">
      <alignment wrapText="1"/>
    </xf>
    <xf numFmtId="0" fontId="2" fillId="7" borderId="3" xfId="0" applyFont="1" applyFill="1" applyBorder="1"/>
    <xf numFmtId="165" fontId="2" fillId="7" borderId="3" xfId="0" applyNumberFormat="1" applyFont="1" applyFill="1" applyBorder="1"/>
    <xf numFmtId="0" fontId="2" fillId="5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wrapText="1"/>
    </xf>
    <xf numFmtId="165" fontId="2" fillId="0" borderId="0" xfId="0" applyNumberFormat="1" applyFont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0" fontId="3" fillId="0" borderId="0" xfId="0" applyFont="1" applyAlignment="1">
      <alignment vertical="top"/>
    </xf>
    <xf numFmtId="2" fontId="3" fillId="0" borderId="0" xfId="0" applyNumberFormat="1" applyFont="1" applyBorder="1" applyAlignment="1">
      <alignment horizontal="right" vertical="top" wrapText="1"/>
    </xf>
    <xf numFmtId="0" fontId="0" fillId="0" borderId="3" xfId="0" applyFill="1" applyBorder="1" applyAlignment="1">
      <alignment vertical="top" wrapText="1"/>
    </xf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4" xfId="0" applyBorder="1" applyAlignment="1"/>
    <xf numFmtId="0" fontId="2" fillId="5" borderId="5" xfId="0" applyFont="1" applyFill="1" applyBorder="1" applyAlignment="1">
      <alignment vertical="top" wrapText="1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/>
    <xf numFmtId="0" fontId="2" fillId="0" borderId="7" xfId="0" applyFont="1" applyBorder="1"/>
    <xf numFmtId="0" fontId="3" fillId="0" borderId="2" xfId="0" applyNumberFormat="1" applyFont="1" applyFill="1" applyBorder="1" applyAlignment="1">
      <alignment horizontal="right" wrapText="1"/>
    </xf>
    <xf numFmtId="0" fontId="2" fillId="8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5" fillId="0" borderId="0" xfId="0" applyFont="1" applyBorder="1" applyAlignment="1"/>
    <xf numFmtId="3" fontId="2" fillId="0" borderId="2" xfId="0" applyNumberFormat="1" applyFont="1" applyBorder="1"/>
    <xf numFmtId="4" fontId="2" fillId="0" borderId="2" xfId="0" applyNumberFormat="1" applyFont="1" applyFill="1" applyBorder="1" applyAlignment="1">
      <alignment wrapText="1"/>
    </xf>
    <xf numFmtId="164" fontId="2" fillId="5" borderId="0" xfId="0" applyNumberFormat="1" applyFont="1" applyFill="1" applyBorder="1" applyAlignment="1">
      <alignment wrapText="1"/>
    </xf>
    <xf numFmtId="0" fontId="0" fillId="0" borderId="5" xfId="0" applyBorder="1"/>
    <xf numFmtId="0" fontId="3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wrapText="1"/>
    </xf>
    <xf numFmtId="0" fontId="3" fillId="9" borderId="0" xfId="0" applyFont="1" applyFill="1" applyBorder="1" applyAlignment="1">
      <alignment horizontal="right" wrapText="1"/>
    </xf>
    <xf numFmtId="3" fontId="3" fillId="9" borderId="0" xfId="0" applyNumberFormat="1" applyFont="1" applyFill="1" applyBorder="1" applyAlignment="1">
      <alignment horizontal="right" wrapText="1"/>
    </xf>
    <xf numFmtId="4" fontId="3" fillId="9" borderId="0" xfId="0" applyNumberFormat="1" applyFont="1" applyFill="1" applyBorder="1" applyAlignment="1">
      <alignment horizontal="right" wrapText="1"/>
    </xf>
    <xf numFmtId="165" fontId="3" fillId="9" borderId="0" xfId="0" applyNumberFormat="1" applyFont="1" applyFill="1" applyBorder="1" applyAlignment="1">
      <alignment wrapText="1"/>
    </xf>
    <xf numFmtId="0" fontId="0" fillId="0" borderId="4" xfId="0" applyBorder="1"/>
    <xf numFmtId="0" fontId="3" fillId="0" borderId="0" xfId="0" applyFont="1"/>
    <xf numFmtId="0" fontId="3" fillId="10" borderId="0" xfId="0" applyFont="1" applyFill="1" applyBorder="1" applyAlignment="1">
      <alignment vertical="top" wrapText="1"/>
    </xf>
    <xf numFmtId="0" fontId="3" fillId="11" borderId="0" xfId="0" applyFont="1" applyFill="1" applyBorder="1" applyAlignment="1">
      <alignment wrapText="1"/>
    </xf>
    <xf numFmtId="0" fontId="0" fillId="11" borderId="0" xfId="0" applyFill="1" applyBorder="1" applyAlignment="1"/>
    <xf numFmtId="4" fontId="3" fillId="11" borderId="0" xfId="0" applyNumberFormat="1" applyFont="1" applyFill="1" applyBorder="1" applyAlignment="1">
      <alignment horizontal="right" wrapText="1"/>
    </xf>
    <xf numFmtId="165" fontId="3" fillId="11" borderId="0" xfId="0" applyNumberFormat="1" applyFont="1" applyFill="1" applyBorder="1" applyAlignment="1">
      <alignment wrapText="1"/>
    </xf>
    <xf numFmtId="0" fontId="3" fillId="10" borderId="0" xfId="0" applyFont="1" applyFill="1" applyBorder="1" applyAlignment="1">
      <alignment vertical="top" wrapText="1" readingOrder="1"/>
    </xf>
    <xf numFmtId="3" fontId="3" fillId="11" borderId="0" xfId="0" applyNumberFormat="1" applyFont="1" applyFill="1" applyBorder="1" applyAlignment="1">
      <alignment horizontal="right" wrapText="1"/>
    </xf>
    <xf numFmtId="4" fontId="3" fillId="11" borderId="0" xfId="0" applyNumberFormat="1" applyFont="1" applyFill="1" applyBorder="1" applyAlignment="1">
      <alignment wrapText="1"/>
    </xf>
    <xf numFmtId="0" fontId="3" fillId="12" borderId="0" xfId="0" applyFont="1" applyFill="1" applyBorder="1" applyAlignment="1">
      <alignment wrapText="1"/>
    </xf>
    <xf numFmtId="0" fontId="0" fillId="12" borderId="0" xfId="0" applyFill="1" applyBorder="1"/>
    <xf numFmtId="165" fontId="0" fillId="12" borderId="0" xfId="0" applyNumberFormat="1" applyFill="1" applyBorder="1"/>
    <xf numFmtId="0" fontId="2" fillId="12" borderId="0" xfId="0" applyFont="1" applyFill="1" applyAlignment="1">
      <alignment wrapText="1"/>
    </xf>
    <xf numFmtId="0" fontId="3" fillId="12" borderId="0" xfId="0" applyFont="1" applyFill="1" applyBorder="1" applyAlignment="1">
      <alignment vertical="top" wrapText="1" readingOrder="1"/>
    </xf>
    <xf numFmtId="3" fontId="3" fillId="12" borderId="0" xfId="0" applyNumberFormat="1" applyFont="1" applyFill="1" applyBorder="1" applyAlignment="1">
      <alignment horizontal="right" wrapText="1"/>
    </xf>
    <xf numFmtId="4" fontId="3" fillId="12" borderId="0" xfId="0" applyNumberFormat="1" applyFont="1" applyFill="1" applyBorder="1" applyAlignment="1">
      <alignment wrapText="1"/>
    </xf>
    <xf numFmtId="165" fontId="3" fillId="12" borderId="0" xfId="0" applyNumberFormat="1" applyFont="1" applyFill="1" applyBorder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right"/>
    </xf>
    <xf numFmtId="2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wrapText="1"/>
    </xf>
    <xf numFmtId="2" fontId="2" fillId="0" borderId="0" xfId="0" applyNumberFormat="1" applyFont="1"/>
    <xf numFmtId="0" fontId="3" fillId="0" borderId="0" xfId="0" applyFont="1" applyFill="1" applyBorder="1" applyAlignment="1">
      <alignment vertical="top" wrapText="1"/>
    </xf>
    <xf numFmtId="0" fontId="0" fillId="0" borderId="0" xfId="0" applyAlignment="1"/>
    <xf numFmtId="0" fontId="3" fillId="0" borderId="0" xfId="0" applyFont="1" applyFill="1" applyBorder="1" applyAlignment="1">
      <alignment vertical="top" wrapText="1" readingOrder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ill="1" applyBorder="1" applyAlignment="1"/>
    <xf numFmtId="4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wrapText="1"/>
    </xf>
    <xf numFmtId="3" fontId="0" fillId="0" borderId="0" xfId="0" applyNumberFormat="1" applyFill="1" applyBorder="1" applyAlignment="1"/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4" fontId="0" fillId="12" borderId="0" xfId="0" applyNumberFormat="1" applyFill="1" applyBorder="1" applyAlignment="1"/>
    <xf numFmtId="0" fontId="3" fillId="12" borderId="0" xfId="0" applyFont="1" applyFill="1" applyBorder="1" applyAlignment="1">
      <alignment vertical="top" wrapText="1"/>
    </xf>
    <xf numFmtId="0" fontId="0" fillId="12" borderId="0" xfId="0" applyFill="1" applyBorder="1" applyAlignment="1"/>
    <xf numFmtId="4" fontId="0" fillId="12" borderId="0" xfId="0" applyNumberFormat="1" applyFill="1" applyBorder="1"/>
    <xf numFmtId="165" fontId="3" fillId="12" borderId="0" xfId="0" applyNumberFormat="1" applyFont="1" applyFill="1" applyBorder="1" applyAlignment="1">
      <alignment vertical="top" wrapText="1"/>
    </xf>
    <xf numFmtId="0" fontId="0" fillId="12" borderId="0" xfId="0" applyFill="1" applyBorder="1" applyAlignment="1">
      <alignment horizontal="right" vertical="top" wrapText="1"/>
    </xf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4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 wrapText="1"/>
    </xf>
    <xf numFmtId="2" fontId="0" fillId="0" borderId="0" xfId="0" applyNumberFormat="1" applyFill="1" applyBorder="1"/>
    <xf numFmtId="165" fontId="0" fillId="0" borderId="0" xfId="0" applyNumberFormat="1" applyFill="1" applyBorder="1"/>
    <xf numFmtId="0" fontId="2" fillId="0" borderId="0" xfId="0" applyFont="1" applyFill="1" applyAlignment="1">
      <alignment wrapText="1"/>
    </xf>
    <xf numFmtId="165" fontId="3" fillId="5" borderId="3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Alignment="1"/>
    <xf numFmtId="0" fontId="13" fillId="0" borderId="0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5" xfId="0" applyFont="1" applyBorder="1" applyAlignment="1"/>
    <xf numFmtId="0" fontId="5" fillId="0" borderId="0" xfId="0" applyFont="1" applyAlignment="1"/>
    <xf numFmtId="0" fontId="0" fillId="0" borderId="0" xfId="0" applyAlignment="1"/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8"/>
  <sheetViews>
    <sheetView workbookViewId="0">
      <selection activeCell="F4" sqref="F4"/>
    </sheetView>
  </sheetViews>
  <sheetFormatPr defaultRowHeight="12.75"/>
  <cols>
    <col min="1" max="1" width="23.5703125" customWidth="1"/>
    <col min="2" max="2" width="12.5703125" customWidth="1"/>
    <col min="3" max="3" width="11.7109375" customWidth="1"/>
    <col min="4" max="4" width="14" customWidth="1"/>
    <col min="5" max="5" width="32.5703125" customWidth="1"/>
    <col min="6" max="6" width="16.7109375" customWidth="1"/>
  </cols>
  <sheetData>
    <row r="2" spans="1:6">
      <c r="A2" s="34" t="s">
        <v>67</v>
      </c>
      <c r="D2" s="1"/>
    </row>
    <row r="3" spans="1:6" ht="39.75" customHeight="1">
      <c r="A3" s="27" t="s">
        <v>52</v>
      </c>
      <c r="B3" s="28" t="s">
        <v>53</v>
      </c>
      <c r="C3" s="28" t="s">
        <v>54</v>
      </c>
      <c r="D3" s="28" t="s">
        <v>55</v>
      </c>
      <c r="E3" s="28" t="s">
        <v>56</v>
      </c>
      <c r="F3" s="28" t="s">
        <v>2</v>
      </c>
    </row>
    <row r="4" spans="1:6" ht="49.5" customHeight="1">
      <c r="A4" s="10" t="s">
        <v>57</v>
      </c>
      <c r="B4" s="105">
        <v>1774</v>
      </c>
      <c r="C4" s="23" t="s">
        <v>58</v>
      </c>
      <c r="D4" s="104">
        <v>49766.6</v>
      </c>
      <c r="E4" s="23" t="s">
        <v>59</v>
      </c>
      <c r="F4" s="103">
        <f>SUM(D4*26.3)</f>
        <v>1308861.58</v>
      </c>
    </row>
    <row r="5" spans="1:6">
      <c r="A5" s="29"/>
      <c r="B5" s="30"/>
      <c r="C5" s="31"/>
      <c r="D5" s="32"/>
      <c r="E5" s="31"/>
      <c r="F5" s="33"/>
    </row>
    <row r="6" spans="1:6">
      <c r="A6" s="29"/>
      <c r="B6" s="30"/>
      <c r="C6" s="31"/>
      <c r="D6" s="32"/>
      <c r="E6" s="31"/>
      <c r="F6" s="33"/>
    </row>
    <row r="7" spans="1:6">
      <c r="A7" s="6" t="s">
        <v>66</v>
      </c>
      <c r="B7" s="2"/>
      <c r="C7" s="2"/>
      <c r="D7" s="2"/>
      <c r="E7" s="2"/>
      <c r="F7" s="2"/>
    </row>
    <row r="8" spans="1:6" ht="30">
      <c r="A8" s="44" t="s">
        <v>60</v>
      </c>
      <c r="B8" s="43" t="s">
        <v>53</v>
      </c>
      <c r="C8" s="43" t="s">
        <v>54</v>
      </c>
      <c r="D8" s="43" t="s">
        <v>55</v>
      </c>
      <c r="E8" s="43" t="s">
        <v>56</v>
      </c>
      <c r="F8" s="43" t="s">
        <v>2</v>
      </c>
    </row>
    <row r="9" spans="1:6" ht="54.75" customHeight="1">
      <c r="A9" s="6" t="s">
        <v>61</v>
      </c>
      <c r="B9" s="24">
        <v>4264</v>
      </c>
      <c r="C9" s="2" t="s">
        <v>58</v>
      </c>
      <c r="D9" s="25">
        <v>5246</v>
      </c>
      <c r="E9" s="2" t="s">
        <v>62</v>
      </c>
      <c r="F9" s="35">
        <f>SUM(D9*26.3)</f>
        <v>137969.80000000002</v>
      </c>
    </row>
    <row r="10" spans="1:6" ht="81.75" customHeight="1">
      <c r="A10" s="6" t="s">
        <v>74</v>
      </c>
      <c r="B10" s="2">
        <v>793</v>
      </c>
      <c r="C10" s="2" t="s">
        <v>63</v>
      </c>
      <c r="D10" s="25">
        <v>14902.33</v>
      </c>
      <c r="E10" s="2" t="s">
        <v>64</v>
      </c>
      <c r="F10" s="35">
        <f>SUM(D10*26.3)</f>
        <v>391931.27899999998</v>
      </c>
    </row>
    <row r="11" spans="1:6">
      <c r="A11" s="43" t="s">
        <v>65</v>
      </c>
      <c r="B11" s="45">
        <f>SUM(B9:B10)</f>
        <v>5057</v>
      </c>
      <c r="C11" s="46"/>
      <c r="D11" s="51">
        <f>SUM(D9:D10)</f>
        <v>20148.330000000002</v>
      </c>
      <c r="E11" s="46"/>
      <c r="F11" s="52">
        <f>SUM(F9:F10)</f>
        <v>529901.07900000003</v>
      </c>
    </row>
    <row r="14" spans="1:6" ht="25.5">
      <c r="A14" s="47" t="s">
        <v>68</v>
      </c>
      <c r="B14" s="48">
        <f>SUM(B4+B11)</f>
        <v>6831</v>
      </c>
      <c r="C14" s="49"/>
      <c r="D14" s="48">
        <f>SUM(D4+D11)</f>
        <v>69914.929999999993</v>
      </c>
      <c r="E14" s="49"/>
      <c r="F14" s="50">
        <f>SUM(F4+F11)</f>
        <v>1838762.659</v>
      </c>
    </row>
    <row r="18" spans="1:1">
      <c r="A18" s="112" t="s">
        <v>150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4" workbookViewId="0">
      <selection activeCell="B22" sqref="B22"/>
    </sheetView>
  </sheetViews>
  <sheetFormatPr defaultRowHeight="12.75"/>
  <cols>
    <col min="1" max="1" width="22.28515625" customWidth="1"/>
    <col min="2" max="2" width="15.140625" customWidth="1"/>
    <col min="3" max="3" width="10" customWidth="1"/>
    <col min="4" max="4" width="10.85546875" customWidth="1"/>
    <col min="5" max="6" width="14.140625" customWidth="1"/>
    <col min="7" max="7" width="13.28515625" customWidth="1"/>
    <col min="8" max="8" width="16" customWidth="1"/>
    <col min="9" max="9" width="17.28515625" customWidth="1"/>
  </cols>
  <sheetData>
    <row r="1" spans="1:9" ht="51">
      <c r="A1" s="39" t="s">
        <v>20</v>
      </c>
      <c r="B1" s="40" t="s">
        <v>124</v>
      </c>
      <c r="C1" s="40" t="s">
        <v>21</v>
      </c>
      <c r="D1" s="40" t="s">
        <v>93</v>
      </c>
      <c r="E1" s="40" t="s">
        <v>48</v>
      </c>
      <c r="F1" s="40" t="s">
        <v>49</v>
      </c>
      <c r="G1" s="40" t="s">
        <v>35</v>
      </c>
    </row>
    <row r="2" spans="1:9" ht="25.5">
      <c r="A2" s="81" t="s">
        <v>23</v>
      </c>
      <c r="B2" s="74">
        <v>59</v>
      </c>
      <c r="C2" s="74">
        <v>40</v>
      </c>
      <c r="D2" s="79">
        <f>SUM(B2*C2)</f>
        <v>2360</v>
      </c>
      <c r="E2" s="82">
        <v>215.94</v>
      </c>
      <c r="F2" s="83">
        <f t="shared" ref="F2:F8" si="0">D2-E2</f>
        <v>2144.06</v>
      </c>
      <c r="G2" s="77">
        <f>SUM(F2*26.3)</f>
        <v>56388.777999999998</v>
      </c>
      <c r="H2">
        <v>2009</v>
      </c>
    </row>
    <row r="3" spans="1:9" ht="29.25" customHeight="1">
      <c r="A3" s="53" t="s">
        <v>80</v>
      </c>
      <c r="B3" s="74">
        <v>25</v>
      </c>
      <c r="C3" s="74">
        <v>40</v>
      </c>
      <c r="D3" s="183">
        <f>SUM(B3*C3)</f>
        <v>1000</v>
      </c>
      <c r="E3" s="74">
        <v>91.5</v>
      </c>
      <c r="F3" s="76">
        <f t="shared" si="0"/>
        <v>908.5</v>
      </c>
      <c r="G3" s="77">
        <f>SUM(F3*26.3)</f>
        <v>23893.55</v>
      </c>
      <c r="H3">
        <v>2009</v>
      </c>
    </row>
    <row r="4" spans="1:9" ht="31.5" customHeight="1">
      <c r="A4" s="53" t="s">
        <v>22</v>
      </c>
      <c r="B4" s="74">
        <v>165</v>
      </c>
      <c r="C4" s="78">
        <v>40</v>
      </c>
      <c r="D4" s="79">
        <f t="shared" ref="D4:D16" si="1">SUM(B4*C4)</f>
        <v>6600</v>
      </c>
      <c r="E4" s="80">
        <v>549.45000000000005</v>
      </c>
      <c r="F4" s="76">
        <f t="shared" si="0"/>
        <v>6050.55</v>
      </c>
      <c r="G4" s="77">
        <f t="shared" ref="G4:G16" si="2">SUM(F4*26.3)</f>
        <v>159129.465</v>
      </c>
      <c r="H4">
        <v>2009</v>
      </c>
    </row>
    <row r="5" spans="1:9" ht="25.5">
      <c r="A5" s="86" t="s">
        <v>30</v>
      </c>
      <c r="B5" s="75">
        <v>116</v>
      </c>
      <c r="C5" s="75">
        <v>40</v>
      </c>
      <c r="D5" s="79">
        <f>SUM(B5*C5)</f>
        <v>4640</v>
      </c>
      <c r="E5" s="84">
        <v>424.56</v>
      </c>
      <c r="F5" s="84">
        <f t="shared" si="0"/>
        <v>4215.4399999999996</v>
      </c>
      <c r="G5" s="87">
        <f>SUM(F5*26.3)</f>
        <v>110866.07199999999</v>
      </c>
      <c r="H5">
        <v>2009</v>
      </c>
    </row>
    <row r="6" spans="1:9" ht="38.25">
      <c r="A6" s="165" t="s">
        <v>117</v>
      </c>
      <c r="B6" s="161">
        <v>150</v>
      </c>
      <c r="C6" s="161">
        <v>30</v>
      </c>
      <c r="D6" s="166">
        <f>SUM(B6*C6)</f>
        <v>4500</v>
      </c>
      <c r="E6" s="167">
        <v>549</v>
      </c>
      <c r="F6" s="186">
        <f t="shared" si="0"/>
        <v>3951</v>
      </c>
      <c r="G6" s="168">
        <f>SUM(F6*26.3)</f>
        <v>103911.3</v>
      </c>
      <c r="H6" s="170" t="s">
        <v>144</v>
      </c>
      <c r="I6" s="26" t="s">
        <v>125</v>
      </c>
    </row>
    <row r="7" spans="1:9" ht="25.5">
      <c r="A7" s="53" t="s">
        <v>24</v>
      </c>
      <c r="B7" s="74">
        <v>433</v>
      </c>
      <c r="C7" s="78">
        <v>40</v>
      </c>
      <c r="D7" s="79">
        <f>SUM(B7*C7)</f>
        <v>17320</v>
      </c>
      <c r="E7" s="80">
        <v>1874.89</v>
      </c>
      <c r="F7" s="76">
        <f t="shared" si="0"/>
        <v>15445.11</v>
      </c>
      <c r="G7" s="77">
        <f>SUM(F7*26.3)</f>
        <v>406206.39300000004</v>
      </c>
      <c r="H7">
        <v>2009</v>
      </c>
    </row>
    <row r="8" spans="1:9" ht="38.25">
      <c r="A8" s="21" t="s">
        <v>29</v>
      </c>
      <c r="B8" s="75">
        <v>34</v>
      </c>
      <c r="C8" s="75">
        <v>9</v>
      </c>
      <c r="D8" s="79">
        <f>SUM(B8*C8)</f>
        <v>306</v>
      </c>
      <c r="E8" s="84">
        <v>113.22</v>
      </c>
      <c r="F8" s="85">
        <f t="shared" si="0"/>
        <v>192.78</v>
      </c>
      <c r="G8" s="77">
        <f>SUM(F8*26.3)</f>
        <v>5070.1140000000005</v>
      </c>
      <c r="H8">
        <v>2009</v>
      </c>
    </row>
    <row r="9" spans="1:9" ht="30" customHeight="1">
      <c r="A9" s="88" t="s">
        <v>25</v>
      </c>
      <c r="B9" s="74">
        <v>162</v>
      </c>
      <c r="C9" s="78">
        <v>40</v>
      </c>
      <c r="D9" s="79">
        <f t="shared" si="1"/>
        <v>6480</v>
      </c>
      <c r="E9" s="80">
        <v>754.92</v>
      </c>
      <c r="F9" s="76">
        <f t="shared" ref="F9:F16" si="3">D9-E9</f>
        <v>5725.08</v>
      </c>
      <c r="G9" s="77">
        <f t="shared" si="2"/>
        <v>150569.60399999999</v>
      </c>
      <c r="H9">
        <v>2009</v>
      </c>
      <c r="I9" s="26" t="s">
        <v>120</v>
      </c>
    </row>
    <row r="10" spans="1:9" ht="25.5">
      <c r="A10" s="88" t="s">
        <v>70</v>
      </c>
      <c r="B10" s="75">
        <v>116</v>
      </c>
      <c r="C10" s="75">
        <v>9</v>
      </c>
      <c r="D10" s="79">
        <f>SUM(B10*C10)</f>
        <v>1044</v>
      </c>
      <c r="E10" s="84">
        <v>19.72</v>
      </c>
      <c r="F10" s="85">
        <f>D10-E10</f>
        <v>1024.28</v>
      </c>
      <c r="G10" s="77">
        <f>SUM(F10*26.3)</f>
        <v>26938.563999999998</v>
      </c>
      <c r="H10">
        <v>2009</v>
      </c>
    </row>
    <row r="11" spans="1:9" ht="25.5">
      <c r="A11" s="53" t="s">
        <v>75</v>
      </c>
      <c r="B11" s="74">
        <v>208</v>
      </c>
      <c r="C11" s="78">
        <v>2</v>
      </c>
      <c r="D11" s="79">
        <f t="shared" si="1"/>
        <v>416</v>
      </c>
      <c r="E11" s="80">
        <v>104</v>
      </c>
      <c r="F11" s="76">
        <f t="shared" si="3"/>
        <v>312</v>
      </c>
      <c r="G11" s="77">
        <f t="shared" si="2"/>
        <v>8205.6</v>
      </c>
      <c r="H11" s="119">
        <v>2009</v>
      </c>
    </row>
    <row r="12" spans="1:9" ht="38.25">
      <c r="A12" s="53" t="s">
        <v>76</v>
      </c>
      <c r="B12" s="74">
        <v>43</v>
      </c>
      <c r="C12" s="78">
        <v>40</v>
      </c>
      <c r="D12" s="79">
        <f t="shared" si="1"/>
        <v>1720</v>
      </c>
      <c r="E12" s="80">
        <v>186.19</v>
      </c>
      <c r="F12" s="76">
        <f t="shared" si="3"/>
        <v>1533.81</v>
      </c>
      <c r="G12" s="77">
        <f t="shared" si="2"/>
        <v>40339.203000000001</v>
      </c>
      <c r="H12">
        <v>2009</v>
      </c>
    </row>
    <row r="13" spans="1:9" ht="38.25">
      <c r="A13" s="21" t="s">
        <v>28</v>
      </c>
      <c r="B13" s="75">
        <v>35</v>
      </c>
      <c r="C13" s="75">
        <v>9</v>
      </c>
      <c r="D13" s="79">
        <f t="shared" si="1"/>
        <v>315</v>
      </c>
      <c r="E13" s="84">
        <v>116.55</v>
      </c>
      <c r="F13" s="85">
        <f t="shared" si="3"/>
        <v>198.45</v>
      </c>
      <c r="G13" s="77">
        <f t="shared" si="2"/>
        <v>5219.2349999999997</v>
      </c>
      <c r="H13">
        <v>2009</v>
      </c>
    </row>
    <row r="14" spans="1:9" s="36" customFormat="1" ht="25.5">
      <c r="A14" s="21" t="s">
        <v>31</v>
      </c>
      <c r="B14" s="75">
        <v>2</v>
      </c>
      <c r="C14" s="75">
        <v>40</v>
      </c>
      <c r="D14" s="79">
        <f t="shared" si="1"/>
        <v>80</v>
      </c>
      <c r="E14" s="84">
        <v>8.66</v>
      </c>
      <c r="F14" s="85">
        <f t="shared" si="3"/>
        <v>71.34</v>
      </c>
      <c r="G14" s="77">
        <f t="shared" si="2"/>
        <v>1876.2420000000002</v>
      </c>
      <c r="H14" s="36">
        <v>2009</v>
      </c>
    </row>
    <row r="15" spans="1:9" ht="38.25">
      <c r="A15" s="145" t="s">
        <v>116</v>
      </c>
      <c r="B15" s="146">
        <v>110</v>
      </c>
      <c r="C15" s="147">
        <v>30</v>
      </c>
      <c r="D15" s="148">
        <f>SUM(B15*C15)</f>
        <v>3300</v>
      </c>
      <c r="E15" s="149">
        <v>385</v>
      </c>
      <c r="F15" s="149">
        <f>D15-E15</f>
        <v>2915</v>
      </c>
      <c r="G15" s="150">
        <f>SUM(F15*26.3)</f>
        <v>76664.5</v>
      </c>
      <c r="H15" s="36">
        <v>2011</v>
      </c>
      <c r="I15" s="26" t="s">
        <v>126</v>
      </c>
    </row>
    <row r="16" spans="1:9" ht="30.75" customHeight="1">
      <c r="A16" s="88" t="s">
        <v>32</v>
      </c>
      <c r="B16" s="75">
        <v>56</v>
      </c>
      <c r="C16" s="75">
        <v>90</v>
      </c>
      <c r="D16" s="79">
        <f t="shared" si="1"/>
        <v>5040</v>
      </c>
      <c r="E16" s="84">
        <v>61</v>
      </c>
      <c r="F16" s="84">
        <f t="shared" si="3"/>
        <v>4979</v>
      </c>
      <c r="G16" s="87">
        <f t="shared" si="2"/>
        <v>130947.7</v>
      </c>
      <c r="I16" s="26" t="s">
        <v>78</v>
      </c>
    </row>
    <row r="17" spans="1:7">
      <c r="A17" s="21" t="s">
        <v>50</v>
      </c>
      <c r="B17" s="75">
        <v>60</v>
      </c>
      <c r="C17" s="75">
        <v>5</v>
      </c>
      <c r="D17" s="79">
        <f>SUM(B17*C17)</f>
        <v>300</v>
      </c>
      <c r="E17" s="84">
        <v>199.8</v>
      </c>
      <c r="F17" s="84">
        <f>D17-E17</f>
        <v>100.19999999999999</v>
      </c>
      <c r="G17" s="87">
        <f>SUM(F17*26.3)</f>
        <v>2635.2599999999998</v>
      </c>
    </row>
    <row r="18" spans="1:7">
      <c r="A18" t="s">
        <v>153</v>
      </c>
      <c r="B18">
        <v>300</v>
      </c>
      <c r="C18">
        <v>30</v>
      </c>
      <c r="D18" s="79">
        <f t="shared" ref="D18" si="4">SUM(B18*C18)</f>
        <v>9000</v>
      </c>
      <c r="E18" s="219">
        <v>198</v>
      </c>
      <c r="F18" s="76">
        <f t="shared" ref="F18" si="5">D18-E18</f>
        <v>8802</v>
      </c>
      <c r="G18" s="77">
        <f t="shared" ref="G18" si="6">SUM(F18*26.3)</f>
        <v>231492.6</v>
      </c>
    </row>
    <row r="19" spans="1:7">
      <c r="A19" s="102" t="s">
        <v>16</v>
      </c>
      <c r="B19" s="89">
        <f>SUM(B2:B18)</f>
        <v>2074</v>
      </c>
      <c r="C19" s="89">
        <f>SUM(C2:C18)</f>
        <v>534</v>
      </c>
      <c r="D19" s="90">
        <f>SUM(D2:D18)</f>
        <v>64421</v>
      </c>
      <c r="E19" s="91">
        <v>5654</v>
      </c>
      <c r="F19" s="91">
        <f>SUM(F2:F18)</f>
        <v>58568.599999999991</v>
      </c>
      <c r="G19" s="92">
        <f>SUM(G2:G18)</f>
        <v>1540354.1800000002</v>
      </c>
    </row>
    <row r="22" spans="1:7" ht="25.5" customHeight="1"/>
    <row r="23" spans="1:7">
      <c r="A23" s="152"/>
    </row>
    <row r="25" spans="1:7">
      <c r="A25" s="34" t="s">
        <v>121</v>
      </c>
    </row>
    <row r="26" spans="1:7" ht="38.25">
      <c r="A26" s="153" t="s">
        <v>118</v>
      </c>
      <c r="B26" s="154"/>
      <c r="C26" s="154"/>
      <c r="D26" s="155"/>
      <c r="E26" s="154"/>
      <c r="F26" s="156"/>
      <c r="G26" s="157"/>
    </row>
    <row r="27" spans="1:7" ht="25.5">
      <c r="A27" s="158" t="s">
        <v>119</v>
      </c>
      <c r="B27" s="154"/>
      <c r="C27" s="154"/>
      <c r="D27" s="159"/>
      <c r="E27" s="160"/>
      <c r="F27" s="160"/>
      <c r="G27" s="157"/>
    </row>
    <row r="28" spans="1:7">
      <c r="A28" s="176"/>
      <c r="B28" s="74"/>
      <c r="C28" s="74"/>
      <c r="D28" s="79"/>
      <c r="E28" s="82"/>
      <c r="F28" s="82"/>
      <c r="G28" s="87"/>
    </row>
    <row r="29" spans="1:7">
      <c r="A29" s="177" t="s">
        <v>143</v>
      </c>
      <c r="B29" s="132"/>
      <c r="C29" s="132"/>
      <c r="D29" s="132"/>
      <c r="E29" s="132"/>
      <c r="F29" s="132"/>
      <c r="G29" s="132"/>
    </row>
    <row r="30" spans="1:7" ht="25.5">
      <c r="A30" s="178" t="s">
        <v>142</v>
      </c>
      <c r="B30" s="179">
        <v>202</v>
      </c>
      <c r="C30" s="179">
        <v>40</v>
      </c>
      <c r="D30" s="180">
        <f>SUM(B30*C30)</f>
        <v>8080</v>
      </c>
      <c r="E30" s="179">
        <v>672.66</v>
      </c>
      <c r="F30" s="181">
        <f>D30-E30</f>
        <v>7407.34</v>
      </c>
      <c r="G30" s="182">
        <f t="shared" ref="G30" si="7">SUM(F30*26.3)</f>
        <v>194813.04200000002</v>
      </c>
    </row>
  </sheetData>
  <phoneticPr fontId="1" type="noConversion"/>
  <pageMargins left="0.75" right="0.75" top="1" bottom="1" header="0.5" footer="0.5"/>
  <pageSetup orientation="landscape" r:id="rId1"/>
  <headerFooter alignWithMargins="0">
    <oddHeader>&amp;L&amp;"Arial,Bold"Estimated burden hours and costs for grant applications by grant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pane xSplit="1" topLeftCell="B1" activePane="topRight" state="frozen"/>
      <selection pane="topRight" activeCell="B9" sqref="B9"/>
    </sheetView>
  </sheetViews>
  <sheetFormatPr defaultRowHeight="12.75"/>
  <cols>
    <col min="1" max="1" width="21" customWidth="1"/>
    <col min="2" max="2" width="17.28515625" customWidth="1"/>
    <col min="3" max="3" width="12.5703125" customWidth="1"/>
    <col min="4" max="4" width="13.42578125" customWidth="1"/>
    <col min="5" max="5" width="13.85546875" customWidth="1"/>
    <col min="6" max="6" width="20" customWidth="1"/>
    <col min="7" max="7" width="14.7109375" customWidth="1"/>
    <col min="10" max="10" width="17.85546875" customWidth="1"/>
    <col min="11" max="11" width="13.7109375" customWidth="1"/>
    <col min="12" max="12" width="14.7109375" customWidth="1"/>
  </cols>
  <sheetData>
    <row r="1" spans="1:12" ht="20.25" customHeight="1">
      <c r="A1" s="205" t="s">
        <v>95</v>
      </c>
      <c r="B1" s="205"/>
      <c r="C1" s="205"/>
      <c r="D1" s="205"/>
      <c r="E1" s="205"/>
      <c r="F1" s="205"/>
    </row>
    <row r="2" spans="1:12" ht="38.25">
      <c r="A2" s="42" t="s">
        <v>38</v>
      </c>
      <c r="B2" s="42" t="s">
        <v>141</v>
      </c>
      <c r="C2" s="42" t="s">
        <v>87</v>
      </c>
      <c r="D2" s="42" t="s">
        <v>93</v>
      </c>
      <c r="E2" s="42" t="s">
        <v>88</v>
      </c>
      <c r="F2" s="64" t="s">
        <v>37</v>
      </c>
      <c r="J2" s="34" t="s">
        <v>130</v>
      </c>
    </row>
    <row r="3" spans="1:12" ht="45" customHeight="1">
      <c r="A3" s="53" t="s">
        <v>39</v>
      </c>
      <c r="B3" s="65">
        <v>1602</v>
      </c>
      <c r="C3" s="66">
        <v>0.25</v>
      </c>
      <c r="D3" s="110">
        <f t="shared" ref="D3:D10" si="0">SUM(B3*C3)</f>
        <v>400.5</v>
      </c>
      <c r="E3" s="56">
        <f t="shared" ref="E3:E10" si="1">SUM(D3*26.3)</f>
        <v>10533.15</v>
      </c>
      <c r="F3" s="53" t="s">
        <v>82</v>
      </c>
      <c r="J3" s="152" t="s">
        <v>136</v>
      </c>
      <c r="K3" s="171"/>
      <c r="L3" s="171"/>
    </row>
    <row r="4" spans="1:12" ht="28.5" customHeight="1">
      <c r="A4" s="53" t="s">
        <v>40</v>
      </c>
      <c r="B4" s="65">
        <v>1394</v>
      </c>
      <c r="C4" s="67">
        <v>3</v>
      </c>
      <c r="D4" s="110">
        <f t="shared" si="0"/>
        <v>4182</v>
      </c>
      <c r="E4" s="56">
        <f t="shared" si="1"/>
        <v>109986.6</v>
      </c>
      <c r="F4" s="53" t="s">
        <v>104</v>
      </c>
      <c r="G4" s="1"/>
      <c r="J4" t="s">
        <v>131</v>
      </c>
      <c r="K4" s="172"/>
      <c r="L4" s="172"/>
    </row>
    <row r="5" spans="1:12" ht="42" customHeight="1">
      <c r="A5" s="53" t="s">
        <v>41</v>
      </c>
      <c r="B5" s="174">
        <v>416</v>
      </c>
      <c r="C5" s="66">
        <v>0.17</v>
      </c>
      <c r="D5" s="110">
        <f t="shared" si="0"/>
        <v>70.72</v>
      </c>
      <c r="E5" s="56">
        <f t="shared" si="1"/>
        <v>1859.9359999999999</v>
      </c>
      <c r="F5" s="53" t="s">
        <v>127</v>
      </c>
      <c r="G5" s="152" t="s">
        <v>122</v>
      </c>
      <c r="J5" t="s">
        <v>132</v>
      </c>
      <c r="K5" s="171"/>
      <c r="L5" s="171"/>
    </row>
    <row r="6" spans="1:12" ht="38.25">
      <c r="A6" s="53" t="s">
        <v>51</v>
      </c>
      <c r="B6" s="54">
        <v>189</v>
      </c>
      <c r="C6" s="66">
        <v>1</v>
      </c>
      <c r="D6" s="110">
        <f t="shared" si="0"/>
        <v>189</v>
      </c>
      <c r="E6" s="56">
        <f t="shared" si="1"/>
        <v>4970.7</v>
      </c>
      <c r="F6" s="53" t="s">
        <v>129</v>
      </c>
      <c r="J6" t="s">
        <v>133</v>
      </c>
      <c r="K6" s="171"/>
      <c r="L6" s="173"/>
    </row>
    <row r="7" spans="1:12" ht="38.25">
      <c r="A7" s="53" t="s">
        <v>113</v>
      </c>
      <c r="B7" s="54">
        <v>208</v>
      </c>
      <c r="C7" s="66">
        <v>0.5</v>
      </c>
      <c r="D7" s="110">
        <f t="shared" si="0"/>
        <v>104</v>
      </c>
      <c r="E7" s="56">
        <f t="shared" si="1"/>
        <v>2735.2000000000003</v>
      </c>
      <c r="F7" s="14" t="s">
        <v>42</v>
      </c>
      <c r="J7" t="s">
        <v>134</v>
      </c>
      <c r="K7" s="173"/>
    </row>
    <row r="8" spans="1:12" ht="38.25">
      <c r="A8" s="14" t="s">
        <v>71</v>
      </c>
      <c r="B8" s="54">
        <v>116</v>
      </c>
      <c r="C8" s="66">
        <v>0.08</v>
      </c>
      <c r="D8" s="110">
        <f t="shared" si="0"/>
        <v>9.2799999999999994</v>
      </c>
      <c r="E8" s="56">
        <f t="shared" si="1"/>
        <v>244.06399999999999</v>
      </c>
      <c r="F8" s="53" t="s">
        <v>81</v>
      </c>
      <c r="G8" s="26" t="s">
        <v>94</v>
      </c>
      <c r="J8" s="152" t="s">
        <v>135</v>
      </c>
      <c r="K8" s="171"/>
    </row>
    <row r="9" spans="1:12" ht="25.5">
      <c r="A9" s="14" t="s">
        <v>43</v>
      </c>
      <c r="B9" s="68">
        <v>97</v>
      </c>
      <c r="C9" s="69">
        <v>0.5</v>
      </c>
      <c r="D9" s="110">
        <f t="shared" si="0"/>
        <v>48.5</v>
      </c>
      <c r="E9" s="56">
        <f t="shared" si="1"/>
        <v>1275.55</v>
      </c>
      <c r="F9" s="14" t="s">
        <v>44</v>
      </c>
      <c r="J9" t="s">
        <v>134</v>
      </c>
    </row>
    <row r="10" spans="1:12" ht="25.5">
      <c r="A10" s="14" t="s">
        <v>45</v>
      </c>
      <c r="B10" s="109">
        <v>242</v>
      </c>
      <c r="C10" s="69">
        <v>1</v>
      </c>
      <c r="D10" s="110">
        <f t="shared" si="0"/>
        <v>242</v>
      </c>
      <c r="E10" s="56">
        <f t="shared" si="1"/>
        <v>6364.6</v>
      </c>
      <c r="F10" s="14" t="s">
        <v>44</v>
      </c>
      <c r="J10" t="s">
        <v>133</v>
      </c>
    </row>
    <row r="11" spans="1:12" ht="25.5">
      <c r="A11" s="101" t="s">
        <v>46</v>
      </c>
      <c r="B11" s="70">
        <f>SUM(B3:B10)</f>
        <v>4264</v>
      </c>
      <c r="C11" s="71">
        <f>SUM(C3:C10)</f>
        <v>6.5</v>
      </c>
      <c r="D11" s="71">
        <f>SUM(D3:D10)</f>
        <v>5246</v>
      </c>
      <c r="E11" s="72">
        <f>SUM(E3:E10)</f>
        <v>137969.79999999999</v>
      </c>
      <c r="F11" s="111"/>
    </row>
    <row r="12" spans="1:12">
      <c r="A12" s="3"/>
      <c r="B12" s="15"/>
      <c r="C12" s="16"/>
      <c r="D12" s="17"/>
      <c r="E12" s="18"/>
      <c r="F12" s="19"/>
      <c r="G12" s="14"/>
    </row>
    <row r="13" spans="1:12" ht="13.5" customHeight="1">
      <c r="A13" s="203" t="s">
        <v>89</v>
      </c>
      <c r="B13" s="204"/>
      <c r="C13" s="204"/>
      <c r="D13" s="204"/>
      <c r="E13" s="204"/>
      <c r="F13" s="204"/>
      <c r="G13" s="37"/>
    </row>
    <row r="15" spans="1:12" ht="54.75" customHeight="1">
      <c r="A15" s="73" t="s">
        <v>96</v>
      </c>
      <c r="K15" s="53" t="s">
        <v>127</v>
      </c>
      <c r="L15" s="1" t="s">
        <v>129</v>
      </c>
    </row>
    <row r="16" spans="1:12" ht="38.25">
      <c r="A16" s="93" t="s">
        <v>47</v>
      </c>
      <c r="B16" s="93" t="s">
        <v>141</v>
      </c>
      <c r="C16" s="93" t="s">
        <v>87</v>
      </c>
      <c r="D16" s="93" t="s">
        <v>93</v>
      </c>
      <c r="E16" s="94" t="s">
        <v>97</v>
      </c>
      <c r="F16" s="4"/>
      <c r="G16" s="20"/>
      <c r="I16" t="s">
        <v>137</v>
      </c>
      <c r="J16" t="s">
        <v>138</v>
      </c>
      <c r="K16" t="s">
        <v>139</v>
      </c>
      <c r="L16" t="s">
        <v>140</v>
      </c>
    </row>
    <row r="17" spans="1:12" ht="25.5">
      <c r="A17" s="81" t="s">
        <v>23</v>
      </c>
      <c r="B17" s="74">
        <v>59</v>
      </c>
      <c r="C17" s="60">
        <v>3.66</v>
      </c>
      <c r="D17" s="95">
        <f>SUM(B17*C17)</f>
        <v>215.94</v>
      </c>
      <c r="E17" s="61">
        <f>SUM(D17*26.3)</f>
        <v>5679.2219999999998</v>
      </c>
      <c r="I17" s="74">
        <v>59</v>
      </c>
      <c r="J17" s="74">
        <v>59</v>
      </c>
      <c r="K17" s="74">
        <v>59</v>
      </c>
      <c r="L17" s="74">
        <v>59</v>
      </c>
    </row>
    <row r="18" spans="1:12" ht="38.25">
      <c r="A18" s="53" t="s">
        <v>80</v>
      </c>
      <c r="B18" s="74">
        <v>25</v>
      </c>
      <c r="C18" s="74">
        <v>3.66</v>
      </c>
      <c r="D18" s="96">
        <f t="shared" ref="D18:D32" si="2">SUM(B18*C18)</f>
        <v>91.5</v>
      </c>
      <c r="E18" s="97">
        <f t="shared" ref="E18:E32" si="3">SUM(D18*26.3)</f>
        <v>2406.4500000000003</v>
      </c>
      <c r="F18" s="4"/>
      <c r="G18" s="20"/>
      <c r="I18" s="74">
        <v>25</v>
      </c>
      <c r="J18" s="74">
        <v>25</v>
      </c>
      <c r="K18" s="74">
        <v>25</v>
      </c>
      <c r="L18" s="74"/>
    </row>
    <row r="19" spans="1:12" ht="25.5">
      <c r="A19" s="53" t="s">
        <v>22</v>
      </c>
      <c r="B19" s="74">
        <v>165</v>
      </c>
      <c r="C19" s="60">
        <v>3.33</v>
      </c>
      <c r="D19" s="95">
        <f t="shared" si="2"/>
        <v>549.45000000000005</v>
      </c>
      <c r="E19" s="61">
        <f t="shared" si="3"/>
        <v>14450.535000000002</v>
      </c>
      <c r="F19" s="4"/>
      <c r="G19" s="20"/>
      <c r="I19" s="74">
        <v>165</v>
      </c>
      <c r="J19" s="74">
        <v>165</v>
      </c>
      <c r="K19" s="74"/>
      <c r="L19" s="74"/>
    </row>
    <row r="20" spans="1:12" ht="25.5">
      <c r="A20" s="21" t="s">
        <v>30</v>
      </c>
      <c r="B20" s="75">
        <v>116</v>
      </c>
      <c r="C20" s="95">
        <v>3.66</v>
      </c>
      <c r="D20" s="95">
        <f>SUM(B20*C20)</f>
        <v>424.56</v>
      </c>
      <c r="E20" s="61">
        <f>SUM(D20*26.3)</f>
        <v>11165.928</v>
      </c>
      <c r="I20" s="75">
        <v>116</v>
      </c>
      <c r="J20" s="75">
        <v>116</v>
      </c>
      <c r="K20" s="75">
        <v>116</v>
      </c>
      <c r="L20" s="75"/>
    </row>
    <row r="21" spans="1:12" ht="25.5">
      <c r="A21" s="161" t="s">
        <v>117</v>
      </c>
      <c r="B21" s="161">
        <v>150</v>
      </c>
      <c r="C21" s="162">
        <v>3.66</v>
      </c>
      <c r="D21" s="162">
        <f>SUM(B21*C21)</f>
        <v>549</v>
      </c>
      <c r="E21" s="163">
        <f>SUM(D21*26.3)</f>
        <v>14438.7</v>
      </c>
      <c r="F21" s="164" t="s">
        <v>123</v>
      </c>
      <c r="I21" s="161">
        <v>150</v>
      </c>
      <c r="J21" s="161">
        <v>150</v>
      </c>
      <c r="K21" s="161">
        <v>150</v>
      </c>
      <c r="L21" s="161"/>
    </row>
    <row r="22" spans="1:12" ht="25.5">
      <c r="A22" s="53" t="s">
        <v>24</v>
      </c>
      <c r="B22" s="74">
        <v>433</v>
      </c>
      <c r="C22" s="60">
        <v>4.33</v>
      </c>
      <c r="D22" s="95">
        <f t="shared" si="2"/>
        <v>1874.89</v>
      </c>
      <c r="E22" s="61">
        <f t="shared" si="3"/>
        <v>49309.607000000004</v>
      </c>
      <c r="I22" s="74">
        <v>433</v>
      </c>
      <c r="J22" s="74">
        <v>433</v>
      </c>
      <c r="K22" s="74">
        <v>433</v>
      </c>
      <c r="L22" s="74">
        <v>433</v>
      </c>
    </row>
    <row r="23" spans="1:12" ht="38.25">
      <c r="A23" s="21" t="s">
        <v>29</v>
      </c>
      <c r="B23" s="75">
        <v>34</v>
      </c>
      <c r="C23" s="95">
        <v>3.33</v>
      </c>
      <c r="D23" s="95">
        <f>SUM(B23*C23)</f>
        <v>113.22</v>
      </c>
      <c r="E23" s="61">
        <f>SUM(D23*26.3)</f>
        <v>2977.6860000000001</v>
      </c>
      <c r="I23" s="75">
        <v>34</v>
      </c>
      <c r="J23" s="75">
        <v>34</v>
      </c>
      <c r="K23" s="75"/>
      <c r="L23" s="75"/>
    </row>
    <row r="24" spans="1:12" ht="25.5">
      <c r="A24" s="53" t="s">
        <v>25</v>
      </c>
      <c r="B24" s="74">
        <v>162</v>
      </c>
      <c r="C24" s="95">
        <v>4.66</v>
      </c>
      <c r="D24" s="95">
        <f t="shared" si="2"/>
        <v>754.92000000000007</v>
      </c>
      <c r="E24" s="61">
        <f t="shared" si="3"/>
        <v>19854.396000000001</v>
      </c>
      <c r="F24" s="199" t="s">
        <v>84</v>
      </c>
      <c r="I24" s="74">
        <v>162</v>
      </c>
      <c r="J24" s="74">
        <v>162</v>
      </c>
      <c r="K24" s="74">
        <v>162</v>
      </c>
      <c r="L24" s="74">
        <v>162</v>
      </c>
    </row>
    <row r="25" spans="1:12" ht="38.25">
      <c r="A25" s="21" t="s">
        <v>70</v>
      </c>
      <c r="B25" s="75">
        <v>116</v>
      </c>
      <c r="C25" s="95">
        <v>0.17</v>
      </c>
      <c r="D25" s="95">
        <f>SUM(B25*C25)</f>
        <v>19.720000000000002</v>
      </c>
      <c r="E25" s="61">
        <f>SUM(D25*26.3)</f>
        <v>518.63600000000008</v>
      </c>
      <c r="F25" s="26" t="s">
        <v>72</v>
      </c>
      <c r="I25" s="75"/>
      <c r="J25" s="75"/>
      <c r="K25" s="75"/>
      <c r="L25" s="75"/>
    </row>
    <row r="26" spans="1:12" ht="25.5">
      <c r="A26" s="53" t="s">
        <v>26</v>
      </c>
      <c r="B26" s="74">
        <v>208</v>
      </c>
      <c r="C26" s="95">
        <v>0.5</v>
      </c>
      <c r="D26" s="95">
        <f t="shared" si="2"/>
        <v>104</v>
      </c>
      <c r="E26" s="61">
        <f t="shared" si="3"/>
        <v>2735.2000000000003</v>
      </c>
      <c r="I26" s="74">
        <v>208</v>
      </c>
      <c r="J26" s="74"/>
      <c r="K26" s="74"/>
      <c r="L26" s="74"/>
    </row>
    <row r="27" spans="1:12" ht="38.25">
      <c r="A27" s="53" t="s">
        <v>27</v>
      </c>
      <c r="B27" s="74">
        <v>43</v>
      </c>
      <c r="C27" s="95">
        <v>4.33</v>
      </c>
      <c r="D27" s="95">
        <f t="shared" si="2"/>
        <v>186.19</v>
      </c>
      <c r="E27" s="61">
        <f t="shared" si="3"/>
        <v>4896.7970000000005</v>
      </c>
      <c r="I27" s="74">
        <v>43</v>
      </c>
      <c r="J27" s="74">
        <v>43</v>
      </c>
      <c r="K27" s="74"/>
      <c r="L27" s="74">
        <v>43</v>
      </c>
    </row>
    <row r="28" spans="1:12" ht="38.25">
      <c r="A28" s="21" t="s">
        <v>28</v>
      </c>
      <c r="B28" s="75">
        <v>35</v>
      </c>
      <c r="C28" s="95">
        <v>3.33</v>
      </c>
      <c r="D28" s="95">
        <f t="shared" si="2"/>
        <v>116.55</v>
      </c>
      <c r="E28" s="61">
        <f t="shared" si="3"/>
        <v>3065.2649999999999</v>
      </c>
      <c r="I28" s="75">
        <v>35</v>
      </c>
      <c r="J28" s="75">
        <v>35</v>
      </c>
      <c r="K28" s="75">
        <v>35</v>
      </c>
      <c r="L28" s="75">
        <v>35</v>
      </c>
    </row>
    <row r="29" spans="1:12" ht="25.5">
      <c r="A29" s="21" t="s">
        <v>31</v>
      </c>
      <c r="B29" s="75">
        <v>2</v>
      </c>
      <c r="C29" s="95">
        <v>4.33</v>
      </c>
      <c r="D29" s="95">
        <f t="shared" si="2"/>
        <v>8.66</v>
      </c>
      <c r="E29" s="61">
        <f t="shared" si="3"/>
        <v>227.75800000000001</v>
      </c>
      <c r="I29" s="75">
        <v>2</v>
      </c>
      <c r="J29" s="75">
        <v>2</v>
      </c>
      <c r="K29" s="75"/>
      <c r="L29" s="75">
        <v>2</v>
      </c>
    </row>
    <row r="30" spans="1:12">
      <c r="A30" s="184" t="s">
        <v>116</v>
      </c>
      <c r="B30" s="74">
        <v>110</v>
      </c>
      <c r="C30" s="197">
        <v>4.66</v>
      </c>
      <c r="D30" s="197">
        <f>SUM(B30*C30)</f>
        <v>512.6</v>
      </c>
      <c r="E30" s="198">
        <f>SUM(D30*26.3)</f>
        <v>13481.380000000001</v>
      </c>
      <c r="F30" s="199" t="s">
        <v>149</v>
      </c>
      <c r="I30" s="74">
        <v>110</v>
      </c>
      <c r="J30" s="74">
        <v>110</v>
      </c>
      <c r="K30" s="74">
        <v>110</v>
      </c>
      <c r="L30" s="74">
        <v>110</v>
      </c>
    </row>
    <row r="31" spans="1:12" ht="25.5">
      <c r="A31" s="21" t="s">
        <v>33</v>
      </c>
      <c r="B31" s="75">
        <v>26</v>
      </c>
      <c r="C31" s="60">
        <v>3.33</v>
      </c>
      <c r="D31" s="95">
        <f t="shared" si="2"/>
        <v>86.58</v>
      </c>
      <c r="E31" s="61">
        <f t="shared" si="3"/>
        <v>2277.0540000000001</v>
      </c>
      <c r="I31" s="75">
        <v>26</v>
      </c>
      <c r="J31" s="75">
        <v>26</v>
      </c>
      <c r="K31" s="75"/>
      <c r="L31" s="75"/>
    </row>
    <row r="32" spans="1:12" ht="25.5">
      <c r="A32" s="21" t="s">
        <v>34</v>
      </c>
      <c r="B32" s="75">
        <v>34</v>
      </c>
      <c r="C32" s="60">
        <v>3.33</v>
      </c>
      <c r="D32" s="95">
        <f t="shared" si="2"/>
        <v>113.22</v>
      </c>
      <c r="E32" s="61">
        <f t="shared" si="3"/>
        <v>2977.6860000000001</v>
      </c>
      <c r="I32" s="75">
        <v>34</v>
      </c>
      <c r="J32" s="75">
        <v>34</v>
      </c>
      <c r="K32" s="75"/>
      <c r="L32" s="75"/>
    </row>
    <row r="33" spans="1:12">
      <c r="A33" s="98" t="s">
        <v>16</v>
      </c>
      <c r="B33" s="99">
        <f>SUM(B18:B32)</f>
        <v>1659</v>
      </c>
      <c r="C33" s="99"/>
      <c r="D33" s="99">
        <f>SUM(D18:D32)</f>
        <v>5505.06</v>
      </c>
      <c r="E33" s="100">
        <f>SUM(E18:E32)</f>
        <v>144783.07799999998</v>
      </c>
      <c r="I33" s="34">
        <f>SUM(I17:I32)</f>
        <v>1602</v>
      </c>
      <c r="J33" s="34">
        <f>SUM(J17:J32)</f>
        <v>1394</v>
      </c>
      <c r="K33" s="34">
        <f>SUM(K17:K32)</f>
        <v>1090</v>
      </c>
      <c r="L33" s="34">
        <f>SUM(L17:L32)</f>
        <v>844</v>
      </c>
    </row>
    <row r="34" spans="1:12">
      <c r="K34">
        <v>540</v>
      </c>
    </row>
    <row r="35" spans="1:12" ht="27" customHeight="1">
      <c r="A35" s="201"/>
      <c r="B35" s="202"/>
      <c r="C35" s="202"/>
      <c r="D35" s="202"/>
      <c r="E35" s="202"/>
    </row>
    <row r="36" spans="1:12" ht="16.5" customHeight="1">
      <c r="F36" s="37"/>
      <c r="G36" s="37"/>
    </row>
  </sheetData>
  <mergeCells count="3">
    <mergeCell ref="A35:E35"/>
    <mergeCell ref="A13:F13"/>
    <mergeCell ref="A1:F1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3"/>
  <sheetViews>
    <sheetView topLeftCell="A13" workbookViewId="0">
      <selection activeCell="B30" sqref="B30"/>
    </sheetView>
  </sheetViews>
  <sheetFormatPr defaultRowHeight="12.75"/>
  <cols>
    <col min="1" max="1" width="33.7109375" style="2" customWidth="1"/>
    <col min="2" max="2" width="12" customWidth="1"/>
    <col min="3" max="3" width="12.140625" customWidth="1"/>
    <col min="4" max="4" width="11.42578125" customWidth="1"/>
    <col min="5" max="5" width="14.5703125" customWidth="1"/>
    <col min="6" max="6" width="17.140625" style="1" customWidth="1"/>
    <col min="8" max="8" width="11.85546875" customWidth="1"/>
  </cols>
  <sheetData>
    <row r="1" spans="1:13" ht="21" customHeight="1">
      <c r="A1" s="211" t="s">
        <v>90</v>
      </c>
      <c r="B1" s="212"/>
      <c r="C1" s="212"/>
      <c r="D1" s="213"/>
      <c r="E1" s="213"/>
      <c r="F1" s="213"/>
    </row>
    <row r="2" spans="1:13" ht="51">
      <c r="A2" s="42" t="s">
        <v>108</v>
      </c>
      <c r="B2" s="42" t="s">
        <v>92</v>
      </c>
      <c r="C2" s="42" t="s">
        <v>87</v>
      </c>
      <c r="D2" s="42" t="s">
        <v>93</v>
      </c>
      <c r="E2" s="42" t="s">
        <v>88</v>
      </c>
      <c r="F2" s="42" t="s">
        <v>91</v>
      </c>
      <c r="I2" s="124" t="s">
        <v>105</v>
      </c>
      <c r="J2" s="42" t="s">
        <v>106</v>
      </c>
      <c r="K2" s="42" t="s">
        <v>107</v>
      </c>
      <c r="L2" s="42" t="s">
        <v>112</v>
      </c>
    </row>
    <row r="3" spans="1:13" s="2" customFormat="1" ht="30" customHeight="1">
      <c r="A3" s="53" t="s">
        <v>6</v>
      </c>
      <c r="B3" s="74">
        <v>7</v>
      </c>
      <c r="C3" s="74">
        <v>29</v>
      </c>
      <c r="D3" s="58">
        <f>B3*C3</f>
        <v>203</v>
      </c>
      <c r="E3" s="56">
        <f>SUM(D3*26.3)</f>
        <v>5338.9000000000005</v>
      </c>
      <c r="F3" s="121" t="s">
        <v>13</v>
      </c>
      <c r="G3" s="122"/>
      <c r="H3" s="122"/>
      <c r="I3" s="126">
        <f>SUM(B3*6)</f>
        <v>42</v>
      </c>
      <c r="J3" s="119">
        <f>SUM(B3*5)</f>
        <v>35</v>
      </c>
      <c r="K3" s="117">
        <f>SUM(B3*1)</f>
        <v>7</v>
      </c>
    </row>
    <row r="4" spans="1:13" ht="28.5" customHeight="1">
      <c r="A4" s="53" t="s">
        <v>79</v>
      </c>
      <c r="B4" s="74">
        <v>23</v>
      </c>
      <c r="C4" s="74">
        <v>29</v>
      </c>
      <c r="D4" s="55">
        <f t="shared" ref="D4:D16" si="0">B4*C4</f>
        <v>667</v>
      </c>
      <c r="E4" s="56">
        <f t="shared" ref="E4:E17" si="1">SUM(D4*26.3)</f>
        <v>17542.100000000002</v>
      </c>
      <c r="F4" s="7" t="s">
        <v>73</v>
      </c>
      <c r="G4" s="120"/>
      <c r="H4" s="120"/>
      <c r="I4" s="125">
        <f>SUM(B4*4)</f>
        <v>92</v>
      </c>
      <c r="J4" s="117">
        <f>SUM(B4*3)</f>
        <v>69</v>
      </c>
      <c r="K4" s="117">
        <f t="shared" ref="K4:K16" si="2">SUM(B4*1)</f>
        <v>23</v>
      </c>
    </row>
    <row r="5" spans="1:13" ht="24.75" customHeight="1">
      <c r="A5" s="53" t="s">
        <v>85</v>
      </c>
      <c r="B5" s="74">
        <v>35</v>
      </c>
      <c r="C5" s="78">
        <v>29</v>
      </c>
      <c r="D5" s="55">
        <f t="shared" si="0"/>
        <v>1015</v>
      </c>
      <c r="E5" s="56">
        <f t="shared" si="1"/>
        <v>26694.5</v>
      </c>
      <c r="F5" s="7" t="s">
        <v>73</v>
      </c>
      <c r="G5" s="120"/>
      <c r="H5" s="120"/>
      <c r="I5" s="125">
        <f>SUM(B5*4)</f>
        <v>140</v>
      </c>
      <c r="J5" s="117">
        <f>SUM(B5*3)</f>
        <v>105</v>
      </c>
      <c r="K5" s="117">
        <f t="shared" si="2"/>
        <v>35</v>
      </c>
    </row>
    <row r="6" spans="1:13" ht="25.5">
      <c r="A6" s="14" t="s">
        <v>11</v>
      </c>
      <c r="B6" s="75">
        <v>38</v>
      </c>
      <c r="C6" s="75">
        <v>29</v>
      </c>
      <c r="D6" s="59">
        <f>B6*C6</f>
        <v>1102</v>
      </c>
      <c r="E6" s="56">
        <f>SUM(D6*26.3)</f>
        <v>28982.600000000002</v>
      </c>
      <c r="F6" s="121" t="s">
        <v>13</v>
      </c>
      <c r="G6" s="120"/>
      <c r="H6" s="120"/>
      <c r="I6" s="126">
        <f>SUM(B6*6)</f>
        <v>228</v>
      </c>
      <c r="J6" s="117">
        <f>SUM(B6*5)</f>
        <v>190</v>
      </c>
      <c r="K6" s="117">
        <f>SUM(B6*1)</f>
        <v>38</v>
      </c>
    </row>
    <row r="7" spans="1:13" ht="25.5">
      <c r="A7" s="187" t="s">
        <v>117</v>
      </c>
      <c r="B7" s="161">
        <v>30</v>
      </c>
      <c r="C7" s="188">
        <v>29</v>
      </c>
      <c r="D7" s="189">
        <f>B7*C7</f>
        <v>870</v>
      </c>
      <c r="E7" s="190">
        <f>SUM(D7*26.3)</f>
        <v>22881</v>
      </c>
      <c r="F7" s="191" t="s">
        <v>13</v>
      </c>
      <c r="G7" s="120"/>
      <c r="H7" s="120"/>
      <c r="I7" s="126">
        <f>SUM(B7*6)</f>
        <v>180</v>
      </c>
      <c r="J7" s="175">
        <f>SUM(B7*5)</f>
        <v>150</v>
      </c>
      <c r="K7" s="175">
        <f>SUM(B7*1)</f>
        <v>30</v>
      </c>
    </row>
    <row r="8" spans="1:13" ht="31.5" customHeight="1">
      <c r="A8" s="53" t="s">
        <v>86</v>
      </c>
      <c r="B8" s="74">
        <v>167</v>
      </c>
      <c r="C8" s="78">
        <v>29</v>
      </c>
      <c r="D8" s="59">
        <f>B8*C8</f>
        <v>4843</v>
      </c>
      <c r="E8" s="56">
        <f>SUM(D8*26.3)</f>
        <v>127370.90000000001</v>
      </c>
      <c r="F8" s="121" t="s">
        <v>13</v>
      </c>
      <c r="G8" s="120"/>
      <c r="H8" s="120"/>
      <c r="I8" s="126">
        <f>SUM(B8*6)</f>
        <v>1002</v>
      </c>
      <c r="J8" s="117">
        <f>SUM(B8*5)</f>
        <v>835</v>
      </c>
      <c r="K8" s="117">
        <f>SUM(B8*1)</f>
        <v>167</v>
      </c>
    </row>
    <row r="9" spans="1:13" ht="25.5">
      <c r="A9" s="14" t="s">
        <v>10</v>
      </c>
      <c r="B9" s="75">
        <v>11</v>
      </c>
      <c r="C9" s="75">
        <v>20</v>
      </c>
      <c r="D9" s="59">
        <f>B9*C9</f>
        <v>220</v>
      </c>
      <c r="E9" s="56">
        <f>SUM(D9*26.3)</f>
        <v>5786</v>
      </c>
      <c r="F9" s="121" t="s">
        <v>15</v>
      </c>
      <c r="G9" s="120"/>
      <c r="H9" s="120"/>
      <c r="I9" s="125">
        <f>SUM(B9*4)</f>
        <v>44</v>
      </c>
      <c r="J9" s="117">
        <f>SUM(B9*3)</f>
        <v>33</v>
      </c>
      <c r="K9" s="117">
        <f>SUM(B9*1)</f>
        <v>11</v>
      </c>
    </row>
    <row r="10" spans="1:13" ht="30.75" customHeight="1">
      <c r="A10" s="53" t="s">
        <v>7</v>
      </c>
      <c r="B10" s="74">
        <v>51</v>
      </c>
      <c r="C10" s="78">
        <v>29</v>
      </c>
      <c r="D10" s="55">
        <f t="shared" si="0"/>
        <v>1479</v>
      </c>
      <c r="E10" s="56">
        <f t="shared" si="1"/>
        <v>38897.700000000004</v>
      </c>
      <c r="F10" s="121" t="s">
        <v>13</v>
      </c>
      <c r="G10" s="209" t="s">
        <v>83</v>
      </c>
      <c r="H10" s="210"/>
      <c r="I10" s="126">
        <f>SUM(B10*6)</f>
        <v>306</v>
      </c>
      <c r="J10" s="117">
        <f>SUM(B10*5)</f>
        <v>255</v>
      </c>
      <c r="K10" s="117">
        <f t="shared" si="2"/>
        <v>51</v>
      </c>
    </row>
    <row r="11" spans="1:13" ht="32.25" customHeight="1">
      <c r="A11" s="53" t="s">
        <v>8</v>
      </c>
      <c r="B11" s="74">
        <v>208</v>
      </c>
      <c r="C11" s="78">
        <v>2</v>
      </c>
      <c r="D11" s="55">
        <f t="shared" si="0"/>
        <v>416</v>
      </c>
      <c r="E11" s="56">
        <f t="shared" si="1"/>
        <v>10940.800000000001</v>
      </c>
      <c r="F11" s="121" t="s">
        <v>14</v>
      </c>
      <c r="G11" s="120"/>
      <c r="H11" s="120"/>
      <c r="I11" s="144">
        <v>208</v>
      </c>
      <c r="L11" s="117">
        <f>SUM(B11*1)</f>
        <v>208</v>
      </c>
      <c r="M11" s="117"/>
    </row>
    <row r="12" spans="1:13" ht="32.25" customHeight="1">
      <c r="A12" s="53" t="s">
        <v>69</v>
      </c>
      <c r="B12" s="74">
        <v>17</v>
      </c>
      <c r="C12" s="78">
        <v>20</v>
      </c>
      <c r="D12" s="55">
        <f t="shared" si="0"/>
        <v>340</v>
      </c>
      <c r="E12" s="56">
        <f t="shared" si="1"/>
        <v>8942</v>
      </c>
      <c r="F12" s="121" t="s">
        <v>15</v>
      </c>
      <c r="G12" s="120"/>
      <c r="H12" s="120"/>
      <c r="I12" s="125">
        <f>SUM(B12*4)</f>
        <v>68</v>
      </c>
      <c r="J12" s="117">
        <f>SUM(B12*3)</f>
        <v>51</v>
      </c>
      <c r="K12" s="117">
        <f t="shared" si="2"/>
        <v>17</v>
      </c>
    </row>
    <row r="13" spans="1:13" ht="25.5">
      <c r="A13" s="14" t="s">
        <v>9</v>
      </c>
      <c r="B13" s="75">
        <v>22</v>
      </c>
      <c r="C13" s="75">
        <v>20</v>
      </c>
      <c r="D13" s="59">
        <f t="shared" si="0"/>
        <v>440</v>
      </c>
      <c r="E13" s="56">
        <f t="shared" si="1"/>
        <v>11572</v>
      </c>
      <c r="F13" s="121" t="s">
        <v>15</v>
      </c>
      <c r="G13" s="120"/>
      <c r="H13" s="120"/>
      <c r="I13" s="125">
        <f>SUM(B13*4)</f>
        <v>88</v>
      </c>
      <c r="J13" s="117">
        <f>SUM(B13*3)</f>
        <v>66</v>
      </c>
      <c r="K13" s="117">
        <f t="shared" si="2"/>
        <v>22</v>
      </c>
    </row>
    <row r="14" spans="1:13" ht="25.5">
      <c r="A14" s="14" t="s">
        <v>12</v>
      </c>
      <c r="B14" s="75">
        <v>1</v>
      </c>
      <c r="C14" s="75">
        <v>11.33</v>
      </c>
      <c r="D14" s="59">
        <f>B14*C14</f>
        <v>11.33</v>
      </c>
      <c r="E14" s="56">
        <f>SUM(D14*26.3)</f>
        <v>297.97899999999998</v>
      </c>
      <c r="F14" s="121" t="s">
        <v>14</v>
      </c>
      <c r="G14" s="120"/>
      <c r="H14" s="120"/>
      <c r="I14" s="125">
        <f>SUM(B14*1)</f>
        <v>1</v>
      </c>
      <c r="J14" s="117">
        <v>0</v>
      </c>
      <c r="K14" s="117">
        <f>SUM(B14*1)</f>
        <v>1</v>
      </c>
    </row>
    <row r="15" spans="1:13" ht="25.5">
      <c r="A15" s="185" t="s">
        <v>128</v>
      </c>
      <c r="B15" s="74">
        <v>14</v>
      </c>
      <c r="C15" s="78">
        <v>29</v>
      </c>
      <c r="D15" s="194">
        <f>B15*C15</f>
        <v>406</v>
      </c>
      <c r="E15" s="195">
        <f>SUM(D15*26.3)</f>
        <v>10677.800000000001</v>
      </c>
      <c r="F15" s="196" t="s">
        <v>13</v>
      </c>
      <c r="I15" s="126">
        <f>SUM(B15*6)</f>
        <v>84</v>
      </c>
      <c r="J15" s="119">
        <f>SUM(B15*5)</f>
        <v>70</v>
      </c>
      <c r="K15" s="169">
        <f>SUM(B15*1)</f>
        <v>14</v>
      </c>
    </row>
    <row r="16" spans="1:13" ht="13.5" thickBot="1">
      <c r="A16" s="14" t="s">
        <v>50</v>
      </c>
      <c r="B16" s="75">
        <v>60</v>
      </c>
      <c r="C16" s="75">
        <v>29</v>
      </c>
      <c r="D16" s="59">
        <f t="shared" si="0"/>
        <v>1740</v>
      </c>
      <c r="E16" s="56">
        <f t="shared" si="1"/>
        <v>45762</v>
      </c>
      <c r="F16" s="121" t="s">
        <v>77</v>
      </c>
      <c r="G16" s="120"/>
      <c r="H16" s="120"/>
      <c r="I16" s="127">
        <v>0</v>
      </c>
      <c r="J16" s="123">
        <f>SUM(B16*3)</f>
        <v>180</v>
      </c>
      <c r="K16" s="123">
        <f t="shared" si="2"/>
        <v>60</v>
      </c>
      <c r="L16" s="151"/>
    </row>
    <row r="17" spans="1:13">
      <c r="A17" s="101" t="s">
        <v>17</v>
      </c>
      <c r="B17" s="106">
        <f>SUM(B3:B16)</f>
        <v>684</v>
      </c>
      <c r="C17" s="106">
        <f>SUM(C4:C16)</f>
        <v>305.33000000000004</v>
      </c>
      <c r="D17" s="107">
        <f>SUM(D3:D14)</f>
        <v>11606.33</v>
      </c>
      <c r="E17" s="200">
        <f t="shared" si="1"/>
        <v>305246.47899999999</v>
      </c>
      <c r="F17" s="217" t="s">
        <v>147</v>
      </c>
      <c r="G17" s="217"/>
      <c r="H17" s="218"/>
      <c r="I17" s="128">
        <f>SUM(I3:I16)</f>
        <v>2483</v>
      </c>
      <c r="J17" s="34">
        <f>SUM(J3:J16)</f>
        <v>2039</v>
      </c>
      <c r="K17" s="34">
        <f>SUM(K3:K16)</f>
        <v>476</v>
      </c>
      <c r="L17" s="34">
        <v>208</v>
      </c>
    </row>
    <row r="18" spans="1:13">
      <c r="A18" s="3"/>
      <c r="B18" s="22"/>
      <c r="C18" s="22"/>
      <c r="D18" s="12"/>
      <c r="E18" s="13"/>
      <c r="F18" s="21"/>
    </row>
    <row r="19" spans="1:13">
      <c r="A19" s="203" t="s">
        <v>89</v>
      </c>
      <c r="B19" s="204"/>
      <c r="C19" s="204"/>
      <c r="D19" s="204"/>
      <c r="E19" s="204"/>
      <c r="F19" s="204"/>
    </row>
    <row r="20" spans="1:13">
      <c r="I20" s="11"/>
      <c r="J20" s="11"/>
      <c r="K20" s="12"/>
      <c r="L20" s="13"/>
    </row>
    <row r="21" spans="1:13" ht="37.5" customHeight="1">
      <c r="A21" s="41" t="s">
        <v>98</v>
      </c>
      <c r="B21" s="42" t="s">
        <v>92</v>
      </c>
      <c r="C21" s="42" t="s">
        <v>87</v>
      </c>
      <c r="D21" s="42" t="s">
        <v>93</v>
      </c>
      <c r="E21" s="42" t="s">
        <v>99</v>
      </c>
      <c r="F21" s="6"/>
    </row>
    <row r="22" spans="1:13">
      <c r="A22" s="14" t="s">
        <v>5</v>
      </c>
      <c r="B22" s="60">
        <v>53</v>
      </c>
      <c r="C22" s="60">
        <v>40</v>
      </c>
      <c r="D22" s="59">
        <f>B22*C22</f>
        <v>2120</v>
      </c>
      <c r="E22" s="61">
        <f>SUM(D22*26.3)</f>
        <v>55756</v>
      </c>
    </row>
    <row r="23" spans="1:13">
      <c r="A23" s="14" t="s">
        <v>4</v>
      </c>
      <c r="B23" s="60">
        <v>56</v>
      </c>
      <c r="C23" s="60">
        <v>21</v>
      </c>
      <c r="D23" s="59">
        <f>B23*C23</f>
        <v>1176</v>
      </c>
      <c r="E23" s="61">
        <f>SUM(D23*26.3)</f>
        <v>30928.799999999999</v>
      </c>
    </row>
    <row r="24" spans="1:13">
      <c r="A24" s="101" t="s">
        <v>17</v>
      </c>
      <c r="B24" s="106">
        <f>SUM(B22:B23)</f>
        <v>109</v>
      </c>
      <c r="C24" s="106">
        <f>SUM(C22:C23)</f>
        <v>61</v>
      </c>
      <c r="D24" s="107">
        <f>SUM(D22:D23)</f>
        <v>3296</v>
      </c>
      <c r="E24" s="108">
        <f>SUM(E22:E23)</f>
        <v>86684.800000000003</v>
      </c>
    </row>
    <row r="26" spans="1:13" ht="25.5">
      <c r="A26" s="42" t="s">
        <v>36</v>
      </c>
      <c r="B26" s="62">
        <f>B17+B24</f>
        <v>793</v>
      </c>
      <c r="C26" s="62">
        <f>C17+C24</f>
        <v>366.33000000000004</v>
      </c>
      <c r="D26" s="63">
        <f>D17+D24</f>
        <v>14902.33</v>
      </c>
      <c r="E26" s="143">
        <f>E17+E24</f>
        <v>391931.27899999998</v>
      </c>
    </row>
    <row r="29" spans="1:13" ht="38.25">
      <c r="A29" s="9" t="s">
        <v>18</v>
      </c>
      <c r="B29" s="130" t="s">
        <v>109</v>
      </c>
      <c r="C29" s="133" t="s">
        <v>110</v>
      </c>
      <c r="D29" s="134" t="s">
        <v>93</v>
      </c>
      <c r="E29" s="138" t="s">
        <v>88</v>
      </c>
    </row>
    <row r="30" spans="1:13" ht="18.75" customHeight="1">
      <c r="A30" s="131" t="s">
        <v>3</v>
      </c>
      <c r="B30" s="132">
        <v>2483</v>
      </c>
      <c r="C30" s="38">
        <v>0.17</v>
      </c>
      <c r="D30" s="139">
        <f>B30*C30</f>
        <v>422.11</v>
      </c>
      <c r="E30" s="142">
        <f>SUM(D30*26.3)</f>
        <v>11101.493</v>
      </c>
      <c r="F30" s="135" t="s">
        <v>146</v>
      </c>
    </row>
    <row r="31" spans="1:13">
      <c r="A31" s="5" t="s">
        <v>0</v>
      </c>
      <c r="B31" s="132">
        <v>2039</v>
      </c>
      <c r="C31" s="38">
        <v>3</v>
      </c>
      <c r="D31" s="139">
        <f>B31*C31</f>
        <v>6117</v>
      </c>
      <c r="E31" s="142">
        <f>SUM(D31*26.3)</f>
        <v>160877.1</v>
      </c>
      <c r="F31" s="136" t="s">
        <v>148</v>
      </c>
    </row>
    <row r="32" spans="1:13" ht="17.25" customHeight="1">
      <c r="A32" s="5" t="s">
        <v>1</v>
      </c>
      <c r="B32" s="132">
        <v>476</v>
      </c>
      <c r="C32" s="129">
        <v>12.053699999999999</v>
      </c>
      <c r="D32" s="139">
        <f>B32*C32</f>
        <v>5737.5611999999992</v>
      </c>
      <c r="E32" s="142">
        <f>SUM(D32*26.3)</f>
        <v>150897.85955999998</v>
      </c>
      <c r="F32" s="137" t="s">
        <v>145</v>
      </c>
      <c r="G32" s="214" t="s">
        <v>19</v>
      </c>
      <c r="H32" s="215"/>
      <c r="I32" s="215"/>
      <c r="J32" s="215"/>
      <c r="K32" s="216"/>
      <c r="L32" s="216"/>
      <c r="M32" s="216"/>
    </row>
    <row r="33" spans="1:13" ht="17.25" customHeight="1">
      <c r="A33" s="5" t="s">
        <v>111</v>
      </c>
      <c r="B33" s="132">
        <v>208</v>
      </c>
      <c r="C33" s="129">
        <v>2</v>
      </c>
      <c r="D33" s="139">
        <v>416</v>
      </c>
      <c r="E33" s="142">
        <f>SUM(D33*26.3)</f>
        <v>10940.800000000001</v>
      </c>
      <c r="F33" s="137" t="s">
        <v>114</v>
      </c>
      <c r="G33" s="140"/>
      <c r="H33" s="118"/>
      <c r="I33" s="118"/>
      <c r="J33" s="118"/>
      <c r="K33" s="117"/>
      <c r="L33" s="117"/>
      <c r="M33" s="117"/>
    </row>
    <row r="34" spans="1:13" ht="25.5" customHeight="1">
      <c r="A34" s="206" t="s">
        <v>115</v>
      </c>
      <c r="B34" s="207"/>
      <c r="C34" s="207"/>
      <c r="D34" s="208"/>
      <c r="E34" s="141">
        <f>SUM(E30:E33)</f>
        <v>333817.25255999999</v>
      </c>
      <c r="F34"/>
    </row>
    <row r="35" spans="1:13" ht="37.5" customHeight="1">
      <c r="A35" s="7" t="s">
        <v>151</v>
      </c>
      <c r="B35" s="7"/>
      <c r="C35" s="8"/>
      <c r="D35" s="1"/>
      <c r="F35"/>
    </row>
    <row r="36" spans="1:13">
      <c r="B36" s="132">
        <v>2483</v>
      </c>
    </row>
    <row r="37" spans="1:13">
      <c r="B37" s="132">
        <v>2039</v>
      </c>
    </row>
    <row r="38" spans="1:13">
      <c r="B38" s="132">
        <v>476</v>
      </c>
    </row>
    <row r="39" spans="1:13">
      <c r="B39" s="132">
        <v>208</v>
      </c>
    </row>
    <row r="40" spans="1:13">
      <c r="B40" s="34">
        <f>SUM(B36:B39)</f>
        <v>5206</v>
      </c>
      <c r="C40" s="152" t="s">
        <v>152</v>
      </c>
    </row>
    <row r="41" spans="1:13">
      <c r="B41" s="60">
        <v>793</v>
      </c>
    </row>
    <row r="42" spans="1:13">
      <c r="B42" s="60">
        <v>4264</v>
      </c>
    </row>
    <row r="43" spans="1:13">
      <c r="B43">
        <f>SUM(B40:B42)</f>
        <v>10263</v>
      </c>
    </row>
  </sheetData>
  <mergeCells count="6">
    <mergeCell ref="A34:D34"/>
    <mergeCell ref="G10:H10"/>
    <mergeCell ref="A19:F19"/>
    <mergeCell ref="A1:F1"/>
    <mergeCell ref="G32:M32"/>
    <mergeCell ref="F17:H17"/>
  </mergeCells>
  <phoneticPr fontId="1" type="noConversion"/>
  <pageMargins left="0.75" right="0.75" top="1" bottom="1" header="0.5" footer="0.5"/>
  <pageSetup orientation="landscape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D7"/>
  <sheetViews>
    <sheetView topLeftCell="A7" workbookViewId="0">
      <selection activeCell="B11" sqref="B11"/>
    </sheetView>
  </sheetViews>
  <sheetFormatPr defaultRowHeight="12.75"/>
  <cols>
    <col min="1" max="1" width="21.5703125" customWidth="1"/>
    <col min="2" max="2" width="18.85546875" customWidth="1"/>
    <col min="3" max="3" width="16.42578125" customWidth="1"/>
    <col min="4" max="4" width="14.85546875" customWidth="1"/>
  </cols>
  <sheetData>
    <row r="2" spans="1:4">
      <c r="C2" s="112"/>
      <c r="D2" s="112"/>
    </row>
    <row r="3" spans="1:4" ht="72.75" customHeight="1">
      <c r="A3" s="42" t="s">
        <v>38</v>
      </c>
      <c r="B3" s="42" t="s">
        <v>92</v>
      </c>
      <c r="C3" s="116" t="s">
        <v>102</v>
      </c>
      <c r="D3" s="43" t="s">
        <v>103</v>
      </c>
    </row>
    <row r="4" spans="1:4" ht="29.25" customHeight="1">
      <c r="A4" s="53" t="s">
        <v>39</v>
      </c>
      <c r="B4" s="115">
        <v>1602</v>
      </c>
      <c r="C4" s="192">
        <v>300</v>
      </c>
      <c r="D4" s="113">
        <v>0.99</v>
      </c>
    </row>
    <row r="5" spans="1:4" ht="31.5" customHeight="1">
      <c r="A5" s="53" t="s">
        <v>40</v>
      </c>
      <c r="B5" s="115">
        <v>1150</v>
      </c>
      <c r="C5" s="192">
        <v>250</v>
      </c>
      <c r="D5" s="114">
        <v>0.99</v>
      </c>
    </row>
    <row r="6" spans="1:4" ht="29.25" customHeight="1">
      <c r="A6" s="53" t="s">
        <v>41</v>
      </c>
      <c r="B6" s="57" t="s">
        <v>101</v>
      </c>
      <c r="C6" s="192">
        <v>100</v>
      </c>
      <c r="D6" s="113">
        <v>0.99</v>
      </c>
    </row>
    <row r="7" spans="1:4" ht="43.5" customHeight="1">
      <c r="A7" s="53" t="s">
        <v>51</v>
      </c>
      <c r="B7" s="57" t="s">
        <v>100</v>
      </c>
      <c r="C7" s="193">
        <v>100</v>
      </c>
      <c r="D7" s="113">
        <v>0.99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Justification Statement Numbers</vt:lpstr>
      <vt:lpstr>applications by program-0029</vt:lpstr>
      <vt:lpstr>applications by form 0071 </vt:lpstr>
      <vt:lpstr>post-award forms 0071</vt:lpstr>
      <vt:lpstr>% of resp report elect.</vt:lpstr>
    </vt:vector>
  </TitlesOfParts>
  <Company>NEH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KMILLER</cp:lastModifiedBy>
  <cp:lastPrinted>2011-05-17T16:08:16Z</cp:lastPrinted>
  <dcterms:created xsi:type="dcterms:W3CDTF">2003-11-06T20:02:16Z</dcterms:created>
  <dcterms:modified xsi:type="dcterms:W3CDTF">2011-06-06T18:04:53Z</dcterms:modified>
</cp:coreProperties>
</file>