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95" windowHeight="12270" tabRatio="289"/>
  </bookViews>
  <sheets>
    <sheet name="Respondent" sheetId="1" r:id="rId1"/>
    <sheet name="EPA" sheetId="2" r:id="rId2"/>
  </sheets>
  <calcPr calcId="125725"/>
</workbook>
</file>

<file path=xl/calcChain.xml><?xml version="1.0" encoding="utf-8"?>
<calcChain xmlns="http://schemas.openxmlformats.org/spreadsheetml/2006/main">
  <c r="L40" i="1"/>
  <c r="F54"/>
  <c r="K41"/>
  <c r="K40"/>
  <c r="L16"/>
  <c r="I42"/>
  <c r="F16"/>
  <c r="H16" s="1"/>
  <c r="I16" l="1"/>
  <c r="J16"/>
  <c r="J63" l="1"/>
  <c r="F42"/>
  <c r="E44" s="1"/>
  <c r="F41"/>
  <c r="G10"/>
  <c r="F10"/>
  <c r="P30"/>
  <c r="G31"/>
  <c r="H10" l="1"/>
  <c r="I10" s="1"/>
  <c r="E15" i="2"/>
  <c r="E14"/>
  <c r="E13"/>
  <c r="D4"/>
  <c r="F4" s="1"/>
  <c r="D3"/>
  <c r="F3" s="1"/>
  <c r="D2"/>
  <c r="F2" s="1"/>
  <c r="J10" i="1" l="1"/>
  <c r="F5" i="2"/>
  <c r="H2"/>
  <c r="G2"/>
  <c r="G3"/>
  <c r="H3"/>
  <c r="H4"/>
  <c r="G4"/>
  <c r="I4" l="1"/>
  <c r="I3"/>
  <c r="I5" s="1"/>
  <c r="I2"/>
  <c r="G5"/>
  <c r="H5"/>
  <c r="G6" l="1"/>
  <c r="I7"/>
  <c r="K25" i="1" l="1"/>
  <c r="G9" l="1"/>
  <c r="G7"/>
  <c r="F44"/>
  <c r="D47" s="1"/>
  <c r="E36"/>
  <c r="E35"/>
  <c r="E34"/>
  <c r="K16" s="1"/>
  <c r="J41" s="1"/>
  <c r="F7"/>
  <c r="K10" l="1"/>
  <c r="D49"/>
  <c r="D54" s="1"/>
  <c r="H7"/>
  <c r="F9"/>
  <c r="H9" s="1"/>
  <c r="J7"/>
  <c r="I7" l="1"/>
  <c r="I18" s="1"/>
  <c r="H18"/>
  <c r="I9"/>
  <c r="J9"/>
  <c r="J18" s="1"/>
  <c r="K7"/>
  <c r="I40" l="1"/>
  <c r="I19"/>
  <c r="K9"/>
  <c r="K18" s="1"/>
  <c r="K21" l="1"/>
  <c r="J43" s="1"/>
  <c r="J40"/>
  <c r="I51" s="1"/>
  <c r="I52"/>
  <c r="I53" l="1"/>
  <c r="J42"/>
  <c r="J59" s="1"/>
  <c r="J64" s="1"/>
  <c r="H21"/>
  <c r="I43" s="1"/>
  <c r="D51"/>
  <c r="K24"/>
  <c r="K26" s="1"/>
  <c r="I56" s="1"/>
  <c r="K28" l="1"/>
  <c r="K29" s="1"/>
</calcChain>
</file>

<file path=xl/sharedStrings.xml><?xml version="1.0" encoding="utf-8"?>
<sst xmlns="http://schemas.openxmlformats.org/spreadsheetml/2006/main" count="107" uniqueCount="102">
  <si>
    <t>Activity</t>
  </si>
  <si>
    <t>(A)  Hours per Occurrence</t>
  </si>
  <si>
    <t>(B)  Occurrences/ Respondent/Year</t>
  </si>
  <si>
    <t>(C)  Hours/ Respondent/ 
Year (A x B)</t>
  </si>
  <si>
    <t>(D)  Respondents/ Year</t>
  </si>
  <si>
    <t>(E)  Technical Hours/Year (C x D)</t>
  </si>
  <si>
    <t>(F) Managerial Hours/Year (E x 0.05)*</t>
  </si>
  <si>
    <t>(G) Clerical Hours/Year (E x 0.10)</t>
  </si>
  <si>
    <t>(F)  Cost/ Year</t>
  </si>
  <si>
    <t>1. APPLICATIONS (Not Applicable)</t>
  </si>
  <si>
    <t>2. SURVEY AND STUDIES (Not Applicable)</t>
  </si>
  <si>
    <t>3.  ACQUISITION, INSTALLATION, AND UTILIZATION OF TECHNOLOGY AND SYSTEMS (Not Applicable)</t>
  </si>
  <si>
    <t>4. REPORT REQUIREMENTS</t>
  </si>
  <si>
    <t>A. Read Instructions</t>
  </si>
  <si>
    <t>Facility</t>
  </si>
  <si>
    <t>B. Required Activities</t>
  </si>
  <si>
    <t>C. Create Information (Included in 4B)</t>
  </si>
  <si>
    <t>D. Gather Existing Information (Included in 4E)</t>
  </si>
  <si>
    <t>Hours</t>
  </si>
  <si>
    <t>ANNUALIZED CAPITAL COSTS (Not Applicable)</t>
  </si>
  <si>
    <t>TOTAL ANNUALIZED COSTS (Annualized capital + O&amp;M costs) (Not Applicable)</t>
  </si>
  <si>
    <t>Assumptions and calculation area:</t>
  </si>
  <si>
    <t>Respondent Labor rates</t>
  </si>
  <si>
    <t>Loaded</t>
  </si>
  <si>
    <t>Unloaded</t>
  </si>
  <si>
    <t>Rate (110%)</t>
  </si>
  <si>
    <t>Technical labor rate</t>
  </si>
  <si>
    <t>http://www.bls.gov/news.release/ecec.t02.htm</t>
  </si>
  <si>
    <t>Management labor rate</t>
  </si>
  <si>
    <t>Clerical labor rate</t>
  </si>
  <si>
    <t>Number of facilities</t>
  </si>
  <si>
    <t>Stack Testing</t>
  </si>
  <si>
    <t>Number of New Tests</t>
  </si>
  <si>
    <t xml:space="preserve"> Stacks</t>
  </si>
  <si>
    <t>total new tests</t>
  </si>
  <si>
    <t>Cost</t>
  </si>
  <si>
    <t>Stack testing costs</t>
  </si>
  <si>
    <t>Method 12</t>
  </si>
  <si>
    <t>Number of Test</t>
  </si>
  <si>
    <t>Total</t>
  </si>
  <si>
    <t>Table 2. Civilian Workers, by occupational and Industry group, 2010</t>
  </si>
  <si>
    <t xml:space="preserve">E. Write Report </t>
  </si>
  <si>
    <t>5. RECORDKEEPING REQUIREMENTS</t>
  </si>
  <si>
    <t>Submit Quarterly report</t>
  </si>
  <si>
    <t>Total Testing Costs</t>
  </si>
  <si>
    <t>Stack testing</t>
  </si>
  <si>
    <t>Performance tests</t>
  </si>
  <si>
    <t>**This assumes labor and supplies are included in the testing costs when testing is performed by a Contractor</t>
  </si>
  <si>
    <t>(A) EPA Hours/ Occurrence</t>
  </si>
  <si>
    <t>(B) Occurrences/ Plant/Year</t>
  </si>
  <si>
    <t>(C) EPA Hours/ Plant/Year (A x B)</t>
  </si>
  <si>
    <t>(D) Plants/ Year</t>
  </si>
  <si>
    <t>(E) EPA Technical Hours/ Year (C x D)</t>
  </si>
  <si>
    <t>(F) EPA Managerial Hours/Year</t>
  </si>
  <si>
    <t>(G) EPA Clerical Hours/Year</t>
  </si>
  <si>
    <t>(H) Cost, $</t>
  </si>
  <si>
    <t>Notification of performance test</t>
  </si>
  <si>
    <t>Total Annual Hours</t>
  </si>
  <si>
    <t>hours</t>
  </si>
  <si>
    <t>unloaded labor rate</t>
  </si>
  <si>
    <t>mutiplyer</t>
  </si>
  <si>
    <t>Loaded rate</t>
  </si>
  <si>
    <t>% of Technical hours</t>
  </si>
  <si>
    <t>GS-13 Step 1</t>
  </si>
  <si>
    <t>Technical</t>
  </si>
  <si>
    <t>GS-15 Step 1</t>
  </si>
  <si>
    <t>Mangerial</t>
  </si>
  <si>
    <t>GS-07 Step 1</t>
  </si>
  <si>
    <t>Clerical</t>
  </si>
  <si>
    <t>Review Quarterly reports</t>
  </si>
  <si>
    <t>Review Test/CMS Results</t>
  </si>
  <si>
    <t>SALARY TABLE 2010-GS</t>
  </si>
  <si>
    <t>www.opm.gov/oca/10tables/html/gs_h.asp</t>
  </si>
  <si>
    <t>ANNUAL CAPITAL COSTS (Not Applicable)</t>
  </si>
  <si>
    <t>ANNUAL COSTS</t>
  </si>
  <si>
    <t>Other Annual Costs of Installation (ODC and Labor)**</t>
  </si>
  <si>
    <t>Total annual cost</t>
  </si>
  <si>
    <t xml:space="preserve">TOTAL ANNUAL COSTS (O&amp;M) </t>
  </si>
  <si>
    <t>Reporting</t>
  </si>
  <si>
    <t>Recordkeeping</t>
  </si>
  <si>
    <t>Respondents</t>
  </si>
  <si>
    <t>Responses</t>
  </si>
  <si>
    <t>Quarterly Report</t>
  </si>
  <si>
    <t>Cost Per Response</t>
  </si>
  <si>
    <t>Total Annual Hour Burden</t>
  </si>
  <si>
    <t>Total burden</t>
  </si>
  <si>
    <t>F. Affirmative defense reporting (2 reports per 3-year period for entire industry)</t>
  </si>
  <si>
    <t>6.  EXISTING BURDEN PRIOR TO AMENDMENTS* (No change)</t>
  </si>
  <si>
    <t>* Existing burden as per ICR for NESHAP for Primary Lead Smelters, EPA ICR Number 1856.06, OMB Control Number 2060-0414 which addressed exiting requirements for  bag leak detection recordkeeping and semi-annual reporting.</t>
  </si>
  <si>
    <t>Existing Performace Testing burden*</t>
  </si>
  <si>
    <t>TOTAL ANNUAL LABOR BURDEN AND COST FOR AMENDMENTS</t>
  </si>
  <si>
    <t xml:space="preserve">TOTAL ANNUAL LABOR BURDEN AND COST </t>
  </si>
  <si>
    <t>TOTAL TESING AND MONITORING  COSTS FOR AMENDMENTS</t>
  </si>
  <si>
    <t>Total additonal burden</t>
  </si>
  <si>
    <t>Main stack (3 new stack tests per year)</t>
  </si>
  <si>
    <t>Stack testing Furnace area and refining operations stacks (2 stacks, 4 new stack tests per year)</t>
  </si>
  <si>
    <t>Main stack - 3 new tests per year</t>
  </si>
  <si>
    <t>Furnace area and refining operations (2 stacks, 4 new tests per year)</t>
  </si>
  <si>
    <t>total respondent costs incl existing</t>
  </si>
  <si>
    <t>TOTAL TESTING/MONITORIG COSTS incl existing</t>
  </si>
  <si>
    <t>Total existing rpt/rkkpg</t>
  </si>
  <si>
    <t>Total Respondent Costs for amendments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</si>
</sst>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&quot;$&quot;#,##0"/>
    <numFmt numFmtId="166" formatCode="_(* #,##0_);_(* \(#,##0\);_(* &quot;-&quot;??_);_(@_)"/>
    <numFmt numFmtId="167" formatCode="_([$$-409]* #,##0_);_([$$-409]* \(#,##0\);_([$$-409]* &quot;-&quot;??_);_(@_)"/>
    <numFmt numFmtId="168" formatCode="&quot;$&quot;#,##0.00"/>
    <numFmt numFmtId="169" formatCode="_(&quot;$&quot;* #,##0_);_(&quot;$&quot;* \(#,##0\);_(&quot;$&quot;* &quot;-&quot;??_);_(@_)"/>
    <numFmt numFmtId="170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8.2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45066682943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1" fillId="0" borderId="1" xfId="4" applyBorder="1"/>
    <xf numFmtId="0" fontId="5" fillId="0" borderId="1" xfId="4" applyFont="1" applyBorder="1" applyAlignment="1" applyProtection="1">
      <alignment wrapText="1"/>
      <protection locked="0"/>
    </xf>
    <xf numFmtId="164" fontId="5" fillId="0" borderId="1" xfId="5" applyNumberFormat="1" applyFont="1" applyBorder="1" applyAlignment="1" applyProtection="1">
      <alignment wrapText="1"/>
      <protection locked="0"/>
    </xf>
    <xf numFmtId="165" fontId="5" fillId="0" borderId="1" xfId="4" applyNumberFormat="1" applyFont="1" applyBorder="1" applyAlignment="1" applyProtection="1">
      <alignment wrapText="1"/>
      <protection locked="0"/>
    </xf>
    <xf numFmtId="0" fontId="5" fillId="0" borderId="1" xfId="3" applyFont="1" applyBorder="1" applyAlignment="1" applyProtection="1">
      <alignment wrapText="1"/>
      <protection locked="0"/>
    </xf>
    <xf numFmtId="0" fontId="5" fillId="0" borderId="1" xfId="4" applyFont="1" applyFill="1" applyBorder="1" applyAlignment="1" applyProtection="1">
      <alignment wrapText="1"/>
      <protection locked="0"/>
    </xf>
    <xf numFmtId="166" fontId="5" fillId="0" borderId="1" xfId="5" applyNumberFormat="1" applyFont="1" applyBorder="1" applyAlignment="1" applyProtection="1">
      <alignment wrapText="1"/>
      <protection locked="0"/>
    </xf>
    <xf numFmtId="165" fontId="5" fillId="0" borderId="1" xfId="5" applyNumberFormat="1" applyFont="1" applyBorder="1" applyAlignment="1" applyProtection="1">
      <alignment wrapText="1"/>
      <protection locked="0"/>
    </xf>
    <xf numFmtId="166" fontId="5" fillId="0" borderId="1" xfId="4" applyNumberFormat="1" applyFont="1" applyFill="1" applyBorder="1" applyAlignment="1" applyProtection="1">
      <alignment wrapText="1"/>
      <protection locked="0"/>
    </xf>
    <xf numFmtId="167" fontId="5" fillId="0" borderId="1" xfId="4" applyNumberFormat="1" applyFont="1" applyBorder="1" applyAlignment="1" applyProtection="1">
      <alignment wrapText="1"/>
      <protection locked="0"/>
    </xf>
    <xf numFmtId="0" fontId="5" fillId="0" borderId="0" xfId="3" applyFont="1" applyBorder="1" applyAlignment="1" applyProtection="1">
      <protection locked="0"/>
    </xf>
    <xf numFmtId="0" fontId="5" fillId="0" borderId="0" xfId="3" applyFont="1" applyBorder="1" applyAlignment="1" applyProtection="1">
      <alignment wrapText="1"/>
      <protection locked="0"/>
    </xf>
    <xf numFmtId="0" fontId="1" fillId="0" borderId="0" xfId="4" applyBorder="1"/>
    <xf numFmtId="167" fontId="5" fillId="0" borderId="0" xfId="4" applyNumberFormat="1" applyFont="1" applyBorder="1" applyAlignment="1" applyProtection="1">
      <alignment wrapText="1"/>
      <protection locked="0"/>
    </xf>
    <xf numFmtId="0" fontId="5" fillId="0" borderId="0" xfId="4" applyFont="1" applyBorder="1" applyAlignment="1" applyProtection="1">
      <alignment wrapText="1"/>
      <protection locked="0"/>
    </xf>
    <xf numFmtId="0" fontId="5" fillId="4" borderId="1" xfId="3" applyFont="1" applyFill="1" applyBorder="1" applyAlignment="1" applyProtection="1">
      <alignment wrapText="1"/>
      <protection locked="0"/>
    </xf>
    <xf numFmtId="44" fontId="5" fillId="0" borderId="0" xfId="6" applyFont="1" applyBorder="1" applyAlignment="1" applyProtection="1">
      <alignment wrapText="1"/>
      <protection locked="0"/>
    </xf>
    <xf numFmtId="0" fontId="7" fillId="0" borderId="1" xfId="4" applyFont="1" applyFill="1" applyBorder="1" applyAlignment="1" applyProtection="1">
      <alignment wrapText="1"/>
      <protection locked="0"/>
    </xf>
    <xf numFmtId="168" fontId="7" fillId="0" borderId="1" xfId="4" applyNumberFormat="1" applyFont="1" applyFill="1" applyBorder="1" applyAlignment="1" applyProtection="1">
      <alignment wrapText="1"/>
      <protection locked="0"/>
    </xf>
    <xf numFmtId="0" fontId="5" fillId="0" borderId="0" xfId="4" applyFont="1" applyBorder="1" applyAlignment="1" applyProtection="1">
      <protection locked="0"/>
    </xf>
    <xf numFmtId="2" fontId="5" fillId="0" borderId="0" xfId="4" applyNumberFormat="1" applyFont="1" applyBorder="1" applyAlignment="1" applyProtection="1">
      <alignment wrapText="1"/>
      <protection locked="0"/>
    </xf>
    <xf numFmtId="165" fontId="5" fillId="0" borderId="1" xfId="4" applyNumberFormat="1" applyFont="1" applyFill="1" applyBorder="1" applyAlignment="1" applyProtection="1">
      <alignment wrapText="1"/>
      <protection locked="0"/>
    </xf>
    <xf numFmtId="169" fontId="0" fillId="0" borderId="0" xfId="1" applyNumberFormat="1" applyFont="1"/>
    <xf numFmtId="169" fontId="0" fillId="0" borderId="0" xfId="0" applyNumberFormat="1"/>
    <xf numFmtId="0" fontId="3" fillId="0" borderId="0" xfId="0" applyFont="1"/>
    <xf numFmtId="0" fontId="5" fillId="0" borderId="2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169" fontId="9" fillId="0" borderId="1" xfId="2" applyNumberFormat="1" applyFont="1" applyFill="1" applyBorder="1" applyAlignment="1" applyProtection="1">
      <alignment wrapText="1"/>
      <protection locked="0"/>
    </xf>
    <xf numFmtId="0" fontId="0" fillId="0" borderId="0" xfId="0" applyBorder="1"/>
    <xf numFmtId="0" fontId="5" fillId="0" borderId="0" xfId="0" applyFont="1" applyBorder="1" applyAlignment="1" applyProtection="1">
      <alignment wrapText="1"/>
      <protection locked="0"/>
    </xf>
    <xf numFmtId="166" fontId="5" fillId="0" borderId="0" xfId="5" applyNumberFormat="1" applyFont="1" applyBorder="1" applyAlignment="1" applyProtection="1">
      <alignment wrapText="1"/>
      <protection locked="0"/>
    </xf>
    <xf numFmtId="0" fontId="4" fillId="0" borderId="5" xfId="0" applyFont="1" applyBorder="1"/>
    <xf numFmtId="0" fontId="4" fillId="0" borderId="5" xfId="0" applyFont="1" applyBorder="1" applyAlignment="1">
      <alignment horizontal="center" wrapText="1"/>
    </xf>
    <xf numFmtId="0" fontId="10" fillId="0" borderId="6" xfId="0" applyFont="1" applyBorder="1"/>
    <xf numFmtId="170" fontId="10" fillId="0" borderId="6" xfId="0" applyNumberFormat="1" applyFont="1" applyBorder="1"/>
    <xf numFmtId="0" fontId="10" fillId="0" borderId="1" xfId="0" applyFont="1" applyBorder="1"/>
    <xf numFmtId="1" fontId="10" fillId="0" borderId="1" xfId="0" applyNumberFormat="1" applyFont="1" applyFill="1" applyBorder="1"/>
    <xf numFmtId="1" fontId="10" fillId="0" borderId="1" xfId="0" applyNumberFormat="1" applyFont="1" applyBorder="1"/>
    <xf numFmtId="170" fontId="5" fillId="0" borderId="1" xfId="5" applyNumberFormat="1" applyFont="1" applyBorder="1"/>
    <xf numFmtId="0" fontId="10" fillId="0" borderId="0" xfId="0" applyFont="1"/>
    <xf numFmtId="0" fontId="5" fillId="0" borderId="0" xfId="0" applyFont="1" applyBorder="1" applyAlignment="1" applyProtection="1">
      <protection locked="0"/>
    </xf>
    <xf numFmtId="0" fontId="10" fillId="0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horizontal="right"/>
    </xf>
    <xf numFmtId="168" fontId="10" fillId="0" borderId="1" xfId="0" applyNumberFormat="1" applyFont="1" applyBorder="1" applyAlignment="1">
      <alignment wrapText="1"/>
    </xf>
    <xf numFmtId="9" fontId="10" fillId="0" borderId="1" xfId="0" applyNumberFormat="1" applyFont="1" applyBorder="1" applyAlignment="1">
      <alignment wrapText="1"/>
    </xf>
    <xf numFmtId="169" fontId="5" fillId="0" borderId="1" xfId="6" applyNumberFormat="1" applyFont="1" applyFill="1" applyBorder="1" applyAlignment="1">
      <alignment wrapText="1"/>
    </xf>
    <xf numFmtId="0" fontId="11" fillId="0" borderId="1" xfId="7" applyBorder="1" applyAlignment="1" applyProtection="1"/>
    <xf numFmtId="167" fontId="9" fillId="0" borderId="1" xfId="2" applyNumberFormat="1" applyFont="1" applyFill="1" applyBorder="1" applyAlignment="1" applyProtection="1">
      <alignment wrapText="1"/>
      <protection locked="0"/>
    </xf>
    <xf numFmtId="169" fontId="5" fillId="0" borderId="6" xfId="6" applyNumberFormat="1" applyFont="1" applyFill="1" applyBorder="1"/>
    <xf numFmtId="169" fontId="5" fillId="0" borderId="1" xfId="6" applyNumberFormat="1" applyFont="1" applyFill="1" applyBorder="1"/>
    <xf numFmtId="166" fontId="0" fillId="0" borderId="0" xfId="0" applyNumberFormat="1"/>
    <xf numFmtId="165" fontId="0" fillId="0" borderId="0" xfId="0" applyNumberFormat="1"/>
    <xf numFmtId="168" fontId="0" fillId="0" borderId="0" xfId="0" applyNumberFormat="1"/>
    <xf numFmtId="167" fontId="0" fillId="0" borderId="0" xfId="0" applyNumberFormat="1"/>
    <xf numFmtId="166" fontId="3" fillId="0" borderId="0" xfId="0" applyNumberFormat="1" applyFont="1"/>
    <xf numFmtId="0" fontId="3" fillId="0" borderId="7" xfId="0" applyFont="1" applyBorder="1"/>
    <xf numFmtId="0" fontId="3" fillId="0" borderId="8" xfId="0" applyFont="1" applyBorder="1"/>
    <xf numFmtId="0" fontId="5" fillId="0" borderId="1" xfId="3" applyFont="1" applyBorder="1" applyAlignment="1" applyProtection="1">
      <alignment wrapText="1"/>
      <protection locked="0"/>
    </xf>
    <xf numFmtId="0" fontId="5" fillId="0" borderId="2" xfId="3" applyFont="1" applyBorder="1" applyAlignment="1" applyProtection="1">
      <alignment wrapText="1"/>
      <protection locked="0"/>
    </xf>
    <xf numFmtId="0" fontId="5" fillId="0" borderId="3" xfId="3" applyFont="1" applyBorder="1" applyAlignment="1" applyProtection="1">
      <alignment wrapText="1"/>
      <protection locked="0"/>
    </xf>
    <xf numFmtId="0" fontId="5" fillId="0" borderId="2" xfId="3" applyFont="1" applyBorder="1" applyAlignment="1" applyProtection="1">
      <alignment wrapText="1"/>
      <protection locked="0"/>
    </xf>
    <xf numFmtId="0" fontId="5" fillId="0" borderId="3" xfId="3" applyFont="1" applyBorder="1" applyAlignment="1" applyProtection="1">
      <alignment wrapText="1"/>
      <protection locked="0"/>
    </xf>
    <xf numFmtId="0" fontId="5" fillId="0" borderId="1" xfId="3" applyFont="1" applyBorder="1" applyAlignment="1" applyProtection="1">
      <alignment horizontal="left"/>
      <protection locked="0"/>
    </xf>
    <xf numFmtId="165" fontId="5" fillId="0" borderId="1" xfId="4" applyNumberFormat="1" applyFont="1" applyFill="1" applyBorder="1" applyAlignment="1" applyProtection="1">
      <alignment vertical="top" wrapText="1"/>
      <protection locked="0"/>
    </xf>
    <xf numFmtId="43" fontId="0" fillId="0" borderId="0" xfId="0" applyNumberFormat="1"/>
    <xf numFmtId="43" fontId="0" fillId="0" borderId="0" xfId="0" applyNumberFormat="1" applyBorder="1"/>
    <xf numFmtId="168" fontId="0" fillId="0" borderId="0" xfId="0" applyNumberFormat="1" applyBorder="1"/>
    <xf numFmtId="1" fontId="0" fillId="0" borderId="0" xfId="0" applyNumberFormat="1"/>
    <xf numFmtId="164" fontId="10" fillId="0" borderId="1" xfId="0" applyNumberFormat="1" applyFont="1" applyBorder="1"/>
    <xf numFmtId="0" fontId="3" fillId="0" borderId="0" xfId="0" applyFont="1" applyAlignment="1">
      <alignment wrapText="1"/>
    </xf>
    <xf numFmtId="165" fontId="8" fillId="3" borderId="0" xfId="0" applyNumberFormat="1" applyFont="1" applyFill="1"/>
    <xf numFmtId="165" fontId="3" fillId="5" borderId="0" xfId="0" applyNumberFormat="1" applyFont="1" applyFill="1"/>
    <xf numFmtId="165" fontId="3" fillId="0" borderId="0" xfId="0" applyNumberFormat="1" applyFont="1"/>
    <xf numFmtId="0" fontId="5" fillId="0" borderId="1" xfId="3" applyFont="1" applyBorder="1" applyAlignment="1" applyProtection="1">
      <alignment wrapText="1"/>
      <protection locked="0"/>
    </xf>
    <xf numFmtId="0" fontId="5" fillId="0" borderId="1" xfId="3" applyFont="1" applyFill="1" applyBorder="1" applyAlignment="1" applyProtection="1">
      <alignment wrapText="1"/>
      <protection locked="0"/>
    </xf>
    <xf numFmtId="164" fontId="5" fillId="0" borderId="1" xfId="5" applyNumberFormat="1" applyFont="1" applyFill="1" applyBorder="1" applyAlignment="1" applyProtection="1">
      <alignment wrapText="1"/>
      <protection locked="0"/>
    </xf>
    <xf numFmtId="43" fontId="0" fillId="0" borderId="0" xfId="0" applyNumberFormat="1" applyFill="1"/>
    <xf numFmtId="168" fontId="0" fillId="0" borderId="0" xfId="0" applyNumberFormat="1" applyFill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69" fontId="0" fillId="0" borderId="0" xfId="1" applyNumberFormat="1" applyFont="1" applyAlignment="1">
      <alignment horizontal="center"/>
    </xf>
    <xf numFmtId="0" fontId="4" fillId="0" borderId="1" xfId="4" applyFont="1" applyBorder="1" applyAlignment="1" applyProtection="1">
      <alignment horizontal="center" wrapText="1"/>
      <protection locked="0"/>
    </xf>
    <xf numFmtId="164" fontId="5" fillId="0" borderId="1" xfId="5" applyNumberFormat="1" applyFont="1" applyBorder="1" applyAlignment="1" applyProtection="1">
      <alignment vertical="top" wrapText="1"/>
      <protection locked="0"/>
    </xf>
    <xf numFmtId="0" fontId="5" fillId="0" borderId="1" xfId="3" applyFont="1" applyBorder="1" applyAlignment="1" applyProtection="1">
      <alignment wrapText="1"/>
      <protection locked="0"/>
    </xf>
    <xf numFmtId="0" fontId="4" fillId="0" borderId="1" xfId="3" applyFont="1" applyBorder="1" applyAlignment="1" applyProtection="1">
      <alignment horizontal="center" vertical="center" wrapText="1"/>
      <protection locked="0"/>
    </xf>
    <xf numFmtId="0" fontId="5" fillId="0" borderId="1" xfId="3" applyFont="1" applyBorder="1" applyAlignment="1" applyProtection="1">
      <alignment horizontal="left" wrapText="1"/>
      <protection locked="0"/>
    </xf>
    <xf numFmtId="0" fontId="5" fillId="0" borderId="1" xfId="3" applyFont="1" applyBorder="1" applyAlignment="1" applyProtection="1">
      <alignment vertical="center" wrapText="1"/>
      <protection locked="0"/>
    </xf>
    <xf numFmtId="0" fontId="5" fillId="0" borderId="2" xfId="3" applyFont="1" applyBorder="1" applyAlignment="1" applyProtection="1">
      <alignment horizontal="left" wrapText="1"/>
      <protection locked="0"/>
    </xf>
    <xf numFmtId="0" fontId="5" fillId="0" borderId="3" xfId="3" applyFont="1" applyBorder="1" applyAlignment="1" applyProtection="1">
      <alignment horizontal="left" wrapText="1"/>
      <protection locked="0"/>
    </xf>
    <xf numFmtId="0" fontId="5" fillId="0" borderId="2" xfId="3" applyFont="1" applyBorder="1" applyAlignment="1" applyProtection="1">
      <alignment wrapText="1"/>
      <protection locked="0"/>
    </xf>
    <xf numFmtId="0" fontId="5" fillId="0" borderId="3" xfId="3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wrapText="1"/>
      <protection locked="0"/>
    </xf>
    <xf numFmtId="0" fontId="5" fillId="0" borderId="3" xfId="0" applyFont="1" applyBorder="1" applyAlignment="1" applyProtection="1">
      <alignment wrapText="1"/>
      <protection locked="0"/>
    </xf>
  </cellXfs>
  <cellStyles count="8">
    <cellStyle name="Comma 6" xfId="5"/>
    <cellStyle name="Currency" xfId="1" builtinId="4"/>
    <cellStyle name="Currency 6" xfId="6"/>
    <cellStyle name="Good" xfId="2" builtinId="26"/>
    <cellStyle name="Hyperlink" xfId="7" builtinId="8"/>
    <cellStyle name="Normal" xfId="0" builtinId="0"/>
    <cellStyle name="Normal 5" xfId="3"/>
    <cellStyle name="Normal 6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pm.gov/oca/10tables/html/gs_h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74"/>
  <sheetViews>
    <sheetView tabSelected="1" topLeftCell="D25" zoomScaleNormal="100" workbookViewId="0">
      <selection activeCell="L40" sqref="L40"/>
    </sheetView>
  </sheetViews>
  <sheetFormatPr defaultRowHeight="15"/>
  <cols>
    <col min="1" max="1" width="3.85546875" customWidth="1"/>
    <col min="2" max="2" width="8.28515625" customWidth="1"/>
    <col min="3" max="3" width="51.140625" customWidth="1"/>
    <col min="4" max="4" width="20.7109375" bestFit="1" customWidth="1"/>
    <col min="5" max="5" width="19.85546875" bestFit="1" customWidth="1"/>
    <col min="6" max="6" width="18" customWidth="1"/>
    <col min="7" max="7" width="12.7109375" customWidth="1"/>
    <col min="8" max="8" width="21.28515625" customWidth="1"/>
    <col min="9" max="9" width="18.5703125" customWidth="1"/>
    <col min="10" max="10" width="18.85546875" customWidth="1"/>
    <col min="11" max="11" width="15.5703125" customWidth="1"/>
    <col min="12" max="12" width="10.140625" bestFit="1" customWidth="1"/>
    <col min="13" max="13" width="9.5703125" bestFit="1" customWidth="1"/>
  </cols>
  <sheetData>
    <row r="1" spans="1:13" ht="39">
      <c r="A1" s="89" t="s">
        <v>0</v>
      </c>
      <c r="B1" s="89"/>
      <c r="C1" s="89"/>
      <c r="D1" s="86" t="s">
        <v>1</v>
      </c>
      <c r="E1" s="86" t="s">
        <v>2</v>
      </c>
      <c r="F1" s="86" t="s">
        <v>3</v>
      </c>
      <c r="G1" s="86" t="s">
        <v>4</v>
      </c>
      <c r="H1" s="86" t="s">
        <v>5</v>
      </c>
      <c r="I1" s="86" t="s">
        <v>6</v>
      </c>
      <c r="J1" s="86" t="s">
        <v>7</v>
      </c>
      <c r="K1" s="86" t="s">
        <v>8</v>
      </c>
    </row>
    <row r="2" spans="1:13">
      <c r="A2" s="90" t="s">
        <v>9</v>
      </c>
      <c r="B2" s="90"/>
      <c r="C2" s="90"/>
      <c r="D2" s="1"/>
      <c r="E2" s="1"/>
      <c r="F2" s="2"/>
      <c r="G2" s="1"/>
      <c r="H2" s="3"/>
      <c r="I2" s="3"/>
      <c r="J2" s="3"/>
      <c r="K2" s="4"/>
    </row>
    <row r="3" spans="1:13">
      <c r="A3" s="90" t="s">
        <v>10</v>
      </c>
      <c r="B3" s="90"/>
      <c r="C3" s="90"/>
      <c r="D3" s="1"/>
      <c r="E3" s="1"/>
      <c r="F3" s="2"/>
      <c r="G3" s="1"/>
      <c r="H3" s="3"/>
      <c r="I3" s="3"/>
      <c r="J3" s="3"/>
      <c r="K3" s="4"/>
    </row>
    <row r="4" spans="1:13">
      <c r="A4" s="90" t="s">
        <v>11</v>
      </c>
      <c r="B4" s="90"/>
      <c r="C4" s="90"/>
      <c r="D4" s="1"/>
      <c r="E4" s="2"/>
      <c r="F4" s="1"/>
      <c r="G4" s="1"/>
      <c r="H4" s="3"/>
      <c r="I4" s="3"/>
      <c r="J4" s="3"/>
      <c r="K4" s="4"/>
    </row>
    <row r="5" spans="1:13">
      <c r="A5" s="88" t="s">
        <v>12</v>
      </c>
      <c r="B5" s="88"/>
      <c r="C5" s="88"/>
      <c r="D5" s="1"/>
      <c r="E5" s="1"/>
      <c r="F5" s="2"/>
      <c r="G5" s="1"/>
      <c r="H5" s="3"/>
      <c r="I5" s="3"/>
      <c r="J5" s="3"/>
      <c r="K5" s="4"/>
    </row>
    <row r="6" spans="1:13">
      <c r="A6" s="5"/>
      <c r="B6" s="88" t="s">
        <v>13</v>
      </c>
      <c r="C6" s="88"/>
      <c r="D6" s="1"/>
      <c r="E6" s="1"/>
      <c r="F6" s="1"/>
      <c r="G6" s="1"/>
      <c r="H6" s="3"/>
      <c r="I6" s="3"/>
      <c r="J6" s="3"/>
      <c r="K6" s="4"/>
    </row>
    <row r="7" spans="1:13">
      <c r="A7" s="5"/>
      <c r="B7" s="5"/>
      <c r="C7" s="5" t="s">
        <v>14</v>
      </c>
      <c r="D7" s="2">
        <v>2</v>
      </c>
      <c r="E7" s="2">
        <v>1</v>
      </c>
      <c r="F7" s="2">
        <f>E7*D7</f>
        <v>2</v>
      </c>
      <c r="G7" s="2">
        <f>D38</f>
        <v>1</v>
      </c>
      <c r="H7" s="3">
        <f>F7*G7</f>
        <v>2</v>
      </c>
      <c r="I7" s="3">
        <f>H7*0.05</f>
        <v>0.1</v>
      </c>
      <c r="J7" s="3">
        <f>H7*0.1</f>
        <v>0.2</v>
      </c>
      <c r="K7" s="22">
        <f>(H7*$E$34 )+(I7*$E$35 ) + (J7*$E$36 )</f>
        <v>215.79600000000002</v>
      </c>
    </row>
    <row r="8" spans="1:13">
      <c r="A8" s="5"/>
      <c r="B8" s="88" t="s">
        <v>15</v>
      </c>
      <c r="C8" s="88"/>
      <c r="D8" s="1"/>
      <c r="E8" s="1"/>
      <c r="F8" s="2"/>
      <c r="G8" s="1"/>
      <c r="H8" s="3"/>
      <c r="I8" s="3"/>
      <c r="J8" s="3"/>
      <c r="K8" s="22"/>
    </row>
    <row r="9" spans="1:13" s="81" customFormat="1" ht="26.25">
      <c r="A9" s="77"/>
      <c r="B9" s="77"/>
      <c r="C9" s="77" t="s">
        <v>95</v>
      </c>
      <c r="D9" s="6">
        <v>8</v>
      </c>
      <c r="E9" s="6">
        <v>8</v>
      </c>
      <c r="F9" s="6">
        <f t="shared" ref="F9:F10" si="0">E9*D9</f>
        <v>64</v>
      </c>
      <c r="G9" s="6">
        <f>$D$38</f>
        <v>1</v>
      </c>
      <c r="H9" s="78">
        <f t="shared" ref="H9" si="1">F9*G9</f>
        <v>64</v>
      </c>
      <c r="I9" s="78">
        <f t="shared" ref="I9" si="2">H9*0.05</f>
        <v>3.2</v>
      </c>
      <c r="J9" s="78">
        <f t="shared" ref="J9" si="3">H9*0.1</f>
        <v>6.4</v>
      </c>
      <c r="K9" s="22">
        <f>(H9*$E$34 )+(I9*$E$35 ) + (J9*$E$36 )</f>
        <v>6905.4720000000007</v>
      </c>
      <c r="L9" s="79"/>
      <c r="M9" s="80"/>
    </row>
    <row r="10" spans="1:13" s="81" customFormat="1">
      <c r="A10" s="77"/>
      <c r="B10" s="77"/>
      <c r="C10" s="77" t="s">
        <v>94</v>
      </c>
      <c r="D10" s="6">
        <v>8</v>
      </c>
      <c r="E10" s="6">
        <v>3</v>
      </c>
      <c r="F10" s="6">
        <f t="shared" si="0"/>
        <v>24</v>
      </c>
      <c r="G10" s="6">
        <f>$D$38</f>
        <v>1</v>
      </c>
      <c r="H10" s="78">
        <f t="shared" ref="H10" si="4">F10*G10</f>
        <v>24</v>
      </c>
      <c r="I10" s="78">
        <f t="shared" ref="I10" si="5">H10*0.05</f>
        <v>1.2000000000000002</v>
      </c>
      <c r="J10" s="78">
        <f t="shared" ref="J10" si="6">H10*0.1</f>
        <v>2.4000000000000004</v>
      </c>
      <c r="K10" s="22">
        <f>(H10*$E$34 )+(I10*$E$35 ) + (J10*$E$36 )</f>
        <v>2589.5520000000001</v>
      </c>
      <c r="L10" s="79"/>
      <c r="M10" s="80"/>
    </row>
    <row r="11" spans="1:13">
      <c r="A11" s="5"/>
      <c r="B11" s="88" t="s">
        <v>16</v>
      </c>
      <c r="C11" s="88"/>
      <c r="D11" s="1"/>
      <c r="E11" s="1"/>
      <c r="F11" s="2"/>
      <c r="G11" s="1"/>
      <c r="H11" s="3"/>
      <c r="I11" s="3"/>
      <c r="J11" s="3"/>
      <c r="K11" s="4"/>
    </row>
    <row r="12" spans="1:13">
      <c r="A12" s="5"/>
      <c r="B12" s="88" t="s">
        <v>17</v>
      </c>
      <c r="C12" s="88"/>
      <c r="D12" s="1"/>
      <c r="E12" s="1"/>
      <c r="F12" s="2"/>
      <c r="G12" s="1"/>
      <c r="H12" s="3"/>
      <c r="I12" s="3"/>
      <c r="J12" s="3"/>
      <c r="K12" s="4"/>
    </row>
    <row r="13" spans="1:13">
      <c r="A13" s="5"/>
      <c r="B13" s="94" t="s">
        <v>41</v>
      </c>
      <c r="C13" s="95"/>
      <c r="D13" s="1"/>
      <c r="E13" s="1"/>
      <c r="F13" s="2"/>
      <c r="G13" s="1"/>
      <c r="H13" s="3"/>
      <c r="I13" s="3"/>
      <c r="J13" s="3"/>
      <c r="K13" s="4"/>
    </row>
    <row r="14" spans="1:13" ht="30" customHeight="1">
      <c r="A14" s="60"/>
      <c r="B14" s="92" t="s">
        <v>86</v>
      </c>
      <c r="C14" s="93"/>
      <c r="D14" s="1"/>
      <c r="E14" s="2"/>
      <c r="F14" s="2"/>
      <c r="G14" s="2"/>
      <c r="H14" s="3"/>
      <c r="I14" s="87">
        <v>30</v>
      </c>
      <c r="J14" s="87"/>
      <c r="K14" s="66">
        <v>3141</v>
      </c>
    </row>
    <row r="15" spans="1:13">
      <c r="A15" s="88" t="s">
        <v>42</v>
      </c>
      <c r="B15" s="88"/>
      <c r="C15" s="88"/>
      <c r="D15" s="1"/>
      <c r="E15" s="1"/>
      <c r="F15" s="2"/>
      <c r="G15" s="1"/>
      <c r="H15" s="3"/>
      <c r="I15" s="3"/>
      <c r="J15" s="3"/>
      <c r="K15" s="4"/>
    </row>
    <row r="16" spans="1:13">
      <c r="A16" s="76"/>
      <c r="B16" s="94" t="s">
        <v>43</v>
      </c>
      <c r="C16" s="95"/>
      <c r="D16" s="1">
        <v>16</v>
      </c>
      <c r="E16" s="2">
        <v>4</v>
      </c>
      <c r="F16" s="2">
        <f t="shared" ref="F16" si="7">E16*D16</f>
        <v>64</v>
      </c>
      <c r="G16" s="2">
        <v>1</v>
      </c>
      <c r="H16" s="3">
        <f>F16*G16</f>
        <v>64</v>
      </c>
      <c r="I16" s="3">
        <f>H16*0.05</f>
        <v>3.2</v>
      </c>
      <c r="J16" s="3">
        <f>H16*0.1</f>
        <v>6.4</v>
      </c>
      <c r="K16" s="22">
        <f>(H16*$E$34 )+(I16*$E$35 ) + (J16*$E$36 )</f>
        <v>6905.4720000000007</v>
      </c>
      <c r="L16" s="67">
        <f>H16+I16+J16</f>
        <v>73.600000000000009</v>
      </c>
    </row>
    <row r="17" spans="1:73">
      <c r="A17" s="76"/>
      <c r="B17" s="76"/>
      <c r="C17" s="76"/>
      <c r="D17" s="1"/>
      <c r="E17" s="1"/>
      <c r="F17" s="2"/>
      <c r="G17" s="1"/>
      <c r="H17" s="3"/>
      <c r="I17" s="3"/>
      <c r="J17" s="3">
        <v>0</v>
      </c>
      <c r="K17" s="4"/>
      <c r="L17" s="68"/>
      <c r="M17" s="6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</row>
    <row r="18" spans="1:73">
      <c r="A18" s="91" t="s">
        <v>90</v>
      </c>
      <c r="B18" s="91"/>
      <c r="C18" s="91"/>
      <c r="D18" s="1"/>
      <c r="E18" s="2"/>
      <c r="F18" s="1"/>
      <c r="G18" s="7"/>
      <c r="H18" s="7">
        <f>SUM(H2:H16)</f>
        <v>154</v>
      </c>
      <c r="I18" s="7">
        <f>SUM(I2:I16)</f>
        <v>37.700000000000003</v>
      </c>
      <c r="J18" s="7">
        <f>SUM(J2:J16)</f>
        <v>15.4</v>
      </c>
      <c r="K18" s="8">
        <f>SUM(K2:K16)</f>
        <v>19757.292000000001</v>
      </c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</row>
    <row r="19" spans="1:73">
      <c r="A19" s="91"/>
      <c r="B19" s="91"/>
      <c r="C19" s="91"/>
      <c r="D19" s="1"/>
      <c r="E19" s="1"/>
      <c r="F19" s="9"/>
      <c r="G19" s="1"/>
      <c r="H19" s="1"/>
      <c r="I19" s="7">
        <f>H18+I18+J18</f>
        <v>207.1</v>
      </c>
      <c r="J19" s="2" t="s">
        <v>18</v>
      </c>
      <c r="K19" s="10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</row>
    <row r="20" spans="1:73">
      <c r="A20" s="65" t="s">
        <v>87</v>
      </c>
      <c r="B20" s="61"/>
      <c r="C20" s="62"/>
      <c r="D20" s="1"/>
      <c r="E20" s="2"/>
      <c r="F20" s="2"/>
      <c r="G20" s="2"/>
      <c r="H20" s="7">
        <v>6095</v>
      </c>
      <c r="I20" s="3"/>
      <c r="J20" s="3"/>
      <c r="K20" s="22">
        <v>492041</v>
      </c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</row>
    <row r="21" spans="1:73">
      <c r="A21" s="65" t="s">
        <v>91</v>
      </c>
      <c r="B21" s="63"/>
      <c r="C21" s="64"/>
      <c r="D21" s="1"/>
      <c r="E21" s="2"/>
      <c r="F21" s="2"/>
      <c r="G21" s="2"/>
      <c r="H21" s="7">
        <f>H20+I19</f>
        <v>6302.1</v>
      </c>
      <c r="I21" s="3"/>
      <c r="J21" s="3"/>
      <c r="K21" s="22">
        <f>K20+K18</f>
        <v>511798.29200000002</v>
      </c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</row>
    <row r="22" spans="1:73">
      <c r="A22" s="88" t="s">
        <v>73</v>
      </c>
      <c r="B22" s="88"/>
      <c r="C22" s="88"/>
      <c r="D22" s="1"/>
      <c r="E22" s="1"/>
      <c r="F22" s="9"/>
      <c r="G22" s="1"/>
      <c r="H22" s="1"/>
      <c r="I22" s="7"/>
      <c r="J22" s="2"/>
      <c r="K22" s="10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</row>
    <row r="23" spans="1:73" s="27" customFormat="1">
      <c r="A23" s="88" t="s">
        <v>74</v>
      </c>
      <c r="B23" s="88"/>
      <c r="C23" s="88"/>
      <c r="D23" s="1"/>
      <c r="E23" s="1"/>
      <c r="F23" s="1"/>
      <c r="G23" s="1"/>
      <c r="H23" s="1"/>
      <c r="I23" s="1"/>
      <c r="J23" s="1"/>
      <c r="K23" s="10">
        <v>0</v>
      </c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</row>
    <row r="24" spans="1:73" s="27" customFormat="1" ht="12.75">
      <c r="A24" s="26"/>
      <c r="B24" s="96" t="s">
        <v>46</v>
      </c>
      <c r="C24" s="97"/>
      <c r="K24" s="50">
        <f>D49</f>
        <v>143000</v>
      </c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</row>
    <row r="25" spans="1:73" s="27" customFormat="1" ht="12.75">
      <c r="A25" s="26"/>
      <c r="B25" s="96" t="s">
        <v>75</v>
      </c>
      <c r="C25" s="97"/>
      <c r="K25" s="28">
        <f>G56</f>
        <v>0</v>
      </c>
      <c r="L25" s="30"/>
      <c r="M25" s="30"/>
      <c r="N25" s="31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</row>
    <row r="26" spans="1:73">
      <c r="A26" s="26"/>
      <c r="B26" s="96" t="s">
        <v>76</v>
      </c>
      <c r="C26" s="97"/>
      <c r="D26" s="27"/>
      <c r="E26" s="27"/>
      <c r="F26" s="27"/>
      <c r="G26" s="27"/>
      <c r="H26" s="27"/>
      <c r="I26" s="27"/>
      <c r="J26" s="27"/>
      <c r="K26" s="50">
        <f>SUM(K24:K25)</f>
        <v>143000</v>
      </c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</row>
    <row r="27" spans="1:73">
      <c r="A27" s="88" t="s">
        <v>19</v>
      </c>
      <c r="B27" s="88"/>
      <c r="C27" s="88"/>
      <c r="D27" s="1"/>
      <c r="E27" s="1"/>
      <c r="F27" s="1"/>
      <c r="G27" s="1"/>
      <c r="H27" s="1"/>
      <c r="I27" s="1"/>
      <c r="J27" s="1"/>
      <c r="K27" s="10">
        <v>0</v>
      </c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</row>
    <row r="28" spans="1:73" ht="29.25" customHeight="1">
      <c r="A28" s="88" t="s">
        <v>77</v>
      </c>
      <c r="B28" s="88"/>
      <c r="C28" s="88"/>
      <c r="D28" s="1"/>
      <c r="E28" s="1"/>
      <c r="F28" s="1"/>
      <c r="G28" s="1"/>
      <c r="H28" s="1"/>
      <c r="I28" s="1"/>
      <c r="J28" s="1"/>
      <c r="K28" s="10">
        <f>K26</f>
        <v>143000</v>
      </c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</row>
    <row r="29" spans="1:73">
      <c r="A29" s="88" t="s">
        <v>20</v>
      </c>
      <c r="B29" s="88"/>
      <c r="C29" s="88"/>
      <c r="D29" s="1"/>
      <c r="E29" s="1"/>
      <c r="F29" s="1"/>
      <c r="G29" s="1"/>
      <c r="H29" s="1"/>
      <c r="I29" s="1"/>
      <c r="J29" s="1"/>
      <c r="K29" s="10">
        <f>K28</f>
        <v>143000</v>
      </c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</row>
    <row r="30" spans="1:73">
      <c r="A30" s="11" t="s">
        <v>88</v>
      </c>
      <c r="B30" s="12"/>
      <c r="C30" s="12"/>
      <c r="D30" s="13"/>
      <c r="E30" s="13"/>
      <c r="F30" s="13"/>
      <c r="G30" s="13"/>
      <c r="H30" s="13"/>
      <c r="I30" s="13"/>
      <c r="J30" s="13"/>
      <c r="K30" s="14"/>
      <c r="P30">
        <f>417930/36.3</f>
        <v>11513.223140495869</v>
      </c>
    </row>
    <row r="31" spans="1:73">
      <c r="A31" s="11" t="s">
        <v>47</v>
      </c>
      <c r="B31" s="12"/>
      <c r="C31" s="12"/>
      <c r="D31" s="15"/>
      <c r="E31" s="15"/>
      <c r="F31" s="15"/>
      <c r="G31" s="15">
        <f>1343-46</f>
        <v>1297</v>
      </c>
      <c r="H31" s="15"/>
      <c r="I31" s="15"/>
      <c r="J31" s="15"/>
      <c r="K31" s="15"/>
    </row>
    <row r="32" spans="1:73">
      <c r="A32" s="11"/>
      <c r="B32" s="12"/>
      <c r="C32" s="12"/>
      <c r="D32" s="15"/>
      <c r="E32" s="15"/>
      <c r="F32" s="15"/>
      <c r="G32" s="15"/>
      <c r="H32" s="15"/>
      <c r="I32" s="15"/>
      <c r="J32" s="15"/>
      <c r="K32" s="15"/>
    </row>
    <row r="33" spans="1:12">
      <c r="A33" s="12"/>
      <c r="B33" s="12"/>
      <c r="C33" s="16" t="s">
        <v>21</v>
      </c>
      <c r="D33" s="2" t="s">
        <v>22</v>
      </c>
      <c r="E33" s="2" t="s">
        <v>23</v>
      </c>
      <c r="F33" s="2" t="s">
        <v>24</v>
      </c>
      <c r="G33" s="2" t="s">
        <v>25</v>
      </c>
      <c r="H33" s="17"/>
      <c r="I33" s="15"/>
      <c r="J33" s="15"/>
      <c r="K33" s="15"/>
    </row>
    <row r="34" spans="1:12" ht="39">
      <c r="A34" s="12"/>
      <c r="B34" s="12"/>
      <c r="C34" s="12"/>
      <c r="D34" s="18" t="s">
        <v>26</v>
      </c>
      <c r="E34" s="19">
        <f>F34*G34</f>
        <v>97.209000000000003</v>
      </c>
      <c r="F34" s="6">
        <v>46.29</v>
      </c>
      <c r="G34" s="2">
        <v>2.1</v>
      </c>
      <c r="H34" s="17" t="s">
        <v>27</v>
      </c>
      <c r="I34" s="20" t="s">
        <v>40</v>
      </c>
      <c r="J34" s="15"/>
      <c r="K34" s="15"/>
    </row>
    <row r="35" spans="1:12">
      <c r="A35" s="12"/>
      <c r="B35" s="12"/>
      <c r="C35" s="12"/>
      <c r="D35" s="18" t="s">
        <v>28</v>
      </c>
      <c r="E35" s="19">
        <f>F35*G35</f>
        <v>116.04600000000001</v>
      </c>
      <c r="F35" s="6">
        <v>55.26</v>
      </c>
      <c r="G35" s="2">
        <v>2.1</v>
      </c>
      <c r="H35" s="21"/>
      <c r="I35" s="15"/>
      <c r="J35" s="15"/>
      <c r="K35" s="15"/>
    </row>
    <row r="36" spans="1:12">
      <c r="A36" s="12"/>
      <c r="B36" s="12"/>
      <c r="C36" s="12"/>
      <c r="D36" s="18" t="s">
        <v>29</v>
      </c>
      <c r="E36" s="19">
        <f>F36*G36</f>
        <v>48.867000000000004</v>
      </c>
      <c r="F36" s="6">
        <v>23.27</v>
      </c>
      <c r="G36" s="2">
        <v>2.1</v>
      </c>
      <c r="H36" s="15"/>
      <c r="I36" s="15"/>
      <c r="J36" s="15"/>
      <c r="K36" s="15"/>
    </row>
    <row r="38" spans="1:12">
      <c r="C38" t="s">
        <v>30</v>
      </c>
      <c r="D38">
        <v>1</v>
      </c>
    </row>
    <row r="39" spans="1:12">
      <c r="I39" t="s">
        <v>18</v>
      </c>
      <c r="J39" t="s">
        <v>35</v>
      </c>
    </row>
    <row r="40" spans="1:12">
      <c r="C40" t="s">
        <v>31</v>
      </c>
      <c r="D40" s="83" t="s">
        <v>32</v>
      </c>
      <c r="E40" s="83" t="s">
        <v>33</v>
      </c>
      <c r="F40" s="83" t="s">
        <v>34</v>
      </c>
      <c r="H40" t="s">
        <v>78</v>
      </c>
      <c r="I40" s="53">
        <f>SUM(H7:J14)</f>
        <v>133.5</v>
      </c>
      <c r="J40" s="54">
        <f>SUM(K7:K14)</f>
        <v>12851.820000000002</v>
      </c>
      <c r="K40">
        <f>J40/4</f>
        <v>3212.9550000000004</v>
      </c>
      <c r="L40">
        <f>K40+(143000/4)</f>
        <v>38962.955000000002</v>
      </c>
    </row>
    <row r="41" spans="1:12">
      <c r="C41" t="s">
        <v>96</v>
      </c>
      <c r="D41" s="83">
        <v>3</v>
      </c>
      <c r="E41" s="83">
        <v>1</v>
      </c>
      <c r="F41" s="83">
        <f>E41*D41</f>
        <v>3</v>
      </c>
      <c r="H41" t="s">
        <v>79</v>
      </c>
      <c r="I41" s="53">
        <v>73</v>
      </c>
      <c r="J41" s="54">
        <f>K16</f>
        <v>6905.4720000000007</v>
      </c>
      <c r="K41">
        <f>J41/4</f>
        <v>1726.3680000000002</v>
      </c>
    </row>
    <row r="42" spans="1:12" ht="30">
      <c r="C42" s="82" t="s">
        <v>97</v>
      </c>
      <c r="D42" s="83">
        <v>4</v>
      </c>
      <c r="E42" s="84">
        <v>2</v>
      </c>
      <c r="F42" s="83">
        <f>E42*D42</f>
        <v>8</v>
      </c>
      <c r="H42" s="25" t="s">
        <v>93</v>
      </c>
      <c r="I42" s="57">
        <f>SUM(I40:I41)</f>
        <v>206.5</v>
      </c>
      <c r="J42" s="73">
        <f>SUM(J40:J41)</f>
        <v>19757.292000000001</v>
      </c>
    </row>
    <row r="43" spans="1:12">
      <c r="C43" t="s">
        <v>36</v>
      </c>
      <c r="D43" s="83" t="s">
        <v>35</v>
      </c>
      <c r="E43" s="83" t="s">
        <v>38</v>
      </c>
      <c r="F43" s="83" t="s">
        <v>39</v>
      </c>
      <c r="H43" t="s">
        <v>85</v>
      </c>
      <c r="I43" s="70">
        <f>H21</f>
        <v>6302.1</v>
      </c>
      <c r="J43" s="54">
        <f>K21</f>
        <v>511798.29200000002</v>
      </c>
    </row>
    <row r="44" spans="1:12">
      <c r="C44" t="s">
        <v>37</v>
      </c>
      <c r="D44" s="85">
        <v>13000</v>
      </c>
      <c r="E44" s="83">
        <f>F42+F41</f>
        <v>11</v>
      </c>
      <c r="F44" s="85">
        <f>D44*E44</f>
        <v>143000</v>
      </c>
    </row>
    <row r="45" spans="1:12">
      <c r="H45" t="s">
        <v>80</v>
      </c>
      <c r="I45">
        <v>1</v>
      </c>
    </row>
    <row r="46" spans="1:12">
      <c r="C46" t="s">
        <v>44</v>
      </c>
      <c r="E46" s="83"/>
    </row>
    <row r="47" spans="1:12">
      <c r="C47" t="s">
        <v>45</v>
      </c>
      <c r="D47" s="24">
        <f>F44</f>
        <v>143000</v>
      </c>
      <c r="E47" s="85"/>
      <c r="H47" t="s">
        <v>81</v>
      </c>
      <c r="I47">
        <v>4</v>
      </c>
    </row>
    <row r="49" spans="3:10" ht="30">
      <c r="C49" s="72" t="s">
        <v>92</v>
      </c>
      <c r="D49" s="73">
        <f>D47+D64</f>
        <v>143000</v>
      </c>
      <c r="H49" t="s">
        <v>82</v>
      </c>
      <c r="I49">
        <v>4</v>
      </c>
    </row>
    <row r="50" spans="3:10">
      <c r="D50" s="24"/>
    </row>
    <row r="51" spans="3:10">
      <c r="D51" s="24">
        <f>D49/4</f>
        <v>35750</v>
      </c>
      <c r="H51" t="s">
        <v>83</v>
      </c>
      <c r="I51" s="23">
        <f>J40/I49</f>
        <v>3212.9550000000004</v>
      </c>
      <c r="J51" t="s">
        <v>78</v>
      </c>
    </row>
    <row r="52" spans="3:10">
      <c r="I52" s="23">
        <f>J41/I49</f>
        <v>1726.3680000000002</v>
      </c>
      <c r="J52" t="s">
        <v>79</v>
      </c>
    </row>
    <row r="53" spans="3:10">
      <c r="C53" t="s">
        <v>89</v>
      </c>
      <c r="D53" s="24">
        <v>9500</v>
      </c>
      <c r="I53" s="24">
        <f>SUM(I51:I52)</f>
        <v>4939.3230000000003</v>
      </c>
      <c r="J53" s="55"/>
    </row>
    <row r="54" spans="3:10">
      <c r="C54" s="25" t="s">
        <v>99</v>
      </c>
      <c r="D54" s="75">
        <f>D53+D49</f>
        <v>152500</v>
      </c>
      <c r="F54" s="24">
        <f>D51+I51</f>
        <v>38962.955000000002</v>
      </c>
    </row>
    <row r="56" spans="3:10">
      <c r="H56" t="s">
        <v>84</v>
      </c>
      <c r="I56" s="56">
        <f>K26</f>
        <v>143000</v>
      </c>
    </row>
    <row r="58" spans="3:10" ht="15.75" thickBot="1"/>
    <row r="59" spans="3:10" ht="15.75" thickBot="1">
      <c r="H59" s="58" t="s">
        <v>101</v>
      </c>
      <c r="I59" s="59"/>
      <c r="J59" s="74">
        <f>J42+D49</f>
        <v>162757.29200000002</v>
      </c>
    </row>
    <row r="63" spans="3:10">
      <c r="H63" t="s">
        <v>100</v>
      </c>
      <c r="J63" s="54">
        <f>K20</f>
        <v>492041</v>
      </c>
    </row>
    <row r="64" spans="3:10">
      <c r="H64" s="25" t="s">
        <v>98</v>
      </c>
      <c r="I64" s="25"/>
      <c r="J64" s="75">
        <f>J59+D53+K20</f>
        <v>664298.29200000002</v>
      </c>
    </row>
    <row r="67" spans="4:7">
      <c r="D67" s="24"/>
    </row>
    <row r="68" spans="4:7">
      <c r="D68" s="24"/>
    </row>
    <row r="70" spans="4:7">
      <c r="G70" s="25"/>
    </row>
    <row r="74" spans="4:7">
      <c r="E74" s="25"/>
    </row>
  </sheetData>
  <mergeCells count="22">
    <mergeCell ref="A28:C28"/>
    <mergeCell ref="A29:C29"/>
    <mergeCell ref="B13:C13"/>
    <mergeCell ref="A15:C15"/>
    <mergeCell ref="B16:C16"/>
    <mergeCell ref="B24:C24"/>
    <mergeCell ref="B25:C25"/>
    <mergeCell ref="B26:C26"/>
    <mergeCell ref="A23:C23"/>
    <mergeCell ref="A27:C27"/>
    <mergeCell ref="A22:C22"/>
    <mergeCell ref="B8:C8"/>
    <mergeCell ref="B11:C11"/>
    <mergeCell ref="B12:C12"/>
    <mergeCell ref="A18:C19"/>
    <mergeCell ref="B14:C14"/>
    <mergeCell ref="B6:C6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A28" sqref="A28"/>
    </sheetView>
  </sheetViews>
  <sheetFormatPr defaultRowHeight="15"/>
  <cols>
    <col min="1" max="1" width="51.42578125" customWidth="1"/>
    <col min="2" max="2" width="13.5703125" customWidth="1"/>
    <col min="3" max="3" width="16.28515625" customWidth="1"/>
    <col min="4" max="4" width="12" customWidth="1"/>
    <col min="5" max="5" width="11" customWidth="1"/>
    <col min="6" max="6" width="12.140625" customWidth="1"/>
    <col min="7" max="7" width="14.42578125" customWidth="1"/>
    <col min="8" max="8" width="12" customWidth="1"/>
    <col min="9" max="9" width="16.85546875" customWidth="1"/>
  </cols>
  <sheetData>
    <row r="1" spans="1:9" ht="52.5" thickBot="1">
      <c r="A1" s="32" t="s">
        <v>0</v>
      </c>
      <c r="B1" s="33" t="s">
        <v>48</v>
      </c>
      <c r="C1" s="33" t="s">
        <v>49</v>
      </c>
      <c r="D1" s="33" t="s">
        <v>50</v>
      </c>
      <c r="E1" s="33" t="s">
        <v>51</v>
      </c>
      <c r="F1" s="33" t="s">
        <v>52</v>
      </c>
      <c r="G1" s="33" t="s">
        <v>53</v>
      </c>
      <c r="H1" s="33" t="s">
        <v>54</v>
      </c>
      <c r="I1" s="33" t="s">
        <v>55</v>
      </c>
    </row>
    <row r="2" spans="1:9" ht="15.75" thickTop="1">
      <c r="A2" s="36" t="s">
        <v>56</v>
      </c>
      <c r="B2" s="36">
        <v>0.5</v>
      </c>
      <c r="C2" s="36">
        <v>3</v>
      </c>
      <c r="D2" s="34">
        <f t="shared" ref="D2:D4" si="0">B2*C2</f>
        <v>1.5</v>
      </c>
      <c r="E2" s="37">
        <v>1</v>
      </c>
      <c r="F2" s="35">
        <f t="shared" ref="F2:F3" si="1">D2*E2</f>
        <v>1.5</v>
      </c>
      <c r="G2" s="35">
        <f>F2*$F$14</f>
        <v>7.5000000000000011E-2</v>
      </c>
      <c r="H2" s="35">
        <f>F2*$F$15</f>
        <v>1.4999999999999999E-2</v>
      </c>
      <c r="I2" s="51">
        <f>F2*$E$13+G2*$E$14+H2*$E$15</f>
        <v>88.53552000000002</v>
      </c>
    </row>
    <row r="3" spans="1:9">
      <c r="A3" s="36" t="s">
        <v>70</v>
      </c>
      <c r="B3" s="36">
        <v>8</v>
      </c>
      <c r="C3" s="36">
        <v>1</v>
      </c>
      <c r="D3" s="34">
        <f t="shared" si="0"/>
        <v>8</v>
      </c>
      <c r="E3" s="37">
        <v>1</v>
      </c>
      <c r="F3" s="35">
        <f t="shared" si="1"/>
        <v>8</v>
      </c>
      <c r="G3" s="35">
        <f>F3*$F$14</f>
        <v>0.4</v>
      </c>
      <c r="H3" s="35">
        <f>F3*$F$15</f>
        <v>0.08</v>
      </c>
      <c r="I3" s="51">
        <f>F3*$E$13+G3*$E$14+H3*$E$15</f>
        <v>472.1894400000001</v>
      </c>
    </row>
    <row r="4" spans="1:9">
      <c r="A4" s="36" t="s">
        <v>69</v>
      </c>
      <c r="B4" s="36">
        <v>8</v>
      </c>
      <c r="C4" s="36">
        <v>3</v>
      </c>
      <c r="D4" s="34">
        <f t="shared" si="0"/>
        <v>24</v>
      </c>
      <c r="E4" s="37">
        <v>1</v>
      </c>
      <c r="F4" s="35">
        <f>D4*E4</f>
        <v>24</v>
      </c>
      <c r="G4" s="35">
        <f>F4*$F$14</f>
        <v>1.2000000000000002</v>
      </c>
      <c r="H4" s="35">
        <f>F4*$F$15</f>
        <v>0.24</v>
      </c>
      <c r="I4" s="51">
        <f>F4*$E$13+G4*$E$14+H4*$E$15</f>
        <v>1416.5683200000003</v>
      </c>
    </row>
    <row r="5" spans="1:9">
      <c r="A5" s="36" t="s">
        <v>57</v>
      </c>
      <c r="B5" s="36"/>
      <c r="C5" s="36"/>
      <c r="D5" s="36"/>
      <c r="E5" s="38"/>
      <c r="F5" s="39">
        <f>SUM(F2:F4)</f>
        <v>33.5</v>
      </c>
      <c r="G5" s="35">
        <f>SUM(G2:G4)</f>
        <v>1.6750000000000003</v>
      </c>
      <c r="H5" s="35">
        <f>SUM(H2:H4)</f>
        <v>0.33499999999999996</v>
      </c>
      <c r="I5" s="52">
        <f>SUM(I2:I4)</f>
        <v>1977.2932800000003</v>
      </c>
    </row>
    <row r="6" spans="1:9">
      <c r="A6" s="36"/>
      <c r="B6" s="36"/>
      <c r="C6" s="36"/>
      <c r="D6" s="36"/>
      <c r="E6" s="38"/>
      <c r="F6" s="36"/>
      <c r="G6" s="71">
        <f>F5+G5+H5</f>
        <v>35.51</v>
      </c>
      <c r="H6" s="36" t="s">
        <v>58</v>
      </c>
      <c r="I6" s="52"/>
    </row>
    <row r="7" spans="1:9">
      <c r="A7" s="36"/>
      <c r="B7" s="36"/>
      <c r="C7" s="36"/>
      <c r="D7" s="36"/>
      <c r="E7" s="38"/>
      <c r="F7" s="36"/>
      <c r="G7" s="36"/>
      <c r="H7" s="36"/>
      <c r="I7" s="52">
        <f>SUM(I2:I6)</f>
        <v>3954.5865600000006</v>
      </c>
    </row>
    <row r="8" spans="1:9">
      <c r="A8" s="40"/>
      <c r="B8" s="40"/>
      <c r="C8" s="40"/>
      <c r="D8" s="40"/>
      <c r="E8" s="40"/>
      <c r="F8" s="40"/>
      <c r="G8" s="40"/>
      <c r="H8" s="40"/>
      <c r="I8" s="40"/>
    </row>
    <row r="9" spans="1:9">
      <c r="A9" s="40"/>
      <c r="B9" s="40"/>
      <c r="C9" s="40"/>
      <c r="D9" s="40"/>
      <c r="E9" s="40"/>
      <c r="F9" s="40"/>
      <c r="G9" s="40"/>
      <c r="H9" s="40"/>
      <c r="I9" s="40"/>
    </row>
    <row r="10" spans="1:9">
      <c r="A10" s="40"/>
      <c r="B10" s="40"/>
      <c r="C10" s="40"/>
      <c r="D10" s="40"/>
      <c r="E10" s="40"/>
      <c r="F10" s="40"/>
      <c r="G10" s="40"/>
      <c r="H10" s="40"/>
      <c r="I10" s="40"/>
    </row>
    <row r="11" spans="1:9">
      <c r="A11" s="41"/>
      <c r="B11" s="40"/>
      <c r="C11" s="40"/>
      <c r="D11" s="40"/>
      <c r="E11" s="40"/>
      <c r="F11" s="40"/>
      <c r="G11" s="40"/>
      <c r="H11" s="40"/>
      <c r="I11" s="40"/>
    </row>
    <row r="12" spans="1:9" ht="39">
      <c r="A12" s="42"/>
      <c r="B12" s="43"/>
      <c r="C12" s="43" t="s">
        <v>59</v>
      </c>
      <c r="D12" s="43" t="s">
        <v>60</v>
      </c>
      <c r="E12" s="43" t="s">
        <v>61</v>
      </c>
      <c r="F12" s="43" t="s">
        <v>62</v>
      </c>
      <c r="G12" s="44"/>
      <c r="H12" s="40"/>
      <c r="I12" s="40"/>
    </row>
    <row r="13" spans="1:9">
      <c r="A13" s="45" t="s">
        <v>63</v>
      </c>
      <c r="B13" s="43" t="s">
        <v>64</v>
      </c>
      <c r="C13" s="46">
        <v>34.340000000000003</v>
      </c>
      <c r="D13" s="43">
        <v>1.6</v>
      </c>
      <c r="E13" s="46">
        <f>C13*D13</f>
        <v>54.94400000000001</v>
      </c>
      <c r="F13" s="43"/>
      <c r="G13" s="44"/>
      <c r="H13" s="40"/>
      <c r="I13" s="40"/>
    </row>
    <row r="14" spans="1:9">
      <c r="A14" s="45" t="s">
        <v>65</v>
      </c>
      <c r="B14" s="43" t="s">
        <v>66</v>
      </c>
      <c r="C14" s="46">
        <v>47.74</v>
      </c>
      <c r="D14" s="43">
        <v>1.6</v>
      </c>
      <c r="E14" s="46">
        <f>C14*D14</f>
        <v>76.384</v>
      </c>
      <c r="F14" s="47">
        <v>0.05</v>
      </c>
      <c r="G14" s="44"/>
      <c r="H14" s="40"/>
      <c r="I14" s="40"/>
    </row>
    <row r="15" spans="1:9">
      <c r="A15" s="45" t="s">
        <v>67</v>
      </c>
      <c r="B15" s="43" t="s">
        <v>68</v>
      </c>
      <c r="C15" s="46">
        <v>16.28</v>
      </c>
      <c r="D15" s="43">
        <v>1.6</v>
      </c>
      <c r="E15" s="46">
        <f>C15*D15</f>
        <v>26.048000000000002</v>
      </c>
      <c r="F15" s="47">
        <v>0.01</v>
      </c>
      <c r="G15" s="44"/>
      <c r="H15" s="40"/>
      <c r="I15" s="40"/>
    </row>
    <row r="16" spans="1:9">
      <c r="A16" s="36"/>
      <c r="B16" s="43"/>
      <c r="C16" s="43"/>
      <c r="D16" s="43"/>
      <c r="E16" s="43"/>
      <c r="F16" s="43"/>
      <c r="G16" s="44"/>
      <c r="H16" s="40"/>
      <c r="I16" s="40"/>
    </row>
    <row r="17" spans="1:9">
      <c r="A17" s="49" t="s">
        <v>72</v>
      </c>
      <c r="B17" s="43"/>
      <c r="C17" s="43"/>
      <c r="D17" s="43"/>
      <c r="E17" s="43"/>
      <c r="F17" s="43"/>
      <c r="G17" s="44"/>
      <c r="H17" s="40"/>
      <c r="I17" s="40"/>
    </row>
    <row r="18" spans="1:9">
      <c r="A18" s="36" t="s">
        <v>71</v>
      </c>
      <c r="B18" s="48"/>
      <c r="C18" s="43"/>
      <c r="D18" s="43"/>
      <c r="E18" s="43"/>
      <c r="F18" s="43"/>
      <c r="G18" s="44"/>
      <c r="H18" s="40"/>
      <c r="I18" s="40"/>
    </row>
  </sheetData>
  <hyperlinks>
    <hyperlink ref="A1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Respondent</vt:lpstr>
      <vt:lpstr>EPA</vt:lpstr>
    </vt:vector>
  </TitlesOfParts>
  <Company>RTI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C. Colville</dc:creator>
  <cp:lastModifiedBy>Nathan Topham</cp:lastModifiedBy>
  <dcterms:created xsi:type="dcterms:W3CDTF">2010-12-15T20:28:28Z</dcterms:created>
  <dcterms:modified xsi:type="dcterms:W3CDTF">2011-11-04T17:41:06Z</dcterms:modified>
</cp:coreProperties>
</file>