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" yWindow="-315" windowWidth="17370" windowHeight="10890" tabRatio="500" activeTab="3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RecordKeeping!$A$3:$N$28</definedName>
    <definedName name="_xlnm._FilterDatabase" localSheetId="1" hidden="1">Reporting!$A$3:$N$24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RecordKeeping!$A$1:$N$36</definedName>
    <definedName name="_xlnm.Print_Area" localSheetId="1">Reporting!$A$1:$N$32</definedName>
  </definedNames>
  <calcPr calcId="125725"/>
</workbook>
</file>

<file path=xl/calcChain.xml><?xml version="1.0" encoding="utf-8"?>
<calcChain xmlns="http://schemas.openxmlformats.org/spreadsheetml/2006/main">
  <c r="I8" i="8"/>
  <c r="F31"/>
  <c r="E19" i="27"/>
  <c r="E11"/>
  <c r="F27" i="8"/>
  <c r="H27"/>
  <c r="E31"/>
  <c r="E23" i="27"/>
  <c r="B12" i="4" s="1"/>
  <c r="F7"/>
  <c r="D7"/>
  <c r="B7"/>
  <c r="B6"/>
  <c r="F28" i="8" l="1"/>
  <c r="F21"/>
  <c r="E27"/>
  <c r="G27"/>
  <c r="I27"/>
  <c r="K27"/>
  <c r="L27"/>
  <c r="M27"/>
  <c r="J27"/>
  <c r="G26" l="1"/>
  <c r="I26" s="1"/>
  <c r="N26" s="1"/>
  <c r="G25"/>
  <c r="I25" s="1"/>
  <c r="N25" s="1"/>
  <c r="G24"/>
  <c r="I24" s="1"/>
  <c r="E21"/>
  <c r="E13"/>
  <c r="M19" i="27"/>
  <c r="J23" l="1"/>
  <c r="B10" i="4" l="1"/>
  <c r="G5" i="8"/>
  <c r="G18" l="1"/>
  <c r="I18" s="1"/>
  <c r="N18" s="1"/>
  <c r="G19"/>
  <c r="I19" s="1"/>
  <c r="N19" s="1"/>
  <c r="G15" i="27"/>
  <c r="I15" s="1"/>
  <c r="N15" s="1"/>
  <c r="G14"/>
  <c r="I14" s="1"/>
  <c r="N14" s="1"/>
  <c r="G9" i="8" l="1"/>
  <c r="I9" s="1"/>
  <c r="N9" s="1"/>
  <c r="I5"/>
  <c r="G6"/>
  <c r="I6" s="1"/>
  <c r="G7"/>
  <c r="I7" s="1"/>
  <c r="G8"/>
  <c r="G10"/>
  <c r="I10" s="1"/>
  <c r="I15"/>
  <c r="G16"/>
  <c r="G23"/>
  <c r="I23" s="1"/>
  <c r="G22" i="27" l="1"/>
  <c r="I22" s="1"/>
  <c r="N22" s="1"/>
  <c r="G21"/>
  <c r="I21" s="1"/>
  <c r="G5"/>
  <c r="I5" s="1"/>
  <c r="N5" s="1"/>
  <c r="G6"/>
  <c r="I6" s="1"/>
  <c r="N6" s="1"/>
  <c r="G7"/>
  <c r="I7" s="1"/>
  <c r="N7" s="1"/>
  <c r="G8"/>
  <c r="I8" s="1"/>
  <c r="N8" s="1"/>
  <c r="G16"/>
  <c r="G13"/>
  <c r="I13" s="1"/>
  <c r="N16" i="8"/>
  <c r="G17"/>
  <c r="I17" s="1"/>
  <c r="N17" s="1"/>
  <c r="G20"/>
  <c r="I20" s="1"/>
  <c r="N20" s="1"/>
  <c r="J21"/>
  <c r="K21"/>
  <c r="L21"/>
  <c r="M21"/>
  <c r="D38" i="27"/>
  <c r="J38" s="1"/>
  <c r="D37"/>
  <c r="J37" s="1"/>
  <c r="D36"/>
  <c r="J36" s="1"/>
  <c r="D35"/>
  <c r="J35" s="1"/>
  <c r="D34"/>
  <c r="J34" s="1"/>
  <c r="D33"/>
  <c r="J33" s="1"/>
  <c r="D32"/>
  <c r="J32" s="1"/>
  <c r="D31"/>
  <c r="J31" s="1"/>
  <c r="D30"/>
  <c r="J30" s="1"/>
  <c r="D29"/>
  <c r="J29" s="1"/>
  <c r="D28"/>
  <c r="J28" s="1"/>
  <c r="D27"/>
  <c r="N26"/>
  <c r="M26"/>
  <c r="L26"/>
  <c r="K26"/>
  <c r="J26"/>
  <c r="I26"/>
  <c r="H26"/>
  <c r="G26"/>
  <c r="F26"/>
  <c r="E26"/>
  <c r="D26"/>
  <c r="M23"/>
  <c r="L23"/>
  <c r="K23"/>
  <c r="L19"/>
  <c r="K19"/>
  <c r="J19"/>
  <c r="G18"/>
  <c r="I18" s="1"/>
  <c r="N18" s="1"/>
  <c r="M11"/>
  <c r="L11"/>
  <c r="K11"/>
  <c r="J11"/>
  <c r="G10"/>
  <c r="I10" s="1"/>
  <c r="N10" s="1"/>
  <c r="G9"/>
  <c r="I9" s="1"/>
  <c r="N9" s="1"/>
  <c r="D30" i="8"/>
  <c r="E30"/>
  <c r="D40"/>
  <c r="E40" s="1"/>
  <c r="D41"/>
  <c r="E41" s="1"/>
  <c r="D42"/>
  <c r="E42" s="1"/>
  <c r="D37"/>
  <c r="E37" s="1"/>
  <c r="D38"/>
  <c r="E38" s="1"/>
  <c r="D39"/>
  <c r="E39" s="1"/>
  <c r="H30"/>
  <c r="D35"/>
  <c r="F35" s="1"/>
  <c r="D36"/>
  <c r="E36" s="1"/>
  <c r="D32"/>
  <c r="F32" s="1"/>
  <c r="D33"/>
  <c r="F33" s="1"/>
  <c r="D34"/>
  <c r="E34" s="1"/>
  <c r="D31"/>
  <c r="F30"/>
  <c r="G30"/>
  <c r="I30"/>
  <c r="J30"/>
  <c r="K30"/>
  <c r="L30"/>
  <c r="M30"/>
  <c r="N30"/>
  <c r="J13"/>
  <c r="K13"/>
  <c r="L13"/>
  <c r="M13"/>
  <c r="B5" i="4"/>
  <c r="N23" i="8"/>
  <c r="N27" s="1"/>
  <c r="G11"/>
  <c r="I11" s="1"/>
  <c r="N11" s="1"/>
  <c r="G12"/>
  <c r="I12" s="1"/>
  <c r="N12" s="1"/>
  <c r="N10"/>
  <c r="N8"/>
  <c r="N6"/>
  <c r="N7"/>
  <c r="I16" i="27" l="1"/>
  <c r="G19"/>
  <c r="B11" i="4"/>
  <c r="B13" s="1"/>
  <c r="E27" i="27"/>
  <c r="L27"/>
  <c r="M27"/>
  <c r="M39" s="1"/>
  <c r="K27"/>
  <c r="K39" s="1"/>
  <c r="M24"/>
  <c r="M31" i="8"/>
  <c r="M43" s="1"/>
  <c r="K31"/>
  <c r="K43" s="1"/>
  <c r="L31"/>
  <c r="L43" s="1"/>
  <c r="J24" i="27"/>
  <c r="G21" i="8"/>
  <c r="C6" i="4" s="1"/>
  <c r="N16" i="27"/>
  <c r="L24"/>
  <c r="E24"/>
  <c r="K24"/>
  <c r="G27"/>
  <c r="N15" i="8"/>
  <c r="N21" s="1"/>
  <c r="I21"/>
  <c r="H39"/>
  <c r="J39"/>
  <c r="F39"/>
  <c r="I38"/>
  <c r="J37"/>
  <c r="H42"/>
  <c r="H41"/>
  <c r="J40"/>
  <c r="H32"/>
  <c r="G31"/>
  <c r="G32"/>
  <c r="I31"/>
  <c r="I32"/>
  <c r="J33"/>
  <c r="L28"/>
  <c r="G33"/>
  <c r="H33"/>
  <c r="I33"/>
  <c r="J31"/>
  <c r="J32"/>
  <c r="N33"/>
  <c r="N39"/>
  <c r="I39"/>
  <c r="G39"/>
  <c r="N38"/>
  <c r="G38"/>
  <c r="N37"/>
  <c r="H37"/>
  <c r="J42"/>
  <c r="F42"/>
  <c r="J41"/>
  <c r="F41"/>
  <c r="N40"/>
  <c r="H40"/>
  <c r="F40"/>
  <c r="G36"/>
  <c r="I37"/>
  <c r="G37"/>
  <c r="J38"/>
  <c r="H38"/>
  <c r="F38"/>
  <c r="F37"/>
  <c r="H36"/>
  <c r="I36"/>
  <c r="J36"/>
  <c r="N36"/>
  <c r="H35"/>
  <c r="J35"/>
  <c r="G35"/>
  <c r="I35"/>
  <c r="N35"/>
  <c r="G34"/>
  <c r="H34"/>
  <c r="I34"/>
  <c r="J34"/>
  <c r="N34"/>
  <c r="G23" i="27"/>
  <c r="G11"/>
  <c r="I19"/>
  <c r="N13"/>
  <c r="N19" s="1"/>
  <c r="D11" i="4"/>
  <c r="J27" i="27"/>
  <c r="J39" s="1"/>
  <c r="L39"/>
  <c r="E28"/>
  <c r="G28"/>
  <c r="I28"/>
  <c r="E29"/>
  <c r="G29"/>
  <c r="I29"/>
  <c r="N29"/>
  <c r="E30"/>
  <c r="G30"/>
  <c r="I30"/>
  <c r="N30"/>
  <c r="E31"/>
  <c r="G31"/>
  <c r="I31"/>
  <c r="N31"/>
  <c r="E32"/>
  <c r="G32"/>
  <c r="I32"/>
  <c r="N32"/>
  <c r="E33"/>
  <c r="G33"/>
  <c r="I33"/>
  <c r="N33"/>
  <c r="E34"/>
  <c r="G34"/>
  <c r="I34"/>
  <c r="N34"/>
  <c r="E35"/>
  <c r="G35"/>
  <c r="I35"/>
  <c r="N35"/>
  <c r="E36"/>
  <c r="G36"/>
  <c r="I36"/>
  <c r="N36"/>
  <c r="E37"/>
  <c r="G37"/>
  <c r="I37"/>
  <c r="N37"/>
  <c r="E38"/>
  <c r="G38"/>
  <c r="I38"/>
  <c r="N38"/>
  <c r="F28"/>
  <c r="H28"/>
  <c r="F29"/>
  <c r="H29"/>
  <c r="F30"/>
  <c r="H30"/>
  <c r="F31"/>
  <c r="H31"/>
  <c r="F32"/>
  <c r="H32"/>
  <c r="F33"/>
  <c r="H33"/>
  <c r="F34"/>
  <c r="H34"/>
  <c r="F35"/>
  <c r="H35"/>
  <c r="F36"/>
  <c r="H36"/>
  <c r="F37"/>
  <c r="H37"/>
  <c r="F38"/>
  <c r="H38"/>
  <c r="N42" i="8"/>
  <c r="I42"/>
  <c r="G42"/>
  <c r="N41"/>
  <c r="I41"/>
  <c r="G41"/>
  <c r="I40"/>
  <c r="G40"/>
  <c r="M28"/>
  <c r="K28"/>
  <c r="E35"/>
  <c r="E33"/>
  <c r="E32"/>
  <c r="F36"/>
  <c r="F34"/>
  <c r="F6" i="4"/>
  <c r="D6"/>
  <c r="B8"/>
  <c r="G13" i="8"/>
  <c r="F13" s="1"/>
  <c r="I13"/>
  <c r="N5"/>
  <c r="N32" s="1"/>
  <c r="F11" i="4" l="1"/>
  <c r="I24" i="27"/>
  <c r="H19"/>
  <c r="G24"/>
  <c r="F24" s="1"/>
  <c r="F19"/>
  <c r="B14" i="4"/>
  <c r="D12"/>
  <c r="F23" i="27"/>
  <c r="C3" i="28"/>
  <c r="F27" i="27"/>
  <c r="F39" s="1"/>
  <c r="H31" i="8"/>
  <c r="H43" s="1"/>
  <c r="D10" i="4"/>
  <c r="F11" i="27"/>
  <c r="C10" i="4" s="1"/>
  <c r="E11"/>
  <c r="C11"/>
  <c r="F5"/>
  <c r="F8" s="1"/>
  <c r="H13" i="8"/>
  <c r="E5" i="4" s="1"/>
  <c r="D5"/>
  <c r="D8" s="1"/>
  <c r="H21" i="8"/>
  <c r="E6" i="4" s="1"/>
  <c r="N31" i="8"/>
  <c r="N43" s="1"/>
  <c r="I43"/>
  <c r="G43"/>
  <c r="J43"/>
  <c r="F43"/>
  <c r="E43"/>
  <c r="G39" i="27"/>
  <c r="I11"/>
  <c r="H11" s="1"/>
  <c r="I27"/>
  <c r="I23"/>
  <c r="F12" i="4" s="1"/>
  <c r="N21" i="27"/>
  <c r="N23" s="1"/>
  <c r="I28" i="8"/>
  <c r="N13"/>
  <c r="N28" s="1"/>
  <c r="G28"/>
  <c r="D13" i="4" l="1"/>
  <c r="D14" s="1"/>
  <c r="H24" i="27"/>
  <c r="C8" i="4"/>
  <c r="H23" i="27"/>
  <c r="E39"/>
  <c r="E8" i="4"/>
  <c r="I39" i="27"/>
  <c r="H27"/>
  <c r="H39" s="1"/>
  <c r="F10" i="4"/>
  <c r="F13" s="1"/>
  <c r="E10"/>
  <c r="C5"/>
  <c r="C5" i="28"/>
  <c r="C4" s="1"/>
  <c r="N27" i="27"/>
  <c r="N11"/>
  <c r="N24" s="1"/>
  <c r="C9" i="28" s="1"/>
  <c r="N28" i="27"/>
  <c r="C7" i="28"/>
  <c r="C6" l="1"/>
  <c r="E13" i="4"/>
  <c r="C14"/>
  <c r="C13"/>
  <c r="F14"/>
  <c r="E14" s="1"/>
  <c r="N39" i="27"/>
  <c r="J28" i="8"/>
  <c r="C8" i="28" s="1"/>
</calcChain>
</file>

<file path=xl/comments1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Source:NDB
54 State Agencies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 xml:space="preserve">Avg per SA of 5569 total institutions
Source: NDB
</t>
        </r>
      </text>
    </comment>
    <comment ref="F6" authorId="0">
      <text>
        <r>
          <rPr>
            <b/>
            <sz val="8"/>
            <color indexed="81"/>
            <rFont val="Tahoma"/>
            <charset val="1"/>
          </rPr>
          <t>Average per SA
Source: NDB
3847 SFAs (possible CRE review every 3 years)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Decreased from over an hour to 15 min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Average per SA
Source: NDB
3847 SFAs (possible CRE review every 3 years)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 xml:space="preserve">Avg institutions * 12 months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Avg of 2 per SA have corrective action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Reduced to 5 per SA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Decreased from over an hour to 15 min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Source: NDB
3847 SFAs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Source: NDB
3847 SFAs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Source: NDB
3847 SFAs</t>
        </r>
      </text>
    </comment>
    <comment ref="F17" authorId="0">
      <text>
        <r>
          <rPr>
            <b/>
            <sz val="8"/>
            <color indexed="81"/>
            <rFont val="Tahoma"/>
            <charset val="1"/>
          </rPr>
          <t xml:space="preserve">monthly for SFAs (10 months)
</t>
        </r>
      </text>
    </comment>
    <comment ref="E18" authorId="0">
      <text>
        <r>
          <rPr>
            <b/>
            <sz val="8"/>
            <color indexed="81"/>
            <rFont val="Tahoma"/>
            <charset val="1"/>
          </rPr>
          <t>Source: NDB
965 CCIs</t>
        </r>
      </text>
    </comment>
    <comment ref="F18" authorId="0">
      <text>
        <r>
          <rPr>
            <b/>
            <sz val="8"/>
            <color indexed="81"/>
            <rFont val="Tahoma"/>
            <charset val="1"/>
          </rPr>
          <t xml:space="preserve">monthly for CCIs (12 months)
</t>
        </r>
      </text>
    </comment>
    <comment ref="E19" authorId="0">
      <text>
        <r>
          <rPr>
            <b/>
            <sz val="8"/>
            <color indexed="81"/>
            <rFont val="Tahoma"/>
            <charset val="1"/>
          </rPr>
          <t>Source: NDB
965 summer camps</t>
        </r>
      </text>
    </comment>
    <comment ref="F19" authorId="0">
      <text>
        <r>
          <rPr>
            <b/>
            <sz val="8"/>
            <color indexed="81"/>
            <rFont val="Tahoma"/>
            <charset val="1"/>
          </rPr>
          <t xml:space="preserve">monthly for summer camps (3 months)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 xml:space="preserve">Source: NDB
965 CCIs + 757 summer camps
Source: NDB
3847 SFAs 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Source: SAE
57 State Agencies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Source: NDB
3847 SFAs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 xml:space="preserve">monthly for SFAs (10 months)
</t>
        </r>
      </text>
    </comment>
    <comment ref="E14" authorId="0">
      <text>
        <r>
          <rPr>
            <b/>
            <sz val="8"/>
            <color indexed="81"/>
            <rFont val="Tahoma"/>
            <charset val="1"/>
          </rPr>
          <t>Source: NDB
965 CCIs</t>
        </r>
      </text>
    </comment>
    <comment ref="F14" authorId="0">
      <text>
        <r>
          <rPr>
            <b/>
            <sz val="8"/>
            <color indexed="81"/>
            <rFont val="Tahoma"/>
            <charset val="1"/>
          </rPr>
          <t xml:space="preserve">monthly for CCIs (12 months)
</t>
        </r>
      </text>
    </comment>
    <comment ref="E15" authorId="0">
      <text>
        <r>
          <rPr>
            <b/>
            <sz val="8"/>
            <color indexed="81"/>
            <rFont val="Tahoma"/>
            <charset val="1"/>
          </rPr>
          <t>Source: NDB
965 summer camps</t>
        </r>
      </text>
    </comment>
    <comment ref="F15" authorId="0">
      <text>
        <r>
          <rPr>
            <b/>
            <sz val="8"/>
            <color indexed="81"/>
            <rFont val="Tahoma"/>
            <charset val="1"/>
          </rPr>
          <t xml:space="preserve">monthly for summer camps (3 months)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Source: NDB
4004 schools (pub,pvt, RCCI)</t>
        </r>
      </text>
    </comment>
    <comment ref="F22" authorId="0">
      <text>
        <r>
          <rPr>
            <b/>
            <sz val="8"/>
            <color indexed="81"/>
            <rFont val="Tahoma"/>
            <charset val="1"/>
          </rPr>
          <t xml:space="preserve">monthly for SFAs (10 months)
</t>
        </r>
      </text>
    </comment>
  </commentList>
</comments>
</file>

<file path=xl/sharedStrings.xml><?xml version="1.0" encoding="utf-8"?>
<sst xmlns="http://schemas.openxmlformats.org/spreadsheetml/2006/main" count="181" uniqueCount="112">
  <si>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</si>
  <si>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</si>
  <si>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</si>
  <si>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</si>
  <si>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</si>
  <si>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</si>
  <si>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</si>
  <si>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</si>
  <si>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</si>
  <si>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</si>
  <si>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</si>
  <si>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</si>
  <si>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</si>
  <si>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</si>
  <si>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</si>
  <si>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</si>
  <si>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</si>
  <si>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</si>
  <si>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</si>
  <si>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</si>
  <si>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</si>
  <si>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</si>
  <si>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</si>
  <si>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</si>
  <si>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</si>
  <si>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</si>
  <si>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</si>
  <si>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</si>
  <si>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</si>
  <si>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</si>
  <si>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</si>
  <si>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</si>
  <si>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</si>
  <si>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</si>
  <si>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</si>
  <si>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</si>
  <si>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</si>
  <si>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</si>
  <si>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</si>
  <si>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</si>
  <si>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</si>
  <si>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</si>
  <si>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</si>
  <si>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</si>
  <si>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>TOTAL BURDEN FOR (Title)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</si>
  <si>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</si>
  <si>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</si>
  <si>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</si>
  <si>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</si>
  <si>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</si>
  <si>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215.11(b)(2)</t>
  </si>
  <si>
    <t>215.11(b)(3)</t>
  </si>
  <si>
    <t>215.11(c)(1)</t>
  </si>
  <si>
    <t>Due to Program Change - Proposed Rule</t>
  </si>
  <si>
    <t>Documentation of Program assistance.</t>
  </si>
  <si>
    <t>SA maintains applications submitted by, and agreements executed with, SFAs and sponsors.</t>
  </si>
  <si>
    <t>SA maintains records of civil rights site visits.</t>
  </si>
  <si>
    <t>Records of corrective actions taken on improper claims.</t>
  </si>
  <si>
    <t>Milk</t>
  </si>
  <si>
    <t>215.7(d)(1)</t>
  </si>
  <si>
    <t>215.7(d)(8)</t>
  </si>
  <si>
    <t>Compliance with procurement requirements</t>
  </si>
  <si>
    <t>Due to Authorizing Statute</t>
  </si>
  <si>
    <t xml:space="preserve">Due to Program Change - </t>
  </si>
  <si>
    <t>215.5(a)</t>
  </si>
  <si>
    <t>SA requests cash to pay SMP claims.</t>
  </si>
  <si>
    <t>215.11(c)(2)</t>
  </si>
  <si>
    <t>Federal funds obligated and expended for the SMP to date.</t>
  </si>
  <si>
    <t>215.13(a)</t>
  </si>
  <si>
    <t>Grant Closeout Reports</t>
  </si>
  <si>
    <t>§215.10(a)&amp;(b)</t>
  </si>
  <si>
    <t>§215.7(d)</t>
  </si>
  <si>
    <t>SFA must submit to SA an application and agreement to operate the SMP.</t>
  </si>
  <si>
    <t>§215.13(a)</t>
  </si>
  <si>
    <t>Institution Level</t>
  </si>
  <si>
    <t>Institution Level Total</t>
  </si>
  <si>
    <t>Site Level</t>
  </si>
  <si>
    <t xml:space="preserve">Site Level Total </t>
  </si>
  <si>
    <t>215.7(d)(6)</t>
  </si>
  <si>
    <t>215.10(a)</t>
  </si>
  <si>
    <t>Maintenance of Program records to support reimbursement payments (accounting records of the receipt, custody, and disbursement of Federal funds).</t>
  </si>
  <si>
    <t>CURRENT OMB INVENTORY FOR PART 215</t>
  </si>
  <si>
    <t>This is a DRAFT of the Special Milk Program Burden doc using the redesigned template</t>
  </si>
  <si>
    <t xml:space="preserve">Site Level </t>
  </si>
  <si>
    <t>Site Level Total</t>
  </si>
  <si>
    <t>TOTAL BURDEN HOURS FOR PART 215 WITH REVISION</t>
  </si>
  <si>
    <t>DIFFERENCE (NEW BURDEN REQUESTED WITH  REVISION)</t>
  </si>
  <si>
    <t>Burden reduction for renewal.  Need to eliminate burden associated with the FNS-10 and FNS-777 to not duplicate burden in those ICRs.</t>
  </si>
  <si>
    <t>SFAs submit original and revised claim forms to SA for reimbursement. THIS BURDEN HAS BEEN TRANSFERRED TO THE FNS10 ICR.</t>
  </si>
  <si>
    <t>SA justification supporting the adjustment reported on the FNS-10. THIS BURDEN HAS BEEN TRANSFERRED TO THE FNS 10 ICR.</t>
  </si>
  <si>
    <t>A-133 Audit, Audit Plan, and Management Evaluations including records of the receipt and expenditure of funds under the Program.</t>
  </si>
  <si>
    <t>A133-Audit Plan (merged into the above)</t>
  </si>
  <si>
    <t>215.7(d)(7) and 215.10</t>
  </si>
  <si>
    <t>Records of cash collected from paying children at the point of service (moved into institution level)</t>
  </si>
  <si>
    <t>Claims for reimbursement (removed duplicate burden captured under institution level)</t>
  </si>
  <si>
    <t>Totals of cash collected from paying children (not reported … under recordkeeping only)</t>
  </si>
  <si>
    <t>Removed duplicate burden at site level; regulatory language puts burden of information collection at insitution level</t>
  </si>
  <si>
    <t>BB</t>
  </si>
  <si>
    <t>Program records, including documentation of the consolidation of participation, revenue, and cost into claims.THIS BURDEN HAS BEEN TRANSFERRED TO THE FNS10 ICR.</t>
  </si>
  <si>
    <t>Totals of daily point-of-service counts of milk served to children (removed duplicate burden captured under institution level)THIS BURDEN HAS BEEN TRANSFERRED TO THE FNS10 ICR.</t>
  </si>
  <si>
    <t>Records of Program revenues and expenditures to demonstrate nonprofitability.THIS BURDEN HAS BEEN TRANSFERRED TO THE FNS-10 ICR.</t>
  </si>
  <si>
    <t xml:space="preserve">Response to USDA audit findings.  Copy of A - 133 Audit Report and responses to A - 133 findings. </t>
  </si>
  <si>
    <t>Currently approved and denied applications for free milk.BURDEN MOVED TO FNS-10</t>
  </si>
  <si>
    <t>revised notice to incorporate PRAB comments; returned to PRAB 1.12.12</t>
  </si>
  <si>
    <t>BB/SW</t>
  </si>
  <si>
    <t>reformated Excel spreadsheet</t>
  </si>
  <si>
    <t>OMB Control #0584-0005 - Burden Summary - 7 CFR Part 215, Special Milk Program Regulations</t>
  </si>
  <si>
    <t xml:space="preserve">Add total number of recordkeepers to the total annual responses.  </t>
  </si>
  <si>
    <t>215.14a</t>
  </si>
  <si>
    <t>FNS-66</t>
  </si>
  <si>
    <t>A-133 Audit report and response to A-133 audit findings. Burden determined negligible.</t>
  </si>
  <si>
    <t>Response to USDA audits of the SA and of SFAs/sponsors under the SA's jurisdiction.  Burden determined negligible.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</si>
</sst>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000"/>
    <numFmt numFmtId="170" formatCode="#,##0.0000_);\(#,##0.0000\)"/>
    <numFmt numFmtId="171" formatCode="#,##0.00000_);\(#,##0.00000\)"/>
    <numFmt numFmtId="172" formatCode="0.000"/>
    <numFmt numFmtId="173" formatCode="0.0000"/>
    <numFmt numFmtId="174" formatCode="0.00000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i/>
      <sz val="11"/>
      <name val="Calibri"/>
      <family val="2"/>
    </font>
    <font>
      <b/>
      <sz val="8"/>
      <color indexed="81"/>
      <name val="Tahoma"/>
      <charset val="1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3" xfId="0" applyNumberFormat="1" applyBorder="1"/>
    <xf numFmtId="3" fontId="0" fillId="0" borderId="1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3" applyNumberFormat="1" applyFont="1" applyFill="1" applyBorder="1" applyAlignment="1" applyProtection="1">
      <alignment vertical="center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1" fillId="0" borderId="1" xfId="3" applyNumberFormat="1" applyFont="1" applyFill="1" applyBorder="1" applyAlignment="1" applyProtection="1">
      <alignment vertical="center"/>
      <protection locked="0"/>
    </xf>
    <xf numFmtId="3" fontId="0" fillId="0" borderId="35" xfId="0" applyNumberFormat="1" applyFill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1" fillId="15" borderId="1" xfId="0" applyNumberFormat="1" applyFont="1" applyFill="1" applyBorder="1" applyAlignment="1">
      <alignment horizontal="left" vertical="center"/>
    </xf>
    <xf numFmtId="0" fontId="31" fillId="15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Border="1" applyAlignment="1">
      <alignment wrapText="1"/>
    </xf>
    <xf numFmtId="0" fontId="2" fillId="0" borderId="1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Border="1" applyAlignment="1">
      <alignment horizontal="left"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0" fontId="6" fillId="0" borderId="38" xfId="3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/>
    <xf numFmtId="2" fontId="1" fillId="0" borderId="1" xfId="0" applyNumberFormat="1" applyFont="1" applyBorder="1"/>
    <xf numFmtId="3" fontId="30" fillId="0" borderId="1" xfId="0" applyNumberFormat="1" applyFont="1" applyFill="1" applyBorder="1" applyAlignment="1" applyProtection="1">
      <alignment vertical="center"/>
      <protection locked="0"/>
    </xf>
    <xf numFmtId="3" fontId="30" fillId="15" borderId="1" xfId="0" applyNumberFormat="1" applyFont="1" applyFill="1" applyBorder="1" applyAlignment="1" applyProtection="1">
      <alignment vertical="center"/>
      <protection locked="0"/>
    </xf>
    <xf numFmtId="3" fontId="30" fillId="0" borderId="34" xfId="0" applyNumberFormat="1" applyFont="1" applyFill="1" applyBorder="1" applyAlignment="1" applyProtection="1">
      <alignment vertical="center"/>
      <protection locked="0"/>
    </xf>
    <xf numFmtId="2" fontId="30" fillId="0" borderId="1" xfId="0" applyNumberFormat="1" applyFont="1" applyFill="1" applyBorder="1" applyAlignment="1" applyProtection="1">
      <alignment vertical="center"/>
      <protection locked="0"/>
    </xf>
    <xf numFmtId="2" fontId="30" fillId="15" borderId="1" xfId="0" applyNumberFormat="1" applyFont="1" applyFill="1" applyBorder="1" applyAlignment="1" applyProtection="1">
      <alignment vertical="center"/>
      <protection locked="0"/>
    </xf>
    <xf numFmtId="2" fontId="31" fillId="0" borderId="1" xfId="0" applyNumberFormat="1" applyFont="1" applyFill="1" applyBorder="1" applyAlignment="1" applyProtection="1">
      <alignment vertical="center" wrapText="1"/>
      <protection locked="0"/>
    </xf>
    <xf numFmtId="2" fontId="30" fillId="0" borderId="34" xfId="0" applyNumberFormat="1" applyFont="1" applyFill="1" applyBorder="1" applyAlignment="1" applyProtection="1">
      <alignment vertical="center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23" fillId="0" borderId="12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3" fontId="31" fillId="0" borderId="12" xfId="3" applyNumberFormat="1" applyFont="1" applyFill="1" applyBorder="1" applyAlignment="1" applyProtection="1">
      <alignment vertical="center"/>
    </xf>
    <xf numFmtId="0" fontId="33" fillId="0" borderId="1" xfId="0" applyNumberFormat="1" applyFont="1" applyBorder="1" applyAlignment="1">
      <alignment vertical="center"/>
    </xf>
    <xf numFmtId="3" fontId="30" fillId="0" borderId="1" xfId="0" applyNumberFormat="1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left" vertical="center" wrapText="1"/>
    </xf>
    <xf numFmtId="0" fontId="31" fillId="0" borderId="1" xfId="0" applyFont="1" applyBorder="1" applyAlignment="1" applyProtection="1">
      <alignment vertical="center" wrapText="1"/>
    </xf>
    <xf numFmtId="0" fontId="30" fillId="0" borderId="1" xfId="0" applyFont="1" applyBorder="1" applyAlignment="1" applyProtection="1">
      <alignment vertical="center"/>
    </xf>
    <xf numFmtId="0" fontId="31" fillId="0" borderId="1" xfId="0" applyNumberFormat="1" applyFont="1" applyBorder="1" applyAlignment="1" applyProtection="1">
      <alignment vertical="center" wrapText="1" readingOrder="1"/>
    </xf>
    <xf numFmtId="0" fontId="31" fillId="0" borderId="1" xfId="0" applyFont="1" applyBorder="1" applyAlignment="1" applyProtection="1">
      <alignment horizontal="left" vertical="center"/>
    </xf>
    <xf numFmtId="0" fontId="31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30" fillId="0" borderId="1" xfId="0" applyNumberFormat="1" applyFont="1" applyBorder="1" applyAlignment="1" applyProtection="1">
      <alignment vertical="center"/>
      <protection locked="0"/>
    </xf>
    <xf numFmtId="3" fontId="0" fillId="0" borderId="34" xfId="0" applyNumberFormat="1" applyBorder="1" applyAlignment="1" applyProtection="1">
      <alignment vertical="center"/>
      <protection locked="0"/>
    </xf>
    <xf numFmtId="3" fontId="31" fillId="0" borderId="1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 applyProtection="1">
      <alignment vertical="center" wrapText="1"/>
    </xf>
    <xf numFmtId="0" fontId="31" fillId="0" borderId="1" xfId="0" applyNumberFormat="1" applyFont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horizontal="left" vertical="center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0" xfId="3" applyNumberFormat="1" applyFont="1" applyFill="1" applyBorder="1" applyAlignment="1" applyProtection="1">
      <alignment horizontal="righ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1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32" fillId="16" borderId="1" xfId="0" applyNumberFormat="1" applyFont="1" applyFill="1" applyBorder="1" applyAlignment="1" applyProtection="1">
      <alignment vertical="center"/>
      <protection locked="0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3" fontId="0" fillId="16" borderId="34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9" fontId="25" fillId="0" borderId="32" xfId="0" applyNumberFormat="1" applyFont="1" applyBorder="1" applyAlignment="1">
      <alignment horizontal="right"/>
    </xf>
    <xf numFmtId="0" fontId="37" fillId="3" borderId="4" xfId="0" applyFont="1" applyFill="1" applyBorder="1" applyAlignment="1" applyProtection="1">
      <alignment horizontal="left" vertical="center"/>
    </xf>
    <xf numFmtId="166" fontId="37" fillId="3" borderId="4" xfId="3" applyNumberFormat="1" applyFont="1" applyFill="1" applyBorder="1" applyAlignment="1" applyProtection="1">
      <alignment vertical="center"/>
    </xf>
    <xf numFmtId="170" fontId="37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3" fontId="0" fillId="0" borderId="34" xfId="0" applyNumberFormat="1" applyFill="1" applyBorder="1" applyAlignment="1" applyProtection="1">
      <alignment vertical="center"/>
      <protection locked="0"/>
    </xf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174" fontId="23" fillId="13" borderId="0" xfId="0" applyNumberFormat="1" applyFont="1" applyFill="1" applyBorder="1"/>
    <xf numFmtId="169" fontId="5" fillId="12" borderId="1" xfId="3" applyNumberFormat="1" applyFont="1" applyFill="1" applyBorder="1" applyAlignment="1" applyProtection="1">
      <alignment vertical="center"/>
    </xf>
    <xf numFmtId="173" fontId="5" fillId="12" borderId="1" xfId="3" applyNumberFormat="1" applyFont="1" applyFill="1" applyBorder="1" applyAlignment="1" applyProtection="1">
      <alignment vertical="center"/>
    </xf>
    <xf numFmtId="174" fontId="5" fillId="11" borderId="1" xfId="3" applyNumberFormat="1" applyFont="1" applyFill="1" applyBorder="1" applyAlignment="1" applyProtection="1">
      <alignment vertical="center"/>
    </xf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30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2" fontId="5" fillId="0" borderId="34" xfId="3" applyNumberFormat="1" applyFont="1" applyFill="1" applyBorder="1" applyAlignment="1" applyProtection="1">
      <alignment horizontal="left" vertical="center" wrapText="1"/>
    </xf>
    <xf numFmtId="2" fontId="5" fillId="0" borderId="36" xfId="3" applyNumberFormat="1" applyFont="1" applyFill="1" applyBorder="1" applyAlignment="1" applyProtection="1">
      <alignment horizontal="left" vertical="center" wrapText="1"/>
    </xf>
    <xf numFmtId="2" fontId="5" fillId="0" borderId="37" xfId="3" applyNumberFormat="1" applyFont="1" applyFill="1" applyBorder="1" applyAlignment="1" applyProtection="1">
      <alignment horizontal="left" vertical="center" wrapText="1"/>
    </xf>
    <xf numFmtId="0" fontId="5" fillId="0" borderId="34" xfId="3" applyNumberFormat="1" applyFont="1" applyFill="1" applyBorder="1" applyAlignment="1" applyProtection="1">
      <alignment vertical="center" wrapText="1"/>
    </xf>
    <xf numFmtId="0" fontId="5" fillId="0" borderId="36" xfId="3" applyNumberFormat="1" applyFont="1" applyFill="1" applyBorder="1" applyAlignment="1" applyProtection="1">
      <alignment vertical="center" wrapText="1"/>
    </xf>
    <xf numFmtId="0" fontId="5" fillId="0" borderId="37" xfId="3" applyNumberFormat="1" applyFont="1" applyFill="1" applyBorder="1" applyAlignment="1" applyProtection="1">
      <alignment vertical="center" wrapText="1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31" fillId="15" borderId="34" xfId="0" applyNumberFormat="1" applyFont="1" applyFill="1" applyBorder="1" applyAlignment="1" applyProtection="1">
      <alignment vertical="center" wrapText="1" readingOrder="1"/>
    </xf>
    <xf numFmtId="0" fontId="31" fillId="15" borderId="37" xfId="0" applyNumberFormat="1" applyFont="1" applyFill="1" applyBorder="1" applyAlignment="1" applyProtection="1">
      <alignment vertical="center" wrapText="1" readingOrder="1"/>
    </xf>
    <xf numFmtId="0" fontId="31" fillId="0" borderId="34" xfId="0" applyFont="1" applyBorder="1" applyAlignment="1" applyProtection="1">
      <alignment vertical="center"/>
    </xf>
    <xf numFmtId="0" fontId="31" fillId="0" borderId="37" xfId="0" applyFont="1" applyBorder="1" applyAlignment="1" applyProtection="1">
      <alignment vertical="center"/>
    </xf>
    <xf numFmtId="0" fontId="31" fillId="0" borderId="34" xfId="0" applyFont="1" applyFill="1" applyBorder="1" applyAlignment="1" applyProtection="1">
      <alignment horizontal="left" vertical="center"/>
    </xf>
    <xf numFmtId="0" fontId="31" fillId="0" borderId="37" xfId="0" applyFont="1" applyFill="1" applyBorder="1" applyAlignment="1" applyProtection="1">
      <alignment horizontal="left" vertical="center"/>
    </xf>
    <xf numFmtId="0" fontId="30" fillId="0" borderId="34" xfId="0" applyNumberFormat="1" applyFont="1" applyFill="1" applyBorder="1" applyAlignment="1">
      <alignment vertical="center" wrapText="1"/>
    </xf>
    <xf numFmtId="0" fontId="30" fillId="0" borderId="36" xfId="0" applyNumberFormat="1" applyFont="1" applyFill="1" applyBorder="1" applyAlignment="1">
      <alignment vertical="center" wrapText="1"/>
    </xf>
    <xf numFmtId="0" fontId="30" fillId="0" borderId="37" xfId="0" applyNumberFormat="1" applyFont="1" applyFill="1" applyBorder="1" applyAlignment="1">
      <alignment vertical="center" wrapText="1"/>
    </xf>
    <xf numFmtId="0" fontId="28" fillId="0" borderId="34" xfId="0" applyNumberFormat="1" applyFont="1" applyFill="1" applyBorder="1" applyAlignment="1">
      <alignment horizontal="left" vertical="center"/>
    </xf>
    <xf numFmtId="0" fontId="28" fillId="0" borderId="36" xfId="0" applyNumberFormat="1" applyFont="1" applyFill="1" applyBorder="1" applyAlignment="1">
      <alignment horizontal="left" vertical="center"/>
    </xf>
    <xf numFmtId="0" fontId="28" fillId="0" borderId="37" xfId="0" applyNumberFormat="1" applyFont="1" applyFill="1" applyBorder="1" applyAlignment="1">
      <alignment horizontal="left" vertical="center"/>
    </xf>
    <xf numFmtId="0" fontId="6" fillId="0" borderId="3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31" fillId="0" borderId="34" xfId="0" applyNumberFormat="1" applyFont="1" applyFill="1" applyBorder="1" applyAlignment="1">
      <alignment horizontal="left" vertical="center" wrapText="1"/>
    </xf>
    <xf numFmtId="0" fontId="31" fillId="0" borderId="37" xfId="0" applyNumberFormat="1" applyFont="1" applyFill="1" applyBorder="1" applyAlignment="1">
      <alignment horizontal="left" vertical="center" wrapText="1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39" fontId="5" fillId="0" borderId="1" xfId="3" applyNumberFormat="1" applyFont="1" applyFill="1" applyBorder="1" applyAlignment="1" applyProtection="1">
      <alignment vertical="center"/>
    </xf>
    <xf numFmtId="173" fontId="30" fillId="0" borderId="1" xfId="0" applyNumberFormat="1" applyFont="1" applyFill="1" applyBorder="1" applyAlignment="1" applyProtection="1">
      <alignment vertical="center"/>
      <protection locked="0"/>
    </xf>
    <xf numFmtId="166" fontId="0" fillId="0" borderId="0" xfId="0" applyNumberFormat="1"/>
  </cellXfs>
  <cellStyles count="8"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indent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Shown="0" headerRowDxfId="13" dataDxfId="11" headerRowBorderDxfId="12" tableBorderDxfId="10">
  <tableColumns count="6">
    <tableColumn id="1" name=" " dataDxfId="9"/>
    <tableColumn id="2" name="Estimated # Respondents" dataDxfId="8"/>
    <tableColumn id="3" name="Responses Per Respondent" dataDxfId="7"/>
    <tableColumn id="4" name="Total Annual Responses (Col. BxC)" dataDxfId="6"/>
    <tableColumn id="5" name="Estimated Avg. # of Hours Per Response" dataDxfId="5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43"/>
  <sheetViews>
    <sheetView topLeftCell="C1" zoomScaleNormal="100" workbookViewId="0">
      <selection activeCell="F28" sqref="F28"/>
    </sheetView>
  </sheetViews>
  <sheetFormatPr defaultRowHeight="15" outlineLevelCol="1"/>
  <cols>
    <col min="1" max="1" width="12.28515625" bestFit="1" customWidth="1"/>
    <col min="2" max="2" width="11.42578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0.7109375" hidden="1" customWidth="1" outlineLevel="1"/>
    <col min="14" max="14" width="13" customWidth="1" collapsed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197" t="s">
        <v>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7" ht="24" customHeight="1" thickBot="1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51.75" thickBot="1">
      <c r="A3" s="16" t="s">
        <v>0</v>
      </c>
      <c r="B3" s="17" t="s">
        <v>1</v>
      </c>
      <c r="C3" s="17">
        <v>65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42</v>
      </c>
      <c r="K3" s="17" t="s">
        <v>62</v>
      </c>
      <c r="L3" s="17" t="s">
        <v>53</v>
      </c>
      <c r="M3" s="17" t="s">
        <v>9</v>
      </c>
      <c r="N3" s="18" t="s">
        <v>10</v>
      </c>
      <c r="O3" s="7" t="s">
        <v>11</v>
      </c>
      <c r="P3" s="1"/>
      <c r="Q3" s="21" t="s">
        <v>27</v>
      </c>
    </row>
    <row r="4" spans="1:17" ht="19.5" thickBot="1">
      <c r="A4" s="200" t="s">
        <v>33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  <c r="O4" s="25"/>
      <c r="P4" s="1"/>
      <c r="Q4" s="21"/>
    </row>
    <row r="5" spans="1:17" ht="33" customHeight="1">
      <c r="A5" s="56" t="s">
        <v>58</v>
      </c>
      <c r="B5" s="120">
        <v>215.7</v>
      </c>
      <c r="C5" s="121" t="s">
        <v>55</v>
      </c>
      <c r="D5" s="122"/>
      <c r="E5" s="119">
        <v>54</v>
      </c>
      <c r="F5" s="169">
        <v>103.13</v>
      </c>
      <c r="G5" s="62">
        <f>+E5*F5</f>
        <v>5569.0199999999995</v>
      </c>
      <c r="H5" s="130">
        <v>0.57499999999999996</v>
      </c>
      <c r="I5" s="62">
        <f t="shared" ref="I5:I6" si="0">+G5*H5</f>
        <v>3202.1864999999993</v>
      </c>
      <c r="J5" s="160">
        <v>4654</v>
      </c>
      <c r="K5" s="72"/>
      <c r="L5" s="72"/>
      <c r="M5" s="72">
        <v>1456</v>
      </c>
      <c r="N5" s="117">
        <f>+I5-J5</f>
        <v>-1451.8135000000007</v>
      </c>
      <c r="Q5" s="21"/>
    </row>
    <row r="6" spans="1:17" ht="30">
      <c r="A6" s="56" t="s">
        <v>58</v>
      </c>
      <c r="B6" s="121" t="s">
        <v>50</v>
      </c>
      <c r="C6" s="123" t="s">
        <v>56</v>
      </c>
      <c r="D6" s="122"/>
      <c r="E6" s="119">
        <v>54</v>
      </c>
      <c r="F6" s="169">
        <v>22.5</v>
      </c>
      <c r="G6" s="62">
        <f t="shared" ref="G6:G26" si="1">+E6*F6</f>
        <v>1215</v>
      </c>
      <c r="H6" s="130">
        <v>0.25</v>
      </c>
      <c r="I6" s="62">
        <f t="shared" si="0"/>
        <v>303.75</v>
      </c>
      <c r="J6" s="160">
        <v>2134</v>
      </c>
      <c r="K6" s="72"/>
      <c r="L6" s="72"/>
      <c r="M6" s="72">
        <v>1830</v>
      </c>
      <c r="N6" s="117">
        <f t="shared" ref="N6:N20" si="2">+I6-J6</f>
        <v>-1830.25</v>
      </c>
      <c r="Q6" s="24" t="s">
        <v>58</v>
      </c>
    </row>
    <row r="7" spans="1:17" ht="30">
      <c r="A7" s="56" t="s">
        <v>58</v>
      </c>
      <c r="B7" s="121" t="s">
        <v>51</v>
      </c>
      <c r="C7" s="123" t="s">
        <v>54</v>
      </c>
      <c r="D7" s="122"/>
      <c r="E7" s="119">
        <v>54</v>
      </c>
      <c r="F7" s="169">
        <v>22.5</v>
      </c>
      <c r="G7" s="62">
        <f t="shared" si="1"/>
        <v>1215</v>
      </c>
      <c r="H7" s="130">
        <v>0.36</v>
      </c>
      <c r="I7" s="62">
        <f t="shared" ref="I7:I12" si="3">+G7*H7</f>
        <v>437.4</v>
      </c>
      <c r="J7" s="160">
        <v>800</v>
      </c>
      <c r="K7" s="72"/>
      <c r="L7" s="72"/>
      <c r="M7" s="72">
        <v>363</v>
      </c>
      <c r="N7" s="117">
        <f t="shared" si="2"/>
        <v>-362.6</v>
      </c>
      <c r="Q7" s="26"/>
    </row>
    <row r="8" spans="1:17" ht="60" customHeight="1">
      <c r="A8" s="56" t="s">
        <v>58</v>
      </c>
      <c r="B8" s="205" t="s">
        <v>52</v>
      </c>
      <c r="C8" s="203" t="s">
        <v>80</v>
      </c>
      <c r="D8" s="122"/>
      <c r="E8" s="119">
        <v>54</v>
      </c>
      <c r="F8" s="169">
        <v>24.4</v>
      </c>
      <c r="G8" s="225">
        <f t="shared" si="1"/>
        <v>1317.6</v>
      </c>
      <c r="H8" s="226">
        <v>9.5210000000000003E-2</v>
      </c>
      <c r="I8" s="225">
        <f>+G8*H8</f>
        <v>125.448696</v>
      </c>
      <c r="J8" s="160">
        <v>132</v>
      </c>
      <c r="K8" s="72"/>
      <c r="L8" s="72"/>
      <c r="M8" s="72">
        <v>-7</v>
      </c>
      <c r="N8" s="117">
        <f t="shared" si="2"/>
        <v>-6.5513040000000018</v>
      </c>
      <c r="Q8" s="24"/>
    </row>
    <row r="9" spans="1:17">
      <c r="A9" s="56" t="s">
        <v>58</v>
      </c>
      <c r="B9" s="206"/>
      <c r="C9" s="204"/>
      <c r="D9" s="122"/>
      <c r="E9" s="119">
        <v>54</v>
      </c>
      <c r="F9" s="119">
        <v>1176</v>
      </c>
      <c r="G9" s="62">
        <f t="shared" si="1"/>
        <v>63504</v>
      </c>
      <c r="H9" s="100">
        <v>0.08</v>
      </c>
      <c r="I9" s="62">
        <f t="shared" si="3"/>
        <v>5080.32</v>
      </c>
      <c r="J9" s="160">
        <v>12555</v>
      </c>
      <c r="K9" s="72"/>
      <c r="L9" s="72"/>
      <c r="M9" s="72">
        <v>-7475</v>
      </c>
      <c r="N9" s="117">
        <f>+I9-J9</f>
        <v>-7474.68</v>
      </c>
      <c r="Q9" s="24"/>
    </row>
    <row r="10" spans="1:17" ht="30">
      <c r="A10" s="56" t="s">
        <v>58</v>
      </c>
      <c r="B10" s="124">
        <v>215.12</v>
      </c>
      <c r="C10" s="125" t="s">
        <v>57</v>
      </c>
      <c r="D10" s="122"/>
      <c r="E10" s="119">
        <v>54</v>
      </c>
      <c r="F10" s="119">
        <v>2</v>
      </c>
      <c r="G10" s="62">
        <f t="shared" si="1"/>
        <v>108</v>
      </c>
      <c r="H10" s="130">
        <v>0.33329999999999999</v>
      </c>
      <c r="I10" s="62">
        <f t="shared" si="3"/>
        <v>35.996400000000001</v>
      </c>
      <c r="J10" s="160">
        <v>1254</v>
      </c>
      <c r="K10" s="72"/>
      <c r="L10" s="72"/>
      <c r="M10" s="72">
        <v>-1218</v>
      </c>
      <c r="N10" s="117">
        <f>+I10-J10</f>
        <v>-1218.0036</v>
      </c>
      <c r="Q10" s="22"/>
    </row>
    <row r="11" spans="1:17" ht="53.25" customHeight="1">
      <c r="A11" s="56" t="s">
        <v>58</v>
      </c>
      <c r="B11" s="207" t="s">
        <v>68</v>
      </c>
      <c r="C11" s="162" t="s">
        <v>90</v>
      </c>
      <c r="D11" s="163"/>
      <c r="E11" s="119">
        <v>54</v>
      </c>
      <c r="F11" s="119">
        <v>1</v>
      </c>
      <c r="G11" s="62">
        <f t="shared" si="1"/>
        <v>54</v>
      </c>
      <c r="H11" s="130">
        <v>0.25</v>
      </c>
      <c r="I11" s="62">
        <f t="shared" si="3"/>
        <v>13.5</v>
      </c>
      <c r="J11" s="62">
        <v>2443</v>
      </c>
      <c r="K11" s="60"/>
      <c r="L11" s="60"/>
      <c r="M11" s="60">
        <v>-2376</v>
      </c>
      <c r="N11" s="65">
        <f t="shared" ref="N11:N12" si="4">+I11-J11</f>
        <v>-2429.5</v>
      </c>
      <c r="Q11" s="22"/>
    </row>
    <row r="12" spans="1:17">
      <c r="A12" s="56" t="s">
        <v>58</v>
      </c>
      <c r="B12" s="208"/>
      <c r="C12" s="162" t="s">
        <v>91</v>
      </c>
      <c r="D12" s="163"/>
      <c r="E12" s="119">
        <v>0</v>
      </c>
      <c r="F12" s="119">
        <v>0</v>
      </c>
      <c r="G12" s="62">
        <f t="shared" si="1"/>
        <v>0</v>
      </c>
      <c r="H12" s="63">
        <v>0</v>
      </c>
      <c r="I12" s="62">
        <f t="shared" si="3"/>
        <v>0</v>
      </c>
      <c r="J12" s="62">
        <v>35</v>
      </c>
      <c r="K12" s="60"/>
      <c r="L12" s="60"/>
      <c r="M12" s="60">
        <v>-35</v>
      </c>
      <c r="N12" s="65">
        <f t="shared" si="4"/>
        <v>-35</v>
      </c>
      <c r="Q12" s="22"/>
    </row>
    <row r="13" spans="1:17" ht="15.75">
      <c r="A13" s="126"/>
      <c r="B13" s="127"/>
      <c r="C13" s="128" t="s">
        <v>32</v>
      </c>
      <c r="D13" s="129"/>
      <c r="E13" s="159">
        <f>+MAX(E5:E12)</f>
        <v>54</v>
      </c>
      <c r="F13" s="176">
        <f>G13/E13</f>
        <v>1351.53</v>
      </c>
      <c r="G13" s="159">
        <f>SUM(G5:G12)</f>
        <v>72982.62</v>
      </c>
      <c r="H13" s="185">
        <f>I13/G13</f>
        <v>0.12603824850354781</v>
      </c>
      <c r="I13" s="159">
        <f t="shared" ref="I13:N13" si="5">SUM(I5:I12)</f>
        <v>9198.6015959999986</v>
      </c>
      <c r="J13" s="159">
        <f t="shared" si="5"/>
        <v>24007</v>
      </c>
      <c r="K13" s="112">
        <f t="shared" si="5"/>
        <v>0</v>
      </c>
      <c r="L13" s="112">
        <f t="shared" si="5"/>
        <v>0</v>
      </c>
      <c r="M13" s="112">
        <f t="shared" si="5"/>
        <v>-7462</v>
      </c>
      <c r="N13" s="116">
        <f t="shared" si="5"/>
        <v>-14808.398404000001</v>
      </c>
      <c r="Q13" s="22"/>
    </row>
    <row r="14" spans="1:17" ht="18.75" customHeight="1">
      <c r="A14" s="200" t="s">
        <v>74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2"/>
      <c r="O14" s="25"/>
      <c r="P14" s="1"/>
      <c r="Q14" s="22"/>
    </row>
    <row r="15" spans="1:17" ht="32.25" customHeight="1">
      <c r="A15" s="56" t="s">
        <v>58</v>
      </c>
      <c r="B15" s="133" t="s">
        <v>59</v>
      </c>
      <c r="C15" s="133" t="s">
        <v>100</v>
      </c>
      <c r="D15" s="118"/>
      <c r="E15" s="60">
        <v>0</v>
      </c>
      <c r="F15" s="119">
        <v>0</v>
      </c>
      <c r="G15" s="74">
        <v>0</v>
      </c>
      <c r="H15" s="130">
        <v>0</v>
      </c>
      <c r="I15" s="74">
        <f t="shared" ref="I15" si="6">+G15*H15</f>
        <v>0</v>
      </c>
      <c r="J15" s="132">
        <v>2075</v>
      </c>
      <c r="K15" s="72"/>
      <c r="L15" s="72"/>
      <c r="M15" s="72">
        <v>-151.5</v>
      </c>
      <c r="N15" s="117">
        <f t="shared" si="2"/>
        <v>-2075</v>
      </c>
      <c r="Q15" s="22"/>
    </row>
    <row r="16" spans="1:17" ht="30">
      <c r="A16" s="56" t="s">
        <v>58</v>
      </c>
      <c r="B16" s="134" t="s">
        <v>60</v>
      </c>
      <c r="C16" s="123" t="s">
        <v>102</v>
      </c>
      <c r="D16" s="118"/>
      <c r="E16" s="60">
        <v>0</v>
      </c>
      <c r="F16" s="119">
        <v>0</v>
      </c>
      <c r="G16" s="74">
        <f t="shared" ref="G16:G17" si="7">+E16*F16</f>
        <v>0</v>
      </c>
      <c r="H16" s="130">
        <v>0</v>
      </c>
      <c r="I16" s="74">
        <v>0</v>
      </c>
      <c r="J16" s="132">
        <v>2075</v>
      </c>
      <c r="K16" s="72"/>
      <c r="L16" s="72"/>
      <c r="M16" s="72">
        <v>-151.5</v>
      </c>
      <c r="N16" s="117">
        <f t="shared" si="2"/>
        <v>-2075</v>
      </c>
      <c r="Q16" s="22"/>
    </row>
    <row r="17" spans="1:17" ht="38.25" customHeight="1">
      <c r="A17" s="56" t="s">
        <v>58</v>
      </c>
      <c r="B17" s="194" t="s">
        <v>92</v>
      </c>
      <c r="C17" s="194" t="s">
        <v>98</v>
      </c>
      <c r="D17" s="168"/>
      <c r="E17" s="60">
        <v>0</v>
      </c>
      <c r="F17" s="60">
        <v>0</v>
      </c>
      <c r="G17" s="74">
        <f t="shared" si="7"/>
        <v>0</v>
      </c>
      <c r="H17" s="63">
        <v>0</v>
      </c>
      <c r="I17" s="74">
        <f t="shared" ref="I17:I20" si="8">+G17*H17</f>
        <v>0</v>
      </c>
      <c r="J17" s="74">
        <v>20750</v>
      </c>
      <c r="K17" s="60"/>
      <c r="L17" s="60"/>
      <c r="M17" s="60">
        <v>-1515</v>
      </c>
      <c r="N17" s="65">
        <f t="shared" si="2"/>
        <v>-20750</v>
      </c>
      <c r="Q17" s="22"/>
    </row>
    <row r="18" spans="1:17">
      <c r="A18" s="56" t="s">
        <v>58</v>
      </c>
      <c r="B18" s="195"/>
      <c r="C18" s="195"/>
      <c r="D18" s="57"/>
      <c r="E18" s="60">
        <v>0</v>
      </c>
      <c r="F18" s="60">
        <v>0</v>
      </c>
      <c r="G18" s="74">
        <f>+E18*F18</f>
        <v>0</v>
      </c>
      <c r="H18" s="63">
        <v>0</v>
      </c>
      <c r="I18" s="74">
        <f t="shared" si="8"/>
        <v>0</v>
      </c>
      <c r="J18" s="74">
        <v>3558</v>
      </c>
      <c r="K18" s="60"/>
      <c r="L18" s="60"/>
      <c r="M18" s="60">
        <v>2232</v>
      </c>
      <c r="N18" s="65">
        <f t="shared" si="2"/>
        <v>-3558</v>
      </c>
      <c r="Q18" s="22"/>
    </row>
    <row r="19" spans="1:17">
      <c r="A19" s="56" t="s">
        <v>58</v>
      </c>
      <c r="B19" s="196"/>
      <c r="C19" s="196"/>
      <c r="D19" s="57"/>
      <c r="E19" s="60">
        <v>0</v>
      </c>
      <c r="F19" s="60">
        <v>0</v>
      </c>
      <c r="G19" s="74">
        <f>+E19*F19</f>
        <v>0</v>
      </c>
      <c r="H19" s="63">
        <v>0</v>
      </c>
      <c r="I19" s="74">
        <f t="shared" si="8"/>
        <v>0</v>
      </c>
      <c r="J19" s="74">
        <v>1445</v>
      </c>
      <c r="K19" s="60"/>
      <c r="L19" s="60"/>
      <c r="M19" s="60">
        <v>-309</v>
      </c>
      <c r="N19" s="65">
        <f t="shared" si="2"/>
        <v>-1445</v>
      </c>
      <c r="Q19" s="22"/>
    </row>
    <row r="20" spans="1:17">
      <c r="A20" s="56" t="s">
        <v>58</v>
      </c>
      <c r="B20" s="135" t="s">
        <v>108</v>
      </c>
      <c r="C20" s="110" t="s">
        <v>61</v>
      </c>
      <c r="D20" s="57"/>
      <c r="E20" s="60">
        <v>5569</v>
      </c>
      <c r="F20" s="60">
        <v>1</v>
      </c>
      <c r="G20" s="74">
        <f>+E20*F20</f>
        <v>5569</v>
      </c>
      <c r="H20" s="63">
        <v>1</v>
      </c>
      <c r="I20" s="74">
        <f t="shared" si="8"/>
        <v>5569</v>
      </c>
      <c r="J20" s="74">
        <v>17118</v>
      </c>
      <c r="K20" s="60"/>
      <c r="L20" s="60"/>
      <c r="M20" s="60">
        <v>-411</v>
      </c>
      <c r="N20" s="65">
        <f t="shared" si="2"/>
        <v>-11549</v>
      </c>
      <c r="Q20" s="22"/>
    </row>
    <row r="21" spans="1:17" ht="15.75">
      <c r="A21" s="126"/>
      <c r="B21" s="127"/>
      <c r="C21" s="128" t="s">
        <v>75</v>
      </c>
      <c r="D21" s="129"/>
      <c r="E21" s="112">
        <f>+MAX(E15:E20)</f>
        <v>5569</v>
      </c>
      <c r="F21" s="113">
        <f>G21/E21</f>
        <v>1</v>
      </c>
      <c r="G21" s="112">
        <f>SUM(G15:G20)</f>
        <v>5569</v>
      </c>
      <c r="H21" s="113">
        <f>I21/G21</f>
        <v>1</v>
      </c>
      <c r="I21" s="112">
        <f t="shared" ref="I21:N21" si="9">SUM(I15:I20)</f>
        <v>5569</v>
      </c>
      <c r="J21" s="112">
        <f t="shared" si="9"/>
        <v>47021</v>
      </c>
      <c r="K21" s="112">
        <f t="shared" si="9"/>
        <v>0</v>
      </c>
      <c r="L21" s="112">
        <f t="shared" si="9"/>
        <v>0</v>
      </c>
      <c r="M21" s="112">
        <f t="shared" si="9"/>
        <v>-306</v>
      </c>
      <c r="N21" s="116">
        <f t="shared" si="9"/>
        <v>-41452</v>
      </c>
      <c r="Q21" s="22"/>
    </row>
    <row r="22" spans="1:17" ht="18.75">
      <c r="A22" s="200" t="s">
        <v>83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2"/>
      <c r="O22" s="25"/>
      <c r="P22" s="1"/>
      <c r="Q22" s="22"/>
    </row>
    <row r="23" spans="1:17" ht="45">
      <c r="A23" s="56" t="s">
        <v>58</v>
      </c>
      <c r="B23" s="136">
        <v>215.7</v>
      </c>
      <c r="C23" s="137" t="s">
        <v>93</v>
      </c>
      <c r="D23" s="55"/>
      <c r="E23" s="119">
        <v>0</v>
      </c>
      <c r="F23" s="119">
        <v>0</v>
      </c>
      <c r="G23" s="74">
        <f t="shared" si="1"/>
        <v>0</v>
      </c>
      <c r="H23" s="119">
        <v>0</v>
      </c>
      <c r="I23" s="74">
        <f t="shared" ref="I23:I26" si="10">+G23*H23</f>
        <v>0</v>
      </c>
      <c r="J23" s="114">
        <v>127507</v>
      </c>
      <c r="K23" s="114"/>
      <c r="L23" s="114"/>
      <c r="M23" s="114">
        <v>127508</v>
      </c>
      <c r="N23" s="115">
        <f t="shared" ref="N23:N25" si="11">+I23-J23</f>
        <v>-127507</v>
      </c>
      <c r="Q23" s="22"/>
    </row>
    <row r="24" spans="1:17">
      <c r="A24" s="56" t="s">
        <v>58</v>
      </c>
      <c r="B24" s="191">
        <v>215.1</v>
      </c>
      <c r="C24" s="194" t="s">
        <v>94</v>
      </c>
      <c r="D24" s="57"/>
      <c r="E24" s="119">
        <v>0</v>
      </c>
      <c r="F24" s="119">
        <v>0</v>
      </c>
      <c r="G24" s="74">
        <f t="shared" si="1"/>
        <v>0</v>
      </c>
      <c r="H24" s="119">
        <v>0</v>
      </c>
      <c r="I24" s="74">
        <f t="shared" si="10"/>
        <v>0</v>
      </c>
      <c r="J24" s="60">
        <v>127507.5</v>
      </c>
      <c r="K24" s="60"/>
      <c r="L24" s="60"/>
      <c r="M24" s="60">
        <v>127508</v>
      </c>
      <c r="N24" s="65">
        <v>-127508</v>
      </c>
      <c r="Q24" s="22"/>
    </row>
    <row r="25" spans="1:17">
      <c r="A25" s="56" t="s">
        <v>58</v>
      </c>
      <c r="B25" s="192"/>
      <c r="C25" s="195"/>
      <c r="D25" s="57"/>
      <c r="E25" s="119">
        <v>0</v>
      </c>
      <c r="F25" s="119">
        <v>0</v>
      </c>
      <c r="G25" s="74">
        <f t="shared" si="1"/>
        <v>0</v>
      </c>
      <c r="H25" s="119">
        <v>0</v>
      </c>
      <c r="I25" s="74">
        <f t="shared" si="10"/>
        <v>0</v>
      </c>
      <c r="J25" s="60">
        <v>20014</v>
      </c>
      <c r="K25" s="60"/>
      <c r="L25" s="60"/>
      <c r="M25" s="60">
        <v>20014</v>
      </c>
      <c r="N25" s="65">
        <f t="shared" si="11"/>
        <v>-20014</v>
      </c>
      <c r="Q25" s="22"/>
    </row>
    <row r="26" spans="1:17">
      <c r="A26" s="56" t="s">
        <v>58</v>
      </c>
      <c r="B26" s="193"/>
      <c r="C26" s="196"/>
      <c r="D26" s="57"/>
      <c r="E26" s="119">
        <v>0</v>
      </c>
      <c r="F26" s="119">
        <v>0</v>
      </c>
      <c r="G26" s="74">
        <f t="shared" si="1"/>
        <v>0</v>
      </c>
      <c r="H26" s="119">
        <v>0</v>
      </c>
      <c r="I26" s="74">
        <f t="shared" si="10"/>
        <v>0</v>
      </c>
      <c r="J26" s="60">
        <v>10834</v>
      </c>
      <c r="K26" s="60"/>
      <c r="L26" s="60"/>
      <c r="M26" s="60">
        <v>10834</v>
      </c>
      <c r="N26" s="65">
        <f>+I26-J26</f>
        <v>-10834</v>
      </c>
      <c r="Q26" s="22"/>
    </row>
    <row r="27" spans="1:17" ht="16.5" thickBot="1">
      <c r="A27" s="126"/>
      <c r="B27" s="127"/>
      <c r="C27" s="128" t="s">
        <v>84</v>
      </c>
      <c r="D27" s="129"/>
      <c r="E27" s="112">
        <f>+MAX(E23:E26)</f>
        <v>0</v>
      </c>
      <c r="F27" s="112">
        <f>IF(E27=0,0,G27/E27)</f>
        <v>0</v>
      </c>
      <c r="G27" s="112">
        <f>SUM(G23:G26)</f>
        <v>0</v>
      </c>
      <c r="H27" s="112">
        <f>IF(G27=0,0,I27/G27)</f>
        <v>0</v>
      </c>
      <c r="I27" s="112">
        <f t="shared" ref="I27:N27" si="12">SUM(I23:I26)</f>
        <v>0</v>
      </c>
      <c r="J27" s="112">
        <f t="shared" si="12"/>
        <v>285862.5</v>
      </c>
      <c r="K27" s="112">
        <f t="shared" si="12"/>
        <v>0</v>
      </c>
      <c r="L27" s="112">
        <f t="shared" si="12"/>
        <v>0</v>
      </c>
      <c r="M27" s="112">
        <f t="shared" si="12"/>
        <v>285864</v>
      </c>
      <c r="N27" s="116">
        <f t="shared" si="12"/>
        <v>-285863</v>
      </c>
      <c r="Q27" s="23"/>
    </row>
    <row r="28" spans="1:17" ht="25.5" customHeight="1" thickBot="1">
      <c r="A28" s="27"/>
      <c r="B28" s="28"/>
      <c r="C28" s="29" t="s">
        <v>41</v>
      </c>
      <c r="D28" s="30"/>
      <c r="E28" s="67">
        <v>5623</v>
      </c>
      <c r="F28" s="67">
        <f>G28/E28</f>
        <v>13.969699448692868</v>
      </c>
      <c r="G28" s="67">
        <f>+G13+G21+G27</f>
        <v>78551.62</v>
      </c>
      <c r="H28" s="69">
        <v>0.19</v>
      </c>
      <c r="I28" s="67">
        <f t="shared" ref="I28:N28" si="13">+I13+I21+I27</f>
        <v>14767.601595999999</v>
      </c>
      <c r="J28" s="67">
        <f t="shared" si="13"/>
        <v>356890.5</v>
      </c>
      <c r="K28" s="67">
        <f t="shared" si="13"/>
        <v>0</v>
      </c>
      <c r="L28" s="67">
        <f t="shared" si="13"/>
        <v>0</v>
      </c>
      <c r="M28" s="67">
        <f t="shared" si="13"/>
        <v>278096</v>
      </c>
      <c r="N28" s="68">
        <f t="shared" si="13"/>
        <v>-342123.39840399998</v>
      </c>
      <c r="Q28" s="6"/>
    </row>
    <row r="29" spans="1:17" ht="15.75" thickBot="1">
      <c r="C29" s="6"/>
      <c r="Q29" s="6"/>
    </row>
    <row r="30" spans="1:17" ht="50.25" customHeight="1">
      <c r="C30" s="6"/>
      <c r="D30" s="37" t="str">
        <f>+A3</f>
        <v>Prgm Rule</v>
      </c>
      <c r="E30" s="38" t="str">
        <f>+E3</f>
        <v>Estimated # Record-keepers</v>
      </c>
      <c r="F30" s="38" t="str">
        <f t="shared" ref="F30:N30" si="14">+F3</f>
        <v>Records Per Recordkeeper</v>
      </c>
      <c r="G30" s="38" t="str">
        <f t="shared" si="14"/>
        <v>Total Annual Records</v>
      </c>
      <c r="H30" s="38" t="str">
        <f t="shared" si="14"/>
        <v>Estimated Avg. # of Hours Per Record</v>
      </c>
      <c r="I30" s="38" t="str">
        <f t="shared" si="14"/>
        <v xml:space="preserve">Estimated Total Hours            </v>
      </c>
      <c r="J30" s="38" t="str">
        <f t="shared" si="14"/>
        <v>Current OMB Approved Burden Hrs</v>
      </c>
      <c r="K30" s="38" t="str">
        <f t="shared" si="14"/>
        <v>Due to Authorizing Statute</v>
      </c>
      <c r="L30" s="38" t="str">
        <f t="shared" si="14"/>
        <v>Due to Program Change - Proposed Rule</v>
      </c>
      <c r="M30" s="38" t="str">
        <f t="shared" si="14"/>
        <v>Due to an Adjustment</v>
      </c>
      <c r="N30" s="39" t="str">
        <f t="shared" si="14"/>
        <v>Total Difference</v>
      </c>
      <c r="Q30" s="6"/>
    </row>
    <row r="31" spans="1:17">
      <c r="C31" s="6"/>
      <c r="D31" s="44" t="str">
        <f>+Q6</f>
        <v>Milk</v>
      </c>
      <c r="E31" s="92">
        <f>+SUM($E$13+$E$21+$E$27)</f>
        <v>5623</v>
      </c>
      <c r="F31" s="180">
        <f>G31/E31</f>
        <v>13.969699448692868</v>
      </c>
      <c r="G31" s="92">
        <f t="shared" ref="G31:G42" si="15">+SUMIF($A$5:$A$27,D31,($G$5:$G$27))</f>
        <v>78551.62</v>
      </c>
      <c r="H31" s="181">
        <f>I31/G31</f>
        <v>0.187998689218631</v>
      </c>
      <c r="I31" s="92">
        <f t="shared" ref="I31:I42" si="16">+SUMIF($A$5:$A$27,D31,($I$5:$I$27))</f>
        <v>14767.601595999999</v>
      </c>
      <c r="J31" s="92">
        <f t="shared" ref="J31:J42" si="17">+SUMIF($A$5:$A$27,D31,($J$5:$J$27))</f>
        <v>356890.5</v>
      </c>
      <c r="K31" s="92">
        <f>+SUMIF($A$5:$A$27,$D$31,($K$5:$K$27))</f>
        <v>0</v>
      </c>
      <c r="L31" s="92">
        <f>+SUMIF($A$5:$A$27,$D$31,($L$5:$L$27))</f>
        <v>0</v>
      </c>
      <c r="M31" s="92">
        <f>+SUMIF($A$5:$A$27,$D$31,($M$5:$M$27))</f>
        <v>278096</v>
      </c>
      <c r="N31" s="93">
        <f t="shared" ref="N31:N42" si="18">+SUMIF($A$5:$A$27,D31,($N$5:$N$27))</f>
        <v>-342123.39840399998</v>
      </c>
      <c r="Q31" s="6"/>
    </row>
    <row r="32" spans="1:17">
      <c r="C32" s="6"/>
      <c r="D32" s="44">
        <f>+Q7</f>
        <v>0</v>
      </c>
      <c r="E32" s="34">
        <f t="shared" ref="E32:E42" si="19">+SUMIF($A$5:$A$27,D32,($E$5:$E$27))</f>
        <v>0</v>
      </c>
      <c r="F32" s="34">
        <f t="shared" ref="F32:F42" si="20">+SUMIF($A$5:$A$27,D32,($F$5:$F$27))</f>
        <v>0</v>
      </c>
      <c r="G32" s="34">
        <f t="shared" si="15"/>
        <v>0</v>
      </c>
      <c r="H32" s="34">
        <f t="shared" ref="H32:H42" si="21">+SUMIF($A$5:$A$27,D32,($H$5:$H$27))</f>
        <v>0</v>
      </c>
      <c r="I32" s="34">
        <f t="shared" si="16"/>
        <v>0</v>
      </c>
      <c r="J32" s="34">
        <f t="shared" si="17"/>
        <v>0</v>
      </c>
      <c r="K32" s="34"/>
      <c r="L32" s="34"/>
      <c r="M32" s="34"/>
      <c r="N32" s="35">
        <f t="shared" si="18"/>
        <v>0</v>
      </c>
      <c r="Q32" s="6"/>
    </row>
    <row r="33" spans="3:17">
      <c r="C33" s="6"/>
      <c r="D33" s="44">
        <f>+Q8</f>
        <v>0</v>
      </c>
      <c r="E33" s="34">
        <f t="shared" si="19"/>
        <v>0</v>
      </c>
      <c r="F33" s="34">
        <f t="shared" si="20"/>
        <v>0</v>
      </c>
      <c r="G33" s="34">
        <f t="shared" si="15"/>
        <v>0</v>
      </c>
      <c r="H33" s="34">
        <f t="shared" si="21"/>
        <v>0</v>
      </c>
      <c r="I33" s="34">
        <f t="shared" si="16"/>
        <v>0</v>
      </c>
      <c r="J33" s="34">
        <f t="shared" si="17"/>
        <v>0</v>
      </c>
      <c r="K33" s="34"/>
      <c r="L33" s="34"/>
      <c r="M33" s="34"/>
      <c r="N33" s="35">
        <f t="shared" si="18"/>
        <v>0</v>
      </c>
      <c r="Q33" s="6"/>
    </row>
    <row r="34" spans="3:17">
      <c r="C34" s="6"/>
      <c r="D34" s="44">
        <f t="shared" ref="D34:D36" si="22">+Q10</f>
        <v>0</v>
      </c>
      <c r="E34" s="34">
        <f t="shared" si="19"/>
        <v>0</v>
      </c>
      <c r="F34" s="34">
        <f t="shared" si="20"/>
        <v>0</v>
      </c>
      <c r="G34" s="34">
        <f t="shared" si="15"/>
        <v>0</v>
      </c>
      <c r="H34" s="34">
        <f t="shared" si="21"/>
        <v>0</v>
      </c>
      <c r="I34" s="34">
        <f t="shared" si="16"/>
        <v>0</v>
      </c>
      <c r="J34" s="34">
        <f t="shared" si="17"/>
        <v>0</v>
      </c>
      <c r="K34" s="34"/>
      <c r="L34" s="34"/>
      <c r="M34" s="34"/>
      <c r="N34" s="35">
        <f t="shared" si="18"/>
        <v>0</v>
      </c>
      <c r="P34" s="36" t="s">
        <v>35</v>
      </c>
      <c r="Q34" s="6"/>
    </row>
    <row r="35" spans="3:17" hidden="1">
      <c r="C35" s="6"/>
      <c r="D35" s="44">
        <f>+Q11</f>
        <v>0</v>
      </c>
      <c r="E35" s="34">
        <f t="shared" si="19"/>
        <v>0</v>
      </c>
      <c r="F35" s="34">
        <f t="shared" si="20"/>
        <v>0</v>
      </c>
      <c r="G35" s="34">
        <f t="shared" si="15"/>
        <v>0</v>
      </c>
      <c r="H35" s="34">
        <f t="shared" si="21"/>
        <v>0</v>
      </c>
      <c r="I35" s="34">
        <f t="shared" si="16"/>
        <v>0</v>
      </c>
      <c r="J35" s="34">
        <f t="shared" si="17"/>
        <v>0</v>
      </c>
      <c r="K35" s="34"/>
      <c r="L35" s="34"/>
      <c r="M35" s="34"/>
      <c r="N35" s="35">
        <f t="shared" si="18"/>
        <v>0</v>
      </c>
      <c r="Q35" s="6"/>
    </row>
    <row r="36" spans="3:17" hidden="1">
      <c r="C36" s="6"/>
      <c r="D36" s="44">
        <f t="shared" si="22"/>
        <v>0</v>
      </c>
      <c r="E36" s="34">
        <f t="shared" si="19"/>
        <v>0</v>
      </c>
      <c r="F36" s="34">
        <f t="shared" si="20"/>
        <v>0</v>
      </c>
      <c r="G36" s="34">
        <f t="shared" si="15"/>
        <v>0</v>
      </c>
      <c r="H36" s="34">
        <f t="shared" si="21"/>
        <v>0</v>
      </c>
      <c r="I36" s="34">
        <f t="shared" si="16"/>
        <v>0</v>
      </c>
      <c r="J36" s="34">
        <f t="shared" si="17"/>
        <v>0</v>
      </c>
      <c r="K36" s="34"/>
      <c r="L36" s="34"/>
      <c r="M36" s="34"/>
      <c r="N36" s="35">
        <f t="shared" si="18"/>
        <v>0</v>
      </c>
    </row>
    <row r="37" spans="3:17" hidden="1">
      <c r="D37" s="44" t="e">
        <f>+#REF!</f>
        <v>#REF!</v>
      </c>
      <c r="E37" s="34">
        <f t="shared" si="19"/>
        <v>0</v>
      </c>
      <c r="F37" s="34">
        <f t="shared" si="20"/>
        <v>0</v>
      </c>
      <c r="G37" s="34">
        <f t="shared" si="15"/>
        <v>0</v>
      </c>
      <c r="H37" s="34">
        <f t="shared" si="21"/>
        <v>0</v>
      </c>
      <c r="I37" s="34">
        <f t="shared" si="16"/>
        <v>0</v>
      </c>
      <c r="J37" s="34">
        <f t="shared" si="17"/>
        <v>0</v>
      </c>
      <c r="K37" s="34"/>
      <c r="L37" s="34"/>
      <c r="M37" s="34"/>
      <c r="N37" s="35">
        <f t="shared" si="18"/>
        <v>0</v>
      </c>
    </row>
    <row r="38" spans="3:17" hidden="1">
      <c r="D38" s="44">
        <f t="shared" ref="D38:D42" si="23">+Q13</f>
        <v>0</v>
      </c>
      <c r="E38" s="34">
        <f t="shared" si="19"/>
        <v>0</v>
      </c>
      <c r="F38" s="34">
        <f t="shared" si="20"/>
        <v>0</v>
      </c>
      <c r="G38" s="34">
        <f t="shared" si="15"/>
        <v>0</v>
      </c>
      <c r="H38" s="34">
        <f t="shared" si="21"/>
        <v>0</v>
      </c>
      <c r="I38" s="34">
        <f t="shared" si="16"/>
        <v>0</v>
      </c>
      <c r="J38" s="34">
        <f t="shared" si="17"/>
        <v>0</v>
      </c>
      <c r="K38" s="34"/>
      <c r="L38" s="34"/>
      <c r="M38" s="34"/>
      <c r="N38" s="35">
        <f t="shared" si="18"/>
        <v>0</v>
      </c>
    </row>
    <row r="39" spans="3:17" hidden="1">
      <c r="D39" s="44">
        <f t="shared" si="23"/>
        <v>0</v>
      </c>
      <c r="E39" s="34">
        <f t="shared" si="19"/>
        <v>0</v>
      </c>
      <c r="F39" s="34">
        <f t="shared" si="20"/>
        <v>0</v>
      </c>
      <c r="G39" s="34">
        <f t="shared" si="15"/>
        <v>0</v>
      </c>
      <c r="H39" s="34">
        <f t="shared" si="21"/>
        <v>0</v>
      </c>
      <c r="I39" s="34">
        <f t="shared" si="16"/>
        <v>0</v>
      </c>
      <c r="J39" s="34">
        <f t="shared" si="17"/>
        <v>0</v>
      </c>
      <c r="K39" s="34"/>
      <c r="L39" s="34"/>
      <c r="M39" s="34"/>
      <c r="N39" s="35">
        <f t="shared" si="18"/>
        <v>0</v>
      </c>
    </row>
    <row r="40" spans="3:17" hidden="1">
      <c r="D40" s="44">
        <f t="shared" si="23"/>
        <v>0</v>
      </c>
      <c r="E40" s="34">
        <f t="shared" si="19"/>
        <v>0</v>
      </c>
      <c r="F40" s="34">
        <f t="shared" si="20"/>
        <v>0</v>
      </c>
      <c r="G40" s="34">
        <f t="shared" si="15"/>
        <v>0</v>
      </c>
      <c r="H40" s="34">
        <f t="shared" si="21"/>
        <v>0</v>
      </c>
      <c r="I40" s="34">
        <f t="shared" si="16"/>
        <v>0</v>
      </c>
      <c r="J40" s="34">
        <f t="shared" si="17"/>
        <v>0</v>
      </c>
      <c r="K40" s="34"/>
      <c r="L40" s="34"/>
      <c r="M40" s="34"/>
      <c r="N40" s="35">
        <f t="shared" si="18"/>
        <v>0</v>
      </c>
    </row>
    <row r="41" spans="3:17" hidden="1">
      <c r="D41" s="44">
        <f t="shared" si="23"/>
        <v>0</v>
      </c>
      <c r="E41" s="34">
        <f t="shared" si="19"/>
        <v>0</v>
      </c>
      <c r="F41" s="34">
        <f t="shared" si="20"/>
        <v>0</v>
      </c>
      <c r="G41" s="34">
        <f t="shared" si="15"/>
        <v>0</v>
      </c>
      <c r="H41" s="34">
        <f t="shared" si="21"/>
        <v>0</v>
      </c>
      <c r="I41" s="34">
        <f t="shared" si="16"/>
        <v>0</v>
      </c>
      <c r="J41" s="34">
        <f t="shared" si="17"/>
        <v>0</v>
      </c>
      <c r="K41" s="34"/>
      <c r="L41" s="34"/>
      <c r="M41" s="34"/>
      <c r="N41" s="35">
        <f t="shared" si="18"/>
        <v>0</v>
      </c>
    </row>
    <row r="42" spans="3:17">
      <c r="D42" s="44">
        <f t="shared" si="23"/>
        <v>0</v>
      </c>
      <c r="E42" s="34">
        <f t="shared" si="19"/>
        <v>0</v>
      </c>
      <c r="F42" s="34">
        <f t="shared" si="20"/>
        <v>0</v>
      </c>
      <c r="G42" s="34">
        <f t="shared" si="15"/>
        <v>0</v>
      </c>
      <c r="H42" s="34">
        <f t="shared" si="21"/>
        <v>0</v>
      </c>
      <c r="I42" s="34">
        <f t="shared" si="16"/>
        <v>0</v>
      </c>
      <c r="J42" s="34">
        <f t="shared" si="17"/>
        <v>0</v>
      </c>
      <c r="K42" s="34"/>
      <c r="L42" s="34"/>
      <c r="M42" s="34"/>
      <c r="N42" s="35">
        <f t="shared" si="18"/>
        <v>0</v>
      </c>
    </row>
    <row r="43" spans="3:17">
      <c r="D43" s="45" t="s">
        <v>34</v>
      </c>
      <c r="E43" s="161">
        <f>SUM(E31:E42)</f>
        <v>5623</v>
      </c>
      <c r="F43" s="177">
        <f t="shared" ref="F43:N43" si="24">SUM(F31:F42)</f>
        <v>13.969699448692868</v>
      </c>
      <c r="G43" s="161">
        <f t="shared" si="24"/>
        <v>78551.62</v>
      </c>
      <c r="H43" s="177">
        <f t="shared" si="24"/>
        <v>0.187998689218631</v>
      </c>
      <c r="I43" s="161">
        <f t="shared" si="24"/>
        <v>14767.601595999999</v>
      </c>
      <c r="J43" s="161">
        <f t="shared" si="24"/>
        <v>356890.5</v>
      </c>
      <c r="K43" s="161">
        <f t="shared" si="24"/>
        <v>0</v>
      </c>
      <c r="L43" s="161">
        <f t="shared" si="24"/>
        <v>0</v>
      </c>
      <c r="M43" s="161">
        <f t="shared" si="24"/>
        <v>278096</v>
      </c>
      <c r="N43" s="161">
        <f t="shared" si="24"/>
        <v>-342123.39840399998</v>
      </c>
    </row>
  </sheetData>
  <sheetProtection selectLockedCells="1"/>
  <autoFilter ref="A3:N28"/>
  <dataConsolidate/>
  <mergeCells count="11">
    <mergeCell ref="B24:B26"/>
    <mergeCell ref="C24:C26"/>
    <mergeCell ref="A1:N1"/>
    <mergeCell ref="A4:N4"/>
    <mergeCell ref="A14:N14"/>
    <mergeCell ref="A22:N22"/>
    <mergeCell ref="C17:C19"/>
    <mergeCell ref="B17:B19"/>
    <mergeCell ref="C8:C9"/>
    <mergeCell ref="B8:B9"/>
    <mergeCell ref="B11:B12"/>
  </mergeCells>
  <dataValidations count="1">
    <dataValidation type="list" allowBlank="1" showInputMessage="1" showErrorMessage="1" sqref="A23:A27 A5:A13 A15:A21">
      <formula1>$Q$6:$Q$23</formula1>
    </dataValidation>
  </dataValidations>
  <printOptions horizontalCentered="1"/>
  <pageMargins left="0.7" right="0.7" top="0.75" bottom="0.75" header="0.3" footer="0.3"/>
  <pageSetup scale="60" orientation="landscape" r:id="rId1"/>
  <headerFooter>
    <oddHeader>&amp;COMB Control #0584-0005 
&amp;"-,Bold"&amp;12Food and Nutrition Service 7 CFR Part 215 - Special Milk Program (SMP)</oddHeader>
  </headerFooter>
  <ignoredErrors>
    <ignoredError sqref="G21:H21 G28 G31 G1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39"/>
  <sheetViews>
    <sheetView zoomScale="85" zoomScaleNormal="85" workbookViewId="0">
      <pane xSplit="15" ySplit="4" topLeftCell="P17" activePane="bottomRight" state="frozen"/>
      <selection activeCell="I9" sqref="I9"/>
      <selection pane="topRight" activeCell="I9" sqref="I9"/>
      <selection pane="bottomLeft" activeCell="I9" sqref="I9"/>
      <selection pane="bottomRight" activeCell="G24" sqref="G24"/>
    </sheetView>
  </sheetViews>
  <sheetFormatPr defaultRowHeight="15" outlineLevelCol="1"/>
  <cols>
    <col min="1" max="1" width="15.28515625" bestFit="1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customWidth="1" outlineLevel="1"/>
    <col min="17" max="17" width="20.42578125" customWidth="1" outlineLevel="1"/>
    <col min="64" max="64" width="8.7109375" customWidth="1"/>
  </cols>
  <sheetData>
    <row r="1" spans="1:17" ht="30.75" customHeight="1" thickBot="1">
      <c r="A1" s="197" t="s">
        <v>30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7" ht="24" customHeight="1" thickBot="1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39" thickBot="1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28</v>
      </c>
      <c r="G3" s="14" t="s">
        <v>6</v>
      </c>
      <c r="H3" s="14" t="s">
        <v>25</v>
      </c>
      <c r="I3" s="14" t="s">
        <v>8</v>
      </c>
      <c r="J3" s="14" t="s">
        <v>42</v>
      </c>
      <c r="K3" s="14" t="s">
        <v>62</v>
      </c>
      <c r="L3" s="14" t="s">
        <v>63</v>
      </c>
      <c r="M3" s="14" t="s">
        <v>9</v>
      </c>
      <c r="N3" s="15" t="s">
        <v>10</v>
      </c>
      <c r="O3" s="7" t="s">
        <v>11</v>
      </c>
      <c r="P3" s="1"/>
      <c r="Q3" s="21" t="s">
        <v>27</v>
      </c>
    </row>
    <row r="4" spans="1:17" ht="19.5" thickBot="1">
      <c r="A4" s="200" t="s">
        <v>33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  <c r="O4" s="25"/>
      <c r="P4" s="1"/>
      <c r="Q4" s="21"/>
    </row>
    <row r="5" spans="1:17" ht="14.25" customHeight="1">
      <c r="A5" s="56" t="s">
        <v>58</v>
      </c>
      <c r="B5" s="75" t="s">
        <v>64</v>
      </c>
      <c r="C5" s="76" t="s">
        <v>65</v>
      </c>
      <c r="D5" s="77"/>
      <c r="E5" s="119">
        <v>54</v>
      </c>
      <c r="F5" s="97">
        <v>24</v>
      </c>
      <c r="G5" s="74">
        <f t="shared" ref="G5:G18" si="0">+E5*F5</f>
        <v>1296</v>
      </c>
      <c r="H5" s="100">
        <v>0.33</v>
      </c>
      <c r="I5" s="62">
        <f>+G5*H5</f>
        <v>427.68</v>
      </c>
      <c r="J5" s="71">
        <v>451.44</v>
      </c>
      <c r="K5" s="72"/>
      <c r="L5" s="165"/>
      <c r="M5" s="164">
        <v>-24</v>
      </c>
      <c r="N5" s="65">
        <f t="shared" ref="N5:N22" si="1">+I5-J5</f>
        <v>-23.759999999999991</v>
      </c>
      <c r="Q5" s="21"/>
    </row>
    <row r="6" spans="1:17" ht="45">
      <c r="A6" s="56" t="s">
        <v>58</v>
      </c>
      <c r="B6" s="78" t="s">
        <v>66</v>
      </c>
      <c r="C6" s="79" t="s">
        <v>89</v>
      </c>
      <c r="D6" s="77"/>
      <c r="E6" s="98">
        <v>0</v>
      </c>
      <c r="F6" s="98">
        <v>0</v>
      </c>
      <c r="G6" s="74">
        <f t="shared" si="0"/>
        <v>0</v>
      </c>
      <c r="H6" s="101">
        <v>0</v>
      </c>
      <c r="I6" s="62">
        <f>+G6*H6</f>
        <v>0</v>
      </c>
      <c r="J6" s="71">
        <v>684</v>
      </c>
      <c r="K6" s="72"/>
      <c r="L6" s="165"/>
      <c r="M6" s="165">
        <v>-684</v>
      </c>
      <c r="N6" s="65">
        <f t="shared" si="1"/>
        <v>-684</v>
      </c>
      <c r="Q6" s="24" t="s">
        <v>58</v>
      </c>
    </row>
    <row r="7" spans="1:17" ht="30">
      <c r="A7" s="56" t="s">
        <v>58</v>
      </c>
      <c r="B7" s="78" t="s">
        <v>66</v>
      </c>
      <c r="C7" s="76" t="s">
        <v>67</v>
      </c>
      <c r="D7" s="80"/>
      <c r="E7" s="97">
        <v>54</v>
      </c>
      <c r="F7" s="97">
        <v>4</v>
      </c>
      <c r="G7" s="74">
        <f t="shared" si="0"/>
        <v>216</v>
      </c>
      <c r="H7" s="102">
        <v>1.44</v>
      </c>
      <c r="I7" s="62">
        <f>+G7*H7</f>
        <v>311.03999999999996</v>
      </c>
      <c r="J7" s="71">
        <v>328.32</v>
      </c>
      <c r="K7" s="72"/>
      <c r="L7" s="166"/>
      <c r="M7" s="166">
        <v>-17</v>
      </c>
      <c r="N7" s="65">
        <f t="shared" si="1"/>
        <v>-17.28000000000003</v>
      </c>
      <c r="Q7" s="26"/>
    </row>
    <row r="8" spans="1:17" ht="45">
      <c r="A8" s="56" t="s">
        <v>58</v>
      </c>
      <c r="B8" s="218" t="s">
        <v>68</v>
      </c>
      <c r="C8" s="82" t="s">
        <v>110</v>
      </c>
      <c r="D8" s="83"/>
      <c r="E8" s="99">
        <v>0</v>
      </c>
      <c r="F8" s="99">
        <v>0</v>
      </c>
      <c r="G8" s="74">
        <f t="shared" si="0"/>
        <v>0</v>
      </c>
      <c r="H8" s="103">
        <v>0</v>
      </c>
      <c r="I8" s="62">
        <f>+G8*H8</f>
        <v>0</v>
      </c>
      <c r="J8" s="73">
        <v>70</v>
      </c>
      <c r="K8" s="72"/>
      <c r="L8" s="167"/>
      <c r="M8" s="167">
        <v>-70</v>
      </c>
      <c r="N8" s="65">
        <f t="shared" si="1"/>
        <v>-70</v>
      </c>
      <c r="Q8" s="24"/>
    </row>
    <row r="9" spans="1:17" ht="38.25">
      <c r="A9" s="56" t="s">
        <v>58</v>
      </c>
      <c r="B9" s="219"/>
      <c r="C9" s="110" t="s">
        <v>111</v>
      </c>
      <c r="D9" s="57"/>
      <c r="E9" s="60">
        <v>0</v>
      </c>
      <c r="F9" s="60">
        <v>0</v>
      </c>
      <c r="G9" s="74">
        <f t="shared" si="0"/>
        <v>0</v>
      </c>
      <c r="H9" s="63">
        <v>0</v>
      </c>
      <c r="I9" s="62">
        <f>+G9*H9</f>
        <v>0</v>
      </c>
      <c r="J9" s="74">
        <v>12</v>
      </c>
      <c r="K9" s="60"/>
      <c r="L9" s="60"/>
      <c r="M9" s="60">
        <v>-12</v>
      </c>
      <c r="N9" s="65">
        <f t="shared" si="1"/>
        <v>-12</v>
      </c>
      <c r="Q9" s="22"/>
    </row>
    <row r="10" spans="1:17">
      <c r="A10" s="56" t="s">
        <v>58</v>
      </c>
      <c r="B10" s="81">
        <v>215.16</v>
      </c>
      <c r="C10" s="110" t="s">
        <v>69</v>
      </c>
      <c r="D10" s="57"/>
      <c r="E10" s="60">
        <v>54</v>
      </c>
      <c r="F10" s="60">
        <v>2</v>
      </c>
      <c r="G10" s="74">
        <f t="shared" si="0"/>
        <v>108</v>
      </c>
      <c r="H10" s="63">
        <v>1.44</v>
      </c>
      <c r="I10" s="62">
        <f t="shared" ref="I10" si="2">+G10*H10</f>
        <v>155.51999999999998</v>
      </c>
      <c r="J10" s="74">
        <v>164.16</v>
      </c>
      <c r="K10" s="60"/>
      <c r="L10" s="60"/>
      <c r="M10" s="60"/>
      <c r="N10" s="65">
        <f t="shared" si="1"/>
        <v>-8.6400000000000148</v>
      </c>
      <c r="Q10" s="22"/>
    </row>
    <row r="11" spans="1:17" ht="15.75">
      <c r="A11" s="104"/>
      <c r="B11" s="105"/>
      <c r="C11" s="106" t="s">
        <v>32</v>
      </c>
      <c r="D11" s="107"/>
      <c r="E11" s="61">
        <f>+MAX(E5:E10)</f>
        <v>54</v>
      </c>
      <c r="F11" s="61">
        <f>G11/E11</f>
        <v>30</v>
      </c>
      <c r="G11" s="61">
        <f t="shared" ref="G11:N11" si="3">SUM(G5:G10)</f>
        <v>1620</v>
      </c>
      <c r="H11" s="64">
        <f>I11/G11</f>
        <v>0.55200000000000005</v>
      </c>
      <c r="I11" s="59">
        <f t="shared" si="3"/>
        <v>894.24</v>
      </c>
      <c r="J11" s="61">
        <f t="shared" si="3"/>
        <v>1709.92</v>
      </c>
      <c r="K11" s="61">
        <f t="shared" si="3"/>
        <v>0</v>
      </c>
      <c r="L11" s="61">
        <f t="shared" si="3"/>
        <v>0</v>
      </c>
      <c r="M11" s="61">
        <f t="shared" si="3"/>
        <v>-807</v>
      </c>
      <c r="N11" s="66">
        <f t="shared" si="3"/>
        <v>-815.68</v>
      </c>
      <c r="Q11" s="22"/>
    </row>
    <row r="12" spans="1:17" ht="18.75" customHeight="1">
      <c r="A12" s="200" t="s">
        <v>74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2"/>
      <c r="O12" s="25"/>
      <c r="P12" s="1"/>
      <c r="Q12" s="22"/>
    </row>
    <row r="13" spans="1:17" ht="30" customHeight="1">
      <c r="A13" s="94" t="s">
        <v>58</v>
      </c>
      <c r="B13" s="212" t="s">
        <v>70</v>
      </c>
      <c r="C13" s="209" t="s">
        <v>88</v>
      </c>
      <c r="D13" s="215"/>
      <c r="E13" s="60"/>
      <c r="F13" s="63"/>
      <c r="G13" s="53">
        <f>E13*F13</f>
        <v>0</v>
      </c>
      <c r="H13" s="111">
        <v>0</v>
      </c>
      <c r="I13" s="62">
        <f>+G13*H13</f>
        <v>0</v>
      </c>
      <c r="J13" s="54">
        <v>34238</v>
      </c>
      <c r="K13" s="60"/>
      <c r="L13" s="60"/>
      <c r="M13" s="60">
        <v>-34238</v>
      </c>
      <c r="N13" s="65">
        <f t="shared" si="1"/>
        <v>-34238</v>
      </c>
      <c r="Q13" s="22"/>
    </row>
    <row r="14" spans="1:17" ht="15" customHeight="1">
      <c r="A14" s="94" t="s">
        <v>58</v>
      </c>
      <c r="B14" s="213"/>
      <c r="C14" s="210"/>
      <c r="D14" s="216"/>
      <c r="E14" s="60"/>
      <c r="F14" s="63"/>
      <c r="G14" s="53">
        <f>E14*F14</f>
        <v>0</v>
      </c>
      <c r="H14" s="111">
        <v>0</v>
      </c>
      <c r="I14" s="62">
        <f>+G14*H14</f>
        <v>0</v>
      </c>
      <c r="J14" s="54">
        <v>5782</v>
      </c>
      <c r="K14" s="60"/>
      <c r="L14" s="60"/>
      <c r="M14" s="60">
        <v>-5782</v>
      </c>
      <c r="N14" s="65">
        <f t="shared" si="1"/>
        <v>-5782</v>
      </c>
      <c r="Q14" s="22"/>
    </row>
    <row r="15" spans="1:17">
      <c r="A15" s="94" t="s">
        <v>58</v>
      </c>
      <c r="B15" s="214"/>
      <c r="C15" s="211"/>
      <c r="D15" s="217"/>
      <c r="E15" s="60"/>
      <c r="F15" s="63"/>
      <c r="G15" s="53">
        <f>E15*F15</f>
        <v>0</v>
      </c>
      <c r="H15" s="111">
        <v>0</v>
      </c>
      <c r="I15" s="62">
        <f>+G15*H15</f>
        <v>0</v>
      </c>
      <c r="J15" s="54">
        <v>2167</v>
      </c>
      <c r="K15" s="60"/>
      <c r="L15" s="60"/>
      <c r="M15" s="60">
        <v>-2167</v>
      </c>
      <c r="N15" s="65">
        <f t="shared" si="1"/>
        <v>-2167</v>
      </c>
      <c r="Q15" s="22"/>
    </row>
    <row r="16" spans="1:17" s="6" customFormat="1" ht="30">
      <c r="A16" s="56" t="s">
        <v>58</v>
      </c>
      <c r="B16" s="84" t="s">
        <v>71</v>
      </c>
      <c r="C16" s="189" t="s">
        <v>72</v>
      </c>
      <c r="D16" s="57" t="s">
        <v>109</v>
      </c>
      <c r="E16" s="109">
        <v>10</v>
      </c>
      <c r="F16" s="109">
        <v>1</v>
      </c>
      <c r="G16" s="53">
        <f>E16*F16</f>
        <v>10</v>
      </c>
      <c r="H16" s="111">
        <v>1.5</v>
      </c>
      <c r="I16" s="62">
        <f>+G16*H16</f>
        <v>15</v>
      </c>
      <c r="J16" s="71">
        <v>0</v>
      </c>
      <c r="K16" s="60"/>
      <c r="L16" s="60"/>
      <c r="M16" s="60"/>
      <c r="N16" s="65">
        <f t="shared" si="1"/>
        <v>15</v>
      </c>
      <c r="Q16" s="190"/>
    </row>
    <row r="17" spans="1:17">
      <c r="A17" s="56"/>
      <c r="B17" s="85"/>
      <c r="C17" s="86"/>
      <c r="D17" s="57"/>
      <c r="E17" s="179"/>
      <c r="F17" s="109"/>
      <c r="G17" s="53"/>
      <c r="H17" s="108"/>
      <c r="I17" s="53"/>
      <c r="J17" s="74"/>
      <c r="K17" s="60"/>
      <c r="L17" s="60"/>
      <c r="M17" s="60"/>
      <c r="N17" s="65"/>
      <c r="Q17" s="22"/>
    </row>
    <row r="18" spans="1:17" ht="55.5" customHeight="1">
      <c r="A18" s="56" t="s">
        <v>58</v>
      </c>
      <c r="B18" s="84" t="s">
        <v>73</v>
      </c>
      <c r="C18" s="110" t="s">
        <v>101</v>
      </c>
      <c r="D18" s="57"/>
      <c r="E18" s="58">
        <v>5569</v>
      </c>
      <c r="F18" s="60">
        <v>1</v>
      </c>
      <c r="G18" s="62">
        <f t="shared" si="0"/>
        <v>5569</v>
      </c>
      <c r="H18" s="63">
        <v>1</v>
      </c>
      <c r="I18" s="62">
        <f t="shared" ref="I18" si="4">+G18*H18</f>
        <v>5569</v>
      </c>
      <c r="J18" s="74">
        <v>6321</v>
      </c>
      <c r="K18" s="60"/>
      <c r="L18" s="60"/>
      <c r="M18" s="60">
        <v>-6321</v>
      </c>
      <c r="N18" s="65">
        <f t="shared" si="1"/>
        <v>-752</v>
      </c>
      <c r="Q18" s="22"/>
    </row>
    <row r="19" spans="1:17" ht="15.75">
      <c r="A19" s="104"/>
      <c r="B19" s="105"/>
      <c r="C19" s="106" t="s">
        <v>75</v>
      </c>
      <c r="D19" s="107"/>
      <c r="E19" s="59">
        <f>MAX(E13:E18)</f>
        <v>5569</v>
      </c>
      <c r="F19" s="183">
        <f>G19/E19</f>
        <v>1.0017956545160711</v>
      </c>
      <c r="G19" s="59">
        <f>SUM(G13:G18)</f>
        <v>5579</v>
      </c>
      <c r="H19" s="184">
        <f>I19/G19</f>
        <v>1.0008962179602079</v>
      </c>
      <c r="I19" s="59">
        <f t="shared" ref="I19:N19" si="5">SUM(I13:I18)</f>
        <v>5584</v>
      </c>
      <c r="J19" s="61">
        <f t="shared" si="5"/>
        <v>48508</v>
      </c>
      <c r="K19" s="61">
        <f t="shared" si="5"/>
        <v>0</v>
      </c>
      <c r="L19" s="61">
        <f t="shared" si="5"/>
        <v>0</v>
      </c>
      <c r="M19" s="61">
        <f t="shared" si="5"/>
        <v>-48508</v>
      </c>
      <c r="N19" s="66">
        <f t="shared" si="5"/>
        <v>-42924</v>
      </c>
      <c r="Q19" s="22"/>
    </row>
    <row r="20" spans="1:17" ht="18.75">
      <c r="A20" s="200" t="s">
        <v>76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2"/>
      <c r="O20" s="25"/>
      <c r="P20" s="1"/>
      <c r="Q20" s="22"/>
    </row>
    <row r="21" spans="1:17" ht="25.5">
      <c r="A21" s="56" t="s">
        <v>58</v>
      </c>
      <c r="B21" s="85" t="s">
        <v>78</v>
      </c>
      <c r="C21" s="86" t="s">
        <v>95</v>
      </c>
      <c r="D21" s="57"/>
      <c r="E21" s="109">
        <v>0</v>
      </c>
      <c r="F21" s="109">
        <v>0</v>
      </c>
      <c r="G21" s="53">
        <f>E21*F21</f>
        <v>0</v>
      </c>
      <c r="H21" s="108">
        <v>0</v>
      </c>
      <c r="I21" s="53">
        <f>G21*H21</f>
        <v>0</v>
      </c>
      <c r="J21" s="74">
        <v>5038</v>
      </c>
      <c r="K21" s="60"/>
      <c r="L21" s="60"/>
      <c r="M21" s="60">
        <v>-5038</v>
      </c>
      <c r="N21" s="65">
        <f t="shared" si="1"/>
        <v>-5038</v>
      </c>
      <c r="Q21" s="22"/>
    </row>
    <row r="22" spans="1:17" ht="51">
      <c r="A22" s="56" t="s">
        <v>58</v>
      </c>
      <c r="B22" s="87" t="s">
        <v>79</v>
      </c>
      <c r="C22" s="86" t="s">
        <v>99</v>
      </c>
      <c r="D22" s="57"/>
      <c r="E22" s="131"/>
      <c r="F22" s="63"/>
      <c r="G22" s="53">
        <f>E22*F22</f>
        <v>0</v>
      </c>
      <c r="H22" s="108">
        <v>0</v>
      </c>
      <c r="I22" s="53">
        <f>G22*H22</f>
        <v>0</v>
      </c>
      <c r="J22" s="74">
        <v>96339</v>
      </c>
      <c r="K22" s="60"/>
      <c r="L22" s="60"/>
      <c r="M22" s="60">
        <v>-96339</v>
      </c>
      <c r="N22" s="65">
        <f t="shared" si="1"/>
        <v>-96339</v>
      </c>
      <c r="Q22" s="22"/>
    </row>
    <row r="23" spans="1:17" ht="16.5" thickBot="1">
      <c r="A23" s="104"/>
      <c r="B23" s="105"/>
      <c r="C23" s="106" t="s">
        <v>77</v>
      </c>
      <c r="D23" s="107"/>
      <c r="E23" s="59">
        <f>SUM(E21:E22)</f>
        <v>0</v>
      </c>
      <c r="F23" s="59">
        <f>IF(E23=0,0,G23/E23)</f>
        <v>0</v>
      </c>
      <c r="G23" s="59">
        <f>SUM(G21:G22)</f>
        <v>0</v>
      </c>
      <c r="H23" s="61">
        <f>IF(G23=0,0,I23/G23)</f>
        <v>0</v>
      </c>
      <c r="I23" s="61">
        <f t="shared" ref="I23:N23" si="6">SUM(I21:I22)</f>
        <v>0</v>
      </c>
      <c r="J23" s="61">
        <f t="shared" si="6"/>
        <v>101377</v>
      </c>
      <c r="K23" s="61">
        <f t="shared" si="6"/>
        <v>0</v>
      </c>
      <c r="L23" s="61">
        <f t="shared" si="6"/>
        <v>0</v>
      </c>
      <c r="M23" s="61">
        <f t="shared" si="6"/>
        <v>-101377</v>
      </c>
      <c r="N23" s="66">
        <f t="shared" si="6"/>
        <v>-101377</v>
      </c>
      <c r="Q23" s="23"/>
    </row>
    <row r="24" spans="1:17" ht="25.5" customHeight="1" thickBot="1">
      <c r="A24" s="88"/>
      <c r="B24" s="89"/>
      <c r="C24" s="90" t="s">
        <v>40</v>
      </c>
      <c r="D24" s="91"/>
      <c r="E24" s="70">
        <f>+E11+E19+E23</f>
        <v>5623</v>
      </c>
      <c r="F24" s="170">
        <f>G24/E24</f>
        <v>1.2802774319758137</v>
      </c>
      <c r="G24" s="70">
        <f>+G11+G19+G23</f>
        <v>7199</v>
      </c>
      <c r="H24" s="69">
        <f>I24/G24</f>
        <v>0.89988053896374498</v>
      </c>
      <c r="I24" s="67">
        <f t="shared" ref="I24:N24" si="7">+I11+I19+I23</f>
        <v>6478.24</v>
      </c>
      <c r="J24" s="67">
        <f t="shared" si="7"/>
        <v>151594.91999999998</v>
      </c>
      <c r="K24" s="67">
        <f t="shared" si="7"/>
        <v>0</v>
      </c>
      <c r="L24" s="67">
        <f t="shared" si="7"/>
        <v>0</v>
      </c>
      <c r="M24" s="67">
        <f t="shared" si="7"/>
        <v>-150692</v>
      </c>
      <c r="N24" s="68">
        <f t="shared" si="7"/>
        <v>-145116.68</v>
      </c>
      <c r="Q24" s="6"/>
    </row>
    <row r="25" spans="1:17" ht="15.75" thickBot="1">
      <c r="C25" s="6"/>
      <c r="Q25" s="6"/>
    </row>
    <row r="26" spans="1:17" ht="50.25" customHeight="1">
      <c r="C26" s="6"/>
      <c r="D26" s="31" t="str">
        <f>+A3</f>
        <v>Prgm Rule</v>
      </c>
      <c r="E26" s="32" t="str">
        <f>+E3</f>
        <v>Estimated # Respondents</v>
      </c>
      <c r="F26" s="32" t="str">
        <f t="shared" ref="F26:N26" si="8">+F3</f>
        <v>Responses per Respondents</v>
      </c>
      <c r="G26" s="32" t="str">
        <f t="shared" si="8"/>
        <v>Total Annual Records</v>
      </c>
      <c r="H26" s="32" t="str">
        <f t="shared" si="8"/>
        <v>Estimated Avg. # of Hours Per Response</v>
      </c>
      <c r="I26" s="32" t="str">
        <f t="shared" si="8"/>
        <v xml:space="preserve">Estimated Total Hours            </v>
      </c>
      <c r="J26" s="32" t="str">
        <f t="shared" si="8"/>
        <v>Current OMB Approved Burden Hrs</v>
      </c>
      <c r="K26" s="32" t="str">
        <f t="shared" si="8"/>
        <v>Due to Authorizing Statute</v>
      </c>
      <c r="L26" s="32" t="str">
        <f t="shared" si="8"/>
        <v xml:space="preserve">Due to Program Change - </v>
      </c>
      <c r="M26" s="32" t="str">
        <f t="shared" si="8"/>
        <v>Due to an Adjustment</v>
      </c>
      <c r="N26" s="33" t="str">
        <f t="shared" si="8"/>
        <v>Total Difference</v>
      </c>
      <c r="Q26" s="6"/>
    </row>
    <row r="27" spans="1:17">
      <c r="C27" s="6"/>
      <c r="D27" s="44" t="str">
        <f>+Q6</f>
        <v>Milk</v>
      </c>
      <c r="E27" s="92">
        <f>+SUM($E$11+$E$19+$E$23)</f>
        <v>5623</v>
      </c>
      <c r="F27" s="180">
        <f>G27/E27</f>
        <v>1.2802774319758137</v>
      </c>
      <c r="G27" s="92">
        <f t="shared" ref="G27:G38" si="9">+SUMIF($A$5:$A$23,D27,($G$5:$G$23))</f>
        <v>7199</v>
      </c>
      <c r="H27" s="182">
        <f>I27/G27</f>
        <v>0.89988053896374498</v>
      </c>
      <c r="I27" s="92">
        <f t="shared" ref="I27:I38" si="10">+SUMIF($A$5:$A$23,D27,($I$5:$I$23))</f>
        <v>6478.24</v>
      </c>
      <c r="J27" s="92">
        <f t="shared" ref="J27:J38" si="11">+SUMIF($A$5:$A$23,D27,($J$5:$J$23))</f>
        <v>151594.91999999998</v>
      </c>
      <c r="K27" s="92">
        <f>+SUMIF($A$5:$A$23,$D$27,($K$5:$K$23))</f>
        <v>0</v>
      </c>
      <c r="L27" s="92">
        <f>+SUMIF($A$5:$A$23,$D$27,($L$5:$L$23))</f>
        <v>0</v>
      </c>
      <c r="M27" s="92">
        <f>+SUMIF($A$5:$A$23,$D$27,($M$5:$M$23))</f>
        <v>-150692</v>
      </c>
      <c r="N27" s="93">
        <f t="shared" ref="N27:N38" si="12">+SUMIF($A$5:$A$23,D27,($N$5:$N$23))</f>
        <v>-145116.68</v>
      </c>
      <c r="Q27" s="6"/>
    </row>
    <row r="28" spans="1:17">
      <c r="C28" s="6"/>
      <c r="D28" s="44">
        <f>+Q7</f>
        <v>0</v>
      </c>
      <c r="E28" s="34">
        <f t="shared" ref="E28:E38" si="13">+SUMIF($A$5:$A$23,D28,($E$5:$E$23))</f>
        <v>0</v>
      </c>
      <c r="F28" s="34">
        <f t="shared" ref="F28:F38" si="14">+SUMIF($A$5:$A$23,D28,($F$5:$F$23))</f>
        <v>0</v>
      </c>
      <c r="G28" s="34">
        <f t="shared" si="9"/>
        <v>0</v>
      </c>
      <c r="H28" s="34">
        <f t="shared" ref="H28:H38" si="15">+SUMIF($A$5:$A$23,D28,($H$5:$H$23))</f>
        <v>0</v>
      </c>
      <c r="I28" s="34">
        <f t="shared" si="10"/>
        <v>0</v>
      </c>
      <c r="J28" s="34">
        <f t="shared" si="11"/>
        <v>0</v>
      </c>
      <c r="K28" s="34"/>
      <c r="L28" s="34"/>
      <c r="M28" s="34"/>
      <c r="N28" s="35">
        <f t="shared" si="12"/>
        <v>0</v>
      </c>
      <c r="Q28" s="6"/>
    </row>
    <row r="29" spans="1:17">
      <c r="C29" s="6"/>
      <c r="D29" s="44">
        <f>+Q8</f>
        <v>0</v>
      </c>
      <c r="E29" s="34">
        <f t="shared" si="13"/>
        <v>0</v>
      </c>
      <c r="F29" s="34">
        <f t="shared" si="14"/>
        <v>0</v>
      </c>
      <c r="G29" s="34">
        <f t="shared" si="9"/>
        <v>0</v>
      </c>
      <c r="H29" s="34">
        <f t="shared" si="15"/>
        <v>0</v>
      </c>
      <c r="I29" s="34">
        <f t="shared" si="10"/>
        <v>0</v>
      </c>
      <c r="J29" s="34">
        <f t="shared" si="11"/>
        <v>0</v>
      </c>
      <c r="K29" s="34"/>
      <c r="L29" s="34"/>
      <c r="M29" s="34"/>
      <c r="N29" s="35">
        <f t="shared" si="12"/>
        <v>0</v>
      </c>
      <c r="Q29" s="6"/>
    </row>
    <row r="30" spans="1:17">
      <c r="C30" s="6"/>
      <c r="D30" s="44">
        <f>+Q9</f>
        <v>0</v>
      </c>
      <c r="E30" s="34">
        <f t="shared" si="13"/>
        <v>0</v>
      </c>
      <c r="F30" s="34">
        <f t="shared" si="14"/>
        <v>0</v>
      </c>
      <c r="G30" s="34">
        <f t="shared" si="9"/>
        <v>0</v>
      </c>
      <c r="H30" s="34">
        <f t="shared" si="15"/>
        <v>0</v>
      </c>
      <c r="I30" s="34">
        <f t="shared" si="10"/>
        <v>0</v>
      </c>
      <c r="J30" s="34">
        <f t="shared" si="11"/>
        <v>0</v>
      </c>
      <c r="K30" s="34"/>
      <c r="L30" s="34"/>
      <c r="M30" s="34"/>
      <c r="N30" s="35">
        <f t="shared" si="12"/>
        <v>0</v>
      </c>
      <c r="P30" s="36" t="s">
        <v>35</v>
      </c>
      <c r="Q30" s="6"/>
    </row>
    <row r="31" spans="1:17" hidden="1">
      <c r="C31" s="6"/>
      <c r="D31" s="44">
        <f>+Q10</f>
        <v>0</v>
      </c>
      <c r="E31" s="34">
        <f t="shared" si="13"/>
        <v>0</v>
      </c>
      <c r="F31" s="34">
        <f t="shared" si="14"/>
        <v>0</v>
      </c>
      <c r="G31" s="34">
        <f t="shared" si="9"/>
        <v>0</v>
      </c>
      <c r="H31" s="34">
        <f t="shared" si="15"/>
        <v>0</v>
      </c>
      <c r="I31" s="34">
        <f t="shared" si="10"/>
        <v>0</v>
      </c>
      <c r="J31" s="34">
        <f t="shared" si="11"/>
        <v>0</v>
      </c>
      <c r="K31" s="34"/>
      <c r="L31" s="34"/>
      <c r="M31" s="34"/>
      <c r="N31" s="35">
        <f t="shared" si="12"/>
        <v>0</v>
      </c>
      <c r="Q31" s="6"/>
    </row>
    <row r="32" spans="1:17" hidden="1">
      <c r="C32" s="6"/>
      <c r="D32" s="44" t="e">
        <f>+#REF!</f>
        <v>#REF!</v>
      </c>
      <c r="E32" s="34">
        <f t="shared" si="13"/>
        <v>0</v>
      </c>
      <c r="F32" s="34">
        <f t="shared" si="14"/>
        <v>0</v>
      </c>
      <c r="G32" s="34">
        <f t="shared" si="9"/>
        <v>0</v>
      </c>
      <c r="H32" s="34">
        <f t="shared" si="15"/>
        <v>0</v>
      </c>
      <c r="I32" s="34">
        <f t="shared" si="10"/>
        <v>0</v>
      </c>
      <c r="J32" s="34">
        <f t="shared" si="11"/>
        <v>0</v>
      </c>
      <c r="K32" s="34"/>
      <c r="L32" s="34"/>
      <c r="M32" s="34"/>
      <c r="N32" s="35">
        <f t="shared" si="12"/>
        <v>0</v>
      </c>
    </row>
    <row r="33" spans="4:14" hidden="1">
      <c r="D33" s="44" t="e">
        <f>+#REF!</f>
        <v>#REF!</v>
      </c>
      <c r="E33" s="34">
        <f t="shared" si="13"/>
        <v>0</v>
      </c>
      <c r="F33" s="34">
        <f t="shared" si="14"/>
        <v>0</v>
      </c>
      <c r="G33" s="34">
        <f t="shared" si="9"/>
        <v>0</v>
      </c>
      <c r="H33" s="34">
        <f t="shared" si="15"/>
        <v>0</v>
      </c>
      <c r="I33" s="34">
        <f t="shared" si="10"/>
        <v>0</v>
      </c>
      <c r="J33" s="34">
        <f t="shared" si="11"/>
        <v>0</v>
      </c>
      <c r="K33" s="34"/>
      <c r="L33" s="34"/>
      <c r="M33" s="34"/>
      <c r="N33" s="35">
        <f t="shared" si="12"/>
        <v>0</v>
      </c>
    </row>
    <row r="34" spans="4:14" hidden="1">
      <c r="D34" s="44">
        <f>+Q11</f>
        <v>0</v>
      </c>
      <c r="E34" s="34">
        <f t="shared" si="13"/>
        <v>0</v>
      </c>
      <c r="F34" s="34">
        <f t="shared" si="14"/>
        <v>0</v>
      </c>
      <c r="G34" s="34">
        <f t="shared" si="9"/>
        <v>0</v>
      </c>
      <c r="H34" s="34">
        <f t="shared" si="15"/>
        <v>0</v>
      </c>
      <c r="I34" s="34">
        <f t="shared" si="10"/>
        <v>0</v>
      </c>
      <c r="J34" s="34">
        <f t="shared" si="11"/>
        <v>0</v>
      </c>
      <c r="K34" s="34"/>
      <c r="L34" s="34"/>
      <c r="M34" s="34"/>
      <c r="N34" s="35">
        <f t="shared" si="12"/>
        <v>0</v>
      </c>
    </row>
    <row r="35" spans="4:14" hidden="1">
      <c r="D35" s="44">
        <f>+Q12</f>
        <v>0</v>
      </c>
      <c r="E35" s="34">
        <f t="shared" si="13"/>
        <v>0</v>
      </c>
      <c r="F35" s="34">
        <f t="shared" si="14"/>
        <v>0</v>
      </c>
      <c r="G35" s="34">
        <f t="shared" si="9"/>
        <v>0</v>
      </c>
      <c r="H35" s="34">
        <f t="shared" si="15"/>
        <v>0</v>
      </c>
      <c r="I35" s="34">
        <f t="shared" si="10"/>
        <v>0</v>
      </c>
      <c r="J35" s="34">
        <f t="shared" si="11"/>
        <v>0</v>
      </c>
      <c r="K35" s="34"/>
      <c r="L35" s="34"/>
      <c r="M35" s="34"/>
      <c r="N35" s="35">
        <f t="shared" si="12"/>
        <v>0</v>
      </c>
    </row>
    <row r="36" spans="4:14" hidden="1">
      <c r="D36" s="44">
        <f>+Q13</f>
        <v>0</v>
      </c>
      <c r="E36" s="34">
        <f t="shared" si="13"/>
        <v>0</v>
      </c>
      <c r="F36" s="34">
        <f t="shared" si="14"/>
        <v>0</v>
      </c>
      <c r="G36" s="34">
        <f t="shared" si="9"/>
        <v>0</v>
      </c>
      <c r="H36" s="34">
        <f t="shared" si="15"/>
        <v>0</v>
      </c>
      <c r="I36" s="34">
        <f t="shared" si="10"/>
        <v>0</v>
      </c>
      <c r="J36" s="34">
        <f t="shared" si="11"/>
        <v>0</v>
      </c>
      <c r="K36" s="34"/>
      <c r="L36" s="34"/>
      <c r="M36" s="34"/>
      <c r="N36" s="35">
        <f t="shared" si="12"/>
        <v>0</v>
      </c>
    </row>
    <row r="37" spans="4:14" hidden="1">
      <c r="D37" s="44">
        <f>+Q16</f>
        <v>0</v>
      </c>
      <c r="E37" s="34">
        <f t="shared" si="13"/>
        <v>0</v>
      </c>
      <c r="F37" s="34">
        <f t="shared" si="14"/>
        <v>0</v>
      </c>
      <c r="G37" s="34">
        <f t="shared" si="9"/>
        <v>0</v>
      </c>
      <c r="H37" s="34">
        <f t="shared" si="15"/>
        <v>0</v>
      </c>
      <c r="I37" s="34">
        <f t="shared" si="10"/>
        <v>0</v>
      </c>
      <c r="J37" s="34">
        <f t="shared" si="11"/>
        <v>0</v>
      </c>
      <c r="K37" s="34"/>
      <c r="L37" s="34"/>
      <c r="M37" s="34"/>
      <c r="N37" s="35">
        <f t="shared" si="12"/>
        <v>0</v>
      </c>
    </row>
    <row r="38" spans="4:14">
      <c r="D38" s="44">
        <f t="shared" ref="D38" si="16">+Q18</f>
        <v>0</v>
      </c>
      <c r="E38" s="34">
        <f t="shared" si="13"/>
        <v>0</v>
      </c>
      <c r="F38" s="34">
        <f t="shared" si="14"/>
        <v>0</v>
      </c>
      <c r="G38" s="34">
        <f t="shared" si="9"/>
        <v>0</v>
      </c>
      <c r="H38" s="34">
        <f t="shared" si="15"/>
        <v>0</v>
      </c>
      <c r="I38" s="34">
        <f t="shared" si="10"/>
        <v>0</v>
      </c>
      <c r="J38" s="34">
        <f t="shared" si="11"/>
        <v>0</v>
      </c>
      <c r="K38" s="34"/>
      <c r="L38" s="34"/>
      <c r="M38" s="34"/>
      <c r="N38" s="35">
        <f t="shared" si="12"/>
        <v>0</v>
      </c>
    </row>
    <row r="39" spans="4:14">
      <c r="D39" s="45" t="s">
        <v>34</v>
      </c>
      <c r="E39" s="95">
        <f>SUM(E27:E38)</f>
        <v>5623</v>
      </c>
      <c r="F39" s="178">
        <f t="shared" ref="F39:N39" si="17">SUM(F27:F38)</f>
        <v>1.2802774319758137</v>
      </c>
      <c r="G39" s="95">
        <f t="shared" si="17"/>
        <v>7199</v>
      </c>
      <c r="H39" s="96">
        <f t="shared" si="17"/>
        <v>0.89988053896374498</v>
      </c>
      <c r="I39" s="95">
        <f t="shared" si="17"/>
        <v>6478.24</v>
      </c>
      <c r="J39" s="95">
        <f t="shared" si="17"/>
        <v>151594.91999999998</v>
      </c>
      <c r="K39" s="95">
        <f t="shared" si="17"/>
        <v>0</v>
      </c>
      <c r="L39" s="95">
        <f t="shared" si="17"/>
        <v>0</v>
      </c>
      <c r="M39" s="95">
        <f t="shared" si="17"/>
        <v>-150692</v>
      </c>
      <c r="N39" s="95">
        <f t="shared" si="17"/>
        <v>-145116.68</v>
      </c>
    </row>
  </sheetData>
  <sheetProtection selectLockedCells="1"/>
  <autoFilter ref="A3:N24"/>
  <dataConsolidate/>
  <mergeCells count="8">
    <mergeCell ref="A1:N1"/>
    <mergeCell ref="A4:N4"/>
    <mergeCell ref="A12:N12"/>
    <mergeCell ref="A20:N20"/>
    <mergeCell ref="C13:C15"/>
    <mergeCell ref="B13:B15"/>
    <mergeCell ref="D13:D15"/>
    <mergeCell ref="B8:B9"/>
  </mergeCells>
  <dataValidations count="1">
    <dataValidation type="list" allowBlank="1" showInputMessage="1" showErrorMessage="1" sqref="A13:A19 A21:A23 A5:A11">
      <formula1>$Q$6:$Q$22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#0584-0005 
&amp;"-,Bold"&amp;16Food and Nutrition 7 CFR Part 215 - Special Milk Program (SMP)</oddHeader>
  </headerFooter>
  <ignoredErrors>
    <ignoredError sqref="G11 G2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E9"/>
  <sheetViews>
    <sheetView zoomScale="110" zoomScaleNormal="110" workbookViewId="0"/>
  </sheetViews>
  <sheetFormatPr defaultRowHeight="15"/>
  <cols>
    <col min="1" max="1" width="1.28515625" customWidth="1"/>
    <col min="2" max="2" width="75" bestFit="1" customWidth="1"/>
    <col min="3" max="3" width="10.5703125" customWidth="1"/>
  </cols>
  <sheetData>
    <row r="1" spans="2:5" ht="15.75" thickBot="1">
      <c r="C1" s="40"/>
    </row>
    <row r="2" spans="2:5" ht="16.5" thickBot="1">
      <c r="B2" s="220" t="s">
        <v>49</v>
      </c>
      <c r="C2" s="221"/>
    </row>
    <row r="3" spans="2:5" ht="16.5" thickBot="1">
      <c r="B3" s="43" t="s">
        <v>36</v>
      </c>
      <c r="C3" s="41">
        <f>(+RecordKeeping!E28+Reporting!E24)/2</f>
        <v>5623</v>
      </c>
    </row>
    <row r="4" spans="2:5" ht="16.5" thickBot="1">
      <c r="B4" s="43" t="s">
        <v>37</v>
      </c>
      <c r="C4" s="172">
        <f>+C5/C3</f>
        <v>15.249976880668681</v>
      </c>
    </row>
    <row r="5" spans="2:5" ht="16.5" thickBot="1">
      <c r="B5" s="43" t="s">
        <v>38</v>
      </c>
      <c r="C5" s="41">
        <f>+RecordKeeping!G28+Reporting!G24</f>
        <v>85750.62</v>
      </c>
    </row>
    <row r="6" spans="2:5" ht="16.5" thickBot="1">
      <c r="B6" s="43" t="s">
        <v>39</v>
      </c>
      <c r="C6" s="42">
        <f>+C7/C5</f>
        <v>0.24776312516457608</v>
      </c>
    </row>
    <row r="7" spans="2:5" ht="16.5" thickBot="1">
      <c r="B7" s="43" t="s">
        <v>85</v>
      </c>
      <c r="C7" s="41">
        <f>+RecordKeeping!I28+Reporting!I24</f>
        <v>21245.841595999998</v>
      </c>
    </row>
    <row r="8" spans="2:5" ht="16.5" thickBot="1">
      <c r="B8" s="43" t="s">
        <v>81</v>
      </c>
      <c r="C8" s="41">
        <f>+RecordKeeping!J28+Reporting!J24</f>
        <v>508485.42</v>
      </c>
      <c r="E8" s="36" t="s">
        <v>43</v>
      </c>
    </row>
    <row r="9" spans="2:5" ht="16.5" thickBot="1">
      <c r="B9" s="43" t="s">
        <v>86</v>
      </c>
      <c r="C9" s="41">
        <f>+RecordKeeping!N28+Reporting!N24</f>
        <v>-487240.07840399997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G24"/>
  <sheetViews>
    <sheetView tabSelected="1" workbookViewId="0">
      <selection activeCell="H23" sqref="H23"/>
    </sheetView>
  </sheetViews>
  <sheetFormatPr defaultRowHeight="1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>
      <c r="A1" s="222" t="s">
        <v>106</v>
      </c>
      <c r="B1" s="223"/>
      <c r="C1" s="223"/>
      <c r="D1" s="223"/>
      <c r="E1" s="223"/>
      <c r="F1" s="224"/>
    </row>
    <row r="2" spans="1:7" ht="13.5" customHeight="1">
      <c r="A2" s="138"/>
      <c r="B2" s="139"/>
      <c r="C2" s="139"/>
      <c r="D2" s="139"/>
      <c r="E2" s="139"/>
      <c r="F2" s="140"/>
    </row>
    <row r="3" spans="1:7" ht="48" customHeight="1">
      <c r="A3" s="141" t="s">
        <v>21</v>
      </c>
      <c r="B3" s="141" t="s">
        <v>22</v>
      </c>
      <c r="C3" s="141" t="s">
        <v>23</v>
      </c>
      <c r="D3" s="141" t="s">
        <v>24</v>
      </c>
      <c r="E3" s="141" t="s">
        <v>25</v>
      </c>
      <c r="F3" s="141" t="s">
        <v>26</v>
      </c>
    </row>
    <row r="4" spans="1:7" ht="15.75">
      <c r="A4" s="142" t="s">
        <v>13</v>
      </c>
      <c r="B4" s="143"/>
      <c r="C4" s="143"/>
      <c r="D4" s="143"/>
      <c r="E4" s="143"/>
      <c r="F4" s="143"/>
    </row>
    <row r="5" spans="1:7" ht="19.5" customHeight="1">
      <c r="A5" s="144" t="s">
        <v>12</v>
      </c>
      <c r="B5" s="145">
        <f>+RecordKeeping!E13</f>
        <v>54</v>
      </c>
      <c r="C5" s="146">
        <f>+RecordKeeping!F13</f>
        <v>1351.53</v>
      </c>
      <c r="D5" s="145">
        <f>+RecordKeeping!G13</f>
        <v>72982.62</v>
      </c>
      <c r="E5" s="145">
        <f>+RecordKeeping!H13</f>
        <v>0.12603824850354781</v>
      </c>
      <c r="F5" s="145">
        <f>+RecordKeeping!I13</f>
        <v>9198.6015959999986</v>
      </c>
      <c r="G5" s="19"/>
    </row>
    <row r="6" spans="1:7" ht="19.5" customHeight="1">
      <c r="A6" s="147" t="s">
        <v>74</v>
      </c>
      <c r="B6" s="146">
        <f>+RecordKeeping!E21</f>
        <v>5569</v>
      </c>
      <c r="C6" s="148">
        <f>+RecordKeeping!F21</f>
        <v>1</v>
      </c>
      <c r="D6" s="145">
        <f>+RecordKeeping!G21</f>
        <v>5569</v>
      </c>
      <c r="E6" s="145">
        <f>+RecordKeeping!H21</f>
        <v>1</v>
      </c>
      <c r="F6" s="145">
        <f>+RecordKeeping!I21</f>
        <v>5569</v>
      </c>
      <c r="G6" s="20"/>
    </row>
    <row r="7" spans="1:7" ht="19.5" customHeight="1">
      <c r="A7" s="147" t="s">
        <v>76</v>
      </c>
      <c r="B7" s="149">
        <f>+RecordKeeping!E27</f>
        <v>0</v>
      </c>
      <c r="C7" s="149"/>
      <c r="D7" s="149">
        <f>+RecordKeeping!G27</f>
        <v>0</v>
      </c>
      <c r="E7" s="149"/>
      <c r="F7" s="149">
        <f>+RecordKeeping!I27</f>
        <v>0</v>
      </c>
      <c r="G7" s="20"/>
    </row>
    <row r="8" spans="1:7" ht="19.5" customHeight="1">
      <c r="A8" s="150" t="s">
        <v>29</v>
      </c>
      <c r="B8" s="146">
        <f>SUBTOTAL(109,B4:B7)</f>
        <v>5623</v>
      </c>
      <c r="C8" s="171">
        <f>D8/B8</f>
        <v>13.969699448692868</v>
      </c>
      <c r="D8" s="146">
        <f t="shared" ref="D8:F8" si="0">SUBTOTAL(109,D4:D7)</f>
        <v>78551.62</v>
      </c>
      <c r="E8" s="171">
        <f>F8/D8</f>
        <v>0.187998689218631</v>
      </c>
      <c r="F8" s="146">
        <f t="shared" si="0"/>
        <v>14767.601595999999</v>
      </c>
      <c r="G8" s="20"/>
    </row>
    <row r="9" spans="1:7" ht="15.75">
      <c r="A9" s="151" t="s">
        <v>30</v>
      </c>
      <c r="B9" s="152"/>
      <c r="C9" s="152"/>
      <c r="D9" s="152"/>
      <c r="E9" s="152"/>
      <c r="F9" s="152"/>
    </row>
    <row r="10" spans="1:7" ht="19.5" customHeight="1">
      <c r="A10" s="153" t="s">
        <v>12</v>
      </c>
      <c r="B10" s="154">
        <f>+Reporting!E11</f>
        <v>54</v>
      </c>
      <c r="C10" s="154">
        <f>+Reporting!F11</f>
        <v>30</v>
      </c>
      <c r="D10" s="154">
        <f>+Reporting!G11</f>
        <v>1620</v>
      </c>
      <c r="E10" s="154">
        <f>+Reporting!H11</f>
        <v>0.55200000000000005</v>
      </c>
      <c r="F10" s="154">
        <f>+Reporting!I11</f>
        <v>894.24</v>
      </c>
      <c r="G10" s="20"/>
    </row>
    <row r="11" spans="1:7" ht="19.5" customHeight="1">
      <c r="A11" s="155" t="s">
        <v>74</v>
      </c>
      <c r="B11" s="156">
        <f>+Reporting!E19</f>
        <v>5569</v>
      </c>
      <c r="C11" s="156">
        <f>+Reporting!F19</f>
        <v>1.0017956545160711</v>
      </c>
      <c r="D11" s="156">
        <f>+Reporting!G19</f>
        <v>5579</v>
      </c>
      <c r="E11" s="156">
        <f>+Reporting!H19</f>
        <v>1.0008962179602079</v>
      </c>
      <c r="F11" s="156">
        <f>+Reporting!I19</f>
        <v>5584</v>
      </c>
      <c r="G11" s="20"/>
    </row>
    <row r="12" spans="1:7" ht="19.5" customHeight="1">
      <c r="A12" s="157" t="s">
        <v>76</v>
      </c>
      <c r="B12" s="158">
        <f>+Reporting!E23</f>
        <v>0</v>
      </c>
      <c r="C12" s="158"/>
      <c r="D12" s="158">
        <f>+Reporting!G23</f>
        <v>0</v>
      </c>
      <c r="E12" s="158"/>
      <c r="F12" s="158">
        <f>+Reporting!I23</f>
        <v>0</v>
      </c>
      <c r="G12" s="19"/>
    </row>
    <row r="13" spans="1:7" ht="19.5" customHeight="1">
      <c r="A13" s="150" t="s">
        <v>31</v>
      </c>
      <c r="B13" s="146">
        <f t="shared" ref="B13" si="1">SUBTOTAL(109,B9:B12)</f>
        <v>5623</v>
      </c>
      <c r="C13" s="171">
        <f>D13/B13</f>
        <v>1.2802774319758137</v>
      </c>
      <c r="D13" s="146">
        <f>SUBTOTAL(109,D9:D12)</f>
        <v>7199</v>
      </c>
      <c r="E13" s="171">
        <f>F13/D13</f>
        <v>0.89988053896374498</v>
      </c>
      <c r="F13" s="146">
        <f t="shared" ref="F13" si="2">SUBTOTAL(109,F9:F12)</f>
        <v>6478.24</v>
      </c>
      <c r="G13" s="20"/>
    </row>
    <row r="14" spans="1:7" ht="19.5" customHeight="1">
      <c r="A14" s="173" t="s">
        <v>44</v>
      </c>
      <c r="B14" s="174">
        <f>+(B8+B13)/2</f>
        <v>5623</v>
      </c>
      <c r="C14" s="175">
        <f>+D14/B14</f>
        <v>15.249976880668681</v>
      </c>
      <c r="D14" s="174">
        <f>SUM(D8,D13)</f>
        <v>85750.62</v>
      </c>
      <c r="E14" s="175">
        <f>+F14/D14</f>
        <v>0.24776312516457608</v>
      </c>
      <c r="F14" s="174">
        <f t="shared" ref="F14" si="3">+F8+F13</f>
        <v>21245.841595999998</v>
      </c>
      <c r="G14" s="19"/>
    </row>
    <row r="15" spans="1:7">
      <c r="A15" s="186" t="s">
        <v>107</v>
      </c>
      <c r="B15" s="186"/>
      <c r="C15" s="187"/>
      <c r="D15" s="186"/>
      <c r="E15" s="186"/>
      <c r="F15" s="188"/>
      <c r="G15" s="4"/>
    </row>
    <row r="16" spans="1:7">
      <c r="D16" s="5"/>
    </row>
    <row r="24" spans="3:3">
      <c r="C24" s="227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6" sqref="C6"/>
    </sheetView>
  </sheetViews>
  <sheetFormatPr defaultRowHeight="15"/>
  <cols>
    <col min="1" max="1" width="10.140625" bestFit="1" customWidth="1"/>
    <col min="2" max="2" width="18.28515625" customWidth="1"/>
    <col min="3" max="3" width="124.28515625" bestFit="1" customWidth="1"/>
  </cols>
  <sheetData>
    <row r="1" spans="1:3" s="50" customFormat="1">
      <c r="A1" s="48" t="s">
        <v>45</v>
      </c>
      <c r="B1" s="49" t="s">
        <v>47</v>
      </c>
      <c r="C1" s="49" t="s">
        <v>46</v>
      </c>
    </row>
    <row r="2" spans="1:3">
      <c r="A2" s="51">
        <v>40848</v>
      </c>
      <c r="B2" s="46" t="s">
        <v>48</v>
      </c>
      <c r="C2" s="46" t="s">
        <v>82</v>
      </c>
    </row>
    <row r="3" spans="1:3">
      <c r="A3" s="51">
        <v>40849</v>
      </c>
      <c r="B3" s="46" t="s">
        <v>48</v>
      </c>
      <c r="C3" s="46" t="s">
        <v>87</v>
      </c>
    </row>
    <row r="4" spans="1:3">
      <c r="A4" s="51">
        <v>40869</v>
      </c>
      <c r="B4" s="46" t="s">
        <v>97</v>
      </c>
      <c r="C4" s="46" t="s">
        <v>96</v>
      </c>
    </row>
    <row r="5" spans="1:3">
      <c r="A5" s="51">
        <v>40919</v>
      </c>
      <c r="B5" s="46" t="s">
        <v>97</v>
      </c>
      <c r="C5" s="46" t="s">
        <v>103</v>
      </c>
    </row>
    <row r="6" spans="1:3">
      <c r="A6" s="51">
        <v>40947</v>
      </c>
      <c r="B6" s="46" t="s">
        <v>104</v>
      </c>
      <c r="C6" s="46" t="s">
        <v>105</v>
      </c>
    </row>
    <row r="7" spans="1:3">
      <c r="A7" s="51"/>
      <c r="B7" s="46"/>
      <c r="C7" s="46"/>
    </row>
    <row r="8" spans="1:3">
      <c r="A8" s="51"/>
      <c r="B8" s="46"/>
      <c r="C8" s="46"/>
    </row>
    <row r="9" spans="1:3">
      <c r="A9" s="51"/>
      <c r="B9" s="46"/>
      <c r="C9" s="46"/>
    </row>
    <row r="10" spans="1:3">
      <c r="A10" s="51"/>
      <c r="B10" s="46"/>
      <c r="C10" s="46"/>
    </row>
    <row r="11" spans="1:3">
      <c r="A11" s="51"/>
      <c r="B11" s="46"/>
      <c r="C11" s="46"/>
    </row>
    <row r="12" spans="1:3">
      <c r="A12" s="51"/>
      <c r="B12" s="46"/>
      <c r="C12" s="46"/>
    </row>
    <row r="13" spans="1:3">
      <c r="A13" s="51"/>
      <c r="B13" s="46"/>
      <c r="C13" s="46"/>
    </row>
    <row r="14" spans="1:3">
      <c r="A14" s="51"/>
      <c r="B14" s="46"/>
      <c r="C14" s="46"/>
    </row>
    <row r="15" spans="1:3">
      <c r="A15" s="51"/>
      <c r="B15" s="46"/>
      <c r="C15" s="46"/>
    </row>
    <row r="16" spans="1:3">
      <c r="A16" s="51"/>
      <c r="B16" s="46"/>
      <c r="C16" s="46"/>
    </row>
    <row r="17" spans="1:3">
      <c r="A17" s="51"/>
      <c r="B17" s="46"/>
      <c r="C17" s="46"/>
    </row>
    <row r="18" spans="1:3">
      <c r="A18" s="51"/>
      <c r="B18" s="46"/>
      <c r="C18" s="46"/>
    </row>
    <row r="19" spans="1:3">
      <c r="A19" s="51"/>
      <c r="B19" s="46"/>
      <c r="C19" s="46"/>
    </row>
    <row r="20" spans="1:3">
      <c r="A20" s="51"/>
      <c r="B20" s="46"/>
      <c r="C20" s="46"/>
    </row>
    <row r="21" spans="1:3">
      <c r="A21" s="51"/>
      <c r="B21" s="46"/>
      <c r="C21" s="46"/>
    </row>
    <row r="22" spans="1:3">
      <c r="A22" s="51"/>
      <c r="B22" s="46"/>
      <c r="C22" s="46"/>
    </row>
    <row r="23" spans="1:3">
      <c r="A23" s="51"/>
      <c r="B23" s="46"/>
      <c r="C23" s="46"/>
    </row>
    <row r="24" spans="1:3">
      <c r="A24" s="51"/>
      <c r="B24" s="46"/>
      <c r="C24" s="46"/>
    </row>
    <row r="25" spans="1:3">
      <c r="A25" s="51"/>
      <c r="B25" s="46"/>
      <c r="C25" s="46"/>
    </row>
    <row r="26" spans="1:3">
      <c r="A26" s="51"/>
      <c r="B26" s="46"/>
      <c r="C26" s="46"/>
    </row>
    <row r="27" spans="1:3">
      <c r="A27" s="51"/>
      <c r="B27" s="46"/>
      <c r="C27" s="46"/>
    </row>
    <row r="28" spans="1:3">
      <c r="A28" s="51"/>
      <c r="B28" s="46"/>
      <c r="C28" s="46"/>
    </row>
    <row r="29" spans="1:3">
      <c r="A29" s="51"/>
      <c r="B29" s="46"/>
      <c r="C29" s="46"/>
    </row>
    <row r="30" spans="1:3">
      <c r="A30" s="51"/>
      <c r="B30" s="46"/>
      <c r="C30" s="46"/>
    </row>
    <row r="31" spans="1:3">
      <c r="A31" s="51"/>
      <c r="B31" s="46"/>
      <c r="C31" s="46"/>
    </row>
    <row r="32" spans="1:3">
      <c r="A32" s="51"/>
      <c r="B32" s="46"/>
      <c r="C32" s="46"/>
    </row>
    <row r="33" spans="1:3">
      <c r="A33" s="51"/>
      <c r="B33" s="46"/>
      <c r="C33" s="46"/>
    </row>
    <row r="34" spans="1:3">
      <c r="A34" s="51"/>
      <c r="B34" s="46"/>
      <c r="C34" s="46"/>
    </row>
    <row r="35" spans="1:3">
      <c r="A35" s="51"/>
      <c r="B35" s="46"/>
      <c r="C35" s="46"/>
    </row>
    <row r="36" spans="1:3">
      <c r="A36" s="51"/>
      <c r="B36" s="46"/>
      <c r="C36" s="46"/>
    </row>
    <row r="37" spans="1:3">
      <c r="A37" s="51"/>
      <c r="B37" s="46"/>
      <c r="C37" s="46"/>
    </row>
    <row r="38" spans="1:3">
      <c r="A38" s="51"/>
      <c r="B38" s="46"/>
      <c r="C38" s="46"/>
    </row>
    <row r="39" spans="1:3">
      <c r="A39" s="51"/>
      <c r="B39" s="46"/>
      <c r="C39" s="46"/>
    </row>
    <row r="40" spans="1:3">
      <c r="A40" s="51"/>
      <c r="B40" s="46"/>
      <c r="C40" s="46"/>
    </row>
    <row r="41" spans="1:3">
      <c r="A41" s="51"/>
      <c r="B41" s="46"/>
      <c r="C41" s="46"/>
    </row>
    <row r="42" spans="1:3">
      <c r="A42" s="51"/>
      <c r="B42" s="46"/>
      <c r="C42" s="46"/>
    </row>
    <row r="43" spans="1:3">
      <c r="A43" s="51"/>
      <c r="B43" s="46"/>
      <c r="C43" s="46"/>
    </row>
    <row r="44" spans="1:3">
      <c r="A44" s="51"/>
      <c r="B44" s="46"/>
      <c r="C44" s="46"/>
    </row>
    <row r="45" spans="1:3">
      <c r="A45" s="51"/>
      <c r="B45" s="46"/>
      <c r="C45" s="46"/>
    </row>
    <row r="46" spans="1:3">
      <c r="A46" s="51"/>
      <c r="B46" s="46"/>
      <c r="C46" s="46"/>
    </row>
    <row r="47" spans="1:3">
      <c r="A47" s="51"/>
      <c r="B47" s="46"/>
      <c r="C47" s="46"/>
    </row>
    <row r="48" spans="1:3">
      <c r="A48" s="51"/>
      <c r="B48" s="46"/>
      <c r="C48" s="46"/>
    </row>
    <row r="49" spans="1:3">
      <c r="A49" s="51"/>
      <c r="B49" s="46"/>
      <c r="C49" s="46"/>
    </row>
    <row r="50" spans="1:3">
      <c r="A50" s="51"/>
      <c r="B50" s="46"/>
      <c r="C50" s="46"/>
    </row>
    <row r="51" spans="1:3">
      <c r="A51" s="51"/>
      <c r="B51" s="46"/>
      <c r="C51" s="46"/>
    </row>
    <row r="52" spans="1:3">
      <c r="A52" s="51"/>
      <c r="B52" s="46"/>
      <c r="C52" s="46"/>
    </row>
    <row r="53" spans="1:3">
      <c r="A53" s="51"/>
      <c r="B53" s="46"/>
      <c r="C53" s="46"/>
    </row>
    <row r="54" spans="1:3">
      <c r="A54" s="51"/>
      <c r="B54" s="46"/>
      <c r="C54" s="46"/>
    </row>
    <row r="55" spans="1:3">
      <c r="A55" s="51"/>
      <c r="B55" s="46"/>
      <c r="C55" s="46"/>
    </row>
    <row r="56" spans="1:3">
      <c r="A56" s="51"/>
      <c r="B56" s="46"/>
      <c r="C56" s="46"/>
    </row>
    <row r="57" spans="1:3">
      <c r="A57" s="51"/>
      <c r="B57" s="46"/>
      <c r="C57" s="46"/>
    </row>
    <row r="58" spans="1:3">
      <c r="A58" s="51"/>
      <c r="B58" s="46"/>
      <c r="C58" s="46"/>
    </row>
    <row r="59" spans="1:3">
      <c r="A59" s="51"/>
      <c r="B59" s="46"/>
      <c r="C59" s="46"/>
    </row>
    <row r="60" spans="1:3">
      <c r="A60" s="51"/>
      <c r="B60" s="46"/>
      <c r="C60" s="46"/>
    </row>
    <row r="61" spans="1:3">
      <c r="A61" s="51"/>
      <c r="B61" s="46"/>
      <c r="C61" s="46"/>
    </row>
    <row r="62" spans="1:3">
      <c r="A62" s="51"/>
      <c r="B62" s="46"/>
      <c r="C62" s="46"/>
    </row>
    <row r="63" spans="1:3">
      <c r="A63" s="51"/>
      <c r="B63" s="46"/>
      <c r="C63" s="46"/>
    </row>
    <row r="64" spans="1:3">
      <c r="A64" s="51"/>
      <c r="B64" s="46"/>
      <c r="C64" s="46"/>
    </row>
    <row r="65" spans="1:3">
      <c r="A65" s="51"/>
      <c r="B65" s="46"/>
      <c r="C65" s="46"/>
    </row>
    <row r="66" spans="1:3">
      <c r="A66" s="51"/>
      <c r="B66" s="46"/>
      <c r="C66" s="46"/>
    </row>
    <row r="67" spans="1:3">
      <c r="A67" s="51"/>
      <c r="B67" s="46"/>
      <c r="C67" s="46"/>
    </row>
    <row r="68" spans="1:3" ht="15.75" thickBot="1">
      <c r="A68" s="52"/>
      <c r="B68" s="47"/>
      <c r="C68" s="4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lywilliams</cp:lastModifiedBy>
  <cp:lastPrinted>2012-10-23T13:07:36Z</cp:lastPrinted>
  <dcterms:created xsi:type="dcterms:W3CDTF">2011-04-25T16:43:00Z</dcterms:created>
  <dcterms:modified xsi:type="dcterms:W3CDTF">2012-10-23T13:33:51Z</dcterms:modified>
</cp:coreProperties>
</file>