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BS2008\RedirectedFolders\aulasevich\My Documents\NFS\Task 1\"/>
    </mc:Choice>
  </mc:AlternateContent>
  <bookViews>
    <workbookView xWindow="0" yWindow="0" windowWidth="28800" windowHeight="12435"/>
  </bookViews>
  <sheets>
    <sheet name="Sheet1" sheetId="1" r:id="rId1"/>
    <sheet name="Sheet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25" i="2"/>
  <c r="D24" i="2"/>
  <c r="D23" i="2"/>
  <c r="D22" i="2"/>
  <c r="D20" i="2"/>
  <c r="D19" i="2"/>
  <c r="D17" i="2"/>
  <c r="D16" i="2"/>
  <c r="A4" i="2" l="1"/>
  <c r="B10" i="2" s="1"/>
  <c r="D14" i="2" s="1"/>
  <c r="D29" i="2" s="1"/>
  <c r="J31" i="1"/>
  <c r="P24" i="1"/>
  <c r="P25" i="1"/>
  <c r="P23" i="1"/>
  <c r="P28" i="1"/>
  <c r="J25" i="1"/>
  <c r="J24" i="1"/>
  <c r="H25" i="1"/>
  <c r="H24" i="1"/>
  <c r="J10" i="1" l="1"/>
  <c r="E48" i="1" l="1"/>
  <c r="E34" i="1"/>
  <c r="F34" i="1" s="1"/>
  <c r="D34" i="1"/>
  <c r="E33" i="1"/>
  <c r="F33" i="1" s="1"/>
  <c r="D33" i="1"/>
  <c r="K9" i="1" l="1"/>
  <c r="E28" i="1" l="1"/>
  <c r="B53" i="1" s="1"/>
  <c r="M27" i="1"/>
  <c r="O27" i="1" s="1"/>
  <c r="H27" i="1"/>
  <c r="J27" i="1" s="1"/>
  <c r="M26" i="1"/>
  <c r="O26" i="1" s="1"/>
  <c r="H26" i="1"/>
  <c r="J26" i="1" s="1"/>
  <c r="M23" i="1"/>
  <c r="O23" i="1" s="1"/>
  <c r="H23" i="1"/>
  <c r="J23" i="1" s="1"/>
  <c r="M22" i="1"/>
  <c r="O22" i="1" s="1"/>
  <c r="H22" i="1"/>
  <c r="J22" i="1" s="1"/>
  <c r="O21" i="1"/>
  <c r="H21" i="1"/>
  <c r="J21" i="1" s="1"/>
  <c r="P21" i="1" s="1"/>
  <c r="J20" i="1"/>
  <c r="K19" i="1"/>
  <c r="M19" i="1" s="1"/>
  <c r="O19" i="1" s="1"/>
  <c r="F19" i="1"/>
  <c r="K18" i="1"/>
  <c r="M18" i="1" s="1"/>
  <c r="O18" i="1" s="1"/>
  <c r="F18" i="1"/>
  <c r="M16" i="1"/>
  <c r="O16" i="1" s="1"/>
  <c r="H16" i="1"/>
  <c r="J16" i="1" s="1"/>
  <c r="P16" i="1" s="1"/>
  <c r="M15" i="1"/>
  <c r="O15" i="1" s="1"/>
  <c r="H15" i="1"/>
  <c r="J15" i="1" s="1"/>
  <c r="P15" i="1" s="1"/>
  <c r="M14" i="1"/>
  <c r="O14" i="1" s="1"/>
  <c r="H14" i="1"/>
  <c r="J14" i="1" s="1"/>
  <c r="M13" i="1"/>
  <c r="O13" i="1" s="1"/>
  <c r="H13" i="1"/>
  <c r="J13" i="1" s="1"/>
  <c r="O11" i="1"/>
  <c r="H11" i="1"/>
  <c r="J11" i="1" s="1"/>
  <c r="M10" i="1"/>
  <c r="O10" i="1" s="1"/>
  <c r="H10" i="1"/>
  <c r="P10" i="1" s="1"/>
  <c r="O9" i="1"/>
  <c r="H9" i="1"/>
  <c r="J9" i="1" s="1"/>
  <c r="K7" i="1"/>
  <c r="M7" i="1" s="1"/>
  <c r="O7" i="1" s="1"/>
  <c r="F7" i="1"/>
  <c r="H7" i="1" s="1"/>
  <c r="J7" i="1" s="1"/>
  <c r="K6" i="1"/>
  <c r="F6" i="1"/>
  <c r="F28" i="1" l="1"/>
  <c r="C53" i="1" s="1"/>
  <c r="P9" i="1"/>
  <c r="P11" i="1"/>
  <c r="P22" i="1"/>
  <c r="P26" i="1"/>
  <c r="M6" i="1"/>
  <c r="M28" i="1" s="1"/>
  <c r="K28" i="1"/>
  <c r="E53" i="1" s="1"/>
  <c r="P14" i="1"/>
  <c r="H18" i="1"/>
  <c r="J18" i="1" s="1"/>
  <c r="P18" i="1" s="1"/>
  <c r="C45" i="1"/>
  <c r="H19" i="1"/>
  <c r="J19" i="1" s="1"/>
  <c r="P19" i="1" s="1"/>
  <c r="C46" i="1"/>
  <c r="P7" i="1"/>
  <c r="P13" i="1"/>
  <c r="P27" i="1"/>
  <c r="E21" i="1"/>
  <c r="K21" i="1" s="1"/>
  <c r="H6" i="1"/>
  <c r="O6" i="1" l="1"/>
  <c r="O28" i="1" s="1"/>
  <c r="E46" i="1"/>
  <c r="F46" i="1" s="1"/>
  <c r="D46" i="1"/>
  <c r="E45" i="1"/>
  <c r="F45" i="1" s="1"/>
  <c r="D45" i="1"/>
  <c r="H28" i="1"/>
  <c r="J6" i="1"/>
  <c r="J28" i="1" l="1"/>
  <c r="P6" i="1"/>
</calcChain>
</file>

<file path=xl/sharedStrings.xml><?xml version="1.0" encoding="utf-8"?>
<sst xmlns="http://schemas.openxmlformats.org/spreadsheetml/2006/main" count="115" uniqueCount="94">
  <si>
    <t>Respondents</t>
  </si>
  <si>
    <t>Non-Respondents</t>
  </si>
  <si>
    <t>Affected Public</t>
  </si>
  <si>
    <t>Respondents Type</t>
  </si>
  <si>
    <t>Instrument</t>
  </si>
  <si>
    <t>SAMPLE SIZE</t>
  </si>
  <si>
    <t>Number of respondents</t>
  </si>
  <si>
    <t>Frequency of data collection</t>
  </si>
  <si>
    <t>Total responses</t>
  </si>
  <si>
    <t>Time per response (hours)</t>
  </si>
  <si>
    <t>Total Estimated annual burden (hours)</t>
  </si>
  <si>
    <t>Number of non-respondents</t>
  </si>
  <si>
    <t>Time per response</t>
  </si>
  <si>
    <t>Total burden estimate</t>
  </si>
  <si>
    <t>Grand Total burden estimate</t>
  </si>
  <si>
    <t>Individual/ Households Subtotal</t>
  </si>
  <si>
    <t>Individuals and Households</t>
  </si>
  <si>
    <t>Screening (Journaling)</t>
  </si>
  <si>
    <t>English Language respondents</t>
  </si>
  <si>
    <t>Spanish Language respondents</t>
  </si>
  <si>
    <t>Journaling</t>
  </si>
  <si>
    <t>Confirmation</t>
  </si>
  <si>
    <t>Journaling follow up groups</t>
  </si>
  <si>
    <t>Invitation</t>
  </si>
  <si>
    <t>Homework</t>
  </si>
  <si>
    <t xml:space="preserve">Camera set up </t>
  </si>
  <si>
    <t>Journaling follow focus group discussion</t>
  </si>
  <si>
    <t>Screening  (Mini Focus Groups)</t>
  </si>
  <si>
    <t>Screening for English Language Groups</t>
  </si>
  <si>
    <t>Screening for Spanish Language Groups</t>
  </si>
  <si>
    <t>Mini Focus Groups</t>
  </si>
  <si>
    <t>Confirmation and follow up</t>
  </si>
  <si>
    <t>Homework (English Language Groups)</t>
  </si>
  <si>
    <t>Homework (Spanish Language Groups)</t>
  </si>
  <si>
    <t>Group Discussion (English)</t>
  </si>
  <si>
    <t>Group Discussion (Spanish)</t>
  </si>
  <si>
    <t>-</t>
  </si>
  <si>
    <t>Total Number of Participants</t>
  </si>
  <si>
    <t>Number of Responders</t>
  </si>
  <si>
    <t>Proportion of Responders</t>
  </si>
  <si>
    <t>Number of Non-Responders</t>
  </si>
  <si>
    <t>Proportion of Non-Responders</t>
  </si>
  <si>
    <t>English-language respondents</t>
  </si>
  <si>
    <t>Spanish-language respondents</t>
  </si>
  <si>
    <t>Journaling follow-up groups</t>
  </si>
  <si>
    <t>Camera set-up</t>
  </si>
  <si>
    <t>Screening (Mini Focus Group)</t>
  </si>
  <si>
    <t>Screening for English-language Groups</t>
  </si>
  <si>
    <t>Screening for Spanish-language Groups</t>
  </si>
  <si>
    <t>Confirmation and follow-up</t>
  </si>
  <si>
    <t>Homework (English-language groups)</t>
  </si>
  <si>
    <t>Homework (Spanish-language groups)</t>
  </si>
  <si>
    <t>Totals</t>
  </si>
  <si>
    <t>A1</t>
  </si>
  <si>
    <t>A2</t>
  </si>
  <si>
    <t>A1A/A2A</t>
  </si>
  <si>
    <t>B1</t>
  </si>
  <si>
    <t>B2</t>
  </si>
  <si>
    <t>C1A</t>
  </si>
  <si>
    <t>C1A1</t>
  </si>
  <si>
    <t>C1B</t>
  </si>
  <si>
    <t>D1</t>
  </si>
  <si>
    <t>E3/E4</t>
  </si>
  <si>
    <t>F1</t>
  </si>
  <si>
    <t>F2</t>
  </si>
  <si>
    <t>E2A</t>
  </si>
  <si>
    <t>E1A</t>
  </si>
  <si>
    <t>E1</t>
  </si>
  <si>
    <t>E2</t>
  </si>
  <si>
    <t>Attachment</t>
  </si>
  <si>
    <t>Consent (English Language Groups)</t>
  </si>
  <si>
    <t>Consent (Spanish Language Groups)</t>
  </si>
  <si>
    <t>G1</t>
  </si>
  <si>
    <t>G2</t>
  </si>
  <si>
    <t>Labor</t>
  </si>
  <si>
    <t>Contractor Labor</t>
  </si>
  <si>
    <t>ODC journaling/vfc</t>
  </si>
  <si>
    <t>ODC FG</t>
  </si>
  <si>
    <t>Incentives</t>
  </si>
  <si>
    <t>Virtual focus groups</t>
  </si>
  <si>
    <t>In person focus groups</t>
  </si>
  <si>
    <t>Journaling (Spanish)</t>
  </si>
  <si>
    <t>Journaling  (English)</t>
  </si>
  <si>
    <t>Group participation</t>
  </si>
  <si>
    <t>Homework (English)</t>
  </si>
  <si>
    <t>Homework (Spanish)</t>
  </si>
  <si>
    <t>Contractor Cost (labor &amp;ODC)</t>
  </si>
  <si>
    <t>FG discussion (Spanish)</t>
  </si>
  <si>
    <t>FG discussion (English)</t>
  </si>
  <si>
    <t>N</t>
  </si>
  <si>
    <t>Incentive</t>
  </si>
  <si>
    <t>Total</t>
  </si>
  <si>
    <t>Total Incentives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</si>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</sst>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92D05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Border="1"/>
    <xf numFmtId="0" fontId="5" fillId="0" borderId="19" xfId="0" applyFont="1" applyBorder="1" applyAlignment="1">
      <alignment vertical="top"/>
    </xf>
    <xf numFmtId="0" fontId="2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0" fontId="2" fillId="0" borderId="20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0" fontId="2" fillId="0" borderId="19" xfId="0" applyFont="1" applyBorder="1" applyAlignment="1">
      <alignment vertical="top"/>
    </xf>
    <xf numFmtId="2" fontId="2" fillId="0" borderId="20" xfId="0" applyNumberFormat="1" applyFont="1" applyFill="1" applyBorder="1" applyAlignment="1">
      <alignment horizontal="center" wrapText="1"/>
    </xf>
    <xf numFmtId="2" fontId="5" fillId="0" borderId="21" xfId="0" applyNumberFormat="1" applyFont="1" applyFill="1" applyBorder="1" applyAlignment="1">
      <alignment horizontal="center" wrapText="1"/>
    </xf>
    <xf numFmtId="1" fontId="2" fillId="0" borderId="20" xfId="0" applyNumberFormat="1" applyFont="1" applyBorder="1" applyAlignment="1">
      <alignment horizontal="center"/>
    </xf>
    <xf numFmtId="1" fontId="2" fillId="0" borderId="20" xfId="0" applyNumberFormat="1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164" fontId="5" fillId="0" borderId="25" xfId="0" applyNumberFormat="1" applyFont="1" applyBorder="1" applyAlignment="1">
      <alignment horizontal="center" wrapText="1"/>
    </xf>
    <xf numFmtId="164" fontId="5" fillId="0" borderId="25" xfId="1" applyNumberFormat="1" applyFont="1" applyBorder="1"/>
    <xf numFmtId="0" fontId="5" fillId="0" borderId="25" xfId="0" applyFont="1" applyBorder="1" applyAlignment="1">
      <alignment horizontal="center"/>
    </xf>
    <xf numFmtId="164" fontId="5" fillId="0" borderId="25" xfId="1" applyNumberFormat="1" applyFont="1" applyBorder="1" applyAlignment="1">
      <alignment horizontal="center"/>
    </xf>
    <xf numFmtId="0" fontId="5" fillId="0" borderId="25" xfId="0" applyFont="1" applyBorder="1" applyAlignment="1">
      <alignment horizontal="center" wrapText="1"/>
    </xf>
    <xf numFmtId="2" fontId="5" fillId="0" borderId="26" xfId="1" applyNumberFormat="1" applyFont="1" applyFill="1" applyBorder="1" applyAlignment="1">
      <alignment horizontal="center"/>
    </xf>
    <xf numFmtId="164" fontId="5" fillId="0" borderId="27" xfId="1" applyNumberFormat="1" applyFont="1" applyFill="1" applyBorder="1"/>
    <xf numFmtId="2" fontId="5" fillId="0" borderId="25" xfId="0" applyNumberFormat="1" applyFont="1" applyBorder="1" applyAlignment="1">
      <alignment horizontal="center"/>
    </xf>
    <xf numFmtId="43" fontId="5" fillId="0" borderId="28" xfId="1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20" xfId="0" applyBorder="1"/>
    <xf numFmtId="0" fontId="0" fillId="8" borderId="20" xfId="0" applyFill="1" applyBorder="1"/>
    <xf numFmtId="0" fontId="0" fillId="0" borderId="20" xfId="0" applyBorder="1" applyAlignment="1">
      <alignment horizontal="center"/>
    </xf>
    <xf numFmtId="9" fontId="0" fillId="0" borderId="20" xfId="0" applyNumberFormat="1" applyBorder="1" applyAlignment="1">
      <alignment horizontal="center"/>
    </xf>
    <xf numFmtId="0" fontId="8" fillId="0" borderId="20" xfId="0" applyFont="1" applyFill="1" applyBorder="1"/>
    <xf numFmtId="0" fontId="0" fillId="0" borderId="29" xfId="0" applyFill="1" applyBorder="1"/>
    <xf numFmtId="0" fontId="8" fillId="0" borderId="20" xfId="0" applyFont="1" applyBorder="1"/>
    <xf numFmtId="0" fontId="0" fillId="0" borderId="20" xfId="0" applyFill="1" applyBorder="1"/>
    <xf numFmtId="0" fontId="0" fillId="0" borderId="20" xfId="0" applyFill="1" applyBorder="1" applyAlignment="1">
      <alignment horizontal="center"/>
    </xf>
    <xf numFmtId="0" fontId="0" fillId="8" borderId="30" xfId="0" applyFill="1" applyBorder="1"/>
    <xf numFmtId="0" fontId="0" fillId="8" borderId="31" xfId="0" applyFill="1" applyBorder="1"/>
    <xf numFmtId="0" fontId="0" fillId="8" borderId="32" xfId="0" applyFill="1" applyBorder="1"/>
    <xf numFmtId="0" fontId="8" fillId="0" borderId="20" xfId="0" applyFont="1" applyBorder="1" applyAlignment="1">
      <alignment horizontal="center"/>
    </xf>
    <xf numFmtId="0" fontId="6" fillId="4" borderId="6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44" fontId="0" fillId="0" borderId="0" xfId="2" applyFont="1"/>
    <xf numFmtId="0" fontId="0" fillId="0" borderId="20" xfId="3" applyNumberFormat="1" applyFont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64" fontId="8" fillId="0" borderId="20" xfId="0" applyNumberFormat="1" applyFont="1" applyFill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0" fontId="0" fillId="0" borderId="20" xfId="0" applyFill="1" applyBorder="1" applyAlignment="1">
      <alignment wrapText="1"/>
    </xf>
    <xf numFmtId="0" fontId="5" fillId="0" borderId="20" xfId="0" applyFont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2" fillId="0" borderId="20" xfId="0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164" fontId="0" fillId="0" borderId="0" xfId="0" applyNumberFormat="1"/>
    <xf numFmtId="4" fontId="0" fillId="0" borderId="0" xfId="0" applyNumberFormat="1"/>
    <xf numFmtId="4" fontId="9" fillId="0" borderId="33" xfId="0" applyNumberFormat="1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6" fontId="0" fillId="0" borderId="0" xfId="0" applyNumberFormat="1"/>
    <xf numFmtId="8" fontId="0" fillId="0" borderId="0" xfId="0" applyNumberFormat="1"/>
    <xf numFmtId="0" fontId="3" fillId="2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6" fillId="4" borderId="6" xfId="0" applyFont="1" applyFill="1" applyBorder="1" applyAlignment="1">
      <alignment wrapText="1"/>
    </xf>
    <xf numFmtId="0" fontId="6" fillId="4" borderId="11" xfId="0" applyFont="1" applyFill="1" applyBorder="1" applyAlignment="1">
      <alignment wrapText="1"/>
    </xf>
    <xf numFmtId="0" fontId="6" fillId="4" borderId="6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5" fillId="7" borderId="16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 wrapText="1"/>
    </xf>
    <xf numFmtId="0" fontId="6" fillId="5" borderId="1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textRotation="90"/>
    </xf>
    <xf numFmtId="0" fontId="5" fillId="0" borderId="18" xfId="0" applyFont="1" applyBorder="1" applyAlignment="1">
      <alignment horizontal="center" textRotation="90"/>
    </xf>
    <xf numFmtId="0" fontId="5" fillId="0" borderId="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5" borderId="13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workbookViewId="0">
      <selection activeCell="C24" sqref="C24:P25"/>
    </sheetView>
  </sheetViews>
  <sheetFormatPr defaultRowHeight="15" x14ac:dyDescent="0.25"/>
  <cols>
    <col min="1" max="1" width="39.5703125" customWidth="1"/>
    <col min="2" max="2" width="15" customWidth="1"/>
    <col min="3" max="3" width="36.7109375" customWidth="1"/>
    <col min="4" max="4" width="11.28515625" customWidth="1"/>
    <col min="5" max="5" width="11.5703125" customWidth="1"/>
    <col min="6" max="6" width="11.7109375" customWidth="1"/>
    <col min="7" max="7" width="12" customWidth="1"/>
    <col min="8" max="8" width="11.5703125" customWidth="1"/>
    <col min="10" max="10" width="13.140625" customWidth="1"/>
    <col min="12" max="12" width="13.5703125" customWidth="1"/>
    <col min="15" max="15" width="15.7109375" customWidth="1"/>
  </cols>
  <sheetData>
    <row r="1" spans="1:16" ht="15.75" thickBot="1" x14ac:dyDescent="0.3">
      <c r="A1" s="1"/>
      <c r="B1" s="60" t="s">
        <v>0</v>
      </c>
      <c r="C1" s="60"/>
      <c r="D1" s="60"/>
      <c r="E1" s="60"/>
      <c r="F1" s="60"/>
      <c r="G1" s="60"/>
      <c r="H1" s="60"/>
      <c r="I1" s="60"/>
      <c r="J1" s="61" t="s">
        <v>1</v>
      </c>
      <c r="K1" s="62"/>
      <c r="L1" s="62"/>
      <c r="M1" s="62"/>
      <c r="N1" s="62"/>
      <c r="O1" s="63"/>
    </row>
    <row r="2" spans="1:16" x14ac:dyDescent="0.25">
      <c r="A2" s="64" t="s">
        <v>2</v>
      </c>
      <c r="B2" s="66" t="s">
        <v>3</v>
      </c>
      <c r="C2" s="68" t="s">
        <v>4</v>
      </c>
      <c r="D2" s="40"/>
      <c r="E2" s="68" t="s">
        <v>5</v>
      </c>
      <c r="F2" s="68" t="s">
        <v>6</v>
      </c>
      <c r="G2" s="68" t="s">
        <v>7</v>
      </c>
      <c r="H2" s="68" t="s">
        <v>8</v>
      </c>
      <c r="I2" s="68" t="s">
        <v>9</v>
      </c>
      <c r="J2" s="80" t="s">
        <v>10</v>
      </c>
      <c r="K2" s="82" t="s">
        <v>11</v>
      </c>
      <c r="L2" s="84" t="s">
        <v>7</v>
      </c>
      <c r="M2" s="84" t="s">
        <v>8</v>
      </c>
      <c r="N2" s="84" t="s">
        <v>12</v>
      </c>
      <c r="O2" s="84" t="s">
        <v>13</v>
      </c>
      <c r="P2" s="73" t="s">
        <v>14</v>
      </c>
    </row>
    <row r="3" spans="1:16" ht="15.75" thickBot="1" x14ac:dyDescent="0.3">
      <c r="A3" s="65"/>
      <c r="B3" s="67"/>
      <c r="C3" s="69"/>
      <c r="D3" s="41" t="s">
        <v>69</v>
      </c>
      <c r="E3" s="69"/>
      <c r="F3" s="69"/>
      <c r="G3" s="69"/>
      <c r="H3" s="69"/>
      <c r="I3" s="69"/>
      <c r="J3" s="81"/>
      <c r="K3" s="83"/>
      <c r="L3" s="85"/>
      <c r="M3" s="85"/>
      <c r="N3" s="85"/>
      <c r="O3" s="85"/>
      <c r="P3" s="74"/>
    </row>
    <row r="4" spans="1:16" ht="15.75" customHeight="1" thickBot="1" x14ac:dyDescent="0.3">
      <c r="A4" s="75" t="s">
        <v>15</v>
      </c>
      <c r="B4" s="86" t="s">
        <v>16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</row>
    <row r="5" spans="1:16" x14ac:dyDescent="0.25">
      <c r="A5" s="76"/>
      <c r="B5" s="77" t="s">
        <v>16</v>
      </c>
      <c r="C5" s="48" t="s">
        <v>17</v>
      </c>
      <c r="D5" s="3"/>
      <c r="E5" s="3"/>
      <c r="F5" s="4"/>
      <c r="G5" s="4"/>
      <c r="H5" s="5"/>
      <c r="I5" s="4"/>
      <c r="J5" s="6"/>
      <c r="K5" s="4"/>
      <c r="L5" s="7"/>
      <c r="M5" s="7"/>
      <c r="N5" s="7"/>
      <c r="O5" s="7"/>
      <c r="P5" s="8"/>
    </row>
    <row r="6" spans="1:16" ht="15.75" thickBot="1" x14ac:dyDescent="0.3">
      <c r="A6" s="76"/>
      <c r="B6" s="78"/>
      <c r="C6" s="9" t="s">
        <v>18</v>
      </c>
      <c r="D6" s="4" t="s">
        <v>53</v>
      </c>
      <c r="E6" s="4">
        <v>96</v>
      </c>
      <c r="F6" s="4">
        <f>E6*0.5</f>
        <v>48</v>
      </c>
      <c r="G6" s="4">
        <v>1</v>
      </c>
      <c r="H6" s="5">
        <f>SUM(F6*G6)</f>
        <v>48</v>
      </c>
      <c r="I6" s="4">
        <v>0.25</v>
      </c>
      <c r="J6" s="10">
        <f>SUM(H6*I6)</f>
        <v>12</v>
      </c>
      <c r="K6" s="4">
        <f>E6*0.5</f>
        <v>48</v>
      </c>
      <c r="L6" s="7">
        <v>1</v>
      </c>
      <c r="M6" s="6">
        <f t="shared" ref="M6:M10" si="0">SUM(K6*L6)</f>
        <v>48</v>
      </c>
      <c r="N6" s="6">
        <v>0.08</v>
      </c>
      <c r="O6" s="6">
        <f t="shared" ref="O6:O27" si="1">SUM(M6*N6)</f>
        <v>3.84</v>
      </c>
      <c r="P6" s="8">
        <f t="shared" ref="P6:P27" si="2">SUM(J6+O6)</f>
        <v>15.84</v>
      </c>
    </row>
    <row r="7" spans="1:16" ht="15.75" thickBot="1" x14ac:dyDescent="0.3">
      <c r="A7" s="76"/>
      <c r="B7" s="78"/>
      <c r="C7" s="9" t="s">
        <v>19</v>
      </c>
      <c r="D7" s="6" t="s">
        <v>54</v>
      </c>
      <c r="E7" s="6">
        <v>96</v>
      </c>
      <c r="F7" s="4">
        <f>E7*0.5</f>
        <v>48</v>
      </c>
      <c r="G7" s="6">
        <v>1</v>
      </c>
      <c r="H7" s="5">
        <f>SUM(F7*G7)</f>
        <v>48</v>
      </c>
      <c r="I7" s="4">
        <v>0.25</v>
      </c>
      <c r="J7" s="10">
        <f>SUM(H7*I7)</f>
        <v>12</v>
      </c>
      <c r="K7" s="4">
        <f>E7*0.5</f>
        <v>48</v>
      </c>
      <c r="L7" s="6">
        <v>1</v>
      </c>
      <c r="M7" s="6">
        <f t="shared" si="0"/>
        <v>48</v>
      </c>
      <c r="N7" s="6">
        <v>0.08</v>
      </c>
      <c r="O7" s="6">
        <f t="shared" si="1"/>
        <v>3.84</v>
      </c>
      <c r="P7" s="8">
        <f t="shared" si="2"/>
        <v>15.84</v>
      </c>
    </row>
    <row r="8" spans="1:16" ht="15.75" thickBot="1" x14ac:dyDescent="0.3">
      <c r="A8" s="76"/>
      <c r="B8" s="78"/>
      <c r="C8" s="2" t="s">
        <v>20</v>
      </c>
      <c r="D8" s="6"/>
      <c r="E8" s="6"/>
      <c r="F8" s="4"/>
      <c r="G8" s="6"/>
      <c r="H8" s="5"/>
      <c r="I8" s="4"/>
      <c r="J8" s="10"/>
      <c r="K8" s="4"/>
      <c r="L8" s="6"/>
      <c r="M8" s="6"/>
      <c r="N8" s="6"/>
      <c r="O8" s="6"/>
      <c r="P8" s="8"/>
    </row>
    <row r="9" spans="1:16" ht="15.75" thickBot="1" x14ac:dyDescent="0.3">
      <c r="A9" s="76"/>
      <c r="B9" s="78"/>
      <c r="C9" s="49" t="s">
        <v>31</v>
      </c>
      <c r="D9" s="6" t="s">
        <v>55</v>
      </c>
      <c r="E9" s="6">
        <v>96</v>
      </c>
      <c r="F9" s="50">
        <v>48</v>
      </c>
      <c r="G9" s="6">
        <v>1</v>
      </c>
      <c r="H9" s="51">
        <f>SUM(F9*G9)</f>
        <v>48</v>
      </c>
      <c r="I9" s="50">
        <v>0.08</v>
      </c>
      <c r="J9" s="10">
        <f t="shared" ref="J9" si="3">SUM(H9*I9)</f>
        <v>3.84</v>
      </c>
      <c r="K9" s="50">
        <f>E9-F9</f>
        <v>48</v>
      </c>
      <c r="L9" s="6">
        <v>1</v>
      </c>
      <c r="M9" s="6">
        <v>0</v>
      </c>
      <c r="N9" s="6">
        <v>0</v>
      </c>
      <c r="O9" s="6">
        <f t="shared" ref="O9" si="4">SUM(M9*N9)</f>
        <v>0</v>
      </c>
      <c r="P9" s="8">
        <f t="shared" ref="P9" si="5">SUM(J9+O9)</f>
        <v>3.84</v>
      </c>
    </row>
    <row r="10" spans="1:16" ht="15.75" thickBot="1" x14ac:dyDescent="0.3">
      <c r="A10" s="76"/>
      <c r="B10" s="78"/>
      <c r="C10" s="9" t="s">
        <v>18</v>
      </c>
      <c r="D10" s="6" t="s">
        <v>56</v>
      </c>
      <c r="E10" s="6">
        <v>24</v>
      </c>
      <c r="F10" s="4">
        <v>24</v>
      </c>
      <c r="G10" s="4">
        <v>14</v>
      </c>
      <c r="H10" s="5">
        <f>SUM(F10*G10)</f>
        <v>336</v>
      </c>
      <c r="I10" s="4">
        <v>0.28999999999999998</v>
      </c>
      <c r="J10" s="10">
        <f>SUM(H10*I10)</f>
        <v>97.44</v>
      </c>
      <c r="K10" s="4">
        <v>0</v>
      </c>
      <c r="L10" s="6">
        <v>1</v>
      </c>
      <c r="M10" s="6">
        <f t="shared" si="0"/>
        <v>0</v>
      </c>
      <c r="N10" s="6">
        <v>0</v>
      </c>
      <c r="O10" s="6">
        <f t="shared" si="1"/>
        <v>0</v>
      </c>
      <c r="P10" s="11">
        <f>SUM(J10+O10)</f>
        <v>97.44</v>
      </c>
    </row>
    <row r="11" spans="1:16" ht="15.75" thickBot="1" x14ac:dyDescent="0.3">
      <c r="A11" s="76"/>
      <c r="B11" s="78"/>
      <c r="C11" s="9" t="s">
        <v>19</v>
      </c>
      <c r="D11" s="6" t="s">
        <v>57</v>
      </c>
      <c r="E11" s="6">
        <v>24</v>
      </c>
      <c r="F11" s="4">
        <v>24</v>
      </c>
      <c r="G11" s="4">
        <v>14</v>
      </c>
      <c r="H11" s="5">
        <f>SUM(F11*G11)</f>
        <v>336</v>
      </c>
      <c r="I11" s="4">
        <v>0.28999999999999998</v>
      </c>
      <c r="J11" s="10">
        <f>SUM(H11*I11)</f>
        <v>97.44</v>
      </c>
      <c r="K11" s="4">
        <v>0</v>
      </c>
      <c r="L11" s="6">
        <v>1</v>
      </c>
      <c r="M11" s="6">
        <v>0</v>
      </c>
      <c r="N11" s="6">
        <v>0</v>
      </c>
      <c r="O11" s="6">
        <f t="shared" si="1"/>
        <v>0</v>
      </c>
      <c r="P11" s="8">
        <f t="shared" si="2"/>
        <v>97.44</v>
      </c>
    </row>
    <row r="12" spans="1:16" ht="15.75" thickBot="1" x14ac:dyDescent="0.3">
      <c r="A12" s="76"/>
      <c r="B12" s="78"/>
      <c r="C12" s="2" t="s">
        <v>22</v>
      </c>
      <c r="D12" s="6"/>
      <c r="E12" s="6"/>
      <c r="F12" s="4"/>
      <c r="G12" s="4"/>
      <c r="H12" s="5"/>
      <c r="I12" s="4"/>
      <c r="J12" s="10"/>
      <c r="K12" s="4"/>
      <c r="L12" s="6"/>
      <c r="M12" s="6"/>
      <c r="N12" s="6"/>
      <c r="O12" s="6"/>
      <c r="P12" s="8"/>
    </row>
    <row r="13" spans="1:16" ht="15.75" thickBot="1" x14ac:dyDescent="0.3">
      <c r="A13" s="76"/>
      <c r="B13" s="78"/>
      <c r="C13" s="49" t="s">
        <v>23</v>
      </c>
      <c r="D13" s="6" t="s">
        <v>58</v>
      </c>
      <c r="E13" s="6">
        <v>24</v>
      </c>
      <c r="F13" s="50">
        <v>18</v>
      </c>
      <c r="G13" s="50">
        <v>1</v>
      </c>
      <c r="H13" s="51">
        <f>G13*F13</f>
        <v>18</v>
      </c>
      <c r="I13" s="50">
        <v>0.08</v>
      </c>
      <c r="J13" s="10">
        <f>SUM(H13*I13)</f>
        <v>1.44</v>
      </c>
      <c r="K13" s="50">
        <v>6</v>
      </c>
      <c r="L13" s="6">
        <v>1</v>
      </c>
      <c r="M13" s="6">
        <f>K13*L13</f>
        <v>6</v>
      </c>
      <c r="N13" s="6">
        <v>0.08</v>
      </c>
      <c r="O13" s="6">
        <f t="shared" si="1"/>
        <v>0.48</v>
      </c>
      <c r="P13" s="8">
        <f t="shared" si="2"/>
        <v>1.92</v>
      </c>
    </row>
    <row r="14" spans="1:16" ht="15.75" thickBot="1" x14ac:dyDescent="0.3">
      <c r="A14" s="76"/>
      <c r="B14" s="78"/>
      <c r="C14" s="9" t="s">
        <v>24</v>
      </c>
      <c r="D14" s="6" t="s">
        <v>59</v>
      </c>
      <c r="E14" s="6">
        <v>18</v>
      </c>
      <c r="F14" s="4">
        <v>18</v>
      </c>
      <c r="G14" s="4">
        <v>1</v>
      </c>
      <c r="H14" s="5">
        <f>G14*F14</f>
        <v>18</v>
      </c>
      <c r="I14" s="4">
        <v>0.5</v>
      </c>
      <c r="J14" s="10">
        <f>SUM(H14*I14)</f>
        <v>9</v>
      </c>
      <c r="K14" s="4">
        <v>0</v>
      </c>
      <c r="L14" s="6">
        <v>1</v>
      </c>
      <c r="M14" s="6">
        <f>K14*L14</f>
        <v>0</v>
      </c>
      <c r="N14" s="6">
        <v>0</v>
      </c>
      <c r="O14" s="6">
        <f t="shared" si="1"/>
        <v>0</v>
      </c>
      <c r="P14" s="8">
        <f t="shared" si="2"/>
        <v>9</v>
      </c>
    </row>
    <row r="15" spans="1:16" ht="15.75" thickBot="1" x14ac:dyDescent="0.3">
      <c r="A15" s="76"/>
      <c r="B15" s="78"/>
      <c r="C15" s="9" t="s">
        <v>25</v>
      </c>
      <c r="D15" s="6" t="s">
        <v>60</v>
      </c>
      <c r="E15" s="6">
        <v>18</v>
      </c>
      <c r="F15" s="4">
        <v>4</v>
      </c>
      <c r="G15" s="4">
        <v>1</v>
      </c>
      <c r="H15" s="5">
        <f>G15*F15</f>
        <v>4</v>
      </c>
      <c r="I15" s="4">
        <v>0.5</v>
      </c>
      <c r="J15" s="10">
        <f>SUM(H15*I15)</f>
        <v>2</v>
      </c>
      <c r="K15" s="4">
        <v>14</v>
      </c>
      <c r="L15" s="6">
        <v>1</v>
      </c>
      <c r="M15" s="6">
        <f>K15*L15</f>
        <v>14</v>
      </c>
      <c r="N15" s="6">
        <v>0</v>
      </c>
      <c r="O15" s="6">
        <f t="shared" si="1"/>
        <v>0</v>
      </c>
      <c r="P15" s="8">
        <f t="shared" si="2"/>
        <v>2</v>
      </c>
    </row>
    <row r="16" spans="1:16" ht="15.75" thickBot="1" x14ac:dyDescent="0.3">
      <c r="A16" s="76"/>
      <c r="B16" s="78"/>
      <c r="C16" s="9" t="s">
        <v>26</v>
      </c>
      <c r="D16" s="6" t="s">
        <v>61</v>
      </c>
      <c r="E16" s="6">
        <v>18</v>
      </c>
      <c r="F16" s="4">
        <v>12</v>
      </c>
      <c r="G16" s="4">
        <v>1</v>
      </c>
      <c r="H16" s="5">
        <f>G16*F16</f>
        <v>12</v>
      </c>
      <c r="I16" s="4">
        <v>2</v>
      </c>
      <c r="J16" s="10">
        <f>SUM(H16*I16)</f>
        <v>24</v>
      </c>
      <c r="K16" s="4">
        <v>6</v>
      </c>
      <c r="L16" s="6">
        <v>1</v>
      </c>
      <c r="M16" s="6">
        <f>K16*L16</f>
        <v>6</v>
      </c>
      <c r="N16" s="6">
        <v>0.08</v>
      </c>
      <c r="O16" s="6">
        <f t="shared" si="1"/>
        <v>0.48</v>
      </c>
      <c r="P16" s="8">
        <f t="shared" si="2"/>
        <v>24.48</v>
      </c>
    </row>
    <row r="17" spans="1:16" ht="15.75" thickBot="1" x14ac:dyDescent="0.3">
      <c r="A17" s="76"/>
      <c r="B17" s="78"/>
      <c r="C17" s="2" t="s">
        <v>27</v>
      </c>
      <c r="D17" s="6"/>
      <c r="E17" s="6"/>
      <c r="F17" s="4"/>
      <c r="G17" s="4"/>
      <c r="H17" s="5"/>
      <c r="I17" s="4"/>
      <c r="J17" s="10"/>
      <c r="K17" s="4"/>
      <c r="L17" s="6"/>
      <c r="M17" s="6"/>
      <c r="N17" s="6"/>
      <c r="O17" s="6"/>
      <c r="P17" s="8"/>
    </row>
    <row r="18" spans="1:16" ht="15.75" thickBot="1" x14ac:dyDescent="0.3">
      <c r="A18" s="76"/>
      <c r="B18" s="78"/>
      <c r="C18" s="9" t="s">
        <v>28</v>
      </c>
      <c r="D18" s="6" t="s">
        <v>67</v>
      </c>
      <c r="E18" s="6">
        <v>672</v>
      </c>
      <c r="F18" s="12">
        <f>E18*0.25</f>
        <v>168</v>
      </c>
      <c r="G18" s="4">
        <v>1</v>
      </c>
      <c r="H18" s="5">
        <f>F18</f>
        <v>168</v>
      </c>
      <c r="I18" s="4">
        <v>0.25</v>
      </c>
      <c r="J18" s="10">
        <f t="shared" ref="J18:J27" si="6">SUM(H18*I18)</f>
        <v>42</v>
      </c>
      <c r="K18" s="12">
        <f>E18*0.75</f>
        <v>504</v>
      </c>
      <c r="L18" s="6">
        <v>1</v>
      </c>
      <c r="M18" s="13">
        <f>K18*L18</f>
        <v>504</v>
      </c>
      <c r="N18" s="6">
        <v>0.08</v>
      </c>
      <c r="O18" s="6">
        <f t="shared" ref="O18:O19" si="7">SUM(M18*N18)</f>
        <v>40.32</v>
      </c>
      <c r="P18" s="8">
        <f t="shared" ref="P18:P19" si="8">SUM(J18+O18)</f>
        <v>82.32</v>
      </c>
    </row>
    <row r="19" spans="1:16" ht="15.75" thickBot="1" x14ac:dyDescent="0.3">
      <c r="A19" s="76"/>
      <c r="B19" s="78"/>
      <c r="C19" s="9" t="s">
        <v>29</v>
      </c>
      <c r="D19" s="6" t="s">
        <v>68</v>
      </c>
      <c r="E19" s="6">
        <v>672</v>
      </c>
      <c r="F19" s="12">
        <f>E19*0.25</f>
        <v>168</v>
      </c>
      <c r="G19" s="4">
        <v>1</v>
      </c>
      <c r="H19" s="5">
        <f>F19*G19</f>
        <v>168</v>
      </c>
      <c r="I19" s="4">
        <v>0.25</v>
      </c>
      <c r="J19" s="10">
        <f t="shared" si="6"/>
        <v>42</v>
      </c>
      <c r="K19" s="12">
        <f>E19*0.75</f>
        <v>504</v>
      </c>
      <c r="L19" s="6">
        <v>1</v>
      </c>
      <c r="M19" s="13">
        <f>K19*L19</f>
        <v>504</v>
      </c>
      <c r="N19" s="6">
        <v>0.08</v>
      </c>
      <c r="O19" s="6">
        <f t="shared" si="7"/>
        <v>40.32</v>
      </c>
      <c r="P19" s="8">
        <f t="shared" si="8"/>
        <v>82.32</v>
      </c>
    </row>
    <row r="20" spans="1:16" ht="15.75" thickBot="1" x14ac:dyDescent="0.3">
      <c r="A20" s="76"/>
      <c r="B20" s="78"/>
      <c r="C20" s="2" t="s">
        <v>30</v>
      </c>
      <c r="D20" s="6"/>
      <c r="E20" s="6"/>
      <c r="F20" s="4"/>
      <c r="G20" s="4"/>
      <c r="H20" s="5"/>
      <c r="I20" s="4"/>
      <c r="J20" s="10">
        <f t="shared" si="6"/>
        <v>0</v>
      </c>
      <c r="K20" s="4"/>
      <c r="L20" s="6"/>
      <c r="M20" s="6"/>
      <c r="N20" s="6"/>
      <c r="O20" s="6"/>
      <c r="P20" s="8"/>
    </row>
    <row r="21" spans="1:16" ht="15.75" thickBot="1" x14ac:dyDescent="0.3">
      <c r="A21" s="76"/>
      <c r="B21" s="78"/>
      <c r="C21" s="49" t="s">
        <v>31</v>
      </c>
      <c r="D21" s="13" t="s">
        <v>62</v>
      </c>
      <c r="E21" s="13">
        <f>F18+F19</f>
        <v>336</v>
      </c>
      <c r="F21" s="50">
        <v>192</v>
      </c>
      <c r="G21" s="50">
        <v>1</v>
      </c>
      <c r="H21" s="51">
        <f>F21*G21</f>
        <v>192</v>
      </c>
      <c r="I21" s="50">
        <v>0.08</v>
      </c>
      <c r="J21" s="10">
        <f t="shared" si="6"/>
        <v>15.36</v>
      </c>
      <c r="K21" s="52">
        <f>E21-H21</f>
        <v>144</v>
      </c>
      <c r="L21" s="6">
        <v>1</v>
      </c>
      <c r="M21" s="6">
        <v>0</v>
      </c>
      <c r="N21" s="6">
        <v>0</v>
      </c>
      <c r="O21" s="6">
        <f t="shared" si="1"/>
        <v>0</v>
      </c>
      <c r="P21" s="8">
        <f t="shared" si="2"/>
        <v>15.36</v>
      </c>
    </row>
    <row r="22" spans="1:16" ht="15.75" thickBot="1" x14ac:dyDescent="0.3">
      <c r="A22" s="76"/>
      <c r="B22" s="78"/>
      <c r="C22" s="9" t="s">
        <v>32</v>
      </c>
      <c r="D22" s="14" t="s">
        <v>66</v>
      </c>
      <c r="E22" s="14">
        <v>96</v>
      </c>
      <c r="F22" s="4">
        <v>96</v>
      </c>
      <c r="G22" s="4">
        <v>1</v>
      </c>
      <c r="H22" s="5">
        <f>G22*F22</f>
        <v>96</v>
      </c>
      <c r="I22" s="4">
        <v>0.5</v>
      </c>
      <c r="J22" s="10">
        <f t="shared" si="6"/>
        <v>48</v>
      </c>
      <c r="K22" s="4">
        <v>0</v>
      </c>
      <c r="L22" s="6">
        <v>1</v>
      </c>
      <c r="M22" s="6">
        <f>K22*L22</f>
        <v>0</v>
      </c>
      <c r="N22" s="4">
        <v>0</v>
      </c>
      <c r="O22" s="6">
        <f t="shared" si="1"/>
        <v>0</v>
      </c>
      <c r="P22" s="8">
        <f t="shared" si="2"/>
        <v>48</v>
      </c>
    </row>
    <row r="23" spans="1:16" ht="15.75" thickBot="1" x14ac:dyDescent="0.3">
      <c r="A23" s="76"/>
      <c r="B23" s="78"/>
      <c r="C23" s="9" t="s">
        <v>33</v>
      </c>
      <c r="D23" s="14" t="s">
        <v>65</v>
      </c>
      <c r="E23" s="14">
        <v>96</v>
      </c>
      <c r="F23" s="4">
        <v>96</v>
      </c>
      <c r="G23" s="4">
        <v>1</v>
      </c>
      <c r="H23" s="5">
        <f>G23*F23</f>
        <v>96</v>
      </c>
      <c r="I23" s="4">
        <v>0.5</v>
      </c>
      <c r="J23" s="10">
        <f t="shared" si="6"/>
        <v>48</v>
      </c>
      <c r="K23" s="4">
        <v>0</v>
      </c>
      <c r="L23" s="6">
        <v>1</v>
      </c>
      <c r="M23" s="6">
        <f>K23*L23</f>
        <v>0</v>
      </c>
      <c r="N23" s="4">
        <v>0</v>
      </c>
      <c r="O23" s="6">
        <f t="shared" si="1"/>
        <v>0</v>
      </c>
      <c r="P23" s="11">
        <f>SUM(J23+O23)</f>
        <v>48</v>
      </c>
    </row>
    <row r="24" spans="1:16" ht="15.75" thickBot="1" x14ac:dyDescent="0.3">
      <c r="A24" s="76"/>
      <c r="B24" s="78"/>
      <c r="C24" s="49" t="s">
        <v>70</v>
      </c>
      <c r="D24" s="89" t="s">
        <v>72</v>
      </c>
      <c r="E24" s="89">
        <v>96</v>
      </c>
      <c r="F24" s="50"/>
      <c r="G24" s="50">
        <v>1</v>
      </c>
      <c r="H24" s="51">
        <f>E24*G24</f>
        <v>96</v>
      </c>
      <c r="I24" s="50">
        <v>0.08</v>
      </c>
      <c r="J24" s="10">
        <f t="shared" si="6"/>
        <v>7.68</v>
      </c>
      <c r="K24" s="50"/>
      <c r="L24" s="6"/>
      <c r="M24" s="6"/>
      <c r="N24" s="50"/>
      <c r="O24" s="6"/>
      <c r="P24" s="11">
        <f>J24</f>
        <v>7.68</v>
      </c>
    </row>
    <row r="25" spans="1:16" ht="15.75" thickBot="1" x14ac:dyDescent="0.3">
      <c r="A25" s="76"/>
      <c r="B25" s="78"/>
      <c r="C25" s="49" t="s">
        <v>71</v>
      </c>
      <c r="D25" s="89" t="s">
        <v>73</v>
      </c>
      <c r="E25" s="89">
        <v>96</v>
      </c>
      <c r="F25" s="50"/>
      <c r="G25" s="50">
        <v>1</v>
      </c>
      <c r="H25" s="51">
        <f>E25*G25</f>
        <v>96</v>
      </c>
      <c r="I25" s="50">
        <v>0.08</v>
      </c>
      <c r="J25" s="10">
        <f t="shared" si="6"/>
        <v>7.68</v>
      </c>
      <c r="K25" s="50"/>
      <c r="L25" s="6"/>
      <c r="M25" s="6"/>
      <c r="N25" s="50"/>
      <c r="O25" s="6"/>
      <c r="P25" s="11">
        <f>J25</f>
        <v>7.68</v>
      </c>
    </row>
    <row r="26" spans="1:16" ht="15.75" thickBot="1" x14ac:dyDescent="0.3">
      <c r="A26" s="76"/>
      <c r="B26" s="78"/>
      <c r="C26" s="9" t="s">
        <v>34</v>
      </c>
      <c r="D26" s="3" t="s">
        <v>63</v>
      </c>
      <c r="E26" s="3">
        <v>96</v>
      </c>
      <c r="F26" s="4">
        <v>72</v>
      </c>
      <c r="G26" s="4">
        <v>1</v>
      </c>
      <c r="H26" s="5">
        <f>G26*F26</f>
        <v>72</v>
      </c>
      <c r="I26" s="4">
        <v>1.5</v>
      </c>
      <c r="J26" s="10">
        <f t="shared" si="6"/>
        <v>108</v>
      </c>
      <c r="K26" s="4">
        <v>24</v>
      </c>
      <c r="L26" s="6">
        <v>1</v>
      </c>
      <c r="M26" s="6">
        <f>K26*L26</f>
        <v>24</v>
      </c>
      <c r="N26" s="6">
        <v>0.08</v>
      </c>
      <c r="O26" s="6">
        <f t="shared" si="1"/>
        <v>1.92</v>
      </c>
      <c r="P26" s="8">
        <f t="shared" si="2"/>
        <v>109.92</v>
      </c>
    </row>
    <row r="27" spans="1:16" ht="15.75" thickBot="1" x14ac:dyDescent="0.3">
      <c r="A27" s="76"/>
      <c r="B27" s="79"/>
      <c r="C27" s="9" t="s">
        <v>35</v>
      </c>
      <c r="D27" s="3" t="s">
        <v>64</v>
      </c>
      <c r="E27" s="3">
        <v>96</v>
      </c>
      <c r="F27" s="3">
        <v>72</v>
      </c>
      <c r="G27" s="3">
        <v>1</v>
      </c>
      <c r="H27" s="3">
        <f>G27*F27</f>
        <v>72</v>
      </c>
      <c r="I27" s="3">
        <v>1.5</v>
      </c>
      <c r="J27" s="10">
        <f t="shared" si="6"/>
        <v>108</v>
      </c>
      <c r="K27" s="15">
        <v>24</v>
      </c>
      <c r="L27" s="16">
        <v>1</v>
      </c>
      <c r="M27" s="6">
        <f>K27*L27</f>
        <v>24</v>
      </c>
      <c r="N27" s="6">
        <v>0.08</v>
      </c>
      <c r="O27" s="6">
        <f t="shared" si="1"/>
        <v>1.92</v>
      </c>
      <c r="P27" s="8">
        <f t="shared" si="2"/>
        <v>109.92</v>
      </c>
    </row>
    <row r="28" spans="1:16" ht="15.75" thickBot="1" x14ac:dyDescent="0.3">
      <c r="A28" s="70" t="s">
        <v>15</v>
      </c>
      <c r="B28" s="71"/>
      <c r="C28" s="71"/>
      <c r="D28" s="72"/>
      <c r="E28" s="17">
        <f>E6+E7+E18+E19</f>
        <v>1536</v>
      </c>
      <c r="F28" s="18">
        <f>F6+F7+F18+F19</f>
        <v>432</v>
      </c>
      <c r="G28" s="19" t="s">
        <v>36</v>
      </c>
      <c r="H28" s="20">
        <f>SUM(H5:H27)</f>
        <v>1924</v>
      </c>
      <c r="I28" s="21" t="s">
        <v>36</v>
      </c>
      <c r="J28" s="22">
        <f>SUM(J5:J27)</f>
        <v>685.88</v>
      </c>
      <c r="K28" s="23">
        <f>K6+K7+K18+K19</f>
        <v>1104</v>
      </c>
      <c r="L28" s="19" t="s">
        <v>36</v>
      </c>
      <c r="M28" s="18">
        <f>SUM(M5:M27)</f>
        <v>1178</v>
      </c>
      <c r="N28" s="19" t="s">
        <v>36</v>
      </c>
      <c r="O28" s="24">
        <f>SUM(O5:O27)</f>
        <v>93.12</v>
      </c>
      <c r="P28" s="25">
        <f>SUM(P5:P27)</f>
        <v>778.99999999999977</v>
      </c>
    </row>
    <row r="30" spans="1:16" ht="54" customHeight="1" x14ac:dyDescent="0.25"/>
    <row r="31" spans="1:16" ht="60" x14ac:dyDescent="0.25">
      <c r="B31" s="26" t="s">
        <v>37</v>
      </c>
      <c r="C31" s="26" t="s">
        <v>38</v>
      </c>
      <c r="D31" s="26" t="s">
        <v>39</v>
      </c>
      <c r="E31" s="26" t="s">
        <v>40</v>
      </c>
      <c r="F31" s="26" t="s">
        <v>41</v>
      </c>
      <c r="J31" s="53">
        <f>H28+M28</f>
        <v>3102</v>
      </c>
    </row>
    <row r="32" spans="1:16" x14ac:dyDescent="0.25">
      <c r="A32" s="27" t="s">
        <v>17</v>
      </c>
      <c r="B32" s="28"/>
      <c r="C32" s="28"/>
      <c r="D32" s="28"/>
      <c r="E32" s="28"/>
      <c r="F32" s="28"/>
    </row>
    <row r="33" spans="1:9" x14ac:dyDescent="0.25">
      <c r="A33" s="27" t="s">
        <v>42</v>
      </c>
      <c r="B33" s="29">
        <v>96</v>
      </c>
      <c r="C33" s="29">
        <v>48</v>
      </c>
      <c r="D33" s="30">
        <f>C33/B33</f>
        <v>0.5</v>
      </c>
      <c r="E33" s="43">
        <f>B33-C33</f>
        <v>48</v>
      </c>
      <c r="F33" s="30">
        <f>E33/B33</f>
        <v>0.5</v>
      </c>
    </row>
    <row r="34" spans="1:9" x14ac:dyDescent="0.25">
      <c r="A34" s="27" t="s">
        <v>43</v>
      </c>
      <c r="B34" s="29">
        <v>96</v>
      </c>
      <c r="C34" s="29">
        <v>48</v>
      </c>
      <c r="D34" s="30">
        <f>C34/B34</f>
        <v>0.5</v>
      </c>
      <c r="E34" s="43">
        <f>B34-C34</f>
        <v>48</v>
      </c>
      <c r="F34" s="30">
        <f>E34/B34</f>
        <v>0.5</v>
      </c>
    </row>
    <row r="35" spans="1:9" x14ac:dyDescent="0.25">
      <c r="A35" s="31" t="s">
        <v>20</v>
      </c>
      <c r="B35" s="28"/>
      <c r="C35" s="28"/>
      <c r="D35" s="28"/>
      <c r="E35" s="28"/>
      <c r="F35" s="28"/>
    </row>
    <row r="36" spans="1:9" x14ac:dyDescent="0.25">
      <c r="A36" s="32" t="s">
        <v>21</v>
      </c>
      <c r="B36" s="29">
        <v>48</v>
      </c>
      <c r="C36" s="29">
        <v>48</v>
      </c>
      <c r="D36" s="30">
        <v>1</v>
      </c>
      <c r="E36" s="29">
        <v>0</v>
      </c>
      <c r="F36" s="30">
        <v>0</v>
      </c>
    </row>
    <row r="37" spans="1:9" x14ac:dyDescent="0.25">
      <c r="A37" s="27" t="s">
        <v>42</v>
      </c>
      <c r="B37" s="29">
        <v>24</v>
      </c>
      <c r="C37" s="29">
        <v>24</v>
      </c>
      <c r="D37" s="30">
        <v>1</v>
      </c>
      <c r="E37" s="29">
        <v>0</v>
      </c>
      <c r="F37" s="30">
        <v>0</v>
      </c>
      <c r="I37" s="42"/>
    </row>
    <row r="38" spans="1:9" x14ac:dyDescent="0.25">
      <c r="A38" s="27" t="s">
        <v>43</v>
      </c>
      <c r="B38" s="29">
        <v>24</v>
      </c>
      <c r="C38" s="29">
        <v>24</v>
      </c>
      <c r="D38" s="30">
        <v>1</v>
      </c>
      <c r="E38" s="29">
        <v>0</v>
      </c>
      <c r="F38" s="30">
        <v>0</v>
      </c>
    </row>
    <row r="39" spans="1:9" x14ac:dyDescent="0.25">
      <c r="A39" s="33" t="s">
        <v>44</v>
      </c>
      <c r="B39" s="28"/>
      <c r="C39" s="28"/>
      <c r="D39" s="28"/>
      <c r="E39" s="28"/>
      <c r="F39" s="28"/>
    </row>
    <row r="40" spans="1:9" x14ac:dyDescent="0.25">
      <c r="A40" s="34" t="s">
        <v>23</v>
      </c>
      <c r="B40" s="35">
        <v>24</v>
      </c>
      <c r="C40" s="35">
        <v>18</v>
      </c>
      <c r="D40" s="30">
        <v>0.75</v>
      </c>
      <c r="E40" s="35">
        <v>6</v>
      </c>
      <c r="F40" s="30">
        <v>0.25</v>
      </c>
    </row>
    <row r="41" spans="1:9" x14ac:dyDescent="0.25">
      <c r="A41" s="34" t="s">
        <v>24</v>
      </c>
      <c r="B41" s="35">
        <v>18</v>
      </c>
      <c r="C41" s="35">
        <v>18</v>
      </c>
      <c r="D41" s="30">
        <v>1</v>
      </c>
      <c r="E41" s="35">
        <v>0</v>
      </c>
      <c r="F41" s="30">
        <v>0</v>
      </c>
    </row>
    <row r="42" spans="1:9" x14ac:dyDescent="0.25">
      <c r="A42" s="34" t="s">
        <v>45</v>
      </c>
      <c r="B42" s="35">
        <v>18</v>
      </c>
      <c r="C42" s="35">
        <v>4</v>
      </c>
      <c r="D42" s="30">
        <v>0.22</v>
      </c>
      <c r="E42" s="35">
        <v>14</v>
      </c>
      <c r="F42" s="30">
        <v>0.78</v>
      </c>
    </row>
    <row r="43" spans="1:9" x14ac:dyDescent="0.25">
      <c r="A43" s="47" t="s">
        <v>26</v>
      </c>
      <c r="B43" s="35">
        <v>18</v>
      </c>
      <c r="C43" s="35">
        <v>12</v>
      </c>
      <c r="D43" s="30">
        <v>0.67</v>
      </c>
      <c r="E43" s="35">
        <v>6</v>
      </c>
      <c r="F43" s="30">
        <v>0.33</v>
      </c>
    </row>
    <row r="44" spans="1:9" x14ac:dyDescent="0.25">
      <c r="A44" s="33" t="s">
        <v>46</v>
      </c>
      <c r="B44" s="36"/>
      <c r="C44" s="37"/>
      <c r="D44" s="37"/>
      <c r="E44" s="37"/>
      <c r="F44" s="38"/>
    </row>
    <row r="45" spans="1:9" x14ac:dyDescent="0.25">
      <c r="A45" s="34" t="s">
        <v>47</v>
      </c>
      <c r="B45" s="35">
        <v>672</v>
      </c>
      <c r="C45" s="44">
        <f>F18</f>
        <v>168</v>
      </c>
      <c r="D45" s="30">
        <f>C45/B45</f>
        <v>0.25</v>
      </c>
      <c r="E45" s="44">
        <f>B45-C45</f>
        <v>504</v>
      </c>
      <c r="F45" s="30">
        <f>E45/B45</f>
        <v>0.75</v>
      </c>
    </row>
    <row r="46" spans="1:9" x14ac:dyDescent="0.25">
      <c r="A46" s="34" t="s">
        <v>48</v>
      </c>
      <c r="B46" s="35">
        <v>672</v>
      </c>
      <c r="C46" s="44">
        <f>F19</f>
        <v>168</v>
      </c>
      <c r="D46" s="30">
        <f>C46/B46</f>
        <v>0.25</v>
      </c>
      <c r="E46" s="44">
        <f>B46-C46</f>
        <v>504</v>
      </c>
      <c r="F46" s="30">
        <f>E46/B46</f>
        <v>0.75</v>
      </c>
    </row>
    <row r="47" spans="1:9" x14ac:dyDescent="0.25">
      <c r="A47" s="33" t="s">
        <v>30</v>
      </c>
      <c r="B47" s="36"/>
      <c r="C47" s="37"/>
      <c r="D47" s="37"/>
      <c r="E47" s="37"/>
      <c r="F47" s="38"/>
    </row>
    <row r="48" spans="1:9" x14ac:dyDescent="0.25">
      <c r="A48" s="34" t="s">
        <v>49</v>
      </c>
      <c r="B48" s="35">
        <v>336</v>
      </c>
      <c r="C48" s="35">
        <v>192</v>
      </c>
      <c r="D48" s="30">
        <v>0.56999999999999995</v>
      </c>
      <c r="E48" s="35">
        <f>B48-C48</f>
        <v>144</v>
      </c>
      <c r="F48" s="30">
        <v>0.43</v>
      </c>
    </row>
    <row r="49" spans="1:6" x14ac:dyDescent="0.25">
      <c r="A49" s="34" t="s">
        <v>50</v>
      </c>
      <c r="B49" s="35">
        <v>96</v>
      </c>
      <c r="C49" s="35">
        <v>96</v>
      </c>
      <c r="D49" s="30">
        <v>1</v>
      </c>
      <c r="E49" s="35">
        <v>0</v>
      </c>
      <c r="F49" s="30">
        <v>0</v>
      </c>
    </row>
    <row r="50" spans="1:6" x14ac:dyDescent="0.25">
      <c r="A50" s="34" t="s">
        <v>51</v>
      </c>
      <c r="B50" s="35">
        <v>96</v>
      </c>
      <c r="C50" s="35">
        <v>96</v>
      </c>
      <c r="D50" s="30">
        <v>1</v>
      </c>
      <c r="E50" s="35">
        <v>0</v>
      </c>
      <c r="F50" s="30">
        <v>0</v>
      </c>
    </row>
    <row r="51" spans="1:6" x14ac:dyDescent="0.25">
      <c r="A51" s="34" t="s">
        <v>34</v>
      </c>
      <c r="B51" s="35">
        <v>96</v>
      </c>
      <c r="C51" s="35">
        <v>72</v>
      </c>
      <c r="D51" s="30">
        <v>0.75</v>
      </c>
      <c r="E51" s="35">
        <v>14</v>
      </c>
      <c r="F51" s="30">
        <v>0.15</v>
      </c>
    </row>
    <row r="52" spans="1:6" x14ac:dyDescent="0.25">
      <c r="A52" s="34" t="s">
        <v>35</v>
      </c>
      <c r="B52" s="35">
        <v>96</v>
      </c>
      <c r="C52" s="35">
        <v>72</v>
      </c>
      <c r="D52" s="30">
        <v>0.75</v>
      </c>
      <c r="E52" s="35">
        <v>14</v>
      </c>
      <c r="F52" s="30">
        <v>0.15</v>
      </c>
    </row>
    <row r="53" spans="1:6" x14ac:dyDescent="0.25">
      <c r="A53" s="39" t="s">
        <v>52</v>
      </c>
      <c r="B53" s="45">
        <f>E28</f>
        <v>1536</v>
      </c>
      <c r="C53" s="45">
        <f>F28</f>
        <v>432</v>
      </c>
      <c r="D53" s="27"/>
      <c r="E53" s="46">
        <f>K28</f>
        <v>1104</v>
      </c>
      <c r="F53" s="27"/>
    </row>
  </sheetData>
  <mergeCells count="21">
    <mergeCell ref="A28:D28"/>
    <mergeCell ref="P2:P3"/>
    <mergeCell ref="A4:A27"/>
    <mergeCell ref="B5:B27"/>
    <mergeCell ref="J2:J3"/>
    <mergeCell ref="K2:K3"/>
    <mergeCell ref="L2:L3"/>
    <mergeCell ref="M2:M3"/>
    <mergeCell ref="N2:N3"/>
    <mergeCell ref="O2:O3"/>
    <mergeCell ref="B4:P4"/>
    <mergeCell ref="B1:I1"/>
    <mergeCell ref="J1:O1"/>
    <mergeCell ref="A2:A3"/>
    <mergeCell ref="B2:B3"/>
    <mergeCell ref="C2:C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6" sqref="H16"/>
    </sheetView>
  </sheetViews>
  <sheetFormatPr defaultRowHeight="15" x14ac:dyDescent="0.25"/>
  <cols>
    <col min="1" max="1" width="27.42578125" customWidth="1"/>
    <col min="2" max="2" width="16.28515625" customWidth="1"/>
    <col min="3" max="3" width="13" customWidth="1"/>
    <col min="4" max="4" width="12.7109375" customWidth="1"/>
  </cols>
  <sheetData>
    <row r="1" spans="1:4" x14ac:dyDescent="0.25">
      <c r="A1" t="s">
        <v>74</v>
      </c>
    </row>
    <row r="2" spans="1:4" ht="15.75" thickBot="1" x14ac:dyDescent="0.3">
      <c r="A2" s="55">
        <v>57663.89</v>
      </c>
    </row>
    <row r="3" spans="1:4" ht="15.75" thickBot="1" x14ac:dyDescent="0.3">
      <c r="A3" s="55">
        <v>102487.72</v>
      </c>
    </row>
    <row r="4" spans="1:4" x14ac:dyDescent="0.25">
      <c r="A4" s="54">
        <f>SUM(A2:A3)</f>
        <v>160151.60999999999</v>
      </c>
    </row>
    <row r="10" spans="1:4" x14ac:dyDescent="0.25">
      <c r="A10" t="s">
        <v>75</v>
      </c>
      <c r="B10" s="54">
        <f>A4</f>
        <v>160151.60999999999</v>
      </c>
    </row>
    <row r="11" spans="1:4" x14ac:dyDescent="0.25">
      <c r="A11" t="s">
        <v>76</v>
      </c>
      <c r="B11">
        <v>17138</v>
      </c>
    </row>
    <row r="12" spans="1:4" x14ac:dyDescent="0.25">
      <c r="A12" t="s">
        <v>77</v>
      </c>
      <c r="B12">
        <v>25630</v>
      </c>
    </row>
    <row r="14" spans="1:4" x14ac:dyDescent="0.25">
      <c r="A14" s="56" t="s">
        <v>86</v>
      </c>
      <c r="D14" s="58">
        <f>SUM(B10:B12)</f>
        <v>202919.61</v>
      </c>
    </row>
    <row r="15" spans="1:4" x14ac:dyDescent="0.25">
      <c r="A15" s="56" t="s">
        <v>78</v>
      </c>
      <c r="B15" t="s">
        <v>89</v>
      </c>
      <c r="C15" t="s">
        <v>90</v>
      </c>
      <c r="D15" t="s">
        <v>91</v>
      </c>
    </row>
    <row r="16" spans="1:4" x14ac:dyDescent="0.25">
      <c r="A16" t="s">
        <v>81</v>
      </c>
      <c r="B16">
        <v>24</v>
      </c>
      <c r="C16" s="58">
        <v>250</v>
      </c>
      <c r="D16" s="58">
        <f>B16*C16</f>
        <v>6000</v>
      </c>
    </row>
    <row r="17" spans="1:4" x14ac:dyDescent="0.25">
      <c r="A17" t="s">
        <v>82</v>
      </c>
      <c r="B17">
        <v>24</v>
      </c>
      <c r="C17" s="58">
        <v>250</v>
      </c>
      <c r="D17" s="58">
        <f t="shared" ref="D17:D25" si="0">B17*C17</f>
        <v>6000</v>
      </c>
    </row>
    <row r="18" spans="1:4" x14ac:dyDescent="0.25">
      <c r="A18" s="57" t="s">
        <v>79</v>
      </c>
      <c r="D18" s="58"/>
    </row>
    <row r="19" spans="1:4" x14ac:dyDescent="0.25">
      <c r="A19" t="s">
        <v>24</v>
      </c>
      <c r="B19">
        <v>18</v>
      </c>
      <c r="C19" s="58">
        <v>25</v>
      </c>
      <c r="D19" s="58">
        <f t="shared" si="0"/>
        <v>450</v>
      </c>
    </row>
    <row r="20" spans="1:4" x14ac:dyDescent="0.25">
      <c r="A20" t="s">
        <v>83</v>
      </c>
      <c r="B20">
        <v>12</v>
      </c>
      <c r="C20" s="58">
        <v>50</v>
      </c>
      <c r="D20" s="58">
        <f t="shared" si="0"/>
        <v>600</v>
      </c>
    </row>
    <row r="21" spans="1:4" x14ac:dyDescent="0.25">
      <c r="A21" s="57" t="s">
        <v>80</v>
      </c>
      <c r="D21" s="58"/>
    </row>
    <row r="22" spans="1:4" x14ac:dyDescent="0.25">
      <c r="A22" t="s">
        <v>85</v>
      </c>
      <c r="B22">
        <v>96</v>
      </c>
      <c r="C22" s="58">
        <v>25</v>
      </c>
      <c r="D22" s="58">
        <f t="shared" si="0"/>
        <v>2400</v>
      </c>
    </row>
    <row r="23" spans="1:4" x14ac:dyDescent="0.25">
      <c r="A23" t="s">
        <v>84</v>
      </c>
      <c r="B23">
        <v>96</v>
      </c>
      <c r="C23" s="58">
        <v>25</v>
      </c>
      <c r="D23" s="58">
        <f t="shared" si="0"/>
        <v>2400</v>
      </c>
    </row>
    <row r="24" spans="1:4" x14ac:dyDescent="0.25">
      <c r="A24" t="s">
        <v>87</v>
      </c>
      <c r="B24">
        <v>96</v>
      </c>
      <c r="C24" s="58">
        <v>75</v>
      </c>
      <c r="D24" s="58">
        <f t="shared" si="0"/>
        <v>7200</v>
      </c>
    </row>
    <row r="25" spans="1:4" x14ac:dyDescent="0.25">
      <c r="A25" t="s">
        <v>88</v>
      </c>
      <c r="B25">
        <v>96</v>
      </c>
      <c r="C25" s="58">
        <v>75</v>
      </c>
      <c r="D25" s="58">
        <f t="shared" si="0"/>
        <v>7200</v>
      </c>
    </row>
    <row r="27" spans="1:4" x14ac:dyDescent="0.25">
      <c r="A27" t="s">
        <v>92</v>
      </c>
      <c r="D27" s="58">
        <f>SUM(D16:D25)</f>
        <v>32250</v>
      </c>
    </row>
    <row r="29" spans="1:4" x14ac:dyDescent="0.25">
      <c r="A29" t="s">
        <v>93</v>
      </c>
      <c r="D29" s="59">
        <f>D14+D27</f>
        <v>235169.61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8756F45E0CCA4DB76B37FAB2D22996" ma:contentTypeVersion="1" ma:contentTypeDescription="Create a new document." ma:contentTypeScope="" ma:versionID="71ced4472ea1eee46904cb9b825c1906">
  <xsd:schema xmlns:xsd="http://www.w3.org/2001/XMLSchema" xmlns:p="http://schemas.microsoft.com/office/2006/metadata/properties" xmlns:ns2="f45687d0-0c5e-4dca-b76b-37fab2d22996" targetNamespace="http://schemas.microsoft.com/office/2006/metadata/properties" ma:root="true" ma:fieldsID="5fc536c5b4a492ab2aab67c098c9b4a3" ns2:_="">
    <xsd:import namespace="f45687d0-0c5e-4dca-b76b-37fab2d22996"/>
    <xsd:element name="properties">
      <xsd:complexType>
        <xsd:sequence>
          <xsd:element name="documentManagement">
            <xsd:complexType>
              <xsd:all>
                <xsd:element ref="ns2:Activ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45687d0-0c5e-4dca-b76b-37fab2d22996" elementFormDefault="qualified">
    <xsd:import namespace="http://schemas.microsoft.com/office/2006/documentManagement/types"/>
    <xsd:element name="Active" ma:index="8" nillable="true" ma:displayName="Active" ma:internalName="Active">
      <xsd:simpleType>
        <xsd:restriction base="dms:Text">
          <xsd:maxLength value="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Active xmlns="f45687d0-0c5e-4dca-b76b-37fab2d22996" xsi:nil="true"/>
  </documentManagement>
</p:properties>
</file>

<file path=customXml/itemProps1.xml><?xml version="1.0" encoding="utf-8"?>
<ds:datastoreItem xmlns:ds="http://schemas.openxmlformats.org/officeDocument/2006/customXml" ds:itemID="{0CFE4A00-9A1F-4065-89C0-8F21DA742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687d0-0c5e-4dca-b76b-37fab2d2299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D12CB7C-F455-4107-9783-D33B7A7EAB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EA9400-25D6-443D-BFEB-683CAF2D0F6D}">
  <ds:schemaRefs>
    <ds:schemaRef ds:uri="http://purl.org/dc/elements/1.1/"/>
    <ds:schemaRef ds:uri="f45687d0-0c5e-4dca-b76b-37fab2d22996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 Ulasevich</dc:creator>
  <cp:lastModifiedBy>Alec Ulasevich</cp:lastModifiedBy>
  <dcterms:created xsi:type="dcterms:W3CDTF">2015-03-04T21:08:44Z</dcterms:created>
  <dcterms:modified xsi:type="dcterms:W3CDTF">2015-07-08T13:38:09Z</dcterms:modified>
</cp:coreProperties>
</file>