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autoCompressPictures="0"/>
  <bookViews>
    <workbookView xWindow="3792" yWindow="72" windowWidth="12384" windowHeight="9312" tabRatio="785" firstSheet="1" activeTab="3"/>
  </bookViews>
  <sheets>
    <sheet name="Instructions" sheetId="10" r:id="rId1"/>
    <sheet name="MR App Form" sheetId="1" r:id="rId2"/>
    <sheet name="Financing Letter of Intent" sheetId="7" r:id="rId3"/>
    <sheet name="Choice Mobility Let Agreement" sheetId="11" r:id="rId4"/>
  </sheets>
  <externalReferences>
    <externalReference r:id="rId5"/>
  </externalReferences>
  <definedNames>
    <definedName name="aging_report_region_1" localSheetId="3">#REF!</definedName>
    <definedName name="aging_report_region_1">#REF!</definedName>
    <definedName name="PICDN">'[1]Sample PIC Data'!$A$44:$A$45</definedName>
    <definedName name="PICII">'[1]Sample PIC Data'!#REF!</definedName>
    <definedName name="_xlnm.Print_Area" localSheetId="3">'Choice Mobility Let Agreement'!$B$16:$J$36</definedName>
    <definedName name="_xlnm.Print_Area" localSheetId="2">'Financing Letter of Intent'!$A$11:$N$112</definedName>
    <definedName name="_xlnm.Print_Area" localSheetId="0">Instructions!$A$1:$B$21</definedName>
    <definedName name="_xlnm.Print_Area" localSheetId="1">'MR App Form'!$A$1:$L$347</definedName>
    <definedName name="_xlnm.Print_Titles" localSheetId="0">Instructions!$1:$2</definedName>
    <definedName name="_xlnm.Print_Titles" localSheetId="1">'MR App Form'!$1:$2</definedName>
  </definedNames>
  <calcPr calcId="125725"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282" i="1"/>
  <c r="H281"/>
  <c r="G110" i="7"/>
  <c r="H34" i="11"/>
  <c r="H29"/>
  <c r="D285" i="1"/>
  <c r="D280"/>
  <c r="H205"/>
  <c r="B182"/>
  <c r="F123"/>
  <c r="F106"/>
  <c r="L54"/>
  <c r="L55"/>
  <c r="L50"/>
  <c r="L51"/>
  <c r="L45"/>
  <c r="L47"/>
  <c r="L46"/>
  <c r="O208"/>
  <c r="O186"/>
  <c r="H186"/>
  <c r="P86"/>
  <c r="P87"/>
  <c r="F94"/>
  <c r="B95"/>
  <c r="O95"/>
  <c r="B70"/>
  <c r="L44"/>
  <c r="B64"/>
  <c r="D64"/>
  <c r="F64"/>
  <c r="H64"/>
  <c r="E70"/>
  <c r="N65"/>
  <c r="A65"/>
  <c r="C24" i="11"/>
  <c r="C23"/>
  <c r="C22"/>
  <c r="B19"/>
  <c r="C32"/>
  <c r="C27"/>
  <c r="C26"/>
  <c r="C25"/>
  <c r="B18"/>
  <c r="B17"/>
  <c r="B104" i="7"/>
  <c r="B91"/>
  <c r="B81"/>
  <c r="B71"/>
  <c r="E162" i="1"/>
  <c r="F162"/>
  <c r="G162"/>
  <c r="H162"/>
  <c r="B163"/>
  <c r="I64" i="7"/>
  <c r="C64"/>
  <c r="D64"/>
  <c r="E64"/>
  <c r="G64"/>
  <c r="E63"/>
  <c r="D63"/>
  <c r="C63"/>
  <c r="F22"/>
  <c r="B70"/>
  <c r="O38" i="1"/>
  <c r="O70"/>
  <c r="O113"/>
  <c r="O127"/>
  <c r="O183"/>
  <c r="O185"/>
  <c r="O187"/>
  <c r="F221"/>
  <c r="F223"/>
  <c r="F259"/>
  <c r="F205"/>
  <c r="F206"/>
  <c r="F216"/>
  <c r="O259"/>
  <c r="O323"/>
  <c r="B323"/>
  <c r="Q326"/>
  <c r="Q327"/>
  <c r="B328"/>
  <c r="Q328"/>
  <c r="B329"/>
  <c r="Q329"/>
  <c r="B330"/>
  <c r="Q330"/>
  <c r="B331"/>
  <c r="Q331"/>
  <c r="B332"/>
  <c r="Q332"/>
  <c r="B333"/>
  <c r="Q333"/>
  <c r="Q334"/>
  <c r="A271"/>
  <c r="A263"/>
  <c r="H208"/>
  <c r="AH264"/>
  <c r="F57"/>
  <c r="G57"/>
  <c r="H57"/>
  <c r="I57"/>
  <c r="J57"/>
  <c r="K57"/>
  <c r="L57"/>
  <c r="C15" i="7"/>
  <c r="F59" i="1"/>
  <c r="G59"/>
  <c r="H59"/>
  <c r="I59"/>
  <c r="J59"/>
  <c r="K59"/>
  <c r="L59"/>
  <c r="H134"/>
  <c r="C44" i="7"/>
  <c r="C45"/>
  <c r="C46"/>
  <c r="H135" i="1"/>
  <c r="H136"/>
  <c r="H138"/>
  <c r="H139"/>
  <c r="C47" i="7"/>
  <c r="C48"/>
  <c r="C50"/>
  <c r="C52"/>
  <c r="H166" i="1"/>
  <c r="C53" i="7"/>
  <c r="C55"/>
  <c r="P190" i="1"/>
  <c r="R190"/>
  <c r="F190"/>
  <c r="G195"/>
  <c r="H171"/>
  <c r="H172"/>
  <c r="H174"/>
  <c r="H175"/>
  <c r="G196"/>
  <c r="C57" i="7"/>
  <c r="D59"/>
  <c r="B57"/>
  <c r="D57"/>
  <c r="D55"/>
  <c r="D50"/>
  <c r="D53"/>
  <c r="D52"/>
  <c r="D48"/>
  <c r="D44"/>
  <c r="D45"/>
  <c r="D46"/>
  <c r="D47"/>
  <c r="C39"/>
  <c r="C38"/>
  <c r="C37"/>
  <c r="C36"/>
  <c r="C35"/>
  <c r="C34"/>
  <c r="C33"/>
  <c r="B39"/>
  <c r="B38"/>
  <c r="B37"/>
  <c r="B36"/>
  <c r="B35"/>
  <c r="B34"/>
  <c r="B33"/>
  <c r="C16"/>
  <c r="A18" i="10"/>
  <c r="A19"/>
  <c r="A12"/>
  <c r="A13"/>
  <c r="H259" i="1"/>
  <c r="H147"/>
  <c r="H168"/>
  <c r="G193"/>
  <c r="H198"/>
  <c r="H187"/>
  <c r="P188"/>
  <c r="R188"/>
  <c r="H178"/>
  <c r="F188"/>
  <c r="F147"/>
  <c r="F168"/>
  <c r="F177"/>
  <c r="G147"/>
  <c r="G168"/>
  <c r="G177"/>
  <c r="E147"/>
  <c r="E168"/>
  <c r="E177"/>
  <c r="G198"/>
  <c r="H183"/>
  <c r="H185"/>
  <c r="P187"/>
  <c r="P183"/>
  <c r="P185"/>
  <c r="H189"/>
  <c r="N180"/>
  <c r="I151"/>
  <c r="J127"/>
  <c r="K113"/>
  <c r="B39"/>
  <c r="G111" i="7"/>
  <c r="B108"/>
  <c r="B14"/>
  <c r="F29"/>
  <c r="F28"/>
  <c r="F27"/>
  <c r="F26"/>
  <c r="F25"/>
  <c r="F24"/>
  <c r="F23"/>
  <c r="C29"/>
  <c r="C28"/>
  <c r="C27"/>
  <c r="C26"/>
  <c r="C25"/>
  <c r="C24"/>
  <c r="C23"/>
  <c r="C22"/>
  <c r="C21"/>
  <c r="C20"/>
  <c r="B29"/>
  <c r="B26"/>
  <c r="B27"/>
  <c r="B28"/>
  <c r="B20"/>
  <c r="B21"/>
  <c r="B22"/>
  <c r="B23"/>
  <c r="B24"/>
  <c r="B25"/>
  <c r="B19"/>
  <c r="D38"/>
  <c r="D36"/>
  <c r="D34"/>
  <c r="C19"/>
  <c r="C30"/>
  <c r="C40"/>
  <c r="D30"/>
  <c r="D28"/>
  <c r="D26"/>
  <c r="D24"/>
  <c r="D22"/>
  <c r="D20"/>
  <c r="D39"/>
  <c r="D37"/>
  <c r="D35"/>
  <c r="D33"/>
  <c r="D29"/>
  <c r="D27"/>
  <c r="D25"/>
  <c r="D23"/>
  <c r="D21"/>
  <c r="D19"/>
  <c r="D40"/>
  <c r="F19"/>
  <c r="N34" i="1"/>
  <c r="N41"/>
  <c r="I137"/>
  <c r="I145"/>
  <c r="I144"/>
  <c r="J138"/>
  <c r="J139"/>
  <c r="I150"/>
  <c r="I152"/>
  <c r="I153"/>
  <c r="I154"/>
  <c r="I155"/>
  <c r="I156"/>
  <c r="I157"/>
  <c r="I158"/>
  <c r="I159"/>
  <c r="I160"/>
  <c r="I149"/>
  <c r="I141"/>
  <c r="I142"/>
  <c r="I143"/>
  <c r="I140"/>
  <c r="J136"/>
  <c r="J135"/>
  <c r="F92"/>
  <c r="N94"/>
  <c r="P96"/>
  <c r="P94"/>
  <c r="B37"/>
  <c r="N277"/>
  <c r="N75"/>
  <c r="B93"/>
  <c r="T70"/>
  <c r="T65"/>
  <c r="P37"/>
  <c r="B340"/>
  <c r="G344"/>
  <c r="H122"/>
  <c r="H121"/>
  <c r="H216"/>
  <c r="N96"/>
  <c r="I81"/>
  <c r="I80"/>
  <c r="I79"/>
  <c r="N130"/>
  <c r="N202"/>
  <c r="N335"/>
  <c r="C59" i="7"/>
</calcChain>
</file>

<file path=xl/comments1.xml><?xml version="1.0" encoding="utf-8"?>
<comments xmlns="http://schemas.openxmlformats.org/spreadsheetml/2006/main">
  <authors>
    <author>Charlie Wilkins</author>
    <author>May31wl</author>
    <author>gregory anthony byrne</author>
  </authors>
  <commentList>
    <comment ref="A9" authorId="0">
      <text>
        <r>
          <rPr>
            <b/>
            <sz val="8"/>
            <color indexed="81"/>
            <rFont val="Tahoma"/>
            <family val="2"/>
          </rPr>
          <t xml:space="preserve">This is the person that HUD should contact with any questions about the proposed RAD transaction.  </t>
        </r>
      </text>
    </comment>
    <comment ref="A30" authorId="0">
      <text>
        <r>
          <rPr>
            <b/>
            <sz val="8"/>
            <color indexed="81"/>
            <rFont val="Tahoma"/>
            <family val="2"/>
          </rPr>
          <t xml:space="preserve">Contract Number: Enter the 15 character Housing Assistance Payments (HAP) contract number. The HAP contract number will be in this format:
  XX999 indicating the PHA
  MR  indicating a Mod Rehab contract
  9999-9999 contract number
 </t>
        </r>
      </text>
    </comment>
    <comment ref="A43" authorId="0">
      <text>
        <r>
          <rPr>
            <sz val="8"/>
            <color indexed="81"/>
            <rFont val="Tahoma"/>
            <family val="2"/>
          </rPr>
          <t>Exhibit A of the Mod Rehab contract contains (1) units under contract by bedroom type, (2) Contract Rents for each bedroom type, and (3) Utility allowances for each bedroom type.</t>
        </r>
      </text>
    </comment>
    <comment ref="A77" authorId="0">
      <text>
        <r>
          <rPr>
            <b/>
            <sz val="8"/>
            <color indexed="81"/>
            <rFont val="Tahoma"/>
            <family val="2"/>
          </rPr>
          <t>The PHA is not required, at the time of application, to have completed an updated, third-party  Physical Needs Assessment (PNA). The PHA can esimate its capital needs and explain the basis for its estimates in the narrative box below. If the project includes market or other units, include the capital needs for those units as well in these estimates.</t>
        </r>
      </text>
    </comment>
    <comment ref="A79" authorId="1">
      <text>
        <r>
          <rPr>
            <b/>
            <sz val="8"/>
            <color indexed="81"/>
            <rFont val="Tahoma"/>
            <family val="2"/>
          </rPr>
          <t xml:space="preserve">Include all rehabilitation or constructions costs, site improvements, general requirements, contractor overhead, contractor profit, P&amp;P Bond or LoC, Contingency, Permits &amp; Impact Fees, and other costs…
</t>
        </r>
        <r>
          <rPr>
            <sz val="8"/>
            <color indexed="81"/>
            <rFont val="Tahoma"/>
            <family val="2"/>
          </rPr>
          <t xml:space="preserve">
</t>
        </r>
      </text>
    </comment>
    <comment ref="A86" authorId="0">
      <text>
        <r>
          <rPr>
            <b/>
            <sz val="8"/>
            <color indexed="81"/>
            <rFont val="Tahoma"/>
            <family val="2"/>
          </rPr>
          <t xml:space="preserve">The application calculates a "formula amount" for both the initial deposit to replacement reserve (IDRR) and the annual deposit to replacement reserve (ADRR). For purposes of the application, you must enter an amount ("Your Proposal") that is not less than these formula amounts.
The formula for the IDRR is as follows: the amount of short-term needs minus (5 x ADRR). (This formula is intended to insure that sufficient funds are available over the initial five years to cover identified needs.)
The formula for the ADRR is as follows: total of needs from years 2-20, divided by 20.   
</t>
        </r>
      </text>
    </comment>
    <comment ref="A110" authorId="0">
      <text>
        <r>
          <rPr>
            <b/>
            <sz val="8"/>
            <color indexed="81"/>
            <rFont val="Tahoma"/>
            <family val="2"/>
          </rPr>
          <t xml:space="preserve">If the Mod Rehab project has existing FHA-insured financing, it will have an FHA project number and an iREMS ID number.  </t>
        </r>
      </text>
    </comment>
    <comment ref="A220" authorId="2">
      <text>
        <r>
          <rPr>
            <sz val="8"/>
            <color indexed="81"/>
            <rFont val="Tahoma"/>
            <family val="2"/>
          </rPr>
          <t xml:space="preserve">In many cases, the covered project will not have any acquisition costs.  If you will have acquisition costs, make sure that you have identified sources of financing, and that the acquisition costs are acceptable to your lender(s).
</t>
        </r>
      </text>
    </comment>
    <comment ref="A221" authorId="2">
      <text>
        <r>
          <rPr>
            <sz val="8"/>
            <color indexed="81"/>
            <rFont val="Tahoma"/>
            <family val="2"/>
          </rPr>
          <t xml:space="preserve">Could include amounts from Energy Service Contracts, Capital Fund Financing Program (CFFP), etc.
</t>
        </r>
      </text>
    </comment>
    <comment ref="A222" authorId="2">
      <text>
        <r>
          <rPr>
            <sz val="8"/>
            <color indexed="81"/>
            <rFont val="Tahoma"/>
            <family val="2"/>
          </rPr>
          <t xml:space="preserve">Enter other acquisition costs, if applicable.
</t>
        </r>
      </text>
    </comment>
    <comment ref="A223" authorId="1">
      <text>
        <r>
          <rPr>
            <b/>
            <sz val="8"/>
            <color indexed="81"/>
            <rFont val="Tahoma"/>
            <family val="2"/>
          </rPr>
          <t xml:space="preserve">Include actual costs of construction, including contractor overhead, general requirements, contractor profit, performance and payment bond, construction contingency, permits and impact fees, etc. 
</t>
        </r>
        <r>
          <rPr>
            <sz val="8"/>
            <color indexed="81"/>
            <rFont val="Tahoma"/>
            <family val="2"/>
          </rPr>
          <t xml:space="preserve">
</t>
        </r>
      </text>
    </comment>
    <comment ref="A224" authorId="2">
      <text>
        <r>
          <rPr>
            <sz val="8"/>
            <color indexed="81"/>
            <rFont val="Tahoma"/>
            <family val="2"/>
          </rPr>
          <t xml:space="preserve">Include the costs associated with any relocation, if applicable.
</t>
        </r>
      </text>
    </comment>
    <comment ref="A226" authorId="2">
      <text>
        <r>
          <rPr>
            <sz val="8"/>
            <color indexed="81"/>
            <rFont val="Tahoma"/>
            <family val="2"/>
          </rPr>
          <t xml:space="preserve">Includes A/E fees to design project, prepare specifications, carry out inspections during construction, etc.
</t>
        </r>
      </text>
    </comment>
    <comment ref="A227" authorId="2">
      <text>
        <r>
          <rPr>
            <sz val="8"/>
            <color indexed="81"/>
            <rFont val="Tahoma"/>
            <family val="2"/>
          </rPr>
          <t xml:space="preserve">Includes cost of PCA for the project
</t>
        </r>
      </text>
    </comment>
    <comment ref="A228" authorId="2">
      <text>
        <r>
          <rPr>
            <sz val="8"/>
            <color indexed="81"/>
            <rFont val="Tahoma"/>
            <family val="2"/>
          </rPr>
          <t xml:space="preserve">Legal fees may be incurred in submitting the application (and necessary certifications) and submitting the Financing Plan, and will be incurred in closing the transaction. Legal fees in establishing the single-asset entity to hold the project post-conversion (a lender will likely require this) would normally be considered "Organizational Costs" (see below).
</t>
        </r>
      </text>
    </comment>
    <comment ref="A229" authorId="2">
      <text>
        <r>
          <rPr>
            <sz val="8"/>
            <color indexed="81"/>
            <rFont val="Tahoma"/>
            <family val="2"/>
          </rPr>
          <t xml:space="preserve">Many lenders require the borrower to pay fees for the lender's attorney.
</t>
        </r>
      </text>
    </comment>
    <comment ref="A230" authorId="2">
      <text>
        <r>
          <rPr>
            <sz val="8"/>
            <color indexed="81"/>
            <rFont val="Tahoma"/>
            <family val="2"/>
          </rPr>
          <t xml:space="preserve">Includes cost of feasibility studies related to development of the project.
</t>
        </r>
      </text>
    </comment>
    <comment ref="A231" authorId="2">
      <text>
        <r>
          <rPr>
            <sz val="8"/>
            <color indexed="81"/>
            <rFont val="Tahoma"/>
            <family val="2"/>
          </rPr>
          <t xml:space="preserve">Includes cost of environmental reports related to  development of the project.
</t>
        </r>
      </text>
    </comment>
    <comment ref="A232" authorId="2">
      <text>
        <r>
          <rPr>
            <sz val="8"/>
            <color indexed="81"/>
            <rFont val="Tahoma"/>
            <family val="2"/>
          </rPr>
          <t xml:space="preserve">Includes cost of appraisal or market study as may be required by lender.
</t>
        </r>
      </text>
    </comment>
    <comment ref="A233" authorId="2">
      <text>
        <r>
          <rPr>
            <sz val="8"/>
            <color indexed="81"/>
            <rFont val="Tahoma"/>
            <family val="2"/>
          </rPr>
          <t xml:space="preserve">ncludes cost of accounting services during development of the project, for example for a cost certification audit.
</t>
        </r>
      </text>
    </comment>
    <comment ref="A234" authorId="2">
      <text>
        <r>
          <rPr>
            <sz val="8"/>
            <color indexed="81"/>
            <rFont val="Tahoma"/>
            <family val="2"/>
          </rPr>
          <t xml:space="preserve">Includes cost of surveys related to development of the project.  Lenders typically require an as-built survey after construction completion.
</t>
        </r>
      </text>
    </comment>
    <comment ref="A235" authorId="2">
      <text>
        <r>
          <rPr>
            <sz val="8"/>
            <color indexed="81"/>
            <rFont val="Tahoma"/>
            <family val="2"/>
          </rPr>
          <t xml:space="preserve">Enter other professional fees, if applicable. 
</t>
        </r>
      </text>
    </comment>
    <comment ref="A237" authorId="2">
      <text>
        <r>
          <rPr>
            <sz val="8"/>
            <color indexed="81"/>
            <rFont val="Tahoma"/>
            <family val="2"/>
          </rPr>
          <t xml:space="preserve">Includes cost of the initial (up front) Mortgage Insurance Premium on an FHA-insured mortgage loan.  Ask the lender for an estimate.
</t>
        </r>
      </text>
    </comment>
    <comment ref="A238" authorId="2">
      <text>
        <r>
          <rPr>
            <sz val="8"/>
            <color indexed="81"/>
            <rFont val="Tahoma"/>
            <family val="2"/>
          </rPr>
          <t>Includes standard FHA application fee, also sometimes called an examination fee.</t>
        </r>
      </text>
    </comment>
    <comment ref="A239" authorId="2">
      <text>
        <r>
          <rPr>
            <sz val="8"/>
            <color indexed="81"/>
            <rFont val="Tahoma"/>
            <family val="2"/>
          </rPr>
          <t xml:space="preserve">Includes standard FHA inspection fee.
</t>
        </r>
      </text>
    </comment>
    <comment ref="A240" authorId="2">
      <text>
        <r>
          <rPr>
            <sz val="8"/>
            <color indexed="81"/>
            <rFont val="Tahoma"/>
            <family val="2"/>
          </rPr>
          <t xml:space="preserve">Includes fee charged by lender related to financing of the project.  Also see "Lender's Legal Counsel" above.  Note that some lenders break the financing fee into components, such as an origination fee, a placement fee, and a processing fee.
</t>
        </r>
      </text>
    </comment>
    <comment ref="A241" authorId="2">
      <text>
        <r>
          <rPr>
            <sz val="8"/>
            <color indexed="81"/>
            <rFont val="Tahoma"/>
            <family val="2"/>
          </rPr>
          <t xml:space="preserve">Includes costs associated with establishing the legal entity that will own the project after conversion.
</t>
        </r>
      </text>
    </comment>
    <comment ref="A242" authorId="2">
      <text>
        <r>
          <rPr>
            <sz val="8"/>
            <color indexed="81"/>
            <rFont val="Tahoma"/>
            <family val="2"/>
          </rPr>
          <t xml:space="preserve">Title insurance premium.  Check with your lenders regarding the amount of title insurance that will be required (typically, coverage will be required at least equal to the original principal balances of all loans).
</t>
        </r>
      </text>
    </comment>
    <comment ref="A243" authorId="2">
      <text>
        <r>
          <rPr>
            <sz val="8"/>
            <color indexed="81"/>
            <rFont val="Tahoma"/>
            <family val="2"/>
          </rPr>
          <t xml:space="preserve">Includes fee charged for recordation of any legal documents that must be placed in the local land records.  This will include the RAD Use Agreement and all mortgages or deeds of trust. 
</t>
        </r>
      </text>
    </comment>
    <comment ref="A244" authorId="2">
      <text>
        <r>
          <rPr>
            <sz val="8"/>
            <color indexed="81"/>
            <rFont val="Tahoma"/>
            <family val="2"/>
          </rPr>
          <t>Includes payment for the closing escrow agent.</t>
        </r>
      </text>
    </comment>
    <comment ref="A245" authorId="2">
      <text>
        <r>
          <rPr>
            <sz val="8"/>
            <color indexed="81"/>
            <rFont val="Tahoma"/>
            <family val="2"/>
          </rPr>
          <t xml:space="preserve">Includes penalty or premium charged for prepayment of existing loan.
</t>
        </r>
      </text>
    </comment>
    <comment ref="A246" authorId="2">
      <text>
        <r>
          <rPr>
            <sz val="8"/>
            <color indexed="81"/>
            <rFont val="Tahoma"/>
            <family val="2"/>
          </rPr>
          <t xml:space="preserve">If the project has accounts payable that will not be paid as of the closing date, you will need to make arrangements to pay those payables at or prior to the closing.
</t>
        </r>
      </text>
    </comment>
    <comment ref="A247" authorId="2">
      <text>
        <r>
          <rPr>
            <sz val="8"/>
            <color indexed="81"/>
            <rFont val="Tahoma"/>
            <family val="2"/>
          </rPr>
          <t xml:space="preserve">Includes the interest paid on the construction loan during the development period.  When estimating construction interest, make a month by month estimate of sources and uses to determine the amount that will need to be drawn on the construction loan each month, and remember to account for the period after construction completion and prior to closing of the permanent loan.  If you are utilizing a construction loan, be sure that your sources and uses of funds properly account for rental revenue and operating expenses during the construction and lease-up period (either by showing net rental income as a source of funds, by showing net expenses as a use of funds, or by showing income as a source and expenses as a use).
</t>
        </r>
      </text>
    </comment>
    <comment ref="A248" authorId="2">
      <text>
        <r>
          <rPr>
            <sz val="8"/>
            <color indexed="81"/>
            <rFont val="Tahoma"/>
            <family val="2"/>
          </rPr>
          <t xml:space="preserve">Includes any fees paid to obtain the construction loan.  This could include an origination fee (points) and costs to cover the construction lender's attorney fees.
</t>
        </r>
      </text>
    </comment>
    <comment ref="A249" authorId="2">
      <text>
        <r>
          <rPr>
            <sz val="8"/>
            <color indexed="81"/>
            <rFont val="Tahoma"/>
            <family val="2"/>
          </rPr>
          <t xml:space="preserve">Includes the cost of issuing bonds (4% tax credits are available only with tax-exempt bonds, and taxable bond financing may be an efficient approach for certain larger projects). Talk to bond counsel to obtain an estimate of those costs. </t>
        </r>
      </text>
    </comment>
    <comment ref="A250" authorId="2">
      <text>
        <r>
          <rPr>
            <sz val="8"/>
            <color indexed="81"/>
            <rFont val="Tahoma"/>
            <family val="2"/>
          </rPr>
          <t xml:space="preserve">Include other loan fees and costs, as applicable. 
</t>
        </r>
      </text>
    </comment>
    <comment ref="A252" authorId="2">
      <text>
        <r>
          <rPr>
            <sz val="8"/>
            <color indexed="81"/>
            <rFont val="Tahoma"/>
            <family val="2"/>
          </rPr>
          <t xml:space="preserve">The amount of the IDRR varies based on the lender's minimum reserve balance requirements, the stream of annual long term capital needs from the PCNA, and the annual reserve deposit level.    Some projects will require a large IDRR, and others may require a small IDRR or no IDRR.
</t>
        </r>
      </text>
    </comment>
    <comment ref="A253" authorId="2">
      <text>
        <r>
          <rPr>
            <sz val="8"/>
            <color indexed="81"/>
            <rFont val="Tahoma"/>
            <family val="2"/>
          </rPr>
          <t xml:space="preserve">If your permanent loan will be funded at the initial closing, this line item should contain an allowance for any temporary loss of NOI during the rehab and stabilization period.  Temporary loss of NOI could occur because of needing to hold units off line for rehab, and/or because operating expenses may be unusually high during rehab.
</t>
        </r>
      </text>
    </comment>
    <comment ref="A254" authorId="2">
      <text>
        <r>
          <rPr>
            <sz val="8"/>
            <color indexed="81"/>
            <rFont val="Tahoma"/>
            <family val="2"/>
          </rPr>
          <t xml:space="preserve">Some lenders may require an operating reserve to guard against potential negative cash flow over the loan term.
</t>
        </r>
      </text>
    </comment>
    <comment ref="A255" authorId="2">
      <text>
        <r>
          <rPr>
            <sz val="8"/>
            <color indexed="81"/>
            <rFont val="Tahoma"/>
            <family val="2"/>
          </rPr>
          <t xml:space="preserve">Lenders typically require that tax and insurance expenses be escrowed. Check with your lender regarding initial escrow funding.
</t>
        </r>
      </text>
    </comment>
    <comment ref="A256" authorId="2">
      <text>
        <r>
          <rPr>
            <sz val="8"/>
            <color indexed="81"/>
            <rFont val="Tahoma"/>
            <family val="2"/>
          </rPr>
          <t xml:space="preserve">Include other reserves, as applicable. Some lenders may require additional reserves (for example, a Debt Service Reserve).
</t>
        </r>
      </text>
    </comment>
    <comment ref="A258" authorId="2">
      <text>
        <r>
          <rPr>
            <sz val="8"/>
            <color indexed="81"/>
            <rFont val="Tahoma"/>
            <family val="2"/>
          </rPr>
          <t xml:space="preserve">For non-LIHTC transactions, the RAD Developer Fee may be up to 10 percent of the total development budget (all hard costs and reasonable soft costs), less  developer fee and  reserves and less any acquisition costs in non arms-length acquisitions, e.g., transfers of property title to related or wholly-owned entities for the purpose of meeting single asset entity ownership requirements. For LIHTC transactions, RAD permits a developer fee up to the lower of (a) 15% of total development cost and (b) the amount allowed by the state LIHTC allocating agency.
</t>
        </r>
      </text>
    </comment>
    <comment ref="A259" authorId="2">
      <text>
        <r>
          <rPr>
            <sz val="8"/>
            <color indexed="81"/>
            <rFont val="Tahoma"/>
            <family val="2"/>
          </rPr>
          <t xml:space="preserve">Include other reserves, as applicable.
</t>
        </r>
      </text>
    </comment>
    <comment ref="AO263" authorId="0">
      <text>
        <r>
          <rPr>
            <b/>
            <sz val="8"/>
            <color indexed="81"/>
            <rFont val="Tahoma"/>
            <family val="2"/>
          </rPr>
          <t xml:space="preserve">RAD allows PHA applicants to propose use of 9% LIHTCs without requiring that the PHA already hold a LIHTC Reservation letter.  In such cases, the PHA must provide information on the QAP application timeline and demonstrate recent success in obtaining 9% LIHTCs. If a CHAP is issued, then based on this information, HUD will establish a property-specific milestone date, by which the PHA must have received a LIHTC Reservation letter.  In addition, applicants proposing to utilize 9% credits must include a letter from the credit issuing authority- see the RAD Notice for detail.If the PHA is unable to secure such a letter from the credit-issuing agency, it must document its efforts to do so and must submit a self-scored QAP application. </t>
        </r>
      </text>
    </comment>
    <comment ref="A264" authorId="0">
      <text>
        <r>
          <rPr>
            <b/>
            <sz val="8"/>
            <color indexed="81"/>
            <rFont val="Tahoma"/>
            <family val="2"/>
          </rPr>
          <t xml:space="preserve">RAD allows PHA applicants to propose use of 9% LIHTCs without requiring that the PHA already hold a LIHTC Reservation letter.  In such cases, the PHA must provide information on the QAP application timeline and demonstrate recent success in obtaining 9% LIHTCs. If a CHAP is issued, then based on this information, HUD will establish a property-specific milestone date, by which the PHA must have received a LIHTC Reservation letter.  In addition, applicants proposing to utilize 9% credits must include a letter from the credit issuing authority- see the RAD Notice for detail.If the PHA is unable to secure such a letter from the credit-issuing agency, it must document its efforts to do so and must submit a self-scored QAP application. </t>
        </r>
      </text>
    </comment>
    <comment ref="A308" authorId="0">
      <text>
        <r>
          <rPr>
            <b/>
            <sz val="8"/>
            <color indexed="81"/>
            <rFont val="Tahoma"/>
            <family val="2"/>
          </rPr>
          <t>Discuss any needed accessibility modifications, including any rehabilitation mandated by 24 C.F.R. Section 8.23.</t>
        </r>
      </text>
    </comment>
    <comment ref="A317" authorId="0">
      <text>
        <r>
          <rPr>
            <b/>
            <sz val="8"/>
            <color indexed="81"/>
            <rFont val="Tahoma"/>
            <family val="2"/>
          </rPr>
          <t>In the Financing Plan, the PHA or proposed ownership entity must demonstrate previous successful experience (within the last several years) with properties requiring similar types and levels of development, rehabilitation, ownership, and operational capabilities.  Capacity and experience can be demonstrated with existing PHA staff and/or by adding relevant expertise to the development team. HUD's decision regarding capacity and experience will be made at the time the Financing Plan is reviewed.</t>
        </r>
      </text>
    </comment>
  </commentList>
</comments>
</file>

<file path=xl/sharedStrings.xml><?xml version="1.0" encoding="utf-8"?>
<sst xmlns="http://schemas.openxmlformats.org/spreadsheetml/2006/main" count="453" uniqueCount="325">
  <si>
    <t>Please explain how you have arrived at these estimates.</t>
  </si>
  <si>
    <t>Replacement Reserve Funding</t>
  </si>
  <si>
    <t>Annual Deposit to Repl. Reserve (ADRR)</t>
  </si>
  <si>
    <t>Initial Deposit to Repl. Reserve (IDRR)</t>
  </si>
  <si>
    <t>avg annual needs years 2-20</t>
  </si>
  <si>
    <t>avg annual needs years 6-20</t>
  </si>
  <si>
    <t>Formula Need</t>
  </si>
  <si>
    <t>Proposed</t>
  </si>
  <si>
    <t>Contract Rent Levels (from Exhibit A)</t>
  </si>
  <si>
    <t>Utility Allowance</t>
  </si>
  <si>
    <t>TotalMonthly Rent</t>
  </si>
  <si>
    <t>Total Units Proposed for Conversion</t>
  </si>
  <si>
    <t>Units Proposed to be Reduced</t>
  </si>
  <si>
    <t>de minimis threshold</t>
  </si>
  <si>
    <t>1=same  2=increase  3=de minimis red'n  4=greater red'n</t>
  </si>
  <si>
    <t xml:space="preserve">     Units have already received Section 18 Demolition-Disposition approval from HUD</t>
  </si>
  <si>
    <t xml:space="preserve">     Reconfiguring efficiency apartments</t>
  </si>
  <si>
    <t xml:space="preserve">     Facilitating social service delivery</t>
  </si>
  <si>
    <t xml:space="preserve">     Units vacant for more than 24 months</t>
  </si>
  <si>
    <t xml:space="preserve">     Total</t>
  </si>
  <si>
    <t>Please provide an explanation for each affected category. Please limit response to 200 words.</t>
  </si>
  <si>
    <t>Explanation of reduction in number of assisted units</t>
  </si>
  <si>
    <t>Current Units Under Mod Rehab Contact</t>
  </si>
  <si>
    <t xml:space="preserve">Enter the most recent estimate of capital needs for the projet, broken down by Immediate, Short-term, and Long-term needs. If these break-downs are not available, provide reasonable estimates. </t>
  </si>
  <si>
    <t>Years 2-5 (Short-term)</t>
  </si>
  <si>
    <t>Years 6-20 (Long-term)</t>
  </si>
  <si>
    <t>Year 1 (Immediate)</t>
  </si>
  <si>
    <t>Pat Winslow</t>
  </si>
  <si>
    <t>Mod Rehab Application for Conversion</t>
  </si>
  <si>
    <t>HUD Form 5261 (DRAFT)</t>
  </si>
  <si>
    <t>ABC Mortgage Company</t>
  </si>
  <si>
    <t>President</t>
  </si>
  <si>
    <t>Letter from PHA agreeing to administer PBVs</t>
  </si>
  <si>
    <t>Total Units Post-RAD</t>
  </si>
  <si>
    <t>Environmental Reports</t>
  </si>
  <si>
    <t>Financing Letter of Intent for each proposed loan, grant, or equity contribution</t>
  </si>
  <si>
    <t>Identify the lender firm / equity investor that will sign the Financing Letter of Intent</t>
  </si>
  <si>
    <t>Appraisal / Market Study</t>
  </si>
  <si>
    <t>Attachment 2D – Financing Letter of Intent for Mod Rehab Projects</t>
  </si>
  <si>
    <t>Instructions to Applicants: Owners of Mod Rehab Projects</t>
  </si>
  <si>
    <t>INTRODUCTION</t>
  </si>
  <si>
    <t>GENERAL INSTRUCTIONS</t>
  </si>
  <si>
    <t>Identify the person who will sign on behalf of the lender / investor:</t>
  </si>
  <si>
    <t>Name</t>
  </si>
  <si>
    <t>Identify the PHA that is contributing choice-mobility vouchers:</t>
  </si>
  <si>
    <t>Identify the person who will sign on behalf of the PHA that is contributing vouchers:</t>
  </si>
  <si>
    <t>1.</t>
  </si>
  <si>
    <t>2.</t>
  </si>
  <si>
    <t>3.</t>
  </si>
  <si>
    <t>4.</t>
  </si>
  <si>
    <t>5.</t>
  </si>
  <si>
    <t>Signature:</t>
  </si>
  <si>
    <t>New First Mortgage Loan</t>
  </si>
  <si>
    <t>Low Income Housing Tax Credit Equity</t>
  </si>
  <si>
    <t>Other #1</t>
  </si>
  <si>
    <t>Other #2</t>
  </si>
  <si>
    <t>Other #3</t>
  </si>
  <si>
    <t>Total Sources of Funds</t>
  </si>
  <si>
    <t>Other #4</t>
  </si>
  <si>
    <t>Other #5</t>
  </si>
  <si>
    <t>Other #6</t>
  </si>
  <si>
    <t>Other #7</t>
  </si>
  <si>
    <t>Operating Reserve</t>
  </si>
  <si>
    <t>Relocation Costs</t>
  </si>
  <si>
    <t>Initial Operating Deficit Escrow</t>
  </si>
  <si>
    <t>Upon completion of the application, print out the associated attachments.</t>
  </si>
  <si>
    <t>Units</t>
  </si>
  <si>
    <t>Average Bedroom Size</t>
  </si>
  <si>
    <t>Per Unit</t>
  </si>
  <si>
    <t>Pro Forma Sources and Uses</t>
  </si>
  <si>
    <t>Comment</t>
  </si>
  <si>
    <t>Amount</t>
  </si>
  <si>
    <t>Stabilized Cash Flow Pro Forma</t>
  </si>
  <si>
    <t>Effective Gross Income</t>
  </si>
  <si>
    <t>Total Operating Expenses</t>
  </si>
  <si>
    <t>Annual Deposit to Replacement Reserve</t>
  </si>
  <si>
    <t xml:space="preserve">Operating Cash Flow </t>
  </si>
  <si>
    <t>Statement of Lender / Equity Provider:</t>
  </si>
  <si>
    <t>State any exceptions</t>
  </si>
  <si>
    <t>for participation in the Rental Assistance Demonstration Program (the “RAD Application”):</t>
  </si>
  <si>
    <t>Vacancy Loss and Bad Debt Loss/Concessions</t>
  </si>
  <si>
    <t>Complete one Application Form for each Mod Rehab project proposed for conversion.</t>
  </si>
  <si>
    <t>Mod Rehab Contract Number</t>
  </si>
  <si>
    <t>Contract Effective Date</t>
  </si>
  <si>
    <t>Contract Expiration Date</t>
  </si>
  <si>
    <t>0BR</t>
  </si>
  <si>
    <t>1BR</t>
  </si>
  <si>
    <t>2BR</t>
  </si>
  <si>
    <t>3BR</t>
  </si>
  <si>
    <t>4BR</t>
  </si>
  <si>
    <t>5BR+</t>
  </si>
  <si>
    <t>Total</t>
  </si>
  <si>
    <t>Project Name</t>
  </si>
  <si>
    <t>County</t>
  </si>
  <si>
    <t>Yes</t>
  </si>
  <si>
    <t>No</t>
  </si>
  <si>
    <t>Other Affordable Units</t>
  </si>
  <si>
    <t>Market Rate Units</t>
  </si>
  <si>
    <t>Post-RAD</t>
  </si>
  <si>
    <t>Vacancy Loss (Apartments)</t>
  </si>
  <si>
    <t>Bad Debt (Apartments)</t>
  </si>
  <si>
    <t>Warning: HUD will prosecute false claims and statements. Conviction may result in criminal and/or civil penalties (18 USC Sections 1001, 1010, 1012; 31 USC Sections 3729, 3802)</t>
  </si>
  <si>
    <t>Authorized Signature:</t>
  </si>
  <si>
    <t>Date Signed</t>
  </si>
  <si>
    <t>Date owner will sign this form</t>
  </si>
  <si>
    <t>NUMBER OF FATAL ERRORS</t>
  </si>
  <si>
    <t>Program standard</t>
  </si>
  <si>
    <t>Calculated Monthly P+I</t>
  </si>
  <si>
    <t>as of</t>
  </si>
  <si>
    <t>Current Monthly MIP</t>
  </si>
  <si>
    <t>Existing Additional Loan:</t>
  </si>
  <si>
    <t>per year</t>
  </si>
  <si>
    <t>There are several explanation boxes that extend the full width of this form. Increase or decrease the height of the box as needed (click to the left on the horizontal line below the row number, then dragthe line up or down as needed).</t>
  </si>
  <si>
    <t>Units under Contract</t>
  </si>
  <si>
    <t>Units to Convert</t>
  </si>
  <si>
    <t>Rents</t>
  </si>
  <si>
    <t>De Minimis Reduction Allowance</t>
  </si>
  <si>
    <t>Closing Escrow Agent Fee</t>
  </si>
  <si>
    <t>Operating Cash Flow</t>
  </si>
  <si>
    <t>Debt Service Coverage Ratio</t>
  </si>
  <si>
    <t>Existing Replacement Reserve Balance</t>
  </si>
  <si>
    <t>Existing Balance in Other Escrow Accounts</t>
  </si>
  <si>
    <t>Total Uses of Funds</t>
  </si>
  <si>
    <t>Sources of Funds</t>
  </si>
  <si>
    <t>Uses of Funds</t>
  </si>
  <si>
    <t>Are you requesting conversion to PBRA or to PBVs?</t>
  </si>
  <si>
    <t>PBRA (Project Based Rental Assistance)</t>
  </si>
  <si>
    <t>PBV (Project Based Vouchers)</t>
  </si>
  <si>
    <t xml:space="preserve">Project Street Address </t>
  </si>
  <si>
    <t>Other taxes and insurance</t>
  </si>
  <si>
    <t>Identify who will sign the certifications at the end of this form, on behalf of the owner / applicant</t>
  </si>
  <si>
    <t>Authorized Owner Representative</t>
  </si>
  <si>
    <t>Rental Assistance Demonstration (RAD)</t>
  </si>
  <si>
    <t>Office of Public Housing, Office of Multifamily Housing</t>
  </si>
  <si>
    <t>?</t>
  </si>
  <si>
    <t>Legal name of ownership entity</t>
  </si>
  <si>
    <t>Owner Contact Information:</t>
  </si>
  <si>
    <t>Contact Person</t>
  </si>
  <si>
    <t>Title</t>
  </si>
  <si>
    <t>Mailing Address</t>
  </si>
  <si>
    <t>City</t>
  </si>
  <si>
    <t>State</t>
  </si>
  <si>
    <t>Enter two character State code</t>
  </si>
  <si>
    <t>Zip Code</t>
  </si>
  <si>
    <t>Telephone</t>
  </si>
  <si>
    <t>Email</t>
  </si>
  <si>
    <t>The table below compares the units currently under the Mod Rehab contract, the number proposed for conversion, the number proposed to be reduced, and the applicable de minimis threshold. If applicable, indicate the number of reductions by eligible category in the rows that follow, along with an explanation in the accompanying text box.</t>
  </si>
  <si>
    <t>Current Replacement Reserve Balance</t>
  </si>
  <si>
    <t>Enter the current balance of the project's Replacement Reserve and the proposed Initial Deposit and Annual Deposit to the Replacement Reserve</t>
  </si>
  <si>
    <t>Late/NSF charges</t>
  </si>
  <si>
    <t>Damage Charges</t>
  </si>
  <si>
    <t>Laundry/Vending</t>
  </si>
  <si>
    <t>Asset Management Fee</t>
  </si>
  <si>
    <t>Protective Services</t>
  </si>
  <si>
    <t>Are you proposing to take out a new first mortgage loan for this project?</t>
  </si>
  <si>
    <t>Gross Potential Rents (Apartments)</t>
  </si>
  <si>
    <t>Gross Potential Rents (Other)</t>
  </si>
  <si>
    <t>Concessions (Other)</t>
  </si>
  <si>
    <t>Other Income</t>
  </si>
  <si>
    <t>Explanation</t>
  </si>
  <si>
    <t xml:space="preserve">   Effective Gross Income</t>
  </si>
  <si>
    <t>Garbage and Trash Removal</t>
  </si>
  <si>
    <t>Maintenance Salaries</t>
  </si>
  <si>
    <t>Maintenance Supplies / Contract</t>
  </si>
  <si>
    <t>Other Operating &amp; Maintenance</t>
  </si>
  <si>
    <t>Real Estate Taxes</t>
  </si>
  <si>
    <t>Property / Liability Insurance</t>
  </si>
  <si>
    <t xml:space="preserve">   Total Operating Expenses</t>
  </si>
  <si>
    <t>Replacement Reserve Deposit</t>
  </si>
  <si>
    <t>Net Operating Income</t>
  </si>
  <si>
    <t>Principal and Interest</t>
  </si>
  <si>
    <t>MIP / Other Credit Enhancement</t>
  </si>
  <si>
    <t>Interest Income</t>
  </si>
  <si>
    <t>Total Utilities (Owner Paid)</t>
  </si>
  <si>
    <t>Existing First Mortgage Loan:</t>
  </si>
  <si>
    <t>Original Loan Amount</t>
  </si>
  <si>
    <t>Unpaid Principal Balance</t>
  </si>
  <si>
    <t>Origination Date</t>
  </si>
  <si>
    <t>Interest Rate</t>
  </si>
  <si>
    <t>Amortization Term</t>
  </si>
  <si>
    <t>Maturity Term</t>
  </si>
  <si>
    <t>Monthly P+I</t>
  </si>
  <si>
    <t>years</t>
  </si>
  <si>
    <t>Are you requesting a Choice-Mobility exemption?</t>
  </si>
  <si>
    <t>Mod Rehab Contract Units</t>
  </si>
  <si>
    <t>Section 4:  Capital needs and Replacement Reserves</t>
  </si>
  <si>
    <t>Will this loan be refinanced in conjunction with the RAD Conversion?</t>
  </si>
  <si>
    <t>Section 5:  Existing Debt</t>
  </si>
  <si>
    <t>Tenant Services</t>
  </si>
  <si>
    <t>Interest Rate % per Year</t>
  </si>
  <si>
    <t>program minimum (interest + MIP)</t>
  </si>
  <si>
    <t xml:space="preserve">Mortgage Insurance Premium % </t>
  </si>
  <si>
    <t>years program maximum</t>
  </si>
  <si>
    <t>years program maximum for FHA</t>
  </si>
  <si>
    <t xml:space="preserve">   Maximum Supportable Mortgage Loan</t>
  </si>
  <si>
    <t>P&amp;I</t>
  </si>
  <si>
    <t>P&amp;I&amp;MIP</t>
  </si>
  <si>
    <t>Proposed Mortgage Loan Amount</t>
  </si>
  <si>
    <t>Calculated Annual Debt Service</t>
  </si>
  <si>
    <t>monthly P&amp;I</t>
  </si>
  <si>
    <t>monthly MIP</t>
  </si>
  <si>
    <t>Administrative Salaries and Expenses</t>
  </si>
  <si>
    <t>New First Mortgage Debt Service</t>
  </si>
  <si>
    <t>Historical Cash Flow</t>
  </si>
  <si>
    <t>Total Available For New Debt Service (NOI, less ongoing debt service payments)</t>
  </si>
  <si>
    <t>Post Conversion Debt Service and Cash Flow Summary</t>
  </si>
  <si>
    <t>Acquisition Costs</t>
  </si>
  <si>
    <t>Building and Land Acquisition</t>
  </si>
  <si>
    <t>Other Costs</t>
  </si>
  <si>
    <t>Construction Costs</t>
  </si>
  <si>
    <t>Professional Fees</t>
  </si>
  <si>
    <t>Architecture &amp; Engineering</t>
  </si>
  <si>
    <t>Physical Conditions Assessment</t>
  </si>
  <si>
    <t>Borrower's Legal Counsel</t>
  </si>
  <si>
    <t>Lender's Legal Counsel</t>
  </si>
  <si>
    <t>Feasibility Studies (LEAN Costs)</t>
  </si>
  <si>
    <t>Accounting</t>
  </si>
  <si>
    <t>Survey</t>
  </si>
  <si>
    <t>Loan Fees and Costs</t>
  </si>
  <si>
    <t>FHA MIP</t>
  </si>
  <si>
    <t>FHA Application Fee</t>
  </si>
  <si>
    <t>FHA Inpection Fee</t>
  </si>
  <si>
    <t>Financing Fee</t>
  </si>
  <si>
    <t>Organizational Costs</t>
  </si>
  <si>
    <t>Title Insurance/Exam Fee</t>
  </si>
  <si>
    <t>Recordation Fee</t>
  </si>
  <si>
    <t>Prepayment Penalty/Premium</t>
  </si>
  <si>
    <t>Payables</t>
  </si>
  <si>
    <t>Construction Interest</t>
  </si>
  <si>
    <t>Construction Loan Fees</t>
  </si>
  <si>
    <t>Cost of Bond Issuance</t>
  </si>
  <si>
    <t>Reserves</t>
  </si>
  <si>
    <t>Initial Deposit to Replacement Reserve</t>
  </si>
  <si>
    <t>Tax and Insurance Escrow</t>
  </si>
  <si>
    <t>Developer Fee</t>
  </si>
  <si>
    <t>Fiscal Year End:</t>
  </si>
  <si>
    <t xml:space="preserve">Do you want to designate this project as your PHA’s priority project? </t>
  </si>
  <si>
    <t>Are you requesting the Ranking Factor for Choice-Mobility?</t>
  </si>
  <si>
    <t>Are you requesting the Ranking Factor for Green Building and Energy Efficiency?</t>
  </si>
  <si>
    <t>1)</t>
  </si>
  <si>
    <t>2)</t>
  </si>
  <si>
    <t>3)</t>
  </si>
  <si>
    <t>4)</t>
  </si>
  <si>
    <t>5)</t>
  </si>
  <si>
    <t>Mod Rehab Contract number</t>
  </si>
  <si>
    <t>By signing this application, the applicant certifies that the owner or its affiliates has not submitted another RAD application for which it is claiming priority project status.  Below, if applicable list all projects under Mod Rehab contracts that are controlled by the owner or its affiliates of the subject project:</t>
  </si>
  <si>
    <t>Section 2: Type of Conversion</t>
  </si>
  <si>
    <t>Section 1:  Owner and Project</t>
  </si>
  <si>
    <t>Section 3:  Unit Mix and Rents</t>
  </si>
  <si>
    <t>Section 6: Pro Forma Post-RAD Cash Flow</t>
  </si>
  <si>
    <t>Section 7: New First Mortgage Loan Sizing</t>
  </si>
  <si>
    <t>Section 8:  Pro Forma Sources and Uses of Funds</t>
  </si>
  <si>
    <t xml:space="preserve">RENTAL ASSISTANCE DEMONSTRATION </t>
  </si>
  <si>
    <t>As part of the application, the user will be completing both an Operating Pro-Forma and a Development Budget for the proposed conversion. An application cannot be submitted (see "fatal error" message, below) if the Pro-Forma or Development Budget do not balance or otherwise contain error messages.</t>
  </si>
  <si>
    <t>Submit the completed application, along with the signed attachments (where applicable), and email to RADApplication@hud.gov.</t>
  </si>
  <si>
    <t>HOW THIS EXCEL WORKBOOK WORKS</t>
  </si>
  <si>
    <t>Fill in all items that appear in grey highlight.</t>
  </si>
  <si>
    <t>Bright blue squares containing a white question mark offer additional guidance.               Place the mouse cursor over the square to read this guidance.</t>
  </si>
  <si>
    <t>Note that, for the purposes of reviewing applications, HUD has standardized some of the financing assumptions. These benchmarks/assumptions are only for hte purposes of reviewing the applications; actual lender underwriting may be different. If an entry trips one of these assumptions, an error message will appear, indicating either that the user provide an explanation or that the user enter not less than the indicated amount.</t>
  </si>
  <si>
    <t>If a "fatal error" message appears in red, the application cannot be submitted. Review the fatal error message and correct the input(s) as needed. The fatal error message will disappear once the input(s) has been corrected.</t>
  </si>
  <si>
    <t>In accordance with Notice PIH-2012-32, this Excel-based Application Form shall be used by owners of Mod Rehab projects in submitting applications under the Rental Assistance Demonstration (RAD).</t>
  </si>
  <si>
    <r>
      <t>Once all information has been entered, print the following form-generated attachments (where applicable):</t>
    </r>
    <r>
      <rPr>
        <sz val="11"/>
        <color rgb="FF000000"/>
        <rFont val="Calibri"/>
        <family val="2"/>
        <scheme val="minor"/>
      </rPr>
      <t xml:space="preserve">
          • </t>
    </r>
    <r>
      <rPr>
        <b/>
        <sz val="11"/>
        <color rgb="FF000000"/>
        <rFont val="Calibri"/>
        <family val="2"/>
        <scheme val="minor"/>
      </rPr>
      <t>Financing Letter of Interest</t>
    </r>
    <r>
      <rPr>
        <sz val="11"/>
        <color rgb="FF000000"/>
        <rFont val="Calibri"/>
        <family val="2"/>
        <scheme val="minor"/>
      </rPr>
      <t>. This is a document that a lender or equity investor must sign.  A PDF copy of the signed document must be submitted with the RAD Application.  It is designed to give the lender or equity investor information on key aspects of the proposed transaction. A separate Financing Letter of Intent must be submitted for each proposed source of funding. Failure to submit all of the required Letters of Intent with the application will result in its rejection.</t>
    </r>
    <r>
      <rPr>
        <sz val="11"/>
        <color rgb="FF000000"/>
        <rFont val="Calibri"/>
        <family val="2"/>
        <scheme val="minor"/>
      </rPr>
      <t xml:space="preserve">
          • </t>
    </r>
    <r>
      <rPr>
        <b/>
        <sz val="11"/>
        <color rgb="FF000000"/>
        <rFont val="Calibri"/>
        <family val="2"/>
        <scheme val="minor"/>
      </rPr>
      <t>Choice-Mobility Letter Agreement</t>
    </r>
    <r>
      <rPr>
        <sz val="11"/>
        <color rgb="FF000000"/>
        <rFont val="Calibri"/>
        <family val="2"/>
        <scheme val="minor"/>
      </rPr>
      <t xml:space="preserve">. This is a document that will be signed by both the PHA that is providing choice-mobility vouchers and by the Mod Rehab project owner whose RAD project will receive the choice-mobility vouchers.  A PDF copy of the signed document must be submitted with the Application in order to qualify for the choice-mobility ranking factor.
These attachments will include the name of the authorized representative identified in the application. Additionally, the Financing Letter of Interest will include both a Statement of Sources and Uses and a Financing Pro-Forma, generated from the information submitted on the Application Form.
Note that the Application Form, along with all the attachments, must be submitted electronically as part of the submission package. The full list of attachments needed will be automatically generated at the end of the Application Form once it has been completed.
</t>
    </r>
  </si>
  <si>
    <t>PUPA</t>
  </si>
  <si>
    <t>Gross Potential Rents (Commercial)</t>
  </si>
  <si>
    <t>Vacancy Loss (Commercial)</t>
  </si>
  <si>
    <t>Bad Debt (Commerical)</t>
  </si>
  <si>
    <t>Do you have a LIHTC reservation?</t>
  </si>
  <si>
    <t>Discussion of QAP timing</t>
  </si>
  <si>
    <t>RAD requires that you demonstrate recent success, internally or through development team partners, in obtaining 9% LIHTCs. Below, briefly discuss your capacity and experience in obtaining 9% LIHTCs from the relevant State allocating agency.</t>
  </si>
  <si>
    <t>Demonstration of recent success obtaining 9% LIHTCs</t>
  </si>
  <si>
    <t>Provide evidence that the applicant diligently attempted to secure such a letter</t>
  </si>
  <si>
    <t>Efforts to secure letter from credit-issuing authority</t>
  </si>
  <si>
    <t>RAD requires that you attach a self-scored QAP application.  Below, briefly discuss why you believe that a QAP application for the subject project, at the indicated score, is likely to receive a 9% LIHTC award.</t>
  </si>
  <si>
    <t>Likelihood of obtaining 9% LIHTCs</t>
  </si>
  <si>
    <t>4% LIHTC</t>
  </si>
  <si>
    <t>9% LIHTC</t>
  </si>
  <si>
    <t>Do you have a letter from the credit-issuing authority as described in the RAD Notice?</t>
  </si>
  <si>
    <t>Section 10: Ranking Factors</t>
  </si>
  <si>
    <t>Section 11: Certification</t>
  </si>
  <si>
    <t>Mod Rehab Contract, including Exhibits</t>
  </si>
  <si>
    <t>Section 9: Projects Utilizing 9% Low Income Housing Tax Credits ('LIHTCs')</t>
  </si>
  <si>
    <t>Choice-Mobility Letter Agreement</t>
  </si>
  <si>
    <t>9% LIHTC Reservation Letter</t>
  </si>
  <si>
    <t>Letter from credit-issuing authority</t>
  </si>
  <si>
    <t>Self-Scored QAP Application for 9% LIHTCs</t>
  </si>
  <si>
    <t>The attachments indicated 'Yes' below must be included in your electronic application package.  Incomplete application packages will be rejected.</t>
  </si>
  <si>
    <t>Compiled comments received from residents and description of how comments are addressed in conversion plan</t>
  </si>
  <si>
    <t>Section 11: Narratives</t>
  </si>
  <si>
    <t>Description</t>
  </si>
  <si>
    <t>Discuss any needed accessibility modifications.</t>
  </si>
  <si>
    <t xml:space="preserve">Discuss any proposed relocation plans for the project. </t>
  </si>
  <si>
    <t>Discuss the capacity of the development team to undertake the proposed conversion.</t>
  </si>
  <si>
    <t>Section 12: Application Validation</t>
  </si>
  <si>
    <t>3 Year Historical Average Comparison</t>
  </si>
  <si>
    <t>Average</t>
  </si>
  <si>
    <t>Owner's Explanation of the Proposed Total Operating Cost being less then 85% of the 3 Year Historical Operating Expenses</t>
  </si>
  <si>
    <t>The proposed operating expenses is less than 85% of the 3 year historical average. Explanation in the Finaning Letter of Intent is required.</t>
  </si>
  <si>
    <t>Attachment 1D – Choice-Mobility Letter Agreement</t>
  </si>
  <si>
    <t>6.</t>
  </si>
  <si>
    <t>Date:</t>
  </si>
  <si>
    <t>Identify the owner of the project that is receiving choice-mobility vouchers:</t>
  </si>
  <si>
    <t>Identify the person who will sign on behalf of the owner of the project that is receiving vouchers:</t>
  </si>
  <si>
    <t>Enter the rent schedule from the Mod Rehab contract and information for the assisted and unassisted units at the project post-conversion.</t>
  </si>
  <si>
    <t>Enter three-year historical cash flow data and proposed pro forma data</t>
  </si>
  <si>
    <t>Existing First Mortgage Debt Service</t>
  </si>
  <si>
    <t>Existing Other Debt Service:</t>
  </si>
  <si>
    <t>Net Operating Income (from Section 6)</t>
  </si>
  <si>
    <t>Ongoing Debt Service (from Section 5)</t>
  </si>
  <si>
    <t>Payoff Existing Loans (from Section 5)</t>
  </si>
  <si>
    <t>Total Development Cost</t>
  </si>
  <si>
    <t>Provide written responses in the grey highlighted rows below. Please limit each responses to 200 words.</t>
  </si>
  <si>
    <t>If FHA Insured, please provide the following information:</t>
  </si>
  <si>
    <t>FHA Project Number:</t>
  </si>
  <si>
    <t>iREMS ID Number:</t>
  </si>
  <si>
    <t>Briefly discuss the application submission and approval timing that is provided under the current QAP. Please provide sufficient detail that HUD can understand when you will submit an application, when you will be notified regarding selection, and when a LIHTC Reservation letter would be issued to you.</t>
  </si>
  <si>
    <t>Discuss any known market competitiveness isues, such as small unit sizes or limited on-site parking, and how the conversion plans to address these issues.</t>
  </si>
  <si>
    <t xml:space="preserve">Briefly describe the land, location / neighborhood, and physical plans for the project. </t>
  </si>
  <si>
    <t>I hereby certify to the following: (1) that I have the requisite authority to execute this application on behalf of the owner; (2) that HUD can rely upon this certification in evaluating the Application, (3) that I acknowledge that I have read and understand PIH Notice 2012-32 (the "Notice"), which describes the Rental Assistance Demonstration (RAD) (the "Program"), and agree to comply with all requirements of the Program or Notice; (4) that all materials submitted in association with the application are accurate, complete and not misleading; (5) that the application meets all applicable eligibility requirements for the Program set forth in the Notice; (6) that the owner approves the creation of a single-asset entity of the affected project, if required by the lender to facilitate financing; (7) that, if selected for award, the owner will comply with the fair housing and civil rights requirements at 24 CFR 5.105(a) (general requirements) and will affirmatively further fair housing; (8) that this Board Approval Form has been approved by the Board of Commissioners on the date noted below; and (9) that, if selected for an award, the PHA will comply with all provisions of HUD’s Commitment to Enter into a HAP (CHAP), which shall indicate the HUD-approved terms and conditions for conversion of assistance, or will indicate to HUD within 15 days that it is refusing the terms of the CHAP and withdrawing from RAD participation.</t>
  </si>
  <si>
    <t>Capitalized terms herein shall have the meaning given to them in Notice PIH-2012-32 (the "Notice") and in the Rental Assistance Demonstration ("RAD").</t>
  </si>
  <si>
    <t>Discuss any known environmental or building product risks such as lead based paint, asbestos, PCBs, flood zone status, aluminum wiring, and fuel storage tanks (whether underground or above ground), along with associated remediation measures.</t>
  </si>
  <si>
    <t>Explain variance less than 85%.</t>
  </si>
  <si>
    <t>Are you receiving choice-mobility vouchers?</t>
  </si>
  <si>
    <t>Are you providing choice-mobility vouchers?</t>
  </si>
  <si>
    <t>a)</t>
  </si>
  <si>
    <t>b)</t>
  </si>
</sst>
</file>

<file path=xl/styles.xml><?xml version="1.0" encoding="utf-8"?>
<styleSheet xmlns="http://schemas.openxmlformats.org/spreadsheetml/2006/main">
  <numFmts count="12">
    <numFmt numFmtId="5" formatCode="&quot;$&quot;#,##0_);\(&quot;$&quot;#,##0\)"/>
    <numFmt numFmtId="44" formatCode="_(&quot;$&quot;* #,##0.00_);_(&quot;$&quot;* \(#,##0.00\);_(&quot;$&quot;* &quot;-&quot;??_);_(@_)"/>
    <numFmt numFmtId="43" formatCode="_(* #,##0.00_);_(* \(#,##0.00\);_(* &quot;-&quot;??_);_(@_)"/>
    <numFmt numFmtId="164" formatCode="mm/dd/yyyy"/>
    <numFmt numFmtId="165" formatCode="&quot;$&quot;#,##0.00"/>
    <numFmt numFmtId="166" formatCode="&quot;$&quot;#,##0"/>
    <numFmt numFmtId="167" formatCode="0.0%"/>
    <numFmt numFmtId="168" formatCode="0.000%"/>
    <numFmt numFmtId="169" formatCode="0.0"/>
    <numFmt numFmtId="170" formatCode="_(&quot;$&quot;* #,##0_);_(&quot;$&quot;* \(#,##0\);_(&quot;$&quot;* &quot;-&quot;??_);_(@_)"/>
    <numFmt numFmtId="171" formatCode="[$-409]mmmm\ d\,\ yyyy;@"/>
    <numFmt numFmtId="172" formatCode="0.0000%"/>
  </numFmts>
  <fonts count="7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0"/>
      <color indexed="8"/>
      <name val="Times New Roman"/>
      <family val="1"/>
    </font>
    <font>
      <sz val="12"/>
      <color indexed="8"/>
      <name val="Times New Roman"/>
      <family val="1"/>
    </font>
    <font>
      <b/>
      <sz val="12"/>
      <color indexed="8"/>
      <name val="Times New Roman"/>
      <family val="1"/>
    </font>
    <font>
      <b/>
      <sz val="10"/>
      <color indexed="8"/>
      <name val="Times New Roman"/>
      <family val="1"/>
    </font>
    <font>
      <b/>
      <sz val="14"/>
      <color indexed="8"/>
      <name val="Times New Roman"/>
      <family val="1"/>
    </font>
    <font>
      <sz val="10"/>
      <name val="Times New Roman"/>
      <family val="1"/>
    </font>
    <font>
      <sz val="12"/>
      <name val="Times New Roman"/>
      <family val="1"/>
    </font>
    <font>
      <b/>
      <sz val="10"/>
      <color indexed="9"/>
      <name val="Times New Roman"/>
      <family val="1"/>
    </font>
    <font>
      <b/>
      <sz val="8"/>
      <color indexed="81"/>
      <name val="Tahoma"/>
      <family val="2"/>
    </font>
    <font>
      <b/>
      <sz val="12"/>
      <color indexed="9"/>
      <name val="Times New Roman"/>
      <family val="1"/>
    </font>
    <font>
      <u/>
      <sz val="11"/>
      <color indexed="12"/>
      <name val="Calibri"/>
      <family val="2"/>
    </font>
    <font>
      <i/>
      <sz val="10"/>
      <color indexed="8"/>
      <name val="Times New Roman"/>
      <family val="1"/>
    </font>
    <font>
      <i/>
      <sz val="10"/>
      <name val="Times New Roman"/>
      <family val="1"/>
    </font>
    <font>
      <b/>
      <sz val="10"/>
      <name val="Times New Roman"/>
      <family val="1"/>
    </font>
    <font>
      <b/>
      <sz val="12"/>
      <name val="Times New Roman"/>
      <family val="1"/>
    </font>
    <font>
      <b/>
      <i/>
      <sz val="10"/>
      <color indexed="10"/>
      <name val="Times New Roman"/>
      <family val="1"/>
    </font>
    <font>
      <b/>
      <i/>
      <sz val="12"/>
      <color indexed="10"/>
      <name val="Times New Roman"/>
      <family val="1"/>
    </font>
    <font>
      <b/>
      <sz val="11"/>
      <color indexed="9"/>
      <name val="Calibri"/>
      <family val="2"/>
    </font>
    <font>
      <sz val="11"/>
      <color indexed="8"/>
      <name val="Times New Roman"/>
      <family val="1"/>
    </font>
    <font>
      <sz val="10"/>
      <name val="MS Sans Serif"/>
      <family val="2"/>
    </font>
    <font>
      <sz val="12"/>
      <color indexed="8"/>
      <name val="Calibri"/>
      <family val="2"/>
    </font>
    <font>
      <b/>
      <sz val="20"/>
      <color indexed="8"/>
      <name val="Calibri"/>
      <family val="2"/>
    </font>
    <font>
      <b/>
      <sz val="12"/>
      <color indexed="8"/>
      <name val="Calibri"/>
      <family val="2"/>
    </font>
    <font>
      <b/>
      <sz val="12"/>
      <color indexed="9"/>
      <name val="Calibri"/>
      <family val="2"/>
    </font>
    <font>
      <b/>
      <sz val="12"/>
      <name val="Calibri"/>
      <family val="2"/>
    </font>
    <font>
      <i/>
      <sz val="12"/>
      <name val="Calibri"/>
      <family val="2"/>
    </font>
    <font>
      <i/>
      <sz val="12"/>
      <color indexed="8"/>
      <name val="Calibri"/>
      <family val="2"/>
    </font>
    <font>
      <sz val="12"/>
      <name val="Calibri"/>
      <family val="2"/>
    </font>
    <font>
      <sz val="12"/>
      <color indexed="23"/>
      <name val="Times New Roman"/>
      <family val="1"/>
    </font>
    <font>
      <sz val="10"/>
      <color indexed="9"/>
      <name val="Times New Roman"/>
      <family val="1"/>
    </font>
    <font>
      <i/>
      <sz val="12"/>
      <color indexed="8"/>
      <name val="Times New Roman"/>
      <family val="1"/>
    </font>
    <font>
      <sz val="10"/>
      <color indexed="23"/>
      <name val="Times New Roman"/>
      <family val="1"/>
    </font>
    <font>
      <sz val="8"/>
      <color indexed="81"/>
      <name val="Tahoma"/>
      <family val="2"/>
    </font>
    <font>
      <sz val="10"/>
      <color indexed="10"/>
      <name val="Times New Roman"/>
      <family val="1"/>
    </font>
    <font>
      <sz val="8"/>
      <name val="Verdana"/>
      <family val="2"/>
    </font>
    <font>
      <i/>
      <sz val="10"/>
      <color indexed="10"/>
      <name val="Times New Roman"/>
      <family val="1"/>
    </font>
    <font>
      <b/>
      <u/>
      <sz val="10"/>
      <color indexed="8"/>
      <name val="Times New Roman"/>
      <family val="1"/>
    </font>
    <font>
      <sz val="10"/>
      <color indexed="13"/>
      <name val="Times New Roman"/>
      <family val="1"/>
    </font>
    <font>
      <b/>
      <sz val="11"/>
      <color theme="0"/>
      <name val="Calibri"/>
      <family val="2"/>
      <scheme val="minor"/>
    </font>
    <font>
      <i/>
      <sz val="10"/>
      <color rgb="FFFF0000"/>
      <name val="Times New Roman"/>
      <family val="1"/>
    </font>
    <font>
      <b/>
      <sz val="12"/>
      <color theme="1"/>
      <name val="Times New Roman"/>
      <family val="1"/>
    </font>
    <font>
      <sz val="12"/>
      <color theme="1"/>
      <name val="Times New Roman"/>
      <family val="1"/>
    </font>
    <font>
      <sz val="10"/>
      <color theme="1"/>
      <name val="Times New Roman"/>
      <family val="1"/>
    </font>
    <font>
      <b/>
      <sz val="12"/>
      <color theme="0"/>
      <name val="Times New Roman"/>
      <family val="1"/>
    </font>
    <font>
      <b/>
      <i/>
      <sz val="10"/>
      <color rgb="FFFF0000"/>
      <name val="Times New Roman"/>
      <family val="1"/>
    </font>
    <font>
      <b/>
      <sz val="10"/>
      <color theme="1"/>
      <name val="Times New Roman"/>
      <family val="1"/>
    </font>
    <font>
      <i/>
      <sz val="12"/>
      <color theme="1"/>
      <name val="Times New Roman"/>
      <family val="1"/>
    </font>
    <font>
      <b/>
      <sz val="16"/>
      <color theme="1"/>
      <name val="Calibri"/>
      <family val="2"/>
      <scheme val="minor"/>
    </font>
    <font>
      <sz val="11"/>
      <color rgb="FF000000"/>
      <name val="Calibri"/>
      <family val="2"/>
      <scheme val="minor"/>
    </font>
    <font>
      <b/>
      <sz val="11"/>
      <color rgb="FF000000"/>
      <name val="Calibri"/>
      <family val="2"/>
      <scheme val="minor"/>
    </font>
    <font>
      <sz val="10"/>
      <color theme="0"/>
      <name val="Times New Roman"/>
      <family val="1"/>
    </font>
    <font>
      <i/>
      <sz val="10"/>
      <color theme="1"/>
      <name val="Times New Roman"/>
      <family val="1"/>
    </font>
    <font>
      <sz val="10"/>
      <color theme="0" tint="-0.499984740745262"/>
      <name val="Times New Roman"/>
      <family val="1"/>
    </font>
    <font>
      <sz val="8"/>
      <color theme="1"/>
      <name val="Times New Roman"/>
      <family val="1"/>
    </font>
    <font>
      <b/>
      <sz val="12"/>
      <color rgb="FFFF0000"/>
      <name val="Times New Roman"/>
      <family val="1"/>
    </font>
    <font>
      <i/>
      <sz val="12"/>
      <color rgb="FFFF0000"/>
      <name val="Times New Roman"/>
      <family val="1"/>
    </font>
    <font>
      <sz val="12"/>
      <color theme="0" tint="-0.499984740745262"/>
      <name val="Times New Roman"/>
      <family val="1"/>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0"/>
      <name val="Calibri"/>
      <family val="2"/>
      <scheme val="minor"/>
    </font>
    <font>
      <b/>
      <sz val="20"/>
      <color theme="1"/>
      <name val="Calibri"/>
      <family val="2"/>
      <scheme val="minor"/>
    </font>
    <font>
      <b/>
      <sz val="12"/>
      <color theme="1"/>
      <name val="Calibri"/>
      <family val="2"/>
      <scheme val="minor"/>
    </font>
    <font>
      <sz val="11"/>
      <color theme="1"/>
      <name val="Times New Roman"/>
      <family val="1"/>
    </font>
    <font>
      <b/>
      <u/>
      <sz val="12"/>
      <color indexed="8"/>
      <name val="Times New Roman"/>
      <family val="1"/>
    </font>
    <font>
      <b/>
      <sz val="10"/>
      <color rgb="FFFF0000"/>
      <name val="Times New Roman"/>
      <family val="1"/>
    </font>
  </fonts>
  <fills count="19">
    <fill>
      <patternFill patternType="none"/>
    </fill>
    <fill>
      <patternFill patternType="gray125"/>
    </fill>
    <fill>
      <patternFill patternType="solid">
        <fgColor indexed="13"/>
        <bgColor indexed="64"/>
      </patternFill>
    </fill>
    <fill>
      <patternFill patternType="solid">
        <fgColor indexed="21"/>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0"/>
        <bgColor indexed="64"/>
      </patternFill>
    </fill>
    <fill>
      <patternFill patternType="solid">
        <fgColor indexed="50"/>
        <bgColor indexed="64"/>
      </patternFill>
    </fill>
    <fill>
      <patternFill patternType="solid">
        <fgColor indexed="31"/>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double">
        <color indexed="64"/>
      </bottom>
      <diagonal/>
    </border>
  </borders>
  <cellStyleXfs count="9">
    <xf numFmtId="0" fontId="0" fillId="0" borderId="0"/>
    <xf numFmtId="44" fontId="3" fillId="0" borderId="0" applyFont="0" applyFill="0" applyBorder="0" applyAlignment="0" applyProtection="0"/>
    <xf numFmtId="44" fontId="23" fillId="0" borderId="0" applyFont="0" applyFill="0" applyBorder="0" applyAlignment="0" applyProtection="0"/>
    <xf numFmtId="0" fontId="14" fillId="0" borderId="0" applyNumberFormat="0" applyFill="0" applyBorder="0" applyAlignment="0" applyProtection="0">
      <alignment vertical="top"/>
      <protection locked="0"/>
    </xf>
    <xf numFmtId="0" fontId="2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cellStyleXfs>
  <cellXfs count="605">
    <xf numFmtId="0" fontId="0" fillId="0" borderId="0" xfId="0"/>
    <xf numFmtId="0" fontId="4" fillId="4" borderId="0" xfId="0" applyFont="1" applyFill="1"/>
    <xf numFmtId="0" fontId="5" fillId="4" borderId="0" xfId="0" applyFont="1" applyFill="1"/>
    <xf numFmtId="0" fontId="4" fillId="4" borderId="2" xfId="0" applyFont="1" applyFill="1" applyBorder="1"/>
    <xf numFmtId="0" fontId="7" fillId="4" borderId="2" xfId="0" applyFont="1" applyFill="1" applyBorder="1" applyAlignment="1">
      <alignment horizontal="right"/>
    </xf>
    <xf numFmtId="0" fontId="5" fillId="4" borderId="0" xfId="0" applyFont="1" applyFill="1" applyBorder="1"/>
    <xf numFmtId="0" fontId="5" fillId="4" borderId="2" xfId="0" applyFont="1" applyFill="1" applyBorder="1"/>
    <xf numFmtId="0" fontId="9" fillId="2" borderId="2" xfId="0" applyFont="1" applyFill="1" applyBorder="1"/>
    <xf numFmtId="0" fontId="10" fillId="2" borderId="0" xfId="0" applyFont="1" applyFill="1"/>
    <xf numFmtId="0" fontId="5" fillId="4" borderId="0" xfId="0" applyFont="1" applyFill="1" applyAlignment="1">
      <alignment horizontal="center"/>
    </xf>
    <xf numFmtId="0" fontId="15" fillId="4" borderId="0" xfId="0" applyFont="1" applyFill="1"/>
    <xf numFmtId="0" fontId="5" fillId="4" borderId="0" xfId="0" applyFont="1" applyFill="1" applyAlignment="1">
      <alignment horizontal="left"/>
    </xf>
    <xf numFmtId="0" fontId="9" fillId="2" borderId="0" xfId="0" applyFont="1" applyFill="1"/>
    <xf numFmtId="0" fontId="16" fillId="2" borderId="0" xfId="0" applyFont="1" applyFill="1"/>
    <xf numFmtId="0" fontId="5" fillId="4" borderId="14" xfId="0" applyFont="1" applyFill="1" applyBorder="1" applyAlignment="1">
      <alignment horizontal="center"/>
    </xf>
    <xf numFmtId="0" fontId="17" fillId="4" borderId="0" xfId="0" applyFont="1" applyFill="1" applyBorder="1" applyAlignment="1" applyProtection="1">
      <alignment horizontal="center" wrapText="1"/>
      <protection locked="0"/>
    </xf>
    <xf numFmtId="166" fontId="4" fillId="6" borderId="14" xfId="0" applyNumberFormat="1" applyFont="1" applyFill="1" applyBorder="1" applyAlignment="1" applyProtection="1">
      <alignment horizontal="center"/>
      <protection locked="0"/>
    </xf>
    <xf numFmtId="166" fontId="4" fillId="4" borderId="14" xfId="0" applyNumberFormat="1" applyFont="1" applyFill="1" applyBorder="1" applyAlignment="1">
      <alignment horizontal="center"/>
    </xf>
    <xf numFmtId="167" fontId="4" fillId="6" borderId="14" xfId="5" applyNumberFormat="1" applyFont="1" applyFill="1" applyBorder="1" applyAlignment="1" applyProtection="1">
      <alignment horizontal="center"/>
      <protection locked="0"/>
    </xf>
    <xf numFmtId="0" fontId="5" fillId="4" borderId="0" xfId="0" applyFont="1" applyFill="1" applyBorder="1" applyAlignment="1">
      <alignment horizontal="left"/>
    </xf>
    <xf numFmtId="0" fontId="4" fillId="0" borderId="14" xfId="0" applyFont="1" applyFill="1" applyBorder="1" applyAlignment="1">
      <alignment horizontal="left"/>
    </xf>
    <xf numFmtId="0" fontId="4" fillId="0" borderId="14" xfId="0" applyFont="1" applyBorder="1" applyAlignment="1">
      <alignment horizontal="left"/>
    </xf>
    <xf numFmtId="0" fontId="5" fillId="8" borderId="0" xfId="0" applyFont="1" applyFill="1" applyAlignment="1">
      <alignment horizontal="right"/>
    </xf>
    <xf numFmtId="0" fontId="4" fillId="6" borderId="14" xfId="0" applyFont="1" applyFill="1" applyBorder="1" applyAlignment="1" applyProtection="1">
      <alignment horizontal="center"/>
      <protection locked="0"/>
    </xf>
    <xf numFmtId="0" fontId="5" fillId="6" borderId="12" xfId="0" applyFont="1" applyFill="1" applyBorder="1" applyAlignment="1" applyProtection="1">
      <alignment horizontal="left"/>
    </xf>
    <xf numFmtId="0" fontId="10" fillId="2" borderId="0" xfId="0" applyFont="1" applyFill="1" applyBorder="1"/>
    <xf numFmtId="0" fontId="5" fillId="4" borderId="0" xfId="0" applyFont="1" applyFill="1" applyBorder="1" applyAlignment="1">
      <alignment horizontal="right"/>
    </xf>
    <xf numFmtId="0" fontId="10" fillId="4" borderId="0" xfId="0" applyFont="1" applyFill="1" applyBorder="1" applyAlignment="1">
      <alignment horizontal="left" vertical="top" wrapText="1"/>
    </xf>
    <xf numFmtId="0" fontId="10" fillId="4" borderId="0" xfId="0" applyFont="1" applyFill="1" applyBorder="1" applyAlignment="1"/>
    <xf numFmtId="0" fontId="18" fillId="4" borderId="0" xfId="0" applyFont="1" applyFill="1" applyBorder="1" applyAlignment="1">
      <alignment horizontal="left" vertical="center"/>
    </xf>
    <xf numFmtId="2" fontId="4" fillId="9" borderId="0" xfId="0" applyNumberFormat="1" applyFont="1" applyFill="1"/>
    <xf numFmtId="0" fontId="4" fillId="5" borderId="2" xfId="0" applyFont="1" applyFill="1" applyBorder="1"/>
    <xf numFmtId="0" fontId="5" fillId="5" borderId="0" xfId="0" applyFont="1" applyFill="1" applyBorder="1"/>
    <xf numFmtId="0" fontId="4" fillId="5" borderId="0" xfId="0" applyFont="1" applyFill="1"/>
    <xf numFmtId="0" fontId="5" fillId="5" borderId="0" xfId="0" applyFont="1" applyFill="1"/>
    <xf numFmtId="0" fontId="5" fillId="5" borderId="0" xfId="0" applyFont="1" applyFill="1" applyAlignment="1">
      <alignment horizontal="center"/>
    </xf>
    <xf numFmtId="0" fontId="4" fillId="5" borderId="0" xfId="0" applyFont="1" applyFill="1" applyAlignment="1">
      <alignment horizontal="center"/>
    </xf>
    <xf numFmtId="0" fontId="15" fillId="5" borderId="0" xfId="0" applyFont="1" applyFill="1"/>
    <xf numFmtId="0" fontId="5" fillId="5" borderId="0" xfId="0" applyFont="1" applyFill="1" applyAlignment="1">
      <alignment horizontal="left"/>
    </xf>
    <xf numFmtId="0" fontId="5" fillId="5" borderId="0" xfId="0" applyFont="1" applyFill="1" applyBorder="1" applyAlignment="1">
      <alignment horizontal="left"/>
    </xf>
    <xf numFmtId="0" fontId="6" fillId="0" borderId="0" xfId="0" applyFont="1"/>
    <xf numFmtId="0" fontId="5" fillId="0" borderId="0" xfId="0" applyFont="1"/>
    <xf numFmtId="0" fontId="24" fillId="4" borderId="0" xfId="0" applyFont="1" applyFill="1"/>
    <xf numFmtId="0" fontId="24" fillId="0" borderId="0" xfId="0" applyFont="1"/>
    <xf numFmtId="0" fontId="26" fillId="4" borderId="0" xfId="0" applyFont="1" applyFill="1" applyAlignment="1"/>
    <xf numFmtId="0" fontId="24" fillId="4" borderId="0" xfId="0" applyFont="1" applyFill="1" applyBorder="1"/>
    <xf numFmtId="0" fontId="24" fillId="4" borderId="4" xfId="0" applyFont="1" applyFill="1" applyBorder="1" applyAlignment="1">
      <alignment horizontal="left" vertical="center"/>
    </xf>
    <xf numFmtId="0" fontId="24" fillId="4" borderId="0" xfId="0" applyFont="1" applyFill="1" applyBorder="1" applyAlignment="1">
      <alignment horizontal="left" wrapText="1"/>
    </xf>
    <xf numFmtId="0" fontId="24" fillId="4" borderId="9" xfId="0" applyFont="1" applyFill="1" applyBorder="1" applyAlignment="1">
      <alignment horizontal="left" wrapText="1"/>
    </xf>
    <xf numFmtId="2" fontId="24" fillId="4" borderId="0" xfId="0" applyNumberFormat="1" applyFont="1" applyFill="1" applyBorder="1" applyAlignment="1">
      <alignment horizontal="left" wrapText="1"/>
    </xf>
    <xf numFmtId="0" fontId="28" fillId="11" borderId="4" xfId="0" applyFont="1" applyFill="1" applyBorder="1"/>
    <xf numFmtId="0" fontId="29" fillId="11" borderId="9" xfId="0" applyFont="1" applyFill="1" applyBorder="1" applyAlignment="1">
      <alignment horizontal="center"/>
    </xf>
    <xf numFmtId="0" fontId="27" fillId="10" borderId="2" xfId="0" applyFont="1" applyFill="1" applyBorder="1"/>
    <xf numFmtId="0" fontId="27" fillId="10" borderId="3" xfId="0" applyFont="1" applyFill="1" applyBorder="1"/>
    <xf numFmtId="0" fontId="29" fillId="11" borderId="4" xfId="0" applyFont="1" applyFill="1" applyBorder="1" applyAlignment="1">
      <alignment horizontal="center"/>
    </xf>
    <xf numFmtId="0" fontId="24" fillId="4" borderId="4" xfId="0" applyFont="1" applyFill="1" applyBorder="1" applyAlignment="1">
      <alignment horizontal="left" indent="1"/>
    </xf>
    <xf numFmtId="166" fontId="24" fillId="4" borderId="4" xfId="1" applyNumberFormat="1" applyFont="1" applyFill="1" applyBorder="1"/>
    <xf numFmtId="166" fontId="24" fillId="4" borderId="9" xfId="1" applyNumberFormat="1" applyFont="1" applyFill="1" applyBorder="1"/>
    <xf numFmtId="0" fontId="24" fillId="4" borderId="16" xfId="0" applyFont="1" applyFill="1" applyBorder="1" applyAlignment="1">
      <alignment horizontal="left" indent="1"/>
    </xf>
    <xf numFmtId="166" fontId="24" fillId="4" borderId="16" xfId="1" applyNumberFormat="1" applyFont="1" applyFill="1" applyBorder="1" applyAlignment="1">
      <alignment horizontal="right"/>
    </xf>
    <xf numFmtId="166" fontId="24" fillId="4" borderId="17" xfId="0" applyNumberFormat="1" applyFont="1" applyFill="1" applyBorder="1" applyAlignment="1">
      <alignment horizontal="right"/>
    </xf>
    <xf numFmtId="0" fontId="24" fillId="4" borderId="0" xfId="0" applyFont="1" applyFill="1" applyBorder="1" applyAlignment="1">
      <alignment horizontal="left"/>
    </xf>
    <xf numFmtId="0" fontId="26" fillId="4" borderId="4" xfId="0" applyFont="1" applyFill="1" applyBorder="1" applyAlignment="1">
      <alignment horizontal="left" wrapText="1" indent="3"/>
    </xf>
    <xf numFmtId="166" fontId="26" fillId="4" borderId="4" xfId="0" applyNumberFormat="1" applyFont="1" applyFill="1" applyBorder="1" applyAlignment="1">
      <alignment vertical="top"/>
    </xf>
    <xf numFmtId="166" fontId="26" fillId="4" borderId="9" xfId="0" applyNumberFormat="1" applyFont="1" applyFill="1" applyBorder="1" applyAlignment="1">
      <alignment vertical="top"/>
    </xf>
    <xf numFmtId="0" fontId="24" fillId="4" borderId="0" xfId="0" applyFont="1" applyFill="1" applyProtection="1"/>
    <xf numFmtId="0" fontId="24" fillId="4" borderId="4" xfId="0" applyFont="1" applyFill="1" applyBorder="1" applyAlignment="1">
      <alignment horizontal="left" vertical="top" wrapText="1"/>
    </xf>
    <xf numFmtId="166" fontId="24" fillId="4" borderId="4" xfId="0" applyNumberFormat="1" applyFont="1" applyFill="1" applyBorder="1" applyAlignment="1">
      <alignment horizontal="right" vertical="top" wrapText="1"/>
    </xf>
    <xf numFmtId="166" fontId="24" fillId="4" borderId="9" xfId="0" applyNumberFormat="1" applyFont="1" applyFill="1" applyBorder="1" applyAlignment="1">
      <alignment horizontal="right" vertical="top" wrapText="1"/>
    </xf>
    <xf numFmtId="166" fontId="29" fillId="11" borderId="4" xfId="0" applyNumberFormat="1" applyFont="1" applyFill="1" applyBorder="1" applyAlignment="1">
      <alignment horizontal="center"/>
    </xf>
    <xf numFmtId="166" fontId="29" fillId="11" borderId="9" xfId="0" applyNumberFormat="1" applyFont="1" applyFill="1" applyBorder="1" applyAlignment="1">
      <alignment horizontal="center"/>
    </xf>
    <xf numFmtId="5" fontId="24" fillId="4" borderId="4" xfId="0" applyNumberFormat="1" applyFont="1" applyFill="1" applyBorder="1" applyAlignment="1">
      <alignment horizontal="left" indent="1"/>
    </xf>
    <xf numFmtId="166" fontId="24" fillId="4" borderId="4" xfId="1" applyNumberFormat="1" applyFont="1" applyFill="1" applyBorder="1" applyAlignment="1">
      <alignment horizontal="right"/>
    </xf>
    <xf numFmtId="0" fontId="26" fillId="4" borderId="19" xfId="0" applyFont="1" applyFill="1" applyBorder="1" applyAlignment="1">
      <alignment horizontal="left" wrapText="1" indent="3"/>
    </xf>
    <xf numFmtId="166" fontId="26" fillId="4" borderId="19" xfId="0" applyNumberFormat="1" applyFont="1" applyFill="1" applyBorder="1" applyAlignment="1">
      <alignment vertical="top"/>
    </xf>
    <xf numFmtId="166" fontId="26" fillId="4" borderId="20" xfId="0" applyNumberFormat="1" applyFont="1" applyFill="1" applyBorder="1" applyAlignment="1">
      <alignment vertical="top"/>
    </xf>
    <xf numFmtId="0" fontId="27" fillId="10" borderId="1" xfId="0" applyFont="1" applyFill="1" applyBorder="1"/>
    <xf numFmtId="169" fontId="30" fillId="11" borderId="4" xfId="0" applyNumberFormat="1" applyFont="1" applyFill="1" applyBorder="1" applyAlignment="1">
      <alignment horizontal="center"/>
    </xf>
    <xf numFmtId="5" fontId="24" fillId="4" borderId="4" xfId="1" applyNumberFormat="1" applyFont="1" applyFill="1" applyBorder="1"/>
    <xf numFmtId="0" fontId="24" fillId="4" borderId="4" xfId="0" applyFont="1" applyFill="1" applyBorder="1" applyAlignment="1">
      <alignment horizontal="left" indent="2"/>
    </xf>
    <xf numFmtId="5" fontId="24" fillId="4" borderId="4" xfId="0" applyNumberFormat="1" applyFont="1" applyFill="1" applyBorder="1"/>
    <xf numFmtId="37" fontId="24" fillId="4" borderId="9" xfId="0" applyNumberFormat="1" applyFont="1" applyFill="1" applyBorder="1"/>
    <xf numFmtId="0" fontId="26" fillId="4" borderId="21" xfId="0" applyFont="1" applyFill="1" applyBorder="1" applyAlignment="1">
      <alignment horizontal="left" indent="1"/>
    </xf>
    <xf numFmtId="5" fontId="26" fillId="4" borderId="21" xfId="0" applyNumberFormat="1" applyFont="1" applyFill="1" applyBorder="1" applyAlignment="1">
      <alignment horizontal="right"/>
    </xf>
    <xf numFmtId="5" fontId="26" fillId="4" borderId="22" xfId="0" applyNumberFormat="1" applyFont="1" applyFill="1" applyBorder="1" applyAlignment="1">
      <alignment horizontal="right"/>
    </xf>
    <xf numFmtId="0" fontId="26" fillId="4" borderId="4" xfId="0" applyFont="1" applyFill="1" applyBorder="1" applyAlignment="1">
      <alignment horizontal="left" indent="1"/>
    </xf>
    <xf numFmtId="170" fontId="26" fillId="4" borderId="4" xfId="0" applyNumberFormat="1" applyFont="1" applyFill="1" applyBorder="1" applyAlignment="1">
      <alignment horizontal="right"/>
    </xf>
    <xf numFmtId="170" fontId="26" fillId="4" borderId="9" xfId="0" applyNumberFormat="1" applyFont="1" applyFill="1" applyBorder="1" applyAlignment="1">
      <alignment horizontal="right"/>
    </xf>
    <xf numFmtId="5" fontId="24" fillId="4" borderId="9" xfId="0" applyNumberFormat="1" applyFont="1" applyFill="1" applyBorder="1"/>
    <xf numFmtId="0" fontId="24" fillId="4" borderId="23" xfId="0" applyFont="1" applyFill="1" applyBorder="1" applyAlignment="1">
      <alignment horizontal="left" indent="1"/>
    </xf>
    <xf numFmtId="5" fontId="24" fillId="4" borderId="23" xfId="1" applyNumberFormat="1" applyFont="1" applyFill="1" applyBorder="1" applyAlignment="1">
      <alignment horizontal="right"/>
    </xf>
    <xf numFmtId="5" fontId="24" fillId="4" borderId="24" xfId="0" applyNumberFormat="1" applyFont="1" applyFill="1" applyBorder="1" applyAlignment="1">
      <alignment horizontal="right"/>
    </xf>
    <xf numFmtId="0" fontId="26" fillId="4" borderId="4" xfId="0" applyFont="1" applyFill="1" applyBorder="1"/>
    <xf numFmtId="0" fontId="24" fillId="4" borderId="25" xfId="0" applyFont="1" applyFill="1" applyBorder="1" applyAlignment="1">
      <alignment horizontal="left"/>
    </xf>
    <xf numFmtId="0" fontId="24" fillId="4" borderId="6" xfId="0" applyFont="1" applyFill="1" applyBorder="1" applyAlignment="1">
      <alignment horizontal="left"/>
    </xf>
    <xf numFmtId="0" fontId="24" fillId="4" borderId="8" xfId="0" applyFont="1" applyFill="1" applyBorder="1" applyAlignment="1">
      <alignment horizontal="left"/>
    </xf>
    <xf numFmtId="0" fontId="31" fillId="4" borderId="0" xfId="0" applyFont="1" applyFill="1" applyBorder="1"/>
    <xf numFmtId="0" fontId="31" fillId="4" borderId="0" xfId="0" applyFont="1" applyFill="1"/>
    <xf numFmtId="0" fontId="32" fillId="4" borderId="0" xfId="0" applyFont="1" applyFill="1" applyBorder="1" applyAlignment="1">
      <alignment horizontal="left" vertical="top" wrapText="1"/>
    </xf>
    <xf numFmtId="0" fontId="5" fillId="0" borderId="0" xfId="0" applyFont="1" applyFill="1"/>
    <xf numFmtId="0" fontId="24" fillId="0" borderId="0" xfId="0" applyNumberFormat="1" applyFont="1" applyAlignment="1">
      <alignment vertical="top"/>
    </xf>
    <xf numFmtId="171" fontId="22" fillId="4" borderId="0" xfId="0" applyNumberFormat="1" applyFont="1" applyFill="1" applyBorder="1" applyAlignment="1"/>
    <xf numFmtId="0" fontId="5" fillId="0" borderId="0" xfId="0" applyFont="1" applyFill="1" applyBorder="1" applyAlignment="1"/>
    <xf numFmtId="0" fontId="24" fillId="0" borderId="0" xfId="0" applyFont="1" applyBorder="1"/>
    <xf numFmtId="0" fontId="31" fillId="4" borderId="0" xfId="0" applyFont="1" applyFill="1" applyBorder="1" applyAlignment="1"/>
    <xf numFmtId="0" fontId="24" fillId="0" borderId="0" xfId="0" applyFont="1" applyFill="1" applyBorder="1" applyAlignment="1"/>
    <xf numFmtId="2" fontId="4" fillId="4" borderId="0" xfId="0" applyNumberFormat="1" applyFont="1" applyFill="1"/>
    <xf numFmtId="0" fontId="24" fillId="4" borderId="4" xfId="1" applyNumberFormat="1" applyFont="1" applyFill="1" applyBorder="1" applyAlignment="1" applyProtection="1">
      <alignment horizontal="left"/>
    </xf>
    <xf numFmtId="0" fontId="24" fillId="4" borderId="0" xfId="1" applyNumberFormat="1" applyFont="1" applyFill="1" applyBorder="1" applyAlignment="1" applyProtection="1">
      <alignment horizontal="left"/>
    </xf>
    <xf numFmtId="0" fontId="24" fillId="4" borderId="9" xfId="1" applyNumberFormat="1" applyFont="1" applyFill="1" applyBorder="1" applyAlignment="1" applyProtection="1">
      <alignment horizontal="left"/>
    </xf>
    <xf numFmtId="0" fontId="28" fillId="4" borderId="0" xfId="0" applyFont="1" applyFill="1" applyBorder="1" applyAlignment="1">
      <alignment vertical="center"/>
    </xf>
    <xf numFmtId="0" fontId="28" fillId="4" borderId="0" xfId="0" applyFont="1" applyFill="1" applyBorder="1" applyAlignment="1">
      <alignment horizontal="left" vertical="center"/>
    </xf>
    <xf numFmtId="0" fontId="31" fillId="4" borderId="0" xfId="0" applyFont="1" applyFill="1" applyBorder="1" applyAlignment="1">
      <alignment horizontal="right" vertical="center"/>
    </xf>
    <xf numFmtId="0" fontId="24" fillId="0" borderId="26" xfId="0" applyFont="1" applyBorder="1"/>
    <xf numFmtId="0" fontId="25" fillId="4" borderId="0" xfId="0" applyFont="1" applyFill="1" applyAlignment="1"/>
    <xf numFmtId="0" fontId="31" fillId="4" borderId="0" xfId="0" applyFont="1" applyFill="1" applyBorder="1" applyAlignment="1">
      <alignment horizontal="left"/>
    </xf>
    <xf numFmtId="0" fontId="24" fillId="4" borderId="1" xfId="0" applyFont="1" applyFill="1" applyBorder="1"/>
    <xf numFmtId="0" fontId="24" fillId="4" borderId="2" xfId="0" applyFont="1" applyFill="1" applyBorder="1"/>
    <xf numFmtId="0" fontId="24" fillId="4" borderId="3" xfId="0" applyFont="1" applyFill="1" applyBorder="1"/>
    <xf numFmtId="0" fontId="24" fillId="4" borderId="4" xfId="0" applyFont="1" applyFill="1" applyBorder="1"/>
    <xf numFmtId="0" fontId="24" fillId="4" borderId="9" xfId="0" applyFont="1" applyFill="1" applyBorder="1"/>
    <xf numFmtId="0" fontId="24" fillId="4" borderId="6" xfId="0" applyFont="1" applyFill="1" applyBorder="1"/>
    <xf numFmtId="0" fontId="24" fillId="4" borderId="7" xfId="0" applyFont="1" applyFill="1" applyBorder="1"/>
    <xf numFmtId="0" fontId="24" fillId="4" borderId="8" xfId="0" applyFont="1" applyFill="1" applyBorder="1"/>
    <xf numFmtId="0" fontId="4" fillId="4" borderId="0" xfId="0" applyFont="1" applyFill="1" applyBorder="1"/>
    <xf numFmtId="0" fontId="5" fillId="4" borderId="2" xfId="0" applyFont="1" applyFill="1" applyBorder="1" applyAlignment="1">
      <alignment horizontal="left"/>
    </xf>
    <xf numFmtId="0" fontId="5" fillId="4" borderId="4" xfId="0" applyFont="1" applyFill="1" applyBorder="1"/>
    <xf numFmtId="0" fontId="5" fillId="6" borderId="6" xfId="0" applyFont="1" applyFill="1" applyBorder="1" applyAlignment="1" applyProtection="1">
      <alignment horizontal="left"/>
      <protection locked="0"/>
    </xf>
    <xf numFmtId="0" fontId="5" fillId="4" borderId="4" xfId="0" applyFont="1" applyFill="1" applyBorder="1" applyAlignment="1">
      <alignment horizontal="left"/>
    </xf>
    <xf numFmtId="0" fontId="4" fillId="4" borderId="9" xfId="0" applyFont="1" applyFill="1" applyBorder="1"/>
    <xf numFmtId="0" fontId="5" fillId="4" borderId="9" xfId="0" applyFont="1" applyFill="1" applyBorder="1" applyAlignment="1">
      <alignment horizontal="left"/>
    </xf>
    <xf numFmtId="0" fontId="5" fillId="6" borderId="14" xfId="0" applyFont="1" applyFill="1" applyBorder="1" applyAlignment="1" applyProtection="1">
      <alignment horizontal="center"/>
      <protection locked="0"/>
    </xf>
    <xf numFmtId="168" fontId="5" fillId="6" borderId="14" xfId="5" applyNumberFormat="1" applyFont="1" applyFill="1" applyBorder="1" applyAlignment="1" applyProtection="1">
      <alignment horizontal="left"/>
      <protection locked="0"/>
    </xf>
    <xf numFmtId="1" fontId="5" fillId="6" borderId="14" xfId="5" applyNumberFormat="1" applyFont="1" applyFill="1" applyBorder="1" applyAlignment="1" applyProtection="1">
      <alignment horizontal="left"/>
      <protection locked="0"/>
    </xf>
    <xf numFmtId="0" fontId="7" fillId="6" borderId="14" xfId="0" applyFont="1" applyFill="1" applyBorder="1" applyAlignment="1" applyProtection="1">
      <alignment horizontal="center" wrapText="1"/>
      <protection locked="0"/>
    </xf>
    <xf numFmtId="0" fontId="5" fillId="6" borderId="13" xfId="0" applyFont="1" applyFill="1" applyBorder="1" applyAlignment="1" applyProtection="1">
      <alignment horizontal="left"/>
      <protection locked="0"/>
    </xf>
    <xf numFmtId="0" fontId="5" fillId="4" borderId="9" xfId="0" applyFont="1" applyFill="1" applyBorder="1"/>
    <xf numFmtId="0" fontId="4" fillId="4" borderId="4" xfId="0" applyFont="1" applyFill="1" applyBorder="1"/>
    <xf numFmtId="0" fontId="11" fillId="7" borderId="4" xfId="0" applyFont="1" applyFill="1" applyBorder="1" applyAlignment="1">
      <alignment horizontal="center" vertical="center"/>
    </xf>
    <xf numFmtId="0" fontId="15" fillId="4" borderId="0" xfId="0" applyFont="1" applyFill="1" applyBorder="1"/>
    <xf numFmtId="0" fontId="5" fillId="4" borderId="0" xfId="0" applyFont="1" applyFill="1" applyBorder="1" applyAlignment="1">
      <alignment horizontal="left" indent="1"/>
    </xf>
    <xf numFmtId="0" fontId="19" fillId="4" borderId="0" xfId="0" applyFont="1" applyFill="1" applyBorder="1"/>
    <xf numFmtId="0" fontId="7" fillId="4" borderId="0" xfId="0" applyFont="1" applyFill="1" applyBorder="1"/>
    <xf numFmtId="0" fontId="7" fillId="4" borderId="0" xfId="0" applyFont="1" applyFill="1" applyBorder="1" applyAlignment="1">
      <alignment horizontal="center"/>
    </xf>
    <xf numFmtId="0" fontId="4" fillId="4" borderId="0" xfId="0" applyFont="1" applyFill="1" applyBorder="1" applyAlignment="1">
      <alignment horizontal="left" indent="1"/>
    </xf>
    <xf numFmtId="0" fontId="15" fillId="4" borderId="9" xfId="0" applyFont="1" applyFill="1" applyBorder="1"/>
    <xf numFmtId="166" fontId="7" fillId="4" borderId="0" xfId="0" applyNumberFormat="1" applyFont="1" applyFill="1" applyBorder="1" applyAlignment="1">
      <alignment horizontal="center"/>
    </xf>
    <xf numFmtId="0" fontId="6" fillId="4" borderId="0" xfId="0" applyFont="1" applyFill="1" applyBorder="1"/>
    <xf numFmtId="169" fontId="5" fillId="4" borderId="0" xfId="0" applyNumberFormat="1" applyFont="1" applyFill="1" applyBorder="1"/>
    <xf numFmtId="0" fontId="7" fillId="4" borderId="0" xfId="0" applyFont="1" applyFill="1" applyBorder="1" applyAlignment="1">
      <alignment horizontal="left" indent="1"/>
    </xf>
    <xf numFmtId="0" fontId="6" fillId="4" borderId="0" xfId="0" applyFont="1" applyFill="1" applyBorder="1" applyAlignment="1">
      <alignment horizontal="left" indent="1"/>
    </xf>
    <xf numFmtId="0" fontId="5" fillId="4" borderId="9" xfId="0" applyFont="1" applyFill="1" applyBorder="1" applyAlignment="1">
      <alignment horizontal="left" vertical="top" wrapText="1"/>
    </xf>
    <xf numFmtId="0" fontId="18" fillId="4" borderId="9" xfId="0" applyFont="1" applyFill="1" applyBorder="1" applyAlignment="1">
      <alignment horizontal="left" vertical="center"/>
    </xf>
    <xf numFmtId="0" fontId="10" fillId="4" borderId="9" xfId="0" applyFont="1" applyFill="1" applyBorder="1" applyAlignment="1">
      <alignment horizontal="left" vertical="top" wrapText="1"/>
    </xf>
    <xf numFmtId="0" fontId="10" fillId="4" borderId="9" xfId="0" applyFont="1" applyFill="1" applyBorder="1" applyAlignment="1">
      <alignment horizontal="left"/>
    </xf>
    <xf numFmtId="0" fontId="20" fillId="4" borderId="0" xfId="0" applyFont="1" applyFill="1" applyBorder="1"/>
    <xf numFmtId="0" fontId="5" fillId="4" borderId="7" xfId="0" applyFont="1" applyFill="1" applyBorder="1"/>
    <xf numFmtId="0" fontId="5" fillId="4" borderId="8" xfId="0" applyFont="1" applyFill="1" applyBorder="1"/>
    <xf numFmtId="0" fontId="8" fillId="4" borderId="3" xfId="0" applyFont="1" applyFill="1" applyBorder="1" applyAlignment="1">
      <alignment horizontal="right"/>
    </xf>
    <xf numFmtId="0" fontId="4" fillId="4" borderId="0" xfId="0" applyFont="1" applyFill="1" applyBorder="1" applyAlignment="1">
      <alignment horizontal="left"/>
    </xf>
    <xf numFmtId="0" fontId="24" fillId="4" borderId="0" xfId="0" quotePrefix="1" applyFont="1" applyFill="1"/>
    <xf numFmtId="0" fontId="4" fillId="4" borderId="0" xfId="0" applyFont="1" applyFill="1" applyBorder="1" applyAlignment="1" applyProtection="1">
      <alignment horizontal="center"/>
      <protection locked="0"/>
    </xf>
    <xf numFmtId="0" fontId="4" fillId="0" borderId="0" xfId="0" applyFont="1"/>
    <xf numFmtId="0" fontId="33" fillId="4" borderId="0" xfId="0" applyFont="1" applyFill="1" applyBorder="1"/>
    <xf numFmtId="0" fontId="33" fillId="4" borderId="9" xfId="0" applyFont="1" applyFill="1" applyBorder="1"/>
    <xf numFmtId="0" fontId="10" fillId="4" borderId="0" xfId="0" applyFont="1" applyFill="1" applyBorder="1" applyAlignment="1">
      <alignment vertical="top" wrapText="1"/>
    </xf>
    <xf numFmtId="0" fontId="19" fillId="4" borderId="0" xfId="0" applyFont="1" applyFill="1" applyBorder="1" applyAlignment="1"/>
    <xf numFmtId="0" fontId="19" fillId="4" borderId="9" xfId="0" applyFont="1" applyFill="1" applyBorder="1" applyAlignment="1"/>
    <xf numFmtId="0" fontId="15" fillId="0" borderId="0" xfId="0" applyFont="1"/>
    <xf numFmtId="0" fontId="10" fillId="4" borderId="9" xfId="0" applyFont="1" applyFill="1" applyBorder="1" applyAlignment="1">
      <alignment vertical="top" wrapText="1"/>
    </xf>
    <xf numFmtId="0" fontId="5" fillId="4" borderId="0" xfId="0" applyFont="1" applyFill="1" applyBorder="1" applyAlignment="1"/>
    <xf numFmtId="0" fontId="19" fillId="4" borderId="0" xfId="0" applyFont="1" applyFill="1" applyBorder="1" applyAlignment="1">
      <alignment vertical="center" wrapText="1"/>
    </xf>
    <xf numFmtId="0" fontId="19" fillId="4" borderId="9" xfId="0" applyFont="1" applyFill="1" applyBorder="1" applyAlignment="1">
      <alignment vertical="center" wrapText="1"/>
    </xf>
    <xf numFmtId="0" fontId="10" fillId="4" borderId="0" xfId="0" applyFont="1" applyFill="1" applyBorder="1" applyAlignment="1" applyProtection="1">
      <alignment vertical="top" wrapText="1"/>
      <protection locked="0"/>
    </xf>
    <xf numFmtId="0" fontId="7" fillId="4" borderId="0" xfId="0" applyFont="1" applyFill="1" applyBorder="1" applyAlignment="1">
      <alignment wrapText="1"/>
    </xf>
    <xf numFmtId="0" fontId="4" fillId="4" borderId="0" xfId="0" applyFont="1" applyFill="1" applyBorder="1" applyAlignment="1">
      <alignment wrapText="1"/>
    </xf>
    <xf numFmtId="1" fontId="4" fillId="4" borderId="0" xfId="5" applyNumberFormat="1" applyFont="1" applyFill="1" applyBorder="1" applyAlignment="1"/>
    <xf numFmtId="0" fontId="5" fillId="4" borderId="0" xfId="0" applyFont="1" applyFill="1" applyBorder="1" applyAlignment="1">
      <alignment vertical="center" wrapText="1"/>
    </xf>
    <xf numFmtId="0" fontId="34" fillId="4" borderId="0" xfId="0" applyFont="1" applyFill="1" applyBorder="1" applyAlignment="1">
      <alignment horizontal="left" vertical="top" wrapText="1"/>
    </xf>
    <xf numFmtId="0" fontId="34" fillId="4" borderId="9" xfId="0" applyFont="1" applyFill="1" applyBorder="1" applyAlignment="1">
      <alignment horizontal="left" vertical="top" wrapText="1"/>
    </xf>
    <xf numFmtId="0" fontId="35" fillId="4" borderId="0" xfId="0" applyFont="1" applyFill="1" applyBorder="1" applyAlignment="1" applyProtection="1">
      <alignment vertical="top" wrapText="1"/>
      <protection locked="0"/>
    </xf>
    <xf numFmtId="0" fontId="6" fillId="4" borderId="0" xfId="0" applyFont="1" applyFill="1"/>
    <xf numFmtId="0" fontId="7" fillId="4" borderId="4" xfId="0" applyFont="1" applyFill="1" applyBorder="1" applyAlignment="1">
      <alignment wrapText="1"/>
    </xf>
    <xf numFmtId="0" fontId="7" fillId="4" borderId="9" xfId="0" applyFont="1" applyFill="1" applyBorder="1" applyAlignment="1">
      <alignment wrapText="1"/>
    </xf>
    <xf numFmtId="0" fontId="4" fillId="4" borderId="4" xfId="0" applyFont="1" applyFill="1" applyBorder="1" applyAlignment="1">
      <alignment wrapText="1"/>
    </xf>
    <xf numFmtId="0" fontId="4" fillId="4" borderId="9" xfId="0" applyFont="1" applyFill="1" applyBorder="1" applyAlignment="1">
      <alignment wrapText="1"/>
    </xf>
    <xf numFmtId="0" fontId="18" fillId="4" borderId="0" xfId="0" applyFont="1" applyFill="1" applyBorder="1" applyAlignment="1">
      <alignment vertical="top"/>
    </xf>
    <xf numFmtId="0" fontId="5" fillId="4" borderId="4" xfId="0" applyFont="1" applyFill="1" applyBorder="1" applyAlignment="1">
      <alignment horizontal="center"/>
    </xf>
    <xf numFmtId="0" fontId="4" fillId="4" borderId="4" xfId="0" applyFont="1" applyFill="1" applyBorder="1" applyAlignment="1">
      <alignment horizontal="center"/>
    </xf>
    <xf numFmtId="0" fontId="13" fillId="4" borderId="4" xfId="0" applyFont="1" applyFill="1" applyBorder="1" applyAlignment="1">
      <alignment horizontal="center"/>
    </xf>
    <xf numFmtId="0" fontId="15" fillId="4" borderId="4" xfId="0" applyFont="1" applyFill="1" applyBorder="1" applyAlignment="1">
      <alignment horizontal="center"/>
    </xf>
    <xf numFmtId="0" fontId="5" fillId="4" borderId="6" xfId="0" applyFont="1" applyFill="1" applyBorder="1" applyAlignment="1">
      <alignment horizontal="center"/>
    </xf>
    <xf numFmtId="166" fontId="4" fillId="0" borderId="0" xfId="0" applyNumberFormat="1" applyFont="1" applyAlignment="1"/>
    <xf numFmtId="0" fontId="4" fillId="0" borderId="0" xfId="0" applyFont="1" applyAlignment="1"/>
    <xf numFmtId="0" fontId="37" fillId="4" borderId="0" xfId="0" applyFont="1" applyFill="1" applyBorder="1"/>
    <xf numFmtId="0" fontId="4" fillId="4" borderId="4" xfId="0" applyFont="1" applyFill="1" applyBorder="1" applyAlignment="1">
      <alignment horizontal="left" vertical="top"/>
    </xf>
    <xf numFmtId="0" fontId="39" fillId="4" borderId="0" xfId="0" applyFont="1" applyFill="1" applyBorder="1" applyAlignment="1">
      <alignment horizontal="left" vertical="top"/>
    </xf>
    <xf numFmtId="0" fontId="8" fillId="4" borderId="1" xfId="0" applyFont="1" applyFill="1" applyBorder="1" applyAlignment="1">
      <alignment horizontal="left"/>
    </xf>
    <xf numFmtId="0" fontId="40" fillId="4" borderId="0" xfId="0" applyFont="1" applyFill="1" applyBorder="1"/>
    <xf numFmtId="0" fontId="18" fillId="4" borderId="4" xfId="0" applyFont="1" applyFill="1" applyBorder="1" applyAlignment="1">
      <alignment horizontal="left"/>
    </xf>
    <xf numFmtId="0" fontId="10" fillId="4" borderId="15" xfId="0" applyFont="1" applyFill="1" applyBorder="1" applyAlignment="1" applyProtection="1">
      <alignment horizontal="center" vertical="top" wrapText="1"/>
      <protection locked="0"/>
    </xf>
    <xf numFmtId="166" fontId="4" fillId="4" borderId="0" xfId="0" applyNumberFormat="1" applyFont="1" applyFill="1"/>
    <xf numFmtId="166" fontId="4" fillId="5" borderId="0" xfId="0" applyNumberFormat="1" applyFont="1" applyFill="1"/>
    <xf numFmtId="0" fontId="5" fillId="6" borderId="14" xfId="0" applyFont="1" applyFill="1" applyBorder="1" applyAlignment="1" applyProtection="1">
      <alignment horizontal="left"/>
      <protection locked="0"/>
    </xf>
    <xf numFmtId="0" fontId="24" fillId="4" borderId="4" xfId="1" applyNumberFormat="1" applyFont="1" applyFill="1" applyBorder="1" applyAlignment="1" applyProtection="1">
      <alignment horizontal="left"/>
    </xf>
    <xf numFmtId="0" fontId="24" fillId="4" borderId="0" xfId="1" applyNumberFormat="1" applyFont="1" applyFill="1" applyBorder="1" applyAlignment="1" applyProtection="1">
      <alignment horizontal="left"/>
    </xf>
    <xf numFmtId="0" fontId="24" fillId="4" borderId="9" xfId="1" applyNumberFormat="1" applyFont="1" applyFill="1" applyBorder="1" applyAlignment="1" applyProtection="1">
      <alignment horizontal="left"/>
    </xf>
    <xf numFmtId="166" fontId="4" fillId="12" borderId="0" xfId="0" applyNumberFormat="1" applyFont="1" applyFill="1" applyBorder="1" applyAlignment="1" applyProtection="1">
      <alignment horizontal="center"/>
      <protection locked="0"/>
    </xf>
    <xf numFmtId="0" fontId="7" fillId="12" borderId="0" xfId="0" applyFont="1" applyFill="1" applyBorder="1" applyAlignment="1">
      <alignment horizontal="center"/>
    </xf>
    <xf numFmtId="0" fontId="9" fillId="2" borderId="0" xfId="0" applyFont="1" applyFill="1" applyBorder="1"/>
    <xf numFmtId="0" fontId="7" fillId="4" borderId="9" xfId="0" applyFont="1" applyFill="1" applyBorder="1" applyAlignment="1">
      <alignment horizontal="center"/>
    </xf>
    <xf numFmtId="166" fontId="7" fillId="4" borderId="5" xfId="0" applyNumberFormat="1" applyFont="1" applyFill="1" applyBorder="1" applyAlignment="1" applyProtection="1">
      <alignment horizontal="center"/>
      <protection locked="0"/>
    </xf>
    <xf numFmtId="166" fontId="7" fillId="4" borderId="9" xfId="0" applyNumberFormat="1" applyFont="1" applyFill="1" applyBorder="1" applyAlignment="1" applyProtection="1">
      <alignment horizontal="center"/>
      <protection locked="0"/>
    </xf>
    <xf numFmtId="166" fontId="7" fillId="12" borderId="9" xfId="0" applyNumberFormat="1" applyFont="1" applyFill="1" applyBorder="1" applyAlignment="1" applyProtection="1">
      <alignment horizontal="center"/>
      <protection locked="0"/>
    </xf>
    <xf numFmtId="0" fontId="4" fillId="4" borderId="9" xfId="0" applyFont="1" applyFill="1" applyBorder="1" applyAlignment="1">
      <alignment horizontal="center"/>
    </xf>
    <xf numFmtId="166" fontId="7" fillId="4" borderId="9" xfId="0" applyNumberFormat="1" applyFont="1" applyFill="1" applyBorder="1" applyAlignment="1">
      <alignment horizontal="center"/>
    </xf>
    <xf numFmtId="0" fontId="4" fillId="12" borderId="4" xfId="0" applyFont="1" applyFill="1" applyBorder="1" applyAlignment="1">
      <alignment horizontal="center"/>
    </xf>
    <xf numFmtId="0" fontId="4" fillId="12" borderId="0" xfId="0" applyFont="1" applyFill="1" applyBorder="1" applyAlignment="1" applyProtection="1">
      <alignment vertical="top" wrapText="1"/>
      <protection locked="0"/>
    </xf>
    <xf numFmtId="165" fontId="5" fillId="12" borderId="0" xfId="5" applyNumberFormat="1" applyFont="1" applyFill="1" applyBorder="1" applyAlignment="1" applyProtection="1">
      <alignment horizontal="left"/>
      <protection locked="0"/>
    </xf>
    <xf numFmtId="0" fontId="5" fillId="12" borderId="0" xfId="0" applyFont="1" applyFill="1" applyBorder="1"/>
    <xf numFmtId="0" fontId="45" fillId="12" borderId="0" xfId="0" applyFont="1" applyFill="1" applyBorder="1" applyAlignment="1">
      <alignment horizontal="left"/>
    </xf>
    <xf numFmtId="0" fontId="45" fillId="12" borderId="0" xfId="0" applyFont="1" applyFill="1" applyBorder="1"/>
    <xf numFmtId="0" fontId="45" fillId="12" borderId="0" xfId="0" applyFont="1" applyFill="1" applyBorder="1" applyAlignment="1">
      <alignment horizontal="right"/>
    </xf>
    <xf numFmtId="0" fontId="44" fillId="12" borderId="0" xfId="0" applyFont="1" applyFill="1" applyBorder="1" applyAlignment="1">
      <alignment horizontal="center"/>
    </xf>
    <xf numFmtId="0" fontId="45" fillId="12" borderId="0" xfId="0" applyFont="1" applyFill="1" applyBorder="1" applyAlignment="1"/>
    <xf numFmtId="0" fontId="45" fillId="12" borderId="0" xfId="0" applyFont="1" applyFill="1" applyBorder="1" applyAlignment="1">
      <alignment horizontal="center"/>
    </xf>
    <xf numFmtId="0" fontId="45" fillId="12" borderId="0" xfId="0" applyFont="1" applyFill="1" applyBorder="1" applyAlignment="1">
      <alignment vertical="top" wrapText="1"/>
    </xf>
    <xf numFmtId="0" fontId="45" fillId="12" borderId="9" xfId="0" applyFont="1" applyFill="1" applyBorder="1" applyAlignment="1">
      <alignment vertical="top" wrapText="1"/>
    </xf>
    <xf numFmtId="0" fontId="46" fillId="0" borderId="0" xfId="0" applyFont="1"/>
    <xf numFmtId="0" fontId="46" fillId="12" borderId="0" xfId="0" applyFont="1" applyFill="1" applyBorder="1"/>
    <xf numFmtId="0" fontId="46" fillId="0" borderId="0" xfId="0" applyFont="1" applyAlignment="1">
      <alignment horizontal="center"/>
    </xf>
    <xf numFmtId="0" fontId="48" fillId="12" borderId="0" xfId="0" applyFont="1" applyFill="1" applyBorder="1" applyAlignment="1">
      <alignment vertical="top"/>
    </xf>
    <xf numFmtId="167" fontId="46" fillId="16" borderId="0" xfId="0" applyNumberFormat="1" applyFont="1" applyFill="1"/>
    <xf numFmtId="1" fontId="46" fillId="16" borderId="0" xfId="0" applyNumberFormat="1" applyFont="1" applyFill="1"/>
    <xf numFmtId="2" fontId="46" fillId="16" borderId="0" xfId="0" applyNumberFormat="1" applyFont="1" applyFill="1"/>
    <xf numFmtId="0" fontId="45" fillId="12" borderId="4" xfId="0" applyFont="1" applyFill="1" applyBorder="1" applyAlignment="1">
      <alignment horizontal="left"/>
    </xf>
    <xf numFmtId="0" fontId="48" fillId="12" borderId="0" xfId="0" applyFont="1" applyFill="1" applyBorder="1"/>
    <xf numFmtId="172" fontId="46" fillId="0" borderId="0" xfId="5" applyNumberFormat="1" applyFont="1"/>
    <xf numFmtId="166" fontId="46" fillId="0" borderId="0" xfId="0" applyNumberFormat="1" applyFont="1"/>
    <xf numFmtId="0" fontId="45" fillId="12" borderId="4" xfId="0" applyFont="1" applyFill="1" applyBorder="1" applyAlignment="1"/>
    <xf numFmtId="0" fontId="45" fillId="12" borderId="0" xfId="0" applyFont="1" applyFill="1" applyBorder="1" applyAlignment="1">
      <alignment wrapText="1"/>
    </xf>
    <xf numFmtId="0" fontId="48" fillId="12" borderId="0" xfId="0" applyFont="1" applyFill="1" applyBorder="1" applyAlignment="1"/>
    <xf numFmtId="0" fontId="48" fillId="12" borderId="9" xfId="0" applyFont="1" applyFill="1" applyBorder="1" applyAlignment="1"/>
    <xf numFmtId="166" fontId="4" fillId="4" borderId="0" xfId="0" applyNumberFormat="1" applyFont="1" applyFill="1" applyBorder="1"/>
    <xf numFmtId="166" fontId="7" fillId="4" borderId="0" xfId="0" applyNumberFormat="1" applyFont="1" applyFill="1" applyBorder="1"/>
    <xf numFmtId="0" fontId="48" fillId="4" borderId="0" xfId="0" applyFont="1" applyFill="1" applyBorder="1"/>
    <xf numFmtId="0" fontId="9" fillId="12" borderId="0" xfId="0" applyFont="1" applyFill="1"/>
    <xf numFmtId="0" fontId="46" fillId="12" borderId="0" xfId="0" applyFont="1" applyFill="1" applyBorder="1" applyAlignment="1"/>
    <xf numFmtId="0" fontId="46" fillId="12" borderId="0" xfId="0" applyFont="1" applyFill="1" applyBorder="1" applyAlignment="1">
      <alignment horizontal="left"/>
    </xf>
    <xf numFmtId="0" fontId="46" fillId="12" borderId="0" xfId="0" applyFont="1" applyFill="1" applyBorder="1" applyAlignment="1">
      <alignment horizontal="right"/>
    </xf>
    <xf numFmtId="0" fontId="46" fillId="12" borderId="0" xfId="0" applyFont="1" applyFill="1" applyBorder="1" applyAlignment="1">
      <alignment horizontal="left" indent="1"/>
    </xf>
    <xf numFmtId="5" fontId="49" fillId="12" borderId="0" xfId="1" applyNumberFormat="1" applyFont="1" applyFill="1" applyBorder="1" applyAlignment="1">
      <alignment horizontal="center"/>
    </xf>
    <xf numFmtId="0" fontId="46" fillId="12" borderId="0" xfId="0" applyFont="1" applyFill="1" applyBorder="1" applyAlignment="1">
      <alignment wrapText="1"/>
    </xf>
    <xf numFmtId="166" fontId="7" fillId="4" borderId="14" xfId="0" applyNumberFormat="1" applyFont="1" applyFill="1" applyBorder="1" applyAlignment="1">
      <alignment horizontal="center"/>
    </xf>
    <xf numFmtId="0" fontId="45" fillId="12" borderId="0" xfId="0" applyFont="1" applyFill="1" applyBorder="1" applyAlignment="1">
      <alignment horizontal="left" vertical="top"/>
    </xf>
    <xf numFmtId="0" fontId="44" fillId="12" borderId="0" xfId="0" applyFont="1" applyFill="1" applyBorder="1" applyAlignment="1">
      <alignment horizontal="left" vertical="top" wrapText="1"/>
    </xf>
    <xf numFmtId="0" fontId="44" fillId="12" borderId="0" xfId="0" applyFont="1" applyFill="1" applyBorder="1" applyAlignment="1">
      <alignment vertical="top" wrapText="1"/>
    </xf>
    <xf numFmtId="0" fontId="44" fillId="12" borderId="0" xfId="0" applyFont="1" applyFill="1" applyBorder="1" applyAlignment="1">
      <alignment horizontal="left" vertical="top"/>
    </xf>
    <xf numFmtId="0" fontId="44" fillId="12" borderId="0" xfId="0" applyFont="1" applyFill="1" applyBorder="1" applyAlignment="1">
      <alignment horizontal="left"/>
    </xf>
    <xf numFmtId="0" fontId="50" fillId="12" borderId="4" xfId="0" applyFont="1" applyFill="1" applyBorder="1" applyAlignment="1">
      <alignment horizontal="left" vertical="top" wrapText="1"/>
    </xf>
    <xf numFmtId="0" fontId="5" fillId="12" borderId="9" xfId="0" applyFont="1" applyFill="1" applyBorder="1"/>
    <xf numFmtId="0" fontId="5" fillId="12" borderId="0" xfId="0" applyFont="1" applyFill="1"/>
    <xf numFmtId="0" fontId="50" fillId="12" borderId="0" xfId="0" applyFont="1" applyFill="1" applyBorder="1" applyAlignment="1">
      <alignment horizontal="center" vertical="top" wrapText="1"/>
    </xf>
    <xf numFmtId="0" fontId="4" fillId="12" borderId="0" xfId="0" applyFont="1" applyFill="1" applyBorder="1" applyAlignment="1">
      <alignment horizontal="right"/>
    </xf>
    <xf numFmtId="0" fontId="4" fillId="12" borderId="0" xfId="0" applyFont="1" applyFill="1" applyBorder="1"/>
    <xf numFmtId="0" fontId="41" fillId="12" borderId="4" xfId="0" applyFont="1" applyFill="1" applyBorder="1" applyAlignment="1">
      <alignment horizontal="center"/>
    </xf>
    <xf numFmtId="0" fontId="7" fillId="12" borderId="0" xfId="0" applyFont="1" applyFill="1" applyBorder="1"/>
    <xf numFmtId="0" fontId="51" fillId="0" borderId="0" xfId="7" applyFont="1" applyAlignment="1">
      <alignment horizontal="left" vertical="top"/>
    </xf>
    <xf numFmtId="0" fontId="51" fillId="0" borderId="0" xfId="7" applyFont="1" applyAlignment="1">
      <alignment vertical="top"/>
    </xf>
    <xf numFmtId="0" fontId="51" fillId="0" borderId="0" xfId="7" applyFont="1"/>
    <xf numFmtId="0" fontId="2" fillId="0" borderId="0" xfId="7"/>
    <xf numFmtId="0" fontId="2" fillId="0" borderId="0" xfId="7" applyAlignment="1">
      <alignment horizontal="center" vertical="top"/>
    </xf>
    <xf numFmtId="0" fontId="2" fillId="0" borderId="0" xfId="7" applyAlignment="1">
      <alignment horizontal="left" vertical="top" wrapText="1"/>
    </xf>
    <xf numFmtId="0" fontId="42" fillId="0" borderId="0" xfId="7" applyFont="1" applyFill="1" applyAlignment="1">
      <alignment horizontal="left" vertical="top" wrapText="1"/>
    </xf>
    <xf numFmtId="0" fontId="2" fillId="0" borderId="0" xfId="7" applyFill="1"/>
    <xf numFmtId="0" fontId="52" fillId="0" borderId="0" xfId="7" applyFont="1" applyAlignment="1">
      <alignment vertical="top" wrapText="1"/>
    </xf>
    <xf numFmtId="0" fontId="2" fillId="0" borderId="0" xfId="7" applyAlignment="1">
      <alignment horizontal="center" vertical="center"/>
    </xf>
    <xf numFmtId="5" fontId="24" fillId="4" borderId="9" xfId="1" applyNumberFormat="1" applyFont="1" applyFill="1" applyBorder="1"/>
    <xf numFmtId="0" fontId="9" fillId="12" borderId="0" xfId="0" applyFont="1" applyFill="1" applyBorder="1"/>
    <xf numFmtId="0" fontId="55" fillId="12" borderId="0" xfId="0" applyFont="1" applyFill="1" applyBorder="1" applyAlignment="1">
      <alignment horizontal="left" vertical="top"/>
    </xf>
    <xf numFmtId="0" fontId="48" fillId="12" borderId="0" xfId="0" applyFont="1" applyFill="1" applyBorder="1" applyAlignment="1">
      <alignment horizontal="left" vertical="top"/>
    </xf>
    <xf numFmtId="0" fontId="56" fillId="12" borderId="2" xfId="0" applyFont="1" applyFill="1" applyBorder="1" applyAlignment="1" applyProtection="1">
      <alignment horizontal="left" vertical="top" wrapText="1"/>
      <protection locked="0"/>
    </xf>
    <xf numFmtId="0" fontId="56" fillId="12" borderId="0" xfId="0" applyFont="1" applyFill="1" applyBorder="1" applyAlignment="1" applyProtection="1">
      <alignment horizontal="left" vertical="top" wrapText="1"/>
      <protection locked="0"/>
    </xf>
    <xf numFmtId="0" fontId="55" fillId="12" borderId="0" xfId="0" applyFont="1" applyFill="1" applyBorder="1" applyAlignment="1">
      <alignment horizontal="left" vertical="top" wrapText="1"/>
    </xf>
    <xf numFmtId="0" fontId="46" fillId="12" borderId="7" xfId="0" applyFont="1" applyFill="1" applyBorder="1" applyAlignment="1">
      <alignment wrapText="1"/>
    </xf>
    <xf numFmtId="0" fontId="56" fillId="12" borderId="1" xfId="0" applyFont="1" applyFill="1" applyBorder="1" applyAlignment="1" applyProtection="1">
      <alignment horizontal="left" vertical="top"/>
      <protection locked="0"/>
    </xf>
    <xf numFmtId="0" fontId="46" fillId="12" borderId="6" xfId="0" applyFont="1" applyFill="1" applyBorder="1" applyAlignment="1"/>
    <xf numFmtId="0" fontId="54" fillId="12" borderId="0" xfId="0" applyFont="1" applyFill="1" applyBorder="1"/>
    <xf numFmtId="0" fontId="47" fillId="12" borderId="0" xfId="0" applyFont="1" applyFill="1" applyBorder="1" applyAlignment="1">
      <alignment vertical="top"/>
    </xf>
    <xf numFmtId="0" fontId="45" fillId="12" borderId="0" xfId="0" applyFont="1" applyFill="1" applyBorder="1" applyAlignment="1" applyProtection="1">
      <protection locked="0"/>
    </xf>
    <xf numFmtId="0" fontId="56" fillId="12" borderId="0" xfId="0" applyFont="1" applyFill="1" applyBorder="1" applyAlignment="1" applyProtection="1">
      <alignment vertical="top" wrapText="1"/>
      <protection locked="0"/>
    </xf>
    <xf numFmtId="0" fontId="46" fillId="12" borderId="0" xfId="0" applyFont="1" applyFill="1" applyBorder="1" applyAlignment="1">
      <alignment vertical="top" wrapText="1"/>
    </xf>
    <xf numFmtId="0" fontId="45" fillId="13" borderId="0" xfId="0" applyFont="1" applyFill="1" applyBorder="1"/>
    <xf numFmtId="0" fontId="46" fillId="12" borderId="14" xfId="0" applyFont="1" applyFill="1" applyBorder="1" applyAlignment="1">
      <alignment horizontal="center"/>
    </xf>
    <xf numFmtId="0" fontId="48" fillId="12" borderId="0" xfId="0" applyFont="1" applyFill="1" applyBorder="1" applyAlignment="1" applyProtection="1">
      <alignment wrapText="1"/>
      <protection locked="0"/>
    </xf>
    <xf numFmtId="0" fontId="57" fillId="12" borderId="0" xfId="0" applyFont="1" applyFill="1" applyBorder="1" applyAlignment="1" applyProtection="1">
      <alignment wrapText="1"/>
      <protection locked="0"/>
    </xf>
    <xf numFmtId="0" fontId="57" fillId="12" borderId="9" xfId="0" applyFont="1" applyFill="1" applyBorder="1" applyAlignment="1" applyProtection="1">
      <alignment wrapText="1"/>
      <protection locked="0"/>
    </xf>
    <xf numFmtId="0" fontId="45" fillId="12" borderId="4" xfId="0" applyFont="1" applyFill="1" applyBorder="1" applyAlignment="1" applyProtection="1">
      <protection locked="0"/>
    </xf>
    <xf numFmtId="0" fontId="58" fillId="12" borderId="4" xfId="0" applyFont="1" applyFill="1" applyBorder="1" applyAlignment="1">
      <alignment horizontal="left"/>
    </xf>
    <xf numFmtId="0" fontId="45" fillId="12" borderId="2" xfId="0" applyFont="1" applyFill="1" applyBorder="1" applyAlignment="1" applyProtection="1">
      <protection locked="0"/>
    </xf>
    <xf numFmtId="0" fontId="50" fillId="12" borderId="0" xfId="0" applyFont="1" applyFill="1" applyBorder="1" applyAlignment="1">
      <alignment wrapText="1"/>
    </xf>
    <xf numFmtId="0" fontId="59" fillId="12" borderId="4" xfId="0" applyFont="1" applyFill="1" applyBorder="1" applyAlignment="1"/>
    <xf numFmtId="0" fontId="47" fillId="14" borderId="4" xfId="0" applyFont="1" applyFill="1" applyBorder="1" applyAlignment="1">
      <alignment horizontal="center" vertical="top"/>
    </xf>
    <xf numFmtId="0" fontId="50" fillId="12" borderId="4" xfId="0" applyFont="1" applyFill="1" applyBorder="1" applyAlignment="1">
      <alignment horizontal="center" vertical="top" wrapText="1"/>
    </xf>
    <xf numFmtId="0" fontId="10" fillId="12" borderId="0" xfId="0" applyFont="1" applyFill="1" applyBorder="1" applyAlignment="1">
      <alignment vertical="top"/>
    </xf>
    <xf numFmtId="0" fontId="46" fillId="0" borderId="0" xfId="0" applyFont="1" applyFill="1" applyAlignment="1">
      <alignment horizontal="center"/>
    </xf>
    <xf numFmtId="0" fontId="5" fillId="4" borderId="9" xfId="0" applyFont="1" applyFill="1" applyBorder="1" applyAlignment="1">
      <alignment horizontal="left" vertical="top" wrapText="1" indent="2"/>
    </xf>
    <xf numFmtId="0" fontId="4" fillId="4" borderId="0" xfId="0" applyFont="1" applyFill="1" applyBorder="1" applyAlignment="1">
      <alignment horizontal="center"/>
    </xf>
    <xf numFmtId="0" fontId="5" fillId="6" borderId="10" xfId="0" applyFont="1" applyFill="1" applyBorder="1" applyAlignment="1" applyProtection="1">
      <alignment horizontal="left"/>
      <protection locked="0"/>
    </xf>
    <xf numFmtId="0" fontId="10" fillId="4" borderId="0" xfId="0" applyFont="1" applyFill="1" applyBorder="1" applyAlignment="1">
      <alignment horizontal="left" vertical="top" wrapText="1"/>
    </xf>
    <xf numFmtId="0" fontId="5" fillId="4" borderId="0" xfId="0" applyFont="1" applyFill="1" applyBorder="1" applyAlignment="1">
      <alignment horizontal="left" wrapText="1"/>
    </xf>
    <xf numFmtId="0" fontId="5" fillId="4" borderId="9" xfId="0" applyFont="1" applyFill="1" applyBorder="1" applyAlignment="1">
      <alignment horizontal="left" wrapText="1"/>
    </xf>
    <xf numFmtId="0" fontId="5" fillId="4" borderId="0" xfId="0" applyFont="1" applyFill="1" applyBorder="1" applyAlignment="1">
      <alignment horizontal="left" vertical="top" wrapText="1" indent="3"/>
    </xf>
    <xf numFmtId="0" fontId="24" fillId="4" borderId="4" xfId="1" applyNumberFormat="1" applyFont="1" applyFill="1" applyBorder="1" applyAlignment="1" applyProtection="1">
      <alignment horizontal="left"/>
    </xf>
    <xf numFmtId="0" fontId="24" fillId="4" borderId="0" xfId="1" applyNumberFormat="1" applyFont="1" applyFill="1" applyBorder="1" applyAlignment="1" applyProtection="1">
      <alignment horizontal="left"/>
    </xf>
    <xf numFmtId="0" fontId="24" fillId="4" borderId="9" xfId="1" applyNumberFormat="1" applyFont="1" applyFill="1" applyBorder="1" applyAlignment="1" applyProtection="1">
      <alignment horizontal="left"/>
    </xf>
    <xf numFmtId="0" fontId="24" fillId="4" borderId="0" xfId="0" applyFont="1" applyFill="1" applyAlignment="1">
      <alignment horizontal="left" vertical="top" wrapText="1" indent="2"/>
    </xf>
    <xf numFmtId="0" fontId="10" fillId="4" borderId="0" xfId="0" applyFont="1" applyFill="1" applyBorder="1" applyAlignment="1">
      <alignment horizontal="left"/>
    </xf>
    <xf numFmtId="0" fontId="5" fillId="12" borderId="0" xfId="0" applyFont="1" applyFill="1" applyAlignment="1">
      <alignment horizontal="left" vertical="top"/>
    </xf>
    <xf numFmtId="0" fontId="46" fillId="0" borderId="4" xfId="0" applyFont="1" applyFill="1" applyBorder="1" applyAlignment="1">
      <alignment horizontal="left"/>
    </xf>
    <xf numFmtId="0" fontId="60" fillId="12" borderId="0" xfId="0" applyFont="1" applyFill="1" applyBorder="1" applyAlignment="1">
      <alignment horizontal="left" vertical="top" wrapText="1"/>
    </xf>
    <xf numFmtId="0" fontId="60" fillId="12" borderId="9" xfId="0" applyFont="1" applyFill="1" applyBorder="1" applyAlignment="1">
      <alignment horizontal="left" vertical="top" wrapText="1"/>
    </xf>
    <xf numFmtId="0" fontId="46" fillId="0" borderId="4" xfId="0" applyFont="1" applyBorder="1" applyAlignment="1">
      <alignment horizontal="left"/>
    </xf>
    <xf numFmtId="0" fontId="46" fillId="12" borderId="0" xfId="0" applyFont="1" applyFill="1" applyBorder="1" applyAlignment="1">
      <alignment horizontal="left" vertical="top" wrapText="1"/>
    </xf>
    <xf numFmtId="0" fontId="44" fillId="12" borderId="4" xfId="0" applyFont="1" applyFill="1" applyBorder="1" applyAlignment="1">
      <alignment horizontal="left"/>
    </xf>
    <xf numFmtId="0" fontId="46" fillId="12" borderId="8" xfId="0" applyFont="1" applyFill="1" applyBorder="1" applyAlignment="1">
      <alignment wrapText="1"/>
    </xf>
    <xf numFmtId="0" fontId="45" fillId="12" borderId="4" xfId="0" applyFont="1" applyFill="1" applyBorder="1" applyAlignment="1">
      <alignment vertical="top"/>
    </xf>
    <xf numFmtId="0" fontId="45" fillId="17" borderId="14" xfId="0" applyFont="1" applyFill="1" applyBorder="1" applyAlignment="1" applyProtection="1">
      <protection locked="0"/>
    </xf>
    <xf numFmtId="0" fontId="5" fillId="12" borderId="0" xfId="0" applyFont="1" applyFill="1" applyAlignment="1">
      <alignment horizontal="right"/>
    </xf>
    <xf numFmtId="0" fontId="61" fillId="12" borderId="0" xfId="0" applyFont="1" applyFill="1"/>
    <xf numFmtId="0" fontId="61" fillId="0" borderId="0" xfId="0" applyFont="1"/>
    <xf numFmtId="0" fontId="63" fillId="12" borderId="14" xfId="0" applyFont="1" applyFill="1" applyBorder="1" applyAlignment="1">
      <alignment horizontal="center" vertical="top" wrapText="1"/>
    </xf>
    <xf numFmtId="166" fontId="64" fillId="12" borderId="14" xfId="0" applyNumberFormat="1" applyFont="1" applyFill="1" applyBorder="1" applyAlignment="1">
      <alignment horizontal="center" vertical="top" wrapText="1"/>
    </xf>
    <xf numFmtId="0" fontId="61" fillId="12" borderId="0" xfId="0" applyFont="1" applyFill="1" applyBorder="1" applyAlignment="1">
      <alignment horizontal="left"/>
    </xf>
    <xf numFmtId="5" fontId="61" fillId="12" borderId="0" xfId="1" applyNumberFormat="1" applyFont="1" applyFill="1" applyBorder="1" applyAlignment="1">
      <alignment horizontal="left"/>
    </xf>
    <xf numFmtId="0" fontId="65" fillId="12" borderId="0" xfId="0" applyFont="1" applyFill="1" applyBorder="1" applyAlignment="1">
      <alignment horizontal="left" vertical="top" wrapText="1"/>
    </xf>
    <xf numFmtId="166" fontId="4" fillId="6" borderId="25" xfId="0" applyNumberFormat="1" applyFont="1" applyFill="1" applyBorder="1" applyAlignment="1" applyProtection="1">
      <alignment horizontal="center"/>
      <protection locked="0"/>
    </xf>
    <xf numFmtId="166" fontId="4" fillId="4" borderId="25" xfId="0" applyNumberFormat="1" applyFont="1" applyFill="1" applyBorder="1" applyAlignment="1">
      <alignment horizontal="center"/>
    </xf>
    <xf numFmtId="0" fontId="56" fillId="12" borderId="0" xfId="0" applyFont="1" applyFill="1" applyBorder="1" applyAlignment="1">
      <alignment horizontal="left" vertical="top"/>
    </xf>
    <xf numFmtId="0" fontId="56" fillId="12" borderId="7" xfId="0" applyFont="1" applyFill="1" applyBorder="1" applyAlignment="1">
      <alignment horizontal="left" vertical="top"/>
    </xf>
    <xf numFmtId="0" fontId="56" fillId="12" borderId="8" xfId="0" applyFont="1" applyFill="1" applyBorder="1" applyAlignment="1">
      <alignment horizontal="left" vertical="top"/>
    </xf>
    <xf numFmtId="0" fontId="56" fillId="12" borderId="0" xfId="0" applyFont="1" applyFill="1" applyBorder="1" applyAlignment="1">
      <alignment vertical="top"/>
    </xf>
    <xf numFmtId="0" fontId="24" fillId="0" borderId="27" xfId="0" applyFont="1" applyBorder="1"/>
    <xf numFmtId="5" fontId="24" fillId="4" borderId="0" xfId="1" applyNumberFormat="1" applyFont="1" applyFill="1" applyBorder="1" applyAlignment="1">
      <alignment horizontal="left"/>
    </xf>
    <xf numFmtId="0" fontId="61" fillId="12" borderId="1" xfId="8" applyFont="1" applyFill="1" applyBorder="1"/>
    <xf numFmtId="0" fontId="61" fillId="12" borderId="2" xfId="8" applyFont="1" applyFill="1" applyBorder="1"/>
    <xf numFmtId="0" fontId="61" fillId="12" borderId="3" xfId="8" applyFont="1" applyFill="1" applyBorder="1"/>
    <xf numFmtId="0" fontId="61" fillId="12" borderId="0" xfId="8" applyFont="1" applyFill="1"/>
    <xf numFmtId="0" fontId="61" fillId="12" borderId="4" xfId="8" applyFont="1" applyFill="1" applyBorder="1"/>
    <xf numFmtId="0" fontId="61" fillId="12" borderId="0" xfId="8" applyFont="1" applyFill="1" applyBorder="1"/>
    <xf numFmtId="0" fontId="45" fillId="12" borderId="0" xfId="8" applyFont="1" applyFill="1" applyBorder="1"/>
    <xf numFmtId="0" fontId="61" fillId="12" borderId="9" xfId="8" applyFont="1" applyFill="1" applyBorder="1"/>
    <xf numFmtId="0" fontId="46" fillId="12" borderId="0" xfId="8" applyFont="1" applyFill="1" applyBorder="1"/>
    <xf numFmtId="0" fontId="46" fillId="12" borderId="9" xfId="8" applyFont="1" applyFill="1" applyBorder="1"/>
    <xf numFmtId="0" fontId="45" fillId="15" borderId="7" xfId="8" applyFont="1" applyFill="1" applyBorder="1" applyAlignment="1" applyProtection="1">
      <alignment horizontal="left"/>
      <protection locked="0"/>
    </xf>
    <xf numFmtId="0" fontId="45" fillId="12" borderId="0" xfId="8" applyFont="1" applyFill="1" applyBorder="1" applyAlignment="1">
      <alignment horizontal="left"/>
    </xf>
    <xf numFmtId="0" fontId="45" fillId="12" borderId="2" xfId="8" applyFont="1" applyFill="1" applyBorder="1" applyAlignment="1">
      <alignment horizontal="left"/>
    </xf>
    <xf numFmtId="0" fontId="45" fillId="12" borderId="9" xfId="8" applyFont="1" applyFill="1" applyBorder="1" applyAlignment="1">
      <alignment horizontal="left"/>
    </xf>
    <xf numFmtId="0" fontId="1" fillId="0" borderId="6" xfId="8" applyBorder="1"/>
    <xf numFmtId="0" fontId="1" fillId="0" borderId="7" xfId="8" applyBorder="1"/>
    <xf numFmtId="0" fontId="1" fillId="0" borderId="8" xfId="8" applyBorder="1"/>
    <xf numFmtId="0" fontId="1" fillId="0" borderId="0" xfId="8"/>
    <xf numFmtId="0" fontId="61" fillId="0" borderId="0" xfId="8" applyFont="1"/>
    <xf numFmtId="0" fontId="66" fillId="0" borderId="0" xfId="8" applyFont="1"/>
    <xf numFmtId="0" fontId="51" fillId="0" borderId="0" xfId="8" applyFont="1"/>
    <xf numFmtId="0" fontId="67" fillId="0" borderId="0" xfId="8" applyFont="1"/>
    <xf numFmtId="0" fontId="61" fillId="0" borderId="0" xfId="8" quotePrefix="1" applyFont="1" applyAlignment="1">
      <alignment vertical="top"/>
    </xf>
    <xf numFmtId="0" fontId="61" fillId="0" borderId="0" xfId="8" applyFont="1" applyAlignment="1">
      <alignment horizontal="left" vertical="center" wrapText="1"/>
    </xf>
    <xf numFmtId="0" fontId="61" fillId="0" borderId="0" xfId="8" applyNumberFormat="1" applyFont="1"/>
    <xf numFmtId="0" fontId="63" fillId="12" borderId="0" xfId="8" applyFont="1" applyFill="1" applyBorder="1" applyAlignment="1">
      <alignment horizontal="left" vertical="center"/>
    </xf>
    <xf numFmtId="0" fontId="64" fillId="12" borderId="0" xfId="8" applyFont="1" applyFill="1" applyBorder="1"/>
    <xf numFmtId="0" fontId="64" fillId="12" borderId="0" xfId="8" applyFont="1" applyFill="1"/>
    <xf numFmtId="0" fontId="10" fillId="12" borderId="0" xfId="8" applyFont="1" applyFill="1" applyBorder="1" applyAlignment="1">
      <alignment horizontal="left" vertical="top" wrapText="1"/>
    </xf>
    <xf numFmtId="0" fontId="60" fillId="12" borderId="0" xfId="8" applyFont="1" applyFill="1" applyBorder="1" applyAlignment="1">
      <alignment horizontal="left" vertical="top" wrapText="1"/>
    </xf>
    <xf numFmtId="0" fontId="45" fillId="12" borderId="0" xfId="8" applyFont="1" applyFill="1"/>
    <xf numFmtId="0" fontId="45" fillId="0" borderId="0" xfId="8" applyFont="1" applyFill="1"/>
    <xf numFmtId="0" fontId="45" fillId="0" borderId="0" xfId="8" applyFont="1"/>
    <xf numFmtId="0" fontId="10" fillId="12" borderId="0" xfId="8" applyFont="1" applyFill="1" applyBorder="1" applyAlignment="1"/>
    <xf numFmtId="171" fontId="68" fillId="12" borderId="0" xfId="8" applyNumberFormat="1" applyFont="1" applyFill="1" applyBorder="1" applyAlignment="1"/>
    <xf numFmtId="0" fontId="45" fillId="0" borderId="0" xfId="8" applyFont="1" applyFill="1" applyBorder="1" applyAlignment="1"/>
    <xf numFmtId="0" fontId="61" fillId="0" borderId="0" xfId="8" applyFont="1" applyBorder="1"/>
    <xf numFmtId="0" fontId="64" fillId="12" borderId="0" xfId="8" applyFont="1" applyFill="1" applyBorder="1" applyAlignment="1">
      <alignment horizontal="left"/>
    </xf>
    <xf numFmtId="0" fontId="44" fillId="0" borderId="0" xfId="8" applyFont="1"/>
    <xf numFmtId="0" fontId="69" fillId="4" borderId="0" xfId="0" applyFont="1" applyFill="1" applyBorder="1" applyAlignment="1"/>
    <xf numFmtId="0" fontId="50" fillId="12" borderId="4" xfId="0" applyFont="1" applyFill="1" applyBorder="1" applyAlignment="1">
      <alignment horizontal="left" vertical="top" wrapText="1" indent="1"/>
    </xf>
    <xf numFmtId="0" fontId="45" fillId="12" borderId="0" xfId="0" applyFont="1" applyFill="1" applyBorder="1" applyAlignment="1">
      <alignment horizontal="left" vertical="top" indent="1"/>
    </xf>
    <xf numFmtId="0" fontId="50" fillId="12" borderId="0" xfId="0" applyFont="1" applyFill="1" applyBorder="1" applyAlignment="1">
      <alignment horizontal="left" vertical="top" wrapText="1" indent="1"/>
    </xf>
    <xf numFmtId="0" fontId="5" fillId="4" borderId="9" xfId="0" applyFont="1" applyFill="1" applyBorder="1" applyAlignment="1">
      <alignment horizontal="left" indent="1"/>
    </xf>
    <xf numFmtId="0" fontId="10" fillId="2" borderId="0" xfId="0" applyFont="1" applyFill="1" applyAlignment="1">
      <alignment horizontal="left" indent="1"/>
    </xf>
    <xf numFmtId="0" fontId="5" fillId="4" borderId="0" xfId="0" applyFont="1" applyFill="1" applyAlignment="1">
      <alignment horizontal="left" indent="1"/>
    </xf>
    <xf numFmtId="0" fontId="5" fillId="5" borderId="0" xfId="0" applyFont="1" applyFill="1" applyAlignment="1">
      <alignment horizontal="left" indent="1"/>
    </xf>
    <xf numFmtId="0" fontId="13" fillId="7" borderId="4" xfId="0" applyFont="1" applyFill="1" applyBorder="1" applyAlignment="1">
      <alignment horizontal="center" vertical="top"/>
    </xf>
    <xf numFmtId="0" fontId="56" fillId="12" borderId="9" xfId="0" applyFont="1" applyFill="1" applyBorder="1" applyAlignment="1">
      <alignment vertical="top"/>
    </xf>
    <xf numFmtId="0" fontId="45" fillId="0" borderId="0" xfId="0" applyFont="1" applyBorder="1"/>
    <xf numFmtId="0" fontId="9" fillId="12" borderId="9" xfId="0" applyFont="1" applyFill="1" applyBorder="1"/>
    <xf numFmtId="0" fontId="47" fillId="14" borderId="4" xfId="0" applyFont="1" applyFill="1" applyBorder="1" applyAlignment="1">
      <alignment vertical="top"/>
    </xf>
    <xf numFmtId="0" fontId="55" fillId="12" borderId="9" xfId="0" applyFont="1" applyFill="1" applyBorder="1" applyAlignment="1">
      <alignment horizontal="left" vertical="top"/>
    </xf>
    <xf numFmtId="0" fontId="56" fillId="12" borderId="3" xfId="0" applyFont="1" applyFill="1" applyBorder="1" applyAlignment="1" applyProtection="1">
      <alignment horizontal="left" vertical="top" wrapText="1"/>
      <protection locked="0"/>
    </xf>
    <xf numFmtId="0" fontId="45" fillId="12" borderId="9" xfId="0" applyFont="1" applyFill="1" applyBorder="1" applyAlignment="1">
      <alignment horizontal="center"/>
    </xf>
    <xf numFmtId="0" fontId="47" fillId="14" borderId="6" xfId="0" applyFont="1" applyFill="1" applyBorder="1" applyAlignment="1">
      <alignment vertical="top"/>
    </xf>
    <xf numFmtId="0" fontId="8" fillId="4" borderId="6" xfId="0" applyFont="1" applyFill="1" applyBorder="1" applyAlignment="1">
      <alignment vertical="top"/>
    </xf>
    <xf numFmtId="0" fontId="6" fillId="4" borderId="25" xfId="0" applyFont="1" applyFill="1" applyBorder="1" applyAlignment="1">
      <alignment horizontal="right"/>
    </xf>
    <xf numFmtId="0" fontId="13" fillId="3" borderId="10" xfId="0" applyFont="1" applyFill="1" applyBorder="1" applyAlignment="1">
      <alignment horizontal="left"/>
    </xf>
    <xf numFmtId="0" fontId="13" fillId="3" borderId="11" xfId="0" applyFont="1" applyFill="1" applyBorder="1"/>
    <xf numFmtId="0" fontId="13" fillId="3" borderId="12" xfId="0" applyFont="1" applyFill="1" applyBorder="1"/>
    <xf numFmtId="0" fontId="13" fillId="3" borderId="6" xfId="0" applyFont="1" applyFill="1" applyBorder="1" applyAlignment="1">
      <alignment horizontal="left"/>
    </xf>
    <xf numFmtId="0" fontId="13" fillId="3" borderId="7" xfId="0" applyFont="1" applyFill="1" applyBorder="1"/>
    <xf numFmtId="0" fontId="13" fillId="3" borderId="8" xfId="0" applyFont="1" applyFill="1" applyBorder="1"/>
    <xf numFmtId="0" fontId="5" fillId="4" borderId="2" xfId="0" applyFont="1" applyFill="1" applyBorder="1" applyAlignment="1">
      <alignment horizontal="center"/>
    </xf>
    <xf numFmtId="0" fontId="4" fillId="4" borderId="4" xfId="0" applyFont="1" applyFill="1" applyBorder="1" applyAlignment="1">
      <alignment horizontal="left"/>
    </xf>
    <xf numFmtId="0" fontId="10" fillId="6" borderId="14" xfId="0" applyFont="1" applyFill="1" applyBorder="1" applyAlignment="1" applyProtection="1">
      <alignment horizontal="center" vertical="top" wrapText="1"/>
      <protection locked="0"/>
    </xf>
    <xf numFmtId="0" fontId="10" fillId="6" borderId="28" xfId="0" applyFont="1" applyFill="1" applyBorder="1" applyAlignment="1" applyProtection="1">
      <alignment horizontal="center" vertical="top" wrapText="1"/>
      <protection locked="0"/>
    </xf>
    <xf numFmtId="0" fontId="43" fillId="4" borderId="0" xfId="0" applyFont="1" applyFill="1" applyBorder="1"/>
    <xf numFmtId="0" fontId="43" fillId="12" borderId="0" xfId="0" applyFont="1" applyFill="1" applyBorder="1" applyAlignment="1">
      <alignment vertical="top"/>
    </xf>
    <xf numFmtId="43" fontId="4" fillId="4" borderId="0" xfId="6" applyFont="1" applyFill="1" applyBorder="1" applyAlignment="1"/>
    <xf numFmtId="0" fontId="15" fillId="12" borderId="4" xfId="0" applyFont="1" applyFill="1" applyBorder="1"/>
    <xf numFmtId="0" fontId="48" fillId="12" borderId="0" xfId="0" applyFont="1" applyFill="1" applyBorder="1" applyAlignment="1" applyProtection="1">
      <alignment horizontal="left" vertical="top"/>
      <protection locked="0"/>
    </xf>
    <xf numFmtId="0" fontId="44" fillId="12" borderId="15" xfId="0" applyFont="1" applyFill="1" applyBorder="1" applyAlignment="1">
      <alignment horizontal="left"/>
    </xf>
    <xf numFmtId="0" fontId="45" fillId="12" borderId="15" xfId="0" applyFont="1" applyFill="1" applyBorder="1" applyAlignment="1">
      <alignment horizontal="left"/>
    </xf>
    <xf numFmtId="0" fontId="43" fillId="12" borderId="0" xfId="0" applyFont="1" applyFill="1" applyBorder="1" applyAlignment="1" applyProtection="1">
      <alignment vertical="top" wrapText="1"/>
      <protection locked="0"/>
    </xf>
    <xf numFmtId="0" fontId="43" fillId="12" borderId="9" xfId="0" applyFont="1" applyFill="1" applyBorder="1" applyAlignment="1" applyProtection="1">
      <alignment vertical="top" wrapText="1"/>
      <protection locked="0"/>
    </xf>
    <xf numFmtId="0" fontId="10" fillId="12" borderId="0" xfId="0" applyFont="1" applyFill="1" applyBorder="1" applyAlignment="1"/>
    <xf numFmtId="0" fontId="70" fillId="12" borderId="0" xfId="0" applyFont="1" applyFill="1" applyBorder="1" applyAlignment="1"/>
    <xf numFmtId="0" fontId="45" fillId="12" borderId="9" xfId="0" applyFont="1" applyFill="1" applyBorder="1" applyAlignment="1">
      <alignment wrapText="1"/>
    </xf>
    <xf numFmtId="0" fontId="10" fillId="2" borderId="4" xfId="0" applyFont="1" applyFill="1" applyBorder="1"/>
    <xf numFmtId="0" fontId="21" fillId="3" borderId="0" xfId="0" applyFont="1" applyFill="1" applyAlignment="1">
      <alignment horizontal="left" vertical="center" wrapText="1"/>
    </xf>
    <xf numFmtId="0" fontId="5" fillId="6" borderId="10" xfId="0" applyFont="1" applyFill="1" applyBorder="1" applyAlignment="1" applyProtection="1">
      <alignment horizontal="left"/>
      <protection locked="0"/>
    </xf>
    <xf numFmtId="0" fontId="5" fillId="6" borderId="11" xfId="0" applyFont="1" applyFill="1" applyBorder="1" applyAlignment="1" applyProtection="1">
      <alignment horizontal="left"/>
      <protection locked="0"/>
    </xf>
    <xf numFmtId="0" fontId="5" fillId="6" borderId="12" xfId="0" applyFont="1" applyFill="1" applyBorder="1" applyAlignment="1" applyProtection="1">
      <alignment horizontal="left"/>
      <protection locked="0"/>
    </xf>
    <xf numFmtId="0" fontId="14" fillId="6" borderId="10" xfId="3" applyFill="1" applyBorder="1" applyAlignment="1" applyProtection="1">
      <alignment horizontal="left"/>
      <protection locked="0"/>
    </xf>
    <xf numFmtId="0" fontId="14" fillId="6" borderId="11" xfId="3" applyFill="1" applyBorder="1" applyAlignment="1" applyProtection="1">
      <alignment horizontal="left"/>
      <protection locked="0"/>
    </xf>
    <xf numFmtId="0" fontId="14" fillId="6" borderId="12" xfId="3" applyFill="1" applyBorder="1" applyAlignment="1" applyProtection="1">
      <alignment horizontal="left"/>
      <protection locked="0"/>
    </xf>
    <xf numFmtId="5" fontId="46" fillId="17" borderId="10" xfId="1" applyNumberFormat="1" applyFont="1" applyFill="1" applyBorder="1" applyAlignment="1" applyProtection="1">
      <alignment horizontal="center" vertical="top"/>
      <protection locked="0"/>
    </xf>
    <xf numFmtId="5" fontId="46" fillId="17" borderId="12" xfId="1" applyNumberFormat="1" applyFont="1" applyFill="1" applyBorder="1" applyAlignment="1" applyProtection="1">
      <alignment horizontal="center" vertical="top"/>
      <protection locked="0"/>
    </xf>
    <xf numFmtId="5" fontId="46" fillId="12" borderId="10" xfId="1" applyNumberFormat="1" applyFont="1" applyFill="1" applyBorder="1" applyAlignment="1">
      <alignment horizontal="center"/>
    </xf>
    <xf numFmtId="5" fontId="46" fillId="12" borderId="12" xfId="1" applyNumberFormat="1" applyFont="1" applyFill="1" applyBorder="1" applyAlignment="1">
      <alignment horizontal="center"/>
    </xf>
    <xf numFmtId="166" fontId="5" fillId="6" borderId="14" xfId="5" applyNumberFormat="1" applyFont="1" applyFill="1" applyBorder="1" applyAlignment="1" applyProtection="1">
      <alignment horizontal="center"/>
      <protection locked="0"/>
    </xf>
    <xf numFmtId="164" fontId="5" fillId="6" borderId="10" xfId="0" applyNumberFormat="1" applyFont="1" applyFill="1" applyBorder="1" applyAlignment="1" applyProtection="1">
      <alignment horizontal="left"/>
      <protection locked="0"/>
    </xf>
    <xf numFmtId="164" fontId="5" fillId="6" borderId="12" xfId="0" applyNumberFormat="1" applyFont="1" applyFill="1" applyBorder="1" applyAlignment="1" applyProtection="1">
      <alignment horizontal="left"/>
      <protection locked="0"/>
    </xf>
    <xf numFmtId="0" fontId="4" fillId="4" borderId="0" xfId="0" applyFont="1" applyFill="1" applyBorder="1" applyAlignment="1">
      <alignment horizontal="left" wrapText="1"/>
    </xf>
    <xf numFmtId="0" fontId="4" fillId="4" borderId="9" xfId="0" applyFont="1" applyFill="1" applyBorder="1" applyAlignment="1">
      <alignment horizontal="left" wrapText="1"/>
    </xf>
    <xf numFmtId="168" fontId="46" fillId="17" borderId="10" xfId="0" applyNumberFormat="1" applyFont="1" applyFill="1" applyBorder="1" applyAlignment="1" applyProtection="1">
      <alignment horizontal="center"/>
      <protection locked="0"/>
    </xf>
    <xf numFmtId="168" fontId="46" fillId="17" borderId="12" xfId="0" applyNumberFormat="1" applyFont="1" applyFill="1" applyBorder="1" applyAlignment="1" applyProtection="1">
      <alignment horizontal="center"/>
      <protection locked="0"/>
    </xf>
    <xf numFmtId="168" fontId="46" fillId="17" borderId="10" xfId="5" applyNumberFormat="1" applyFont="1" applyFill="1" applyBorder="1" applyAlignment="1" applyProtection="1">
      <alignment horizontal="center"/>
      <protection locked="0"/>
    </xf>
    <xf numFmtId="168" fontId="46" fillId="17" borderId="12" xfId="5" applyNumberFormat="1" applyFont="1" applyFill="1" applyBorder="1" applyAlignment="1" applyProtection="1">
      <alignment horizontal="center"/>
      <protection locked="0"/>
    </xf>
    <xf numFmtId="1" fontId="46" fillId="17" borderId="10" xfId="0" applyNumberFormat="1" applyFont="1" applyFill="1" applyBorder="1" applyAlignment="1" applyProtection="1">
      <alignment horizontal="center"/>
      <protection locked="0"/>
    </xf>
    <xf numFmtId="1" fontId="46" fillId="17" borderId="12" xfId="0" applyNumberFormat="1" applyFont="1" applyFill="1" applyBorder="1" applyAlignment="1" applyProtection="1">
      <alignment horizontal="center"/>
      <protection locked="0"/>
    </xf>
    <xf numFmtId="2" fontId="46" fillId="17" borderId="10" xfId="0" applyNumberFormat="1" applyFont="1" applyFill="1" applyBorder="1" applyAlignment="1" applyProtection="1">
      <alignment horizontal="center"/>
      <protection locked="0"/>
    </xf>
    <xf numFmtId="2" fontId="46" fillId="17" borderId="12" xfId="0" applyNumberFormat="1" applyFont="1" applyFill="1" applyBorder="1" applyAlignment="1" applyProtection="1">
      <alignment horizontal="center"/>
      <protection locked="0"/>
    </xf>
    <xf numFmtId="0" fontId="5" fillId="4" borderId="4" xfId="0" applyFont="1" applyFill="1" applyBorder="1" applyAlignment="1">
      <alignment horizontal="left" wrapText="1"/>
    </xf>
    <xf numFmtId="0" fontId="5" fillId="4" borderId="0" xfId="0" applyFont="1" applyFill="1" applyBorder="1" applyAlignment="1">
      <alignment horizontal="left" wrapText="1"/>
    </xf>
    <xf numFmtId="0" fontId="5" fillId="4" borderId="9" xfId="0" applyFont="1" applyFill="1" applyBorder="1" applyAlignment="1">
      <alignment horizontal="left" wrapText="1"/>
    </xf>
    <xf numFmtId="0" fontId="56" fillId="17" borderId="10" xfId="0" applyFont="1" applyFill="1" applyBorder="1" applyAlignment="1" applyProtection="1">
      <alignment horizontal="left" vertical="top"/>
      <protection locked="0"/>
    </xf>
    <xf numFmtId="0" fontId="56" fillId="17" borderId="11" xfId="0" applyFont="1" applyFill="1" applyBorder="1" applyAlignment="1" applyProtection="1">
      <alignment horizontal="left" vertical="top"/>
      <protection locked="0"/>
    </xf>
    <xf numFmtId="0" fontId="56" fillId="17" borderId="12" xfId="0" applyFont="1" applyFill="1" applyBorder="1" applyAlignment="1" applyProtection="1">
      <alignment horizontal="left" vertical="top"/>
      <protection locked="0"/>
    </xf>
    <xf numFmtId="0" fontId="46" fillId="12" borderId="10" xfId="0" applyFont="1" applyFill="1" applyBorder="1" applyAlignment="1">
      <alignment horizontal="left" vertical="top" wrapText="1"/>
    </xf>
    <xf numFmtId="0" fontId="46" fillId="12" borderId="11" xfId="0" applyFont="1" applyFill="1" applyBorder="1" applyAlignment="1">
      <alignment horizontal="left" vertical="top" wrapText="1"/>
    </xf>
    <xf numFmtId="0" fontId="46" fillId="12" borderId="12"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9" xfId="0" applyFont="1" applyFill="1" applyBorder="1" applyAlignment="1">
      <alignment horizontal="left" vertical="top" wrapText="1"/>
    </xf>
    <xf numFmtId="0" fontId="46" fillId="12" borderId="6" xfId="0" applyFont="1" applyFill="1" applyBorder="1" applyAlignment="1">
      <alignment horizontal="left"/>
    </xf>
    <xf numFmtId="0" fontId="46" fillId="12" borderId="7" xfId="0" applyFont="1" applyFill="1" applyBorder="1" applyAlignment="1">
      <alignment horizontal="left"/>
    </xf>
    <xf numFmtId="0" fontId="46" fillId="12" borderId="8" xfId="0" applyFont="1" applyFill="1" applyBorder="1" applyAlignment="1">
      <alignment horizontal="left"/>
    </xf>
    <xf numFmtId="0" fontId="46" fillId="12" borderId="6" xfId="0" applyFont="1" applyFill="1" applyBorder="1" applyAlignment="1">
      <alignment horizontal="left" wrapText="1"/>
    </xf>
    <xf numFmtId="0" fontId="46" fillId="12" borderId="7" xfId="0" applyFont="1" applyFill="1" applyBorder="1" applyAlignment="1">
      <alignment horizontal="left" wrapText="1"/>
    </xf>
    <xf numFmtId="0" fontId="46" fillId="12" borderId="8" xfId="0" applyFont="1" applyFill="1" applyBorder="1" applyAlignment="1">
      <alignment horizontal="left" wrapText="1"/>
    </xf>
    <xf numFmtId="0" fontId="46" fillId="12" borderId="7" xfId="0" applyFont="1" applyFill="1" applyBorder="1" applyAlignment="1">
      <alignment horizontal="left" vertical="top" wrapText="1"/>
    </xf>
    <xf numFmtId="0" fontId="46" fillId="12" borderId="8" xfId="0" applyFont="1" applyFill="1" applyBorder="1" applyAlignment="1">
      <alignment horizontal="left" vertical="top" wrapText="1"/>
    </xf>
    <xf numFmtId="0" fontId="5" fillId="17" borderId="14" xfId="0" applyFont="1" applyFill="1" applyBorder="1" applyAlignment="1">
      <alignment horizontal="center" wrapText="1"/>
    </xf>
    <xf numFmtId="0" fontId="5" fillId="17" borderId="14" xfId="0" applyFont="1" applyFill="1" applyBorder="1" applyAlignment="1">
      <alignment horizontal="center"/>
    </xf>
    <xf numFmtId="0" fontId="46" fillId="12" borderId="6" xfId="0" applyFont="1" applyFill="1" applyBorder="1" applyAlignment="1">
      <alignment horizontal="left" vertical="top" wrapText="1"/>
    </xf>
    <xf numFmtId="0" fontId="56" fillId="17" borderId="10" xfId="0" applyFont="1" applyFill="1" applyBorder="1" applyAlignment="1" applyProtection="1">
      <alignment horizontal="left" vertical="top" wrapText="1"/>
      <protection locked="0"/>
    </xf>
    <xf numFmtId="0" fontId="56" fillId="17" borderId="11" xfId="0" applyFont="1" applyFill="1" applyBorder="1" applyAlignment="1" applyProtection="1">
      <alignment horizontal="left" vertical="top" wrapText="1"/>
      <protection locked="0"/>
    </xf>
    <xf numFmtId="0" fontId="56" fillId="17" borderId="12" xfId="0" applyFont="1" applyFill="1" applyBorder="1" applyAlignment="1" applyProtection="1">
      <alignment horizontal="left" vertical="top" wrapText="1"/>
      <protection locked="0"/>
    </xf>
    <xf numFmtId="0" fontId="46" fillId="12" borderId="10" xfId="0" applyFont="1" applyFill="1" applyBorder="1" applyAlignment="1">
      <alignment horizontal="left" wrapText="1"/>
    </xf>
    <xf numFmtId="0" fontId="46" fillId="12" borderId="11" xfId="0" applyFont="1" applyFill="1" applyBorder="1" applyAlignment="1">
      <alignment horizontal="left" wrapText="1"/>
    </xf>
    <xf numFmtId="0" fontId="46" fillId="12" borderId="12" xfId="0" applyFont="1" applyFill="1" applyBorder="1" applyAlignment="1">
      <alignment horizontal="left" wrapText="1"/>
    </xf>
    <xf numFmtId="166" fontId="4" fillId="4" borderId="14" xfId="0" applyNumberFormat="1" applyFont="1" applyFill="1" applyBorder="1" applyAlignment="1">
      <alignment horizontal="center"/>
    </xf>
    <xf numFmtId="166" fontId="39" fillId="6" borderId="10" xfId="0" applyNumberFormat="1" applyFont="1" applyFill="1" applyBorder="1" applyAlignment="1" applyProtection="1">
      <alignment horizontal="left" vertical="top" wrapText="1"/>
      <protection locked="0"/>
    </xf>
    <xf numFmtId="166" fontId="39" fillId="6" borderId="11" xfId="0" applyNumberFormat="1" applyFont="1" applyFill="1" applyBorder="1" applyAlignment="1" applyProtection="1">
      <alignment horizontal="left" vertical="top" wrapText="1"/>
      <protection locked="0"/>
    </xf>
    <xf numFmtId="166" fontId="39" fillId="6" borderId="12" xfId="0" applyNumberFormat="1" applyFont="1" applyFill="1" applyBorder="1" applyAlignment="1" applyProtection="1">
      <alignment horizontal="left" vertical="top" wrapText="1"/>
      <protection locked="0"/>
    </xf>
    <xf numFmtId="0" fontId="10" fillId="4" borderId="2" xfId="0" applyFont="1" applyFill="1" applyBorder="1" applyAlignment="1" applyProtection="1">
      <alignment horizontal="center" vertical="top" wrapText="1"/>
      <protection locked="0"/>
    </xf>
    <xf numFmtId="165" fontId="5" fillId="6" borderId="10" xfId="5" applyNumberFormat="1" applyFont="1" applyFill="1" applyBorder="1" applyAlignment="1" applyProtection="1">
      <alignment horizontal="left"/>
      <protection locked="0"/>
    </xf>
    <xf numFmtId="165" fontId="5" fillId="6" borderId="12" xfId="5" applyNumberFormat="1" applyFont="1" applyFill="1" applyBorder="1" applyAlignment="1" applyProtection="1">
      <alignment horizontal="left"/>
      <protection locked="0"/>
    </xf>
    <xf numFmtId="165" fontId="5" fillId="4" borderId="0" xfId="0" applyNumberFormat="1" applyFont="1" applyFill="1" applyBorder="1" applyAlignment="1">
      <alignment horizontal="left"/>
    </xf>
    <xf numFmtId="166" fontId="4" fillId="6" borderId="10" xfId="0" applyNumberFormat="1" applyFont="1" applyFill="1" applyBorder="1" applyAlignment="1" applyProtection="1">
      <alignment horizontal="center"/>
      <protection locked="0"/>
    </xf>
    <xf numFmtId="166" fontId="4" fillId="6" borderId="12" xfId="0" applyNumberFormat="1" applyFont="1" applyFill="1" applyBorder="1" applyAlignment="1" applyProtection="1">
      <alignment horizontal="center"/>
      <protection locked="0"/>
    </xf>
    <xf numFmtId="166" fontId="4" fillId="6" borderId="6" xfId="0" applyNumberFormat="1" applyFont="1" applyFill="1" applyBorder="1" applyAlignment="1" applyProtection="1">
      <alignment horizontal="left" vertical="top" wrapText="1"/>
      <protection locked="0"/>
    </xf>
    <xf numFmtId="166" fontId="4" fillId="6" borderId="7" xfId="0" applyNumberFormat="1" applyFont="1" applyFill="1" applyBorder="1" applyAlignment="1" applyProtection="1">
      <alignment horizontal="left" vertical="top" wrapText="1"/>
      <protection locked="0"/>
    </xf>
    <xf numFmtId="166" fontId="4" fillId="6" borderId="8" xfId="0" applyNumberFormat="1" applyFont="1" applyFill="1" applyBorder="1" applyAlignment="1" applyProtection="1">
      <alignment horizontal="left" vertical="top" wrapText="1"/>
      <protection locked="0"/>
    </xf>
    <xf numFmtId="166" fontId="5" fillId="12" borderId="10" xfId="5" applyNumberFormat="1" applyFont="1" applyFill="1" applyBorder="1" applyAlignment="1" applyProtection="1">
      <alignment horizontal="center"/>
      <protection locked="0"/>
    </xf>
    <xf numFmtId="166" fontId="5" fillId="12" borderId="12" xfId="5" applyNumberFormat="1" applyFont="1" applyFill="1" applyBorder="1" applyAlignment="1" applyProtection="1">
      <alignment horizontal="center"/>
      <protection locked="0"/>
    </xf>
    <xf numFmtId="166" fontId="39" fillId="12" borderId="0" xfId="0" applyNumberFormat="1" applyFont="1" applyFill="1" applyBorder="1" applyAlignment="1" applyProtection="1">
      <alignment horizontal="left" vertical="top" wrapText="1"/>
      <protection locked="0"/>
    </xf>
    <xf numFmtId="166" fontId="39" fillId="12" borderId="9" xfId="0" applyNumberFormat="1" applyFont="1" applyFill="1" applyBorder="1" applyAlignment="1" applyProtection="1">
      <alignment horizontal="left" vertical="top" wrapText="1"/>
      <protection locked="0"/>
    </xf>
    <xf numFmtId="165" fontId="5" fillId="6" borderId="10" xfId="5" applyNumberFormat="1" applyFont="1" applyFill="1" applyBorder="1" applyAlignment="1" applyProtection="1">
      <alignment horizontal="left" vertical="top"/>
      <protection locked="0"/>
    </xf>
    <xf numFmtId="165" fontId="5" fillId="6" borderId="11" xfId="5" applyNumberFormat="1" applyFont="1" applyFill="1" applyBorder="1" applyAlignment="1" applyProtection="1">
      <alignment horizontal="left" vertical="top"/>
      <protection locked="0"/>
    </xf>
    <xf numFmtId="165" fontId="5" fillId="6" borderId="12" xfId="5" applyNumberFormat="1" applyFont="1" applyFill="1" applyBorder="1" applyAlignment="1" applyProtection="1">
      <alignment horizontal="left" vertical="top"/>
      <protection locked="0"/>
    </xf>
    <xf numFmtId="0" fontId="46" fillId="17" borderId="14" xfId="0" applyFont="1" applyFill="1" applyBorder="1" applyAlignment="1" applyProtection="1">
      <alignment horizontal="center" wrapText="1"/>
      <protection locked="0"/>
    </xf>
    <xf numFmtId="1" fontId="4" fillId="4" borderId="10" xfId="5" applyNumberFormat="1" applyFont="1" applyFill="1" applyBorder="1" applyAlignment="1">
      <alignment horizontal="center"/>
    </xf>
    <xf numFmtId="1" fontId="4" fillId="4" borderId="11" xfId="5" applyNumberFormat="1" applyFont="1" applyFill="1" applyBorder="1" applyAlignment="1">
      <alignment horizontal="center"/>
    </xf>
    <xf numFmtId="0" fontId="4" fillId="4" borderId="4" xfId="0" applyFont="1" applyFill="1" applyBorder="1" applyAlignment="1">
      <alignment horizontal="left" wrapText="1"/>
    </xf>
    <xf numFmtId="0" fontId="15" fillId="4" borderId="0" xfId="0" applyFont="1" applyFill="1" applyBorder="1" applyAlignment="1">
      <alignment horizontal="center"/>
    </xf>
    <xf numFmtId="0" fontId="43" fillId="12" borderId="4" xfId="0" applyFont="1" applyFill="1" applyBorder="1" applyAlignment="1" applyProtection="1">
      <alignment horizontal="left" vertical="top" wrapText="1"/>
      <protection locked="0"/>
    </xf>
    <xf numFmtId="0" fontId="43" fillId="12" borderId="0" xfId="0" applyFont="1" applyFill="1" applyBorder="1" applyAlignment="1" applyProtection="1">
      <alignment horizontal="left" vertical="top" wrapText="1"/>
      <protection locked="0"/>
    </xf>
    <xf numFmtId="0" fontId="43" fillId="12" borderId="9" xfId="0" applyFont="1" applyFill="1" applyBorder="1" applyAlignment="1" applyProtection="1">
      <alignment horizontal="left" vertical="top" wrapText="1"/>
      <protection locked="0"/>
    </xf>
    <xf numFmtId="0" fontId="10" fillId="4" borderId="0" xfId="0" applyFont="1" applyFill="1" applyBorder="1" applyAlignment="1" applyProtection="1">
      <alignment horizontal="center" vertical="top" wrapText="1"/>
      <protection locked="0"/>
    </xf>
    <xf numFmtId="0" fontId="35" fillId="6" borderId="10" xfId="0" applyFont="1" applyFill="1" applyBorder="1" applyAlignment="1" applyProtection="1">
      <alignment horizontal="left" vertical="top" wrapText="1"/>
      <protection locked="0"/>
    </xf>
    <xf numFmtId="0" fontId="35" fillId="6" borderId="11" xfId="0" applyFont="1" applyFill="1" applyBorder="1" applyAlignment="1" applyProtection="1">
      <alignment horizontal="left" vertical="top" wrapText="1"/>
      <protection locked="0"/>
    </xf>
    <xf numFmtId="0" fontId="35" fillId="6" borderId="12" xfId="0" applyFont="1" applyFill="1" applyBorder="1" applyAlignment="1" applyProtection="1">
      <alignment horizontal="left" vertical="top" wrapText="1"/>
      <protection locked="0"/>
    </xf>
    <xf numFmtId="0" fontId="7" fillId="4" borderId="10" xfId="0" applyFont="1" applyFill="1" applyBorder="1" applyAlignment="1">
      <alignment horizontal="center" wrapText="1"/>
    </xf>
    <xf numFmtId="0" fontId="7" fillId="4" borderId="11" xfId="0" applyFont="1" applyFill="1" applyBorder="1" applyAlignment="1">
      <alignment horizontal="center" wrapText="1"/>
    </xf>
    <xf numFmtId="0" fontId="4" fillId="6" borderId="10"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vertical="top" wrapText="1"/>
      <protection locked="0"/>
    </xf>
    <xf numFmtId="0" fontId="4" fillId="6" borderId="12" xfId="0" applyFont="1" applyFill="1" applyBorder="1" applyAlignment="1" applyProtection="1">
      <alignment horizontal="left" vertical="top" wrapText="1"/>
      <protection locked="0"/>
    </xf>
    <xf numFmtId="0" fontId="10" fillId="4" borderId="0" xfId="0" applyFont="1" applyFill="1" applyBorder="1" applyAlignment="1">
      <alignment horizontal="left" vertical="top" wrapText="1"/>
    </xf>
    <xf numFmtId="166" fontId="5" fillId="4" borderId="14" xfId="0" applyNumberFormat="1" applyFont="1" applyFill="1" applyBorder="1" applyAlignment="1">
      <alignment horizontal="right"/>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4" fillId="4" borderId="0" xfId="0" applyFont="1" applyFill="1" applyBorder="1" applyAlignment="1">
      <alignment horizontal="center"/>
    </xf>
    <xf numFmtId="0" fontId="19" fillId="4" borderId="0"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0" fillId="4" borderId="4" xfId="0" applyFont="1" applyFill="1" applyBorder="1" applyAlignment="1">
      <alignment horizontal="left" vertical="top" wrapText="1"/>
    </xf>
    <xf numFmtId="0" fontId="10" fillId="4" borderId="9" xfId="0" applyFont="1" applyFill="1" applyBorder="1" applyAlignment="1">
      <alignment horizontal="left" vertical="top"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166" fontId="6" fillId="4" borderId="0" xfId="0" applyNumberFormat="1" applyFont="1" applyFill="1" applyBorder="1" applyAlignment="1">
      <alignment horizontal="right"/>
    </xf>
    <xf numFmtId="166" fontId="5" fillId="6" borderId="14" xfId="5" applyNumberFormat="1" applyFont="1" applyFill="1" applyBorder="1" applyAlignment="1" applyProtection="1">
      <alignment horizontal="right"/>
      <protection locked="0"/>
    </xf>
    <xf numFmtId="0" fontId="10" fillId="6" borderId="7" xfId="0" applyFont="1" applyFill="1" applyBorder="1" applyAlignment="1" applyProtection="1">
      <alignment horizontal="left" vertical="top"/>
      <protection locked="0"/>
    </xf>
    <xf numFmtId="0" fontId="5" fillId="4" borderId="0" xfId="0" applyNumberFormat="1" applyFont="1" applyFill="1" applyBorder="1" applyAlignment="1">
      <alignment horizontal="left" vertical="top" wrapText="1"/>
    </xf>
    <xf numFmtId="0" fontId="5" fillId="4" borderId="9" xfId="0" applyNumberFormat="1" applyFont="1" applyFill="1" applyBorder="1" applyAlignment="1">
      <alignment horizontal="left" vertical="top" wrapText="1"/>
    </xf>
    <xf numFmtId="166" fontId="5" fillId="6" borderId="13" xfId="5" applyNumberFormat="1" applyFont="1" applyFill="1" applyBorder="1" applyAlignment="1" applyProtection="1">
      <alignment horizontal="center"/>
      <protection locked="0"/>
    </xf>
    <xf numFmtId="5" fontId="44" fillId="12" borderId="15" xfId="1" applyNumberFormat="1" applyFont="1" applyFill="1" applyBorder="1" applyAlignment="1">
      <alignment horizontal="center" vertical="top"/>
    </xf>
    <xf numFmtId="0" fontId="5" fillId="4" borderId="0" xfId="0" applyFont="1" applyFill="1" applyBorder="1" applyAlignment="1">
      <alignment horizontal="left" vertical="top" wrapText="1" indent="2"/>
    </xf>
    <xf numFmtId="0" fontId="5" fillId="4" borderId="9" xfId="0" applyFont="1" applyFill="1" applyBorder="1" applyAlignment="1">
      <alignment horizontal="left" vertical="top" wrapText="1" indent="2"/>
    </xf>
    <xf numFmtId="0" fontId="5" fillId="4" borderId="0" xfId="0" applyFont="1" applyFill="1" applyBorder="1" applyAlignment="1">
      <alignment horizontal="center"/>
    </xf>
    <xf numFmtId="0" fontId="5" fillId="4" borderId="0" xfId="0" applyFont="1" applyFill="1" applyBorder="1" applyAlignment="1">
      <alignment horizontal="center" wrapText="1"/>
    </xf>
    <xf numFmtId="0" fontId="24" fillId="4" borderId="4" xfId="1" applyNumberFormat="1" applyFont="1" applyFill="1" applyBorder="1" applyAlignment="1" applyProtection="1">
      <alignment horizontal="left"/>
    </xf>
    <xf numFmtId="0" fontId="24" fillId="4" borderId="0" xfId="1" applyNumberFormat="1" applyFont="1" applyFill="1" applyBorder="1" applyAlignment="1" applyProtection="1">
      <alignment horizontal="left"/>
    </xf>
    <xf numFmtId="0" fontId="24" fillId="4" borderId="9" xfId="1" applyNumberFormat="1" applyFont="1" applyFill="1" applyBorder="1" applyAlignment="1" applyProtection="1">
      <alignment horizontal="left"/>
    </xf>
    <xf numFmtId="0" fontId="65" fillId="12" borderId="4" xfId="0" applyFont="1" applyFill="1" applyBorder="1" applyAlignment="1">
      <alignment horizontal="left" vertical="top" wrapText="1"/>
    </xf>
    <xf numFmtId="0" fontId="65" fillId="12" borderId="0" xfId="0" applyFont="1" applyFill="1" applyBorder="1" applyAlignment="1">
      <alignment horizontal="left" vertical="top" wrapText="1"/>
    </xf>
    <xf numFmtId="0" fontId="65" fillId="12" borderId="9" xfId="0" applyFont="1" applyFill="1" applyBorder="1" applyAlignment="1">
      <alignment horizontal="left" vertical="top" wrapText="1"/>
    </xf>
    <xf numFmtId="0" fontId="65" fillId="12" borderId="6" xfId="0" applyFont="1" applyFill="1" applyBorder="1" applyAlignment="1">
      <alignment horizontal="left" vertical="top" wrapText="1"/>
    </xf>
    <xf numFmtId="0" fontId="65" fillId="12" borderId="7" xfId="0" applyFont="1" applyFill="1" applyBorder="1" applyAlignment="1">
      <alignment horizontal="left" vertical="top" wrapText="1"/>
    </xf>
    <xf numFmtId="0" fontId="65" fillId="12" borderId="8" xfId="0" applyFont="1" applyFill="1" applyBorder="1" applyAlignment="1">
      <alignment horizontal="left" vertical="top" wrapText="1"/>
    </xf>
    <xf numFmtId="0" fontId="62" fillId="18" borderId="1" xfId="0" applyFont="1" applyFill="1" applyBorder="1" applyAlignment="1">
      <alignment horizontal="left" vertical="center"/>
    </xf>
    <xf numFmtId="0" fontId="62" fillId="18" borderId="2" xfId="0" applyFont="1" applyFill="1" applyBorder="1" applyAlignment="1">
      <alignment horizontal="left" vertical="center"/>
    </xf>
    <xf numFmtId="0" fontId="62" fillId="18" borderId="3" xfId="0" applyFont="1" applyFill="1" applyBorder="1" applyAlignment="1">
      <alignment horizontal="left" vertical="center"/>
    </xf>
    <xf numFmtId="171" fontId="24" fillId="4" borderId="0" xfId="0" applyNumberFormat="1" applyFont="1" applyFill="1" applyBorder="1" applyAlignment="1">
      <alignment horizontal="left"/>
    </xf>
    <xf numFmtId="0" fontId="27" fillId="10" borderId="0" xfId="0" applyFont="1" applyFill="1" applyBorder="1" applyAlignment="1">
      <alignment horizontal="left" vertical="center"/>
    </xf>
    <xf numFmtId="0" fontId="27" fillId="10" borderId="1" xfId="0" applyFont="1" applyFill="1" applyBorder="1" applyAlignment="1" applyProtection="1">
      <alignment horizontal="left"/>
    </xf>
    <xf numFmtId="0" fontId="27" fillId="10" borderId="2" xfId="0" applyFont="1" applyFill="1" applyBorder="1" applyAlignment="1" applyProtection="1">
      <alignment horizontal="left"/>
    </xf>
    <xf numFmtId="0" fontId="27" fillId="10" borderId="3" xfId="0" applyFont="1" applyFill="1" applyBorder="1" applyAlignment="1" applyProtection="1">
      <alignment horizontal="left"/>
    </xf>
    <xf numFmtId="0" fontId="27" fillId="10" borderId="1" xfId="0" applyFont="1" applyFill="1" applyBorder="1" applyAlignment="1">
      <alignment horizontal="left"/>
    </xf>
    <xf numFmtId="0" fontId="27" fillId="10" borderId="2" xfId="0" applyFont="1" applyFill="1" applyBorder="1" applyAlignment="1">
      <alignment horizontal="left"/>
    </xf>
    <xf numFmtId="0" fontId="27" fillId="10" borderId="3" xfId="0" applyFont="1" applyFill="1" applyBorder="1" applyAlignment="1">
      <alignment horizontal="left"/>
    </xf>
    <xf numFmtId="169" fontId="30" fillId="11" borderId="4" xfId="0" applyNumberFormat="1" applyFont="1" applyFill="1" applyBorder="1" applyAlignment="1">
      <alignment horizontal="left"/>
    </xf>
    <xf numFmtId="169" fontId="30" fillId="11" borderId="0" xfId="0" applyNumberFormat="1" applyFont="1" applyFill="1" applyBorder="1" applyAlignment="1">
      <alignment horizontal="left"/>
    </xf>
    <xf numFmtId="169" fontId="30" fillId="11" borderId="9" xfId="0" applyNumberFormat="1" applyFont="1" applyFill="1" applyBorder="1" applyAlignment="1">
      <alignment horizontal="left"/>
    </xf>
    <xf numFmtId="171" fontId="22" fillId="12" borderId="7" xfId="0" applyNumberFormat="1" applyFont="1" applyFill="1" applyBorder="1" applyAlignment="1" applyProtection="1">
      <alignment horizontal="left" vertical="top"/>
      <protection locked="0"/>
    </xf>
    <xf numFmtId="0" fontId="24" fillId="4" borderId="16" xfId="1" applyNumberFormat="1" applyFont="1" applyFill="1" applyBorder="1" applyAlignment="1" applyProtection="1">
      <alignment horizontal="left"/>
    </xf>
    <xf numFmtId="0" fontId="24" fillId="4" borderId="18" xfId="1" applyNumberFormat="1" applyFont="1" applyFill="1" applyBorder="1" applyAlignment="1" applyProtection="1">
      <alignment horizontal="left"/>
    </xf>
    <xf numFmtId="0" fontId="24" fillId="4" borderId="17" xfId="1" applyNumberFormat="1" applyFont="1" applyFill="1" applyBorder="1" applyAlignment="1" applyProtection="1">
      <alignment horizontal="left"/>
    </xf>
    <xf numFmtId="0" fontId="5" fillId="6" borderId="7" xfId="0" applyFont="1" applyFill="1" applyBorder="1" applyAlignment="1" applyProtection="1">
      <alignment horizontal="left"/>
      <protection locked="0"/>
    </xf>
    <xf numFmtId="164" fontId="5" fillId="6" borderId="7" xfId="0" applyNumberFormat="1" applyFont="1" applyFill="1" applyBorder="1" applyAlignment="1" applyProtection="1">
      <alignment horizontal="left"/>
      <protection locked="0"/>
    </xf>
    <xf numFmtId="169" fontId="30" fillId="11" borderId="4" xfId="0" applyNumberFormat="1" applyFont="1" applyFill="1" applyBorder="1" applyAlignment="1" applyProtection="1">
      <alignment horizontal="left"/>
    </xf>
    <xf numFmtId="169" fontId="30" fillId="11" borderId="0" xfId="0" applyNumberFormat="1" applyFont="1" applyFill="1" applyBorder="1" applyAlignment="1" applyProtection="1">
      <alignment horizontal="left"/>
    </xf>
    <xf numFmtId="169" fontId="30" fillId="11" borderId="9" xfId="0" applyNumberFormat="1" applyFont="1" applyFill="1" applyBorder="1" applyAlignment="1" applyProtection="1">
      <alignment horizontal="left"/>
    </xf>
    <xf numFmtId="0" fontId="24" fillId="4" borderId="0" xfId="0" applyFont="1" applyFill="1" applyAlignment="1">
      <alignment horizontal="left" vertical="top" wrapText="1" indent="2"/>
    </xf>
    <xf numFmtId="0" fontId="31" fillId="6" borderId="7" xfId="0" applyFont="1" applyFill="1" applyBorder="1" applyAlignment="1" applyProtection="1">
      <alignment horizontal="left" vertical="top" wrapText="1"/>
      <protection locked="0"/>
    </xf>
    <xf numFmtId="0" fontId="24" fillId="4" borderId="6" xfId="1" applyNumberFormat="1" applyFont="1" applyFill="1" applyBorder="1" applyAlignment="1" applyProtection="1">
      <alignment horizontal="left"/>
    </xf>
    <xf numFmtId="0" fontId="24" fillId="4" borderId="7" xfId="1" applyNumberFormat="1" applyFont="1" applyFill="1" applyBorder="1" applyAlignment="1" applyProtection="1">
      <alignment horizontal="left"/>
    </xf>
    <xf numFmtId="0" fontId="24" fillId="4" borderId="8" xfId="1" applyNumberFormat="1" applyFont="1" applyFill="1" applyBorder="1" applyAlignment="1" applyProtection="1">
      <alignment horizontal="left"/>
    </xf>
    <xf numFmtId="0" fontId="24" fillId="4" borderId="0" xfId="0" applyFont="1" applyFill="1" applyBorder="1" applyAlignment="1" applyProtection="1">
      <alignment horizontal="left"/>
    </xf>
    <xf numFmtId="0" fontId="62" fillId="18" borderId="10" xfId="0" applyFont="1" applyFill="1" applyBorder="1" applyAlignment="1">
      <alignment horizontal="left" vertical="center"/>
    </xf>
    <xf numFmtId="0" fontId="62" fillId="18" borderId="11" xfId="0" applyFont="1" applyFill="1" applyBorder="1" applyAlignment="1">
      <alignment horizontal="left" vertical="center"/>
    </xf>
    <xf numFmtId="0" fontId="62" fillId="18" borderId="12" xfId="0" applyFont="1" applyFill="1" applyBorder="1" applyAlignment="1">
      <alignment horizontal="left" vertical="center"/>
    </xf>
    <xf numFmtId="0" fontId="63" fillId="12" borderId="13" xfId="0" applyFont="1" applyFill="1" applyBorder="1" applyAlignment="1">
      <alignment horizontal="center" vertical="center" wrapText="1"/>
    </xf>
    <xf numFmtId="0" fontId="63" fillId="12" borderId="25" xfId="0" applyFont="1" applyFill="1" applyBorder="1" applyAlignment="1">
      <alignment horizontal="center" vertical="center" wrapText="1"/>
    </xf>
    <xf numFmtId="0" fontId="63" fillId="12" borderId="11" xfId="0" applyFont="1" applyFill="1" applyBorder="1" applyAlignment="1">
      <alignment horizontal="center" vertical="top" wrapText="1"/>
    </xf>
    <xf numFmtId="0" fontId="63" fillId="12" borderId="12" xfId="0" applyFont="1" applyFill="1" applyBorder="1" applyAlignment="1">
      <alignment horizontal="center" vertical="top" wrapText="1"/>
    </xf>
    <xf numFmtId="0" fontId="63" fillId="12" borderId="10" xfId="0" applyFont="1" applyFill="1" applyBorder="1" applyAlignment="1">
      <alignment horizontal="center" vertical="top" wrapText="1"/>
    </xf>
    <xf numFmtId="166" fontId="64" fillId="12" borderId="11" xfId="0" applyNumberFormat="1" applyFont="1" applyFill="1" applyBorder="1" applyAlignment="1">
      <alignment horizontal="center" vertical="top" wrapText="1"/>
    </xf>
    <xf numFmtId="166" fontId="64" fillId="12" borderId="12" xfId="0" applyNumberFormat="1" applyFont="1" applyFill="1" applyBorder="1" applyAlignment="1">
      <alignment horizontal="center" vertical="top" wrapText="1"/>
    </xf>
    <xf numFmtId="166" fontId="64" fillId="12" borderId="10" xfId="0" applyNumberFormat="1" applyFont="1" applyFill="1" applyBorder="1" applyAlignment="1">
      <alignment horizontal="center" vertical="top" wrapText="1"/>
    </xf>
    <xf numFmtId="0" fontId="64" fillId="12" borderId="1" xfId="0" applyFont="1"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65" fillId="12" borderId="1" xfId="0" applyFont="1" applyFill="1" applyBorder="1" applyAlignment="1">
      <alignment horizontal="left" vertical="top" wrapText="1"/>
    </xf>
    <xf numFmtId="0" fontId="65" fillId="12" borderId="2" xfId="0" applyFont="1" applyFill="1" applyBorder="1" applyAlignment="1">
      <alignment horizontal="left" vertical="top" wrapText="1"/>
    </xf>
    <xf numFmtId="0" fontId="65" fillId="12" borderId="3" xfId="0" applyFont="1" applyFill="1" applyBorder="1" applyAlignment="1">
      <alignment horizontal="left" vertical="top" wrapText="1"/>
    </xf>
    <xf numFmtId="0" fontId="10" fillId="12" borderId="0" xfId="8" applyFont="1" applyFill="1" applyBorder="1" applyAlignment="1">
      <alignment horizontal="left"/>
    </xf>
    <xf numFmtId="0" fontId="61" fillId="0" borderId="0" xfId="8" applyFont="1" applyAlignment="1">
      <alignment horizontal="left" vertical="top" wrapText="1"/>
    </xf>
    <xf numFmtId="0" fontId="10" fillId="15" borderId="7" xfId="8" applyFont="1" applyFill="1" applyBorder="1" applyAlignment="1" applyProtection="1">
      <alignment horizontal="left" vertical="top"/>
      <protection locked="0"/>
    </xf>
    <xf numFmtId="171" fontId="61" fillId="12" borderId="7" xfId="8" applyNumberFormat="1" applyFont="1" applyFill="1" applyBorder="1" applyAlignment="1">
      <alignment horizontal="center"/>
    </xf>
    <xf numFmtId="0" fontId="45" fillId="15" borderId="7" xfId="8" applyFont="1" applyFill="1" applyBorder="1" applyAlignment="1" applyProtection="1">
      <alignment horizontal="left"/>
      <protection locked="0"/>
    </xf>
    <xf numFmtId="164" fontId="45" fillId="15" borderId="7" xfId="8" applyNumberFormat="1" applyFont="1" applyFill="1" applyBorder="1" applyAlignment="1" applyProtection="1">
      <alignment horizontal="left"/>
      <protection locked="0"/>
    </xf>
  </cellXfs>
  <cellStyles count="9">
    <cellStyle name="Comma" xfId="6" builtinId="3"/>
    <cellStyle name="Currency" xfId="1" builtinId="4"/>
    <cellStyle name="Currency 2" xfId="2"/>
    <cellStyle name="Hyperlink" xfId="3" builtinId="8"/>
    <cellStyle name="Normal" xfId="0" builtinId="0"/>
    <cellStyle name="Normal 2" xfId="4"/>
    <cellStyle name="Normal 3" xfId="7"/>
    <cellStyle name="Normal 4" xfId="8"/>
    <cellStyle name="Percent" xfId="5" builtinId="5"/>
  </cellStyles>
  <dxfs count="5">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patternType="none">
          <bgColor auto="1"/>
        </patternFill>
      </fill>
      <border>
        <left/>
        <right style="thin">
          <color auto="1"/>
        </right>
        <top/>
        <bottom/>
        <vertical/>
        <horizontal/>
      </border>
    </dxf>
    <dxf>
      <font>
        <b/>
        <i/>
        <strike val="0"/>
        <color rgb="FFFF0000"/>
      </font>
    </dxf>
    <dxf>
      <font>
        <b/>
        <i val="0"/>
        <strike val="0"/>
        <color indexed="9"/>
      </font>
      <fill>
        <patternFill>
          <bgColor indexed="10"/>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4800600</xdr:colOff>
      <xdr:row>17</xdr:row>
      <xdr:rowOff>38100</xdr:rowOff>
    </xdr:from>
    <xdr:to>
      <xdr:col>1</xdr:col>
      <xdr:colOff>5038725</xdr:colOff>
      <xdr:row>17</xdr:row>
      <xdr:rowOff>200025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181600" y="4981575"/>
          <a:ext cx="238125" cy="1619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H56050\Local%20Settings\Temporary%20Internet%20Files\Content.Outlook\D6GSQRQ2\RAD%20PHA%20Application%20v27%20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PHA App Form"/>
      <sheetName val="Board Approval Form"/>
      <sheetName val="Mixed Finance Affidavit"/>
      <sheetName val="Financing Letter of Intent"/>
      <sheetName val="Choice Mobility Let Agreement"/>
      <sheetName val="Validation"/>
      <sheetName val="Sample PIC Data"/>
    </sheetNames>
    <sheetDataSet>
      <sheetData sheetId="0"/>
      <sheetData sheetId="1"/>
      <sheetData sheetId="2">
        <row r="97">
          <cell r="B97" t="str">
            <v>PHA's Explanation of the Capital Needs and Replacement Reserves Estimates</v>
          </cell>
        </row>
      </sheetData>
      <sheetData sheetId="3"/>
      <sheetData sheetId="4"/>
      <sheetData sheetId="5"/>
      <sheetData sheetId="6"/>
      <sheetData sheetId="7">
        <row r="45">
          <cell r="A45" t="str">
            <v>CA2010001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autoPageBreaks="0"/>
  </sheetPr>
  <dimension ref="A1:B32"/>
  <sheetViews>
    <sheetView showGridLines="0" topLeftCell="A19" zoomScaleNormal="100" workbookViewId="0">
      <selection activeCell="C18" sqref="C18"/>
    </sheetView>
  </sheetViews>
  <sheetFormatPr defaultColWidth="9.109375" defaultRowHeight="14.4"/>
  <cols>
    <col min="1" max="1" width="5.44140625" style="276" customWidth="1"/>
    <col min="2" max="2" width="95.109375" style="272" customWidth="1"/>
    <col min="3" max="16384" width="9.109375" style="270"/>
  </cols>
  <sheetData>
    <row r="1" spans="1:2" s="269" customFormat="1" ht="21">
      <c r="A1" s="267" t="s">
        <v>252</v>
      </c>
      <c r="B1" s="268"/>
    </row>
    <row r="2" spans="1:2" ht="21">
      <c r="A2" s="267" t="s">
        <v>39</v>
      </c>
      <c r="B2" s="268"/>
    </row>
    <row r="3" spans="1:2" ht="15" customHeight="1">
      <c r="A3" s="271"/>
    </row>
    <row r="4" spans="1:2" ht="15" customHeight="1">
      <c r="A4" s="425" t="s">
        <v>40</v>
      </c>
      <c r="B4" s="425"/>
    </row>
    <row r="5" spans="1:2">
      <c r="A5" s="271"/>
    </row>
    <row r="6" spans="1:2" ht="28.8">
      <c r="A6" s="271">
        <v>1</v>
      </c>
      <c r="B6" s="272" t="s">
        <v>260</v>
      </c>
    </row>
    <row r="7" spans="1:2" ht="43.2">
      <c r="A7" s="271">
        <v>2</v>
      </c>
      <c r="B7" s="272" t="s">
        <v>253</v>
      </c>
    </row>
    <row r="8" spans="1:2">
      <c r="A8" s="271"/>
    </row>
    <row r="9" spans="1:2" ht="15" customHeight="1">
      <c r="A9" s="425" t="s">
        <v>41</v>
      </c>
      <c r="B9" s="425"/>
    </row>
    <row r="10" spans="1:2">
      <c r="A10" s="273"/>
      <c r="B10" s="273"/>
    </row>
    <row r="11" spans="1:2">
      <c r="A11" s="271">
        <v>1</v>
      </c>
      <c r="B11" s="272" t="s">
        <v>81</v>
      </c>
    </row>
    <row r="12" spans="1:2" ht="15" customHeight="1">
      <c r="A12" s="271">
        <f>A11+1</f>
        <v>2</v>
      </c>
      <c r="B12" s="272" t="s">
        <v>65</v>
      </c>
    </row>
    <row r="13" spans="1:2" s="274" customFormat="1" ht="32.25" customHeight="1">
      <c r="A13" s="271">
        <f>A12+1</f>
        <v>3</v>
      </c>
      <c r="B13" s="272" t="s">
        <v>254</v>
      </c>
    </row>
    <row r="14" spans="1:2">
      <c r="A14" s="271"/>
    </row>
    <row r="15" spans="1:2" customFormat="1">
      <c r="A15" s="425" t="s">
        <v>255</v>
      </c>
      <c r="B15" s="425"/>
    </row>
    <row r="16" spans="1:2">
      <c r="A16" s="271"/>
    </row>
    <row r="17" spans="1:2" ht="15" customHeight="1">
      <c r="A17" s="271">
        <v>1</v>
      </c>
      <c r="B17" s="272" t="s">
        <v>256</v>
      </c>
    </row>
    <row r="18" spans="1:2" ht="28.8">
      <c r="A18" s="271">
        <f>A17+1</f>
        <v>2</v>
      </c>
      <c r="B18" s="272" t="s">
        <v>257</v>
      </c>
    </row>
    <row r="19" spans="1:2" ht="78" customHeight="1">
      <c r="A19" s="271">
        <f>A18+1</f>
        <v>3</v>
      </c>
      <c r="B19" s="272" t="s">
        <v>258</v>
      </c>
    </row>
    <row r="20" spans="1:2" ht="28.8">
      <c r="A20" s="271">
        <v>5</v>
      </c>
      <c r="B20" s="272" t="s">
        <v>259</v>
      </c>
    </row>
    <row r="21" spans="1:2" ht="287.25" customHeight="1">
      <c r="A21" s="271">
        <v>6</v>
      </c>
      <c r="B21" s="275" t="s">
        <v>261</v>
      </c>
    </row>
    <row r="22" spans="1:2">
      <c r="A22" s="271"/>
    </row>
    <row r="23" spans="1:2" ht="15" customHeight="1">
      <c r="A23" s="271"/>
    </row>
    <row r="24" spans="1:2" ht="15" customHeight="1">
      <c r="A24" s="270"/>
      <c r="B24" s="270"/>
    </row>
    <row r="25" spans="1:2" ht="15" customHeight="1">
      <c r="A25" s="271"/>
    </row>
    <row r="29" spans="1:2" ht="15" customHeight="1"/>
    <row r="32" spans="1:2" ht="15" customHeight="1"/>
  </sheetData>
  <mergeCells count="3">
    <mergeCell ref="A4:B4"/>
    <mergeCell ref="A9:B9"/>
    <mergeCell ref="A15:B15"/>
  </mergeCells>
  <pageMargins left="0.7" right="0.7" top="0.75" bottom="0.75" header="0.3" footer="0.3"/>
  <pageSetup scale="82" orientation="portrait" r:id="rId1"/>
  <rowBreaks count="1" manualBreakCount="1">
    <brk id="21" max="1" man="1"/>
  </rowBreaks>
  <drawing r:id="rId2"/>
</worksheet>
</file>

<file path=xl/worksheets/sheet2.xml><?xml version="1.0" encoding="utf-8"?>
<worksheet xmlns="http://schemas.openxmlformats.org/spreadsheetml/2006/main" xmlns:r="http://schemas.openxmlformats.org/officeDocument/2006/relationships">
  <sheetPr codeName="Sheet2" enableFormatConditionsCalculation="0">
    <pageSetUpPr autoPageBreaks="0"/>
  </sheetPr>
  <dimension ref="A1:BN347"/>
  <sheetViews>
    <sheetView topLeftCell="A253" zoomScale="85" zoomScaleNormal="85" zoomScaleSheetLayoutView="120" zoomScalePageLayoutView="110" workbookViewId="0">
      <selection activeCell="G283" sqref="G283"/>
    </sheetView>
  </sheetViews>
  <sheetFormatPr defaultColWidth="8.88671875" defaultRowHeight="15.6"/>
  <cols>
    <col min="1" max="1" width="3" style="9" customWidth="1"/>
    <col min="2" max="3" width="8.88671875" style="2"/>
    <col min="4" max="11" width="11.44140625" style="2" customWidth="1"/>
    <col min="12" max="12" width="8.88671875" style="2"/>
    <col min="13" max="13" width="2" style="8" customWidth="1"/>
    <col min="14" max="14" width="9.109375" style="2" customWidth="1"/>
    <col min="15" max="15" width="9.109375" style="34" customWidth="1"/>
    <col min="16" max="16" width="12.44140625" style="2" customWidth="1"/>
    <col min="17" max="48" width="9.109375" style="2" customWidth="1"/>
    <col min="49" max="16384" width="8.88671875" style="2"/>
  </cols>
  <sheetData>
    <row r="1" spans="1:58" ht="17.399999999999999">
      <c r="A1" s="197" t="s">
        <v>132</v>
      </c>
      <c r="B1" s="3"/>
      <c r="C1" s="3"/>
      <c r="D1" s="3"/>
      <c r="E1" s="3"/>
      <c r="F1" s="3"/>
      <c r="G1" s="3"/>
      <c r="H1" s="3"/>
      <c r="I1" s="3"/>
      <c r="J1" s="6"/>
      <c r="K1" s="3"/>
      <c r="L1" s="158" t="s">
        <v>29</v>
      </c>
      <c r="M1" s="7"/>
      <c r="N1" s="3"/>
      <c r="O1" s="31"/>
      <c r="P1" s="3"/>
      <c r="Q1" s="3"/>
      <c r="R1" s="3"/>
      <c r="S1" s="3"/>
      <c r="T1" s="3"/>
      <c r="U1" s="3"/>
      <c r="V1" s="3"/>
      <c r="W1" s="3"/>
      <c r="X1" s="3"/>
      <c r="Y1" s="3"/>
      <c r="Z1" s="3"/>
      <c r="AA1" s="3"/>
      <c r="AB1" s="3"/>
      <c r="AC1" s="3"/>
      <c r="AD1" s="3"/>
      <c r="AE1" s="3"/>
      <c r="AF1" s="3"/>
      <c r="AG1" s="3"/>
      <c r="AH1" s="3"/>
      <c r="AI1" s="3"/>
      <c r="AJ1" s="3"/>
      <c r="AK1" s="4"/>
      <c r="AL1" s="4"/>
      <c r="AM1" s="4"/>
      <c r="AN1" s="4"/>
      <c r="AO1" s="4"/>
      <c r="AP1" s="4"/>
      <c r="AQ1" s="4"/>
      <c r="AR1" s="4"/>
      <c r="AS1" s="4"/>
      <c r="AT1" s="4"/>
      <c r="AU1" s="4"/>
      <c r="AV1" s="4"/>
      <c r="AW1" s="4"/>
      <c r="AX1" s="4"/>
      <c r="AY1" s="4"/>
      <c r="AZ1" s="4"/>
      <c r="BA1" s="4"/>
      <c r="BB1" s="4"/>
      <c r="BC1" s="4"/>
      <c r="BD1" s="4"/>
      <c r="BE1" s="3"/>
      <c r="BF1" s="4"/>
    </row>
    <row r="2" spans="1:58" s="5" customFormat="1" ht="17.399999999999999">
      <c r="A2" s="400" t="s">
        <v>28</v>
      </c>
      <c r="B2" s="156"/>
      <c r="C2" s="156"/>
      <c r="D2" s="156"/>
      <c r="E2" s="156"/>
      <c r="F2" s="156"/>
      <c r="G2" s="156"/>
      <c r="H2" s="156"/>
      <c r="I2" s="156"/>
      <c r="J2" s="156"/>
      <c r="K2" s="156"/>
      <c r="L2" s="401" t="s">
        <v>133</v>
      </c>
      <c r="M2" s="25"/>
      <c r="O2" s="32"/>
      <c r="AK2" s="26"/>
      <c r="AL2" s="26"/>
      <c r="AM2" s="26"/>
      <c r="AN2" s="26"/>
      <c r="AO2" s="26"/>
      <c r="AP2" s="26"/>
      <c r="AQ2" s="26"/>
      <c r="AR2" s="26"/>
      <c r="AS2" s="26"/>
      <c r="AT2" s="26"/>
      <c r="AU2" s="26"/>
      <c r="AV2" s="26"/>
      <c r="AW2" s="26"/>
      <c r="AX2" s="26"/>
      <c r="AY2" s="26"/>
      <c r="AZ2" s="26"/>
      <c r="BA2" s="26"/>
      <c r="BB2" s="26"/>
      <c r="BC2" s="26"/>
      <c r="BD2" s="26"/>
      <c r="BF2" s="26"/>
    </row>
    <row r="3" spans="1:58" ht="27.9" customHeight="1">
      <c r="A3" s="500" t="s">
        <v>112</v>
      </c>
      <c r="B3" s="439"/>
      <c r="C3" s="439"/>
      <c r="D3" s="439"/>
      <c r="E3" s="439"/>
      <c r="F3" s="439"/>
      <c r="G3" s="439"/>
      <c r="H3" s="439"/>
      <c r="I3" s="439"/>
      <c r="J3" s="439"/>
      <c r="K3" s="439"/>
      <c r="L3" s="440"/>
      <c r="N3" s="1"/>
      <c r="O3" s="33"/>
      <c r="P3" s="1"/>
      <c r="Q3" s="1"/>
      <c r="R3" s="1"/>
      <c r="S3" s="1"/>
      <c r="T3" s="1"/>
      <c r="U3" s="1"/>
      <c r="V3" s="1"/>
      <c r="W3" s="1"/>
      <c r="X3" s="1"/>
      <c r="Y3" s="1"/>
      <c r="Z3" s="1"/>
      <c r="AA3" s="1"/>
    </row>
    <row r="4" spans="1:58">
      <c r="A4" s="187"/>
      <c r="B4" s="5"/>
      <c r="C4" s="5"/>
      <c r="D4" s="5"/>
      <c r="E4" s="5"/>
      <c r="F4" s="5"/>
      <c r="G4" s="5"/>
      <c r="H4" s="5"/>
      <c r="I4" s="5"/>
      <c r="J4" s="5"/>
      <c r="K4" s="5"/>
      <c r="L4" s="136"/>
      <c r="U4" s="1"/>
      <c r="V4" s="1"/>
    </row>
    <row r="5" spans="1:58">
      <c r="A5" s="402" t="s">
        <v>247</v>
      </c>
      <c r="B5" s="403"/>
      <c r="C5" s="403"/>
      <c r="D5" s="403"/>
      <c r="E5" s="403"/>
      <c r="F5" s="403"/>
      <c r="G5" s="403"/>
      <c r="H5" s="403"/>
      <c r="I5" s="403"/>
      <c r="J5" s="403"/>
      <c r="K5" s="403"/>
      <c r="L5" s="404"/>
      <c r="N5" s="9">
        <v>1</v>
      </c>
      <c r="O5" s="35"/>
    </row>
    <row r="6" spans="1:58">
      <c r="A6" s="187"/>
      <c r="B6" s="5"/>
      <c r="C6" s="5"/>
      <c r="D6" s="5"/>
      <c r="E6" s="5"/>
      <c r="F6" s="5"/>
      <c r="G6" s="5"/>
      <c r="H6" s="5"/>
      <c r="I6" s="5"/>
      <c r="J6" s="5"/>
      <c r="K6" s="5"/>
      <c r="L6" s="136"/>
    </row>
    <row r="7" spans="1:58">
      <c r="A7" s="187"/>
      <c r="B7" s="5" t="s">
        <v>135</v>
      </c>
      <c r="C7" s="5"/>
      <c r="D7" s="5"/>
      <c r="F7" s="426"/>
      <c r="G7" s="427"/>
      <c r="H7" s="427"/>
      <c r="I7" s="427"/>
      <c r="J7" s="427"/>
      <c r="K7" s="428"/>
      <c r="L7" s="136"/>
    </row>
    <row r="8" spans="1:58">
      <c r="A8" s="187"/>
      <c r="B8" s="5" t="s">
        <v>136</v>
      </c>
      <c r="C8" s="5"/>
      <c r="D8" s="5"/>
      <c r="E8" s="5"/>
      <c r="F8" s="5"/>
      <c r="G8" s="5"/>
      <c r="H8" s="5"/>
      <c r="I8" s="5"/>
      <c r="J8" s="5"/>
      <c r="K8" s="5"/>
      <c r="L8" s="136"/>
    </row>
    <row r="9" spans="1:58">
      <c r="A9" s="138" t="s">
        <v>134</v>
      </c>
      <c r="B9" s="140" t="s">
        <v>137</v>
      </c>
      <c r="C9" s="5"/>
      <c r="D9" s="5"/>
      <c r="F9" s="426"/>
      <c r="G9" s="427"/>
      <c r="H9" s="427"/>
      <c r="I9" s="427"/>
      <c r="J9" s="427"/>
      <c r="K9" s="428"/>
      <c r="L9" s="136"/>
    </row>
    <row r="10" spans="1:58">
      <c r="A10" s="187"/>
      <c r="B10" s="140" t="s">
        <v>138</v>
      </c>
      <c r="C10" s="5"/>
      <c r="D10" s="5"/>
      <c r="F10" s="426"/>
      <c r="G10" s="427"/>
      <c r="H10" s="427"/>
      <c r="I10" s="427"/>
      <c r="J10" s="427"/>
      <c r="K10" s="428"/>
      <c r="L10" s="136"/>
    </row>
    <row r="11" spans="1:58">
      <c r="A11" s="187"/>
      <c r="B11" s="140" t="s">
        <v>139</v>
      </c>
      <c r="C11" s="5"/>
      <c r="D11" s="5"/>
      <c r="F11" s="426"/>
      <c r="G11" s="427"/>
      <c r="H11" s="427"/>
      <c r="I11" s="427"/>
      <c r="J11" s="427"/>
      <c r="K11" s="428"/>
      <c r="L11" s="136"/>
    </row>
    <row r="12" spans="1:58">
      <c r="A12" s="187"/>
      <c r="B12" s="140" t="s">
        <v>140</v>
      </c>
      <c r="C12" s="5"/>
      <c r="D12" s="5"/>
      <c r="F12" s="426"/>
      <c r="G12" s="427"/>
      <c r="H12" s="428"/>
      <c r="I12" s="5"/>
      <c r="J12" s="5"/>
      <c r="K12" s="5"/>
      <c r="L12" s="136"/>
    </row>
    <row r="13" spans="1:58">
      <c r="A13" s="187"/>
      <c r="B13" s="140" t="s">
        <v>141</v>
      </c>
      <c r="C13" s="5"/>
      <c r="D13" s="5"/>
      <c r="F13" s="135"/>
      <c r="G13" s="139" t="s">
        <v>142</v>
      </c>
      <c r="H13" s="5"/>
      <c r="I13" s="5"/>
      <c r="J13" s="5"/>
      <c r="K13" s="5"/>
      <c r="L13" s="136"/>
    </row>
    <row r="14" spans="1:58">
      <c r="A14" s="187"/>
      <c r="B14" s="140" t="s">
        <v>143</v>
      </c>
      <c r="C14" s="5"/>
      <c r="D14" s="5"/>
      <c r="F14" s="426"/>
      <c r="G14" s="428"/>
      <c r="H14" s="5"/>
      <c r="I14" s="5"/>
      <c r="J14" s="5"/>
      <c r="K14" s="5"/>
      <c r="L14" s="136"/>
    </row>
    <row r="15" spans="1:58">
      <c r="A15" s="187"/>
      <c r="B15" s="140" t="s">
        <v>144</v>
      </c>
      <c r="C15" s="5"/>
      <c r="D15" s="5"/>
      <c r="F15" s="426"/>
      <c r="G15" s="428"/>
      <c r="H15" s="5"/>
      <c r="I15" s="5"/>
      <c r="J15" s="5"/>
      <c r="K15" s="5"/>
      <c r="L15" s="136"/>
    </row>
    <row r="16" spans="1:58">
      <c r="A16" s="187"/>
      <c r="B16" s="140" t="s">
        <v>145</v>
      </c>
      <c r="C16" s="5"/>
      <c r="D16" s="5"/>
      <c r="F16" s="429"/>
      <c r="G16" s="430"/>
      <c r="H16" s="430"/>
      <c r="I16" s="430"/>
      <c r="J16" s="430"/>
      <c r="K16" s="431"/>
      <c r="L16" s="136"/>
    </row>
    <row r="17" spans="1:14">
      <c r="A17" s="187"/>
      <c r="B17" s="5"/>
      <c r="C17" s="5"/>
      <c r="D17" s="5"/>
      <c r="E17" s="5"/>
      <c r="F17" s="5"/>
      <c r="G17" s="5"/>
      <c r="H17" s="5"/>
      <c r="I17" s="5"/>
      <c r="J17" s="5"/>
      <c r="K17" s="5"/>
      <c r="L17" s="136"/>
    </row>
    <row r="18" spans="1:14">
      <c r="A18" s="187"/>
      <c r="B18" s="5" t="s">
        <v>130</v>
      </c>
      <c r="C18" s="5"/>
      <c r="D18" s="5"/>
      <c r="E18" s="5"/>
      <c r="F18" s="5"/>
      <c r="G18" s="5"/>
      <c r="H18" s="5"/>
      <c r="I18" s="5"/>
      <c r="J18" s="5"/>
      <c r="K18" s="5"/>
      <c r="L18" s="136"/>
    </row>
    <row r="19" spans="1:14">
      <c r="A19" s="187"/>
      <c r="B19" s="140" t="s">
        <v>131</v>
      </c>
      <c r="C19" s="5"/>
      <c r="D19" s="5"/>
      <c r="F19" s="426"/>
      <c r="G19" s="427"/>
      <c r="H19" s="427"/>
      <c r="I19" s="427"/>
      <c r="J19" s="427"/>
      <c r="K19" s="428"/>
      <c r="L19" s="136"/>
    </row>
    <row r="20" spans="1:14">
      <c r="A20" s="187"/>
      <c r="B20" s="140" t="s">
        <v>138</v>
      </c>
      <c r="C20" s="5"/>
      <c r="D20" s="5"/>
      <c r="F20" s="426"/>
      <c r="G20" s="427"/>
      <c r="H20" s="427"/>
      <c r="I20" s="427"/>
      <c r="J20" s="427"/>
      <c r="K20" s="428"/>
      <c r="L20" s="136"/>
    </row>
    <row r="21" spans="1:14">
      <c r="A21" s="187"/>
      <c r="B21" s="140" t="s">
        <v>103</v>
      </c>
      <c r="C21" s="5"/>
      <c r="D21" s="5"/>
      <c r="F21" s="437"/>
      <c r="G21" s="438"/>
      <c r="H21" s="139" t="s">
        <v>104</v>
      </c>
      <c r="I21" s="5"/>
      <c r="J21" s="5"/>
      <c r="K21" s="5"/>
      <c r="L21" s="136"/>
      <c r="N21" s="261"/>
    </row>
    <row r="22" spans="1:14">
      <c r="A22" s="187"/>
      <c r="B22" s="5"/>
      <c r="C22" s="5"/>
      <c r="D22" s="5"/>
      <c r="E22" s="5"/>
      <c r="F22" s="5"/>
      <c r="G22" s="5"/>
      <c r="H22" s="5"/>
      <c r="I22" s="5"/>
      <c r="J22" s="5"/>
      <c r="K22" s="5"/>
      <c r="L22" s="136"/>
    </row>
    <row r="23" spans="1:14">
      <c r="A23" s="187"/>
      <c r="B23" s="5" t="s">
        <v>92</v>
      </c>
      <c r="C23" s="5"/>
      <c r="D23" s="5"/>
      <c r="F23" s="426"/>
      <c r="G23" s="427"/>
      <c r="H23" s="427"/>
      <c r="I23" s="427"/>
      <c r="J23" s="427"/>
      <c r="K23" s="428"/>
      <c r="L23" s="136"/>
    </row>
    <row r="24" spans="1:14">
      <c r="A24" s="187"/>
      <c r="B24" s="140" t="s">
        <v>128</v>
      </c>
      <c r="C24" s="5"/>
      <c r="D24" s="5"/>
      <c r="F24" s="426"/>
      <c r="G24" s="427"/>
      <c r="H24" s="427"/>
      <c r="I24" s="427"/>
      <c r="J24" s="427"/>
      <c r="K24" s="428"/>
      <c r="L24" s="136"/>
    </row>
    <row r="25" spans="1:14">
      <c r="A25" s="187"/>
      <c r="B25" s="140" t="s">
        <v>140</v>
      </c>
      <c r="C25" s="5"/>
      <c r="D25" s="5"/>
      <c r="F25" s="426"/>
      <c r="G25" s="427"/>
      <c r="H25" s="428"/>
      <c r="I25" s="5"/>
      <c r="J25" s="5"/>
      <c r="K25" s="5"/>
      <c r="L25" s="136"/>
    </row>
    <row r="26" spans="1:14">
      <c r="A26" s="187"/>
      <c r="B26" s="140" t="s">
        <v>93</v>
      </c>
      <c r="C26" s="5"/>
      <c r="D26" s="5"/>
      <c r="F26" s="426"/>
      <c r="G26" s="427"/>
      <c r="H26" s="5"/>
      <c r="I26" s="5"/>
      <c r="J26" s="5"/>
      <c r="K26" s="5"/>
      <c r="L26" s="136"/>
    </row>
    <row r="27" spans="1:14">
      <c r="A27" s="187"/>
      <c r="B27" s="140" t="s">
        <v>141</v>
      </c>
      <c r="C27" s="5"/>
      <c r="D27" s="5"/>
      <c r="F27" s="135"/>
      <c r="G27" s="139" t="s">
        <v>142</v>
      </c>
      <c r="H27" s="5"/>
      <c r="I27" s="5"/>
      <c r="J27" s="5"/>
      <c r="K27" s="5"/>
      <c r="L27" s="136"/>
    </row>
    <row r="28" spans="1:14">
      <c r="A28" s="187"/>
      <c r="B28" s="140" t="s">
        <v>143</v>
      </c>
      <c r="C28" s="5"/>
      <c r="D28" s="5"/>
      <c r="F28" s="426"/>
      <c r="G28" s="428"/>
      <c r="H28" s="5"/>
      <c r="I28" s="5"/>
      <c r="J28" s="5"/>
      <c r="K28" s="5"/>
      <c r="L28" s="136"/>
    </row>
    <row r="29" spans="1:14">
      <c r="A29" s="187"/>
      <c r="B29" s="5"/>
      <c r="C29" s="5"/>
      <c r="D29" s="5"/>
      <c r="E29" s="5"/>
      <c r="F29" s="5"/>
      <c r="G29" s="5"/>
      <c r="H29" s="5"/>
      <c r="I29" s="5"/>
      <c r="J29" s="5"/>
      <c r="K29" s="5"/>
      <c r="L29" s="136"/>
    </row>
    <row r="30" spans="1:14">
      <c r="A30" s="138" t="s">
        <v>134</v>
      </c>
      <c r="B30" s="19" t="s">
        <v>82</v>
      </c>
      <c r="C30" s="5"/>
      <c r="D30" s="5"/>
      <c r="F30" s="426"/>
      <c r="G30" s="427"/>
      <c r="H30" s="428"/>
      <c r="I30" s="5"/>
      <c r="J30" s="5"/>
      <c r="K30" s="5"/>
      <c r="L30" s="136"/>
    </row>
    <row r="31" spans="1:14">
      <c r="A31" s="187"/>
      <c r="B31" s="140" t="s">
        <v>83</v>
      </c>
      <c r="C31" s="5"/>
      <c r="D31" s="5"/>
      <c r="F31" s="437"/>
      <c r="G31" s="438"/>
      <c r="H31" s="5"/>
      <c r="I31" s="5"/>
      <c r="J31" s="5"/>
      <c r="K31" s="5"/>
      <c r="L31" s="136"/>
    </row>
    <row r="32" spans="1:14">
      <c r="A32" s="187"/>
      <c r="B32" s="140" t="s">
        <v>84</v>
      </c>
      <c r="C32" s="5"/>
      <c r="D32" s="5"/>
      <c r="F32" s="437"/>
      <c r="G32" s="438"/>
      <c r="H32" s="5"/>
      <c r="I32" s="5"/>
      <c r="J32" s="5"/>
      <c r="K32" s="5"/>
      <c r="L32" s="136"/>
    </row>
    <row r="33" spans="1:21">
      <c r="A33" s="187"/>
      <c r="B33" s="5"/>
      <c r="C33" s="5"/>
      <c r="D33" s="5"/>
      <c r="E33" s="5"/>
      <c r="F33" s="5"/>
      <c r="G33" s="5"/>
      <c r="H33" s="5"/>
      <c r="I33" s="5"/>
      <c r="J33" s="5"/>
      <c r="K33" s="5"/>
      <c r="L33" s="136"/>
    </row>
    <row r="34" spans="1:21">
      <c r="A34" s="402" t="s">
        <v>246</v>
      </c>
      <c r="B34" s="403"/>
      <c r="C34" s="403"/>
      <c r="D34" s="403"/>
      <c r="E34" s="403"/>
      <c r="F34" s="403"/>
      <c r="G34" s="403"/>
      <c r="H34" s="403"/>
      <c r="I34" s="403"/>
      <c r="J34" s="403"/>
      <c r="K34" s="403"/>
      <c r="L34" s="404"/>
      <c r="N34" s="9">
        <f>+N5+1</f>
        <v>2</v>
      </c>
      <c r="O34" s="35"/>
    </row>
    <row r="35" spans="1:21">
      <c r="A35" s="187"/>
      <c r="B35" s="5"/>
      <c r="C35" s="5"/>
      <c r="D35" s="5"/>
      <c r="E35" s="5"/>
      <c r="F35" s="5"/>
      <c r="G35" s="5"/>
      <c r="H35" s="5"/>
      <c r="I35" s="5"/>
      <c r="J35" s="5"/>
      <c r="K35" s="5"/>
      <c r="L35" s="136"/>
    </row>
    <row r="36" spans="1:21">
      <c r="A36" s="187"/>
      <c r="B36" s="5" t="s">
        <v>125</v>
      </c>
      <c r="C36" s="5"/>
      <c r="D36" s="5"/>
      <c r="E36" s="5"/>
      <c r="F36" s="5"/>
      <c r="G36" s="426"/>
      <c r="H36" s="427"/>
      <c r="I36" s="427"/>
      <c r="J36" s="428"/>
      <c r="K36" s="5"/>
      <c r="L36" s="136"/>
      <c r="P36" s="20" t="s">
        <v>126</v>
      </c>
      <c r="Q36" s="21" t="s">
        <v>127</v>
      </c>
    </row>
    <row r="37" spans="1:21">
      <c r="A37" s="187"/>
      <c r="B37" s="196" t="str">
        <f>IF(G36=$Q$36,"Applicant must submit a signed letter from a voucher agency evidencing their willingness to administer the PBV contract","")</f>
        <v/>
      </c>
      <c r="C37" s="5"/>
      <c r="D37" s="5"/>
      <c r="E37" s="5"/>
      <c r="F37" s="5"/>
      <c r="G37" s="5"/>
      <c r="H37" s="5"/>
      <c r="I37" s="5"/>
      <c r="J37" s="5"/>
      <c r="K37" s="5"/>
      <c r="L37" s="136"/>
      <c r="P37" s="1" t="str">
        <f>IF(G36=P36,"PBRA","PBVs")</f>
        <v>PBVs</v>
      </c>
    </row>
    <row r="38" spans="1:21">
      <c r="A38" s="187"/>
      <c r="B38" s="5" t="s">
        <v>183</v>
      </c>
      <c r="C38" s="5"/>
      <c r="D38" s="5"/>
      <c r="E38" s="5"/>
      <c r="F38" s="5"/>
      <c r="G38" s="131"/>
      <c r="I38" s="5"/>
      <c r="J38" s="5"/>
      <c r="K38" s="5"/>
      <c r="L38" s="136"/>
      <c r="O38" s="34">
        <f>IF(AND(G36=Q36,G38="Yes"),1,0)</f>
        <v>0</v>
      </c>
      <c r="P38" s="22"/>
      <c r="Q38" s="1"/>
    </row>
    <row r="39" spans="1:21">
      <c r="A39" s="187"/>
      <c r="B39" s="196" t="str">
        <f>IF(AND(G36=Q36,G38="Yes"),"Fatal error:Projects converting to PBV are ineligible for the exemption","")</f>
        <v/>
      </c>
      <c r="C39" s="5"/>
      <c r="D39" s="5"/>
      <c r="E39" s="5"/>
      <c r="F39" s="5"/>
      <c r="G39" s="5"/>
      <c r="H39" s="5"/>
      <c r="I39" s="5"/>
      <c r="J39" s="5"/>
      <c r="K39" s="5"/>
      <c r="L39" s="136"/>
    </row>
    <row r="40" spans="1:21" ht="15" customHeight="1">
      <c r="A40" s="408"/>
      <c r="B40" s="6"/>
      <c r="C40" s="6"/>
      <c r="D40" s="6"/>
      <c r="E40" s="6"/>
      <c r="F40" s="6"/>
      <c r="G40" s="6"/>
      <c r="H40" s="6"/>
      <c r="I40" s="6"/>
      <c r="J40" s="6"/>
      <c r="K40" s="6"/>
      <c r="L40" s="6"/>
    </row>
    <row r="41" spans="1:21">
      <c r="A41" s="405" t="s">
        <v>248</v>
      </c>
      <c r="B41" s="406"/>
      <c r="C41" s="406"/>
      <c r="D41" s="406"/>
      <c r="E41" s="406"/>
      <c r="F41" s="406"/>
      <c r="G41" s="406"/>
      <c r="H41" s="406"/>
      <c r="I41" s="406"/>
      <c r="J41" s="406"/>
      <c r="K41" s="406"/>
      <c r="L41" s="407"/>
      <c r="N41" s="9">
        <f>+N34+1</f>
        <v>3</v>
      </c>
      <c r="O41" s="35"/>
    </row>
    <row r="42" spans="1:21">
      <c r="A42" s="409" t="s">
        <v>302</v>
      </c>
      <c r="B42" s="5"/>
      <c r="C42" s="5"/>
      <c r="D42" s="5"/>
      <c r="E42" s="5"/>
      <c r="F42" s="5"/>
      <c r="G42" s="5"/>
      <c r="H42" s="5"/>
      <c r="I42" s="5"/>
      <c r="J42" s="5"/>
      <c r="K42" s="5"/>
      <c r="L42" s="136"/>
    </row>
    <row r="43" spans="1:21" s="1" customFormat="1">
      <c r="A43" s="391" t="s">
        <v>134</v>
      </c>
      <c r="B43" s="198" t="s">
        <v>184</v>
      </c>
      <c r="C43" s="142"/>
      <c r="D43" s="142"/>
      <c r="E43" s="124"/>
      <c r="F43" s="143" t="s">
        <v>85</v>
      </c>
      <c r="G43" s="143" t="s">
        <v>86</v>
      </c>
      <c r="H43" s="143" t="s">
        <v>87</v>
      </c>
      <c r="I43" s="143" t="s">
        <v>88</v>
      </c>
      <c r="J43" s="143" t="s">
        <v>89</v>
      </c>
      <c r="K43" s="143" t="s">
        <v>90</v>
      </c>
      <c r="L43" s="210" t="s">
        <v>91</v>
      </c>
      <c r="M43" s="12"/>
      <c r="O43" s="33"/>
      <c r="P43" s="1">
        <v>0</v>
      </c>
      <c r="Q43" s="1">
        <v>1</v>
      </c>
      <c r="R43" s="1">
        <v>2</v>
      </c>
      <c r="S43" s="1">
        <v>3</v>
      </c>
      <c r="T43" s="1">
        <v>4</v>
      </c>
      <c r="U43" s="1">
        <v>5</v>
      </c>
    </row>
    <row r="44" spans="1:21" s="1" customFormat="1" ht="13.2">
      <c r="A44" s="188"/>
      <c r="B44" s="144" t="s">
        <v>113</v>
      </c>
      <c r="C44" s="142"/>
      <c r="D44" s="142"/>
      <c r="E44" s="124"/>
      <c r="F44" s="23"/>
      <c r="G44" s="23"/>
      <c r="H44" s="23"/>
      <c r="I44" s="23"/>
      <c r="J44" s="23"/>
      <c r="K44" s="23"/>
      <c r="L44" s="210">
        <f>SUM(F44:K44)</f>
        <v>0</v>
      </c>
      <c r="M44" s="12"/>
      <c r="O44" s="33"/>
    </row>
    <row r="45" spans="1:21" s="1" customFormat="1" ht="13.2">
      <c r="A45" s="188"/>
      <c r="B45" s="144" t="s">
        <v>114</v>
      </c>
      <c r="C45" s="142"/>
      <c r="D45" s="142"/>
      <c r="E45" s="124"/>
      <c r="F45" s="23"/>
      <c r="G45" s="23"/>
      <c r="H45" s="23"/>
      <c r="I45" s="23"/>
      <c r="J45" s="23"/>
      <c r="K45" s="23"/>
      <c r="L45" s="210">
        <f>SUM(F45:K45)</f>
        <v>0</v>
      </c>
      <c r="M45" s="12"/>
      <c r="O45" s="33"/>
    </row>
    <row r="46" spans="1:21" s="1" customFormat="1" ht="13.2">
      <c r="A46" s="188"/>
      <c r="B46" s="144" t="s">
        <v>8</v>
      </c>
      <c r="C46" s="142"/>
      <c r="D46" s="142"/>
      <c r="E46" s="124"/>
      <c r="F46" s="16"/>
      <c r="G46" s="16"/>
      <c r="H46" s="16"/>
      <c r="I46" s="16"/>
      <c r="J46" s="16"/>
      <c r="K46" s="16"/>
      <c r="L46" s="211">
        <f>IFERROR(SUMPRODUCT(F45:K45,F46:K46)/L45,0)</f>
        <v>0</v>
      </c>
      <c r="M46" s="12"/>
      <c r="O46" s="33"/>
    </row>
    <row r="47" spans="1:21" s="1" customFormat="1" ht="13.2">
      <c r="A47" s="188"/>
      <c r="B47" s="144" t="s">
        <v>9</v>
      </c>
      <c r="C47" s="142"/>
      <c r="D47" s="142"/>
      <c r="E47" s="124"/>
      <c r="F47" s="16"/>
      <c r="G47" s="16"/>
      <c r="H47" s="16"/>
      <c r="I47" s="16"/>
      <c r="J47" s="16"/>
      <c r="K47" s="16"/>
      <c r="L47" s="211">
        <f>IFERROR(SUMPRODUCT(F45:K45,F47:K47)/L45,0)</f>
        <v>0</v>
      </c>
      <c r="M47" s="12"/>
      <c r="O47" s="33"/>
    </row>
    <row r="48" spans="1:21" s="1" customFormat="1" ht="13.2">
      <c r="A48" s="188"/>
      <c r="B48" s="159"/>
      <c r="C48" s="142"/>
      <c r="D48" s="142"/>
      <c r="E48" s="264"/>
      <c r="F48" s="207"/>
      <c r="G48" s="207"/>
      <c r="H48" s="207"/>
      <c r="I48" s="207"/>
      <c r="J48" s="207"/>
      <c r="K48" s="207"/>
      <c r="L48" s="212"/>
      <c r="M48" s="12"/>
      <c r="O48" s="33"/>
    </row>
    <row r="49" spans="1:60" s="1" customFormat="1" ht="13.2">
      <c r="A49" s="188"/>
      <c r="B49" s="198" t="s">
        <v>96</v>
      </c>
      <c r="C49" s="142"/>
      <c r="D49" s="142"/>
      <c r="E49" s="264"/>
      <c r="F49" s="208"/>
      <c r="G49" s="208"/>
      <c r="H49" s="208"/>
      <c r="I49" s="208"/>
      <c r="J49" s="208"/>
      <c r="K49" s="208"/>
      <c r="L49" s="210"/>
      <c r="M49" s="12"/>
      <c r="O49" s="33"/>
    </row>
    <row r="50" spans="1:60" s="1" customFormat="1" ht="13.2">
      <c r="A50" s="188"/>
      <c r="B50" s="144" t="s">
        <v>66</v>
      </c>
      <c r="C50" s="124"/>
      <c r="D50" s="124"/>
      <c r="E50" s="124"/>
      <c r="F50" s="23"/>
      <c r="G50" s="23"/>
      <c r="H50" s="23"/>
      <c r="I50" s="23"/>
      <c r="J50" s="23"/>
      <c r="K50" s="23"/>
      <c r="L50" s="210">
        <f>SUM(F50:K50)</f>
        <v>0</v>
      </c>
      <c r="M50" s="12"/>
      <c r="O50" s="33"/>
    </row>
    <row r="51" spans="1:60" s="1" customFormat="1" ht="13.2">
      <c r="A51" s="188"/>
      <c r="B51" s="144" t="s">
        <v>115</v>
      </c>
      <c r="C51" s="124"/>
      <c r="D51" s="124"/>
      <c r="E51" s="124"/>
      <c r="F51" s="16"/>
      <c r="G51" s="16"/>
      <c r="H51" s="16"/>
      <c r="I51" s="16"/>
      <c r="J51" s="16"/>
      <c r="K51" s="16"/>
      <c r="L51" s="211">
        <f>IFERROR(SUMPRODUCT(F50:K50,F51:K51)/L50,0)</f>
        <v>0</v>
      </c>
      <c r="M51" s="12"/>
      <c r="O51" s="33"/>
    </row>
    <row r="52" spans="1:60" s="1" customFormat="1" ht="13.2">
      <c r="A52" s="188"/>
      <c r="B52" s="159"/>
      <c r="C52" s="124"/>
      <c r="D52" s="124"/>
      <c r="E52" s="264"/>
      <c r="F52" s="207"/>
      <c r="G52" s="207"/>
      <c r="H52" s="207"/>
      <c r="I52" s="207"/>
      <c r="J52" s="207"/>
      <c r="K52" s="207"/>
      <c r="L52" s="213"/>
      <c r="M52" s="12"/>
      <c r="O52" s="33"/>
    </row>
    <row r="53" spans="1:60" s="1" customFormat="1" ht="13.2">
      <c r="A53" s="188"/>
      <c r="B53" s="198" t="s">
        <v>97</v>
      </c>
      <c r="C53" s="142"/>
      <c r="D53" s="142"/>
      <c r="E53" s="264"/>
      <c r="F53" s="208"/>
      <c r="G53" s="208"/>
      <c r="H53" s="208"/>
      <c r="I53" s="208"/>
      <c r="J53" s="208"/>
      <c r="K53" s="208"/>
      <c r="L53" s="213"/>
      <c r="M53" s="12"/>
      <c r="O53" s="33"/>
    </row>
    <row r="54" spans="1:60" s="1" customFormat="1" ht="13.2">
      <c r="A54" s="188"/>
      <c r="B54" s="144" t="s">
        <v>66</v>
      </c>
      <c r="C54" s="124"/>
      <c r="D54" s="124"/>
      <c r="E54" s="124"/>
      <c r="F54" s="23"/>
      <c r="G54" s="23"/>
      <c r="H54" s="23"/>
      <c r="I54" s="23"/>
      <c r="J54" s="23"/>
      <c r="K54" s="23"/>
      <c r="L54" s="210">
        <f>SUM(F54:K54)</f>
        <v>0</v>
      </c>
      <c r="M54" s="12"/>
      <c r="O54" s="33"/>
    </row>
    <row r="55" spans="1:60" s="1" customFormat="1" ht="13.2">
      <c r="A55" s="188"/>
      <c r="B55" s="144" t="s">
        <v>115</v>
      </c>
      <c r="C55" s="124"/>
      <c r="D55" s="124"/>
      <c r="E55" s="124"/>
      <c r="F55" s="16"/>
      <c r="G55" s="16"/>
      <c r="H55" s="16"/>
      <c r="I55" s="16"/>
      <c r="J55" s="16"/>
      <c r="K55" s="16"/>
      <c r="L55" s="211">
        <f>IFERROR(SUMPRODUCT(F54:K54,F55:K55)/L54,0)</f>
        <v>0</v>
      </c>
      <c r="M55" s="12"/>
      <c r="O55" s="33"/>
    </row>
    <row r="56" spans="1:60" s="1" customFormat="1" ht="13.2">
      <c r="A56" s="188"/>
      <c r="B56" s="144"/>
      <c r="C56" s="124"/>
      <c r="D56" s="124"/>
      <c r="E56" s="124"/>
      <c r="F56" s="161"/>
      <c r="G56" s="161"/>
      <c r="H56" s="161"/>
      <c r="I56" s="161"/>
      <c r="J56" s="161"/>
      <c r="K56" s="161"/>
      <c r="L56" s="214"/>
      <c r="M56" s="12"/>
      <c r="O56" s="33"/>
    </row>
    <row r="57" spans="1:60" s="1" customFormat="1" ht="13.2">
      <c r="A57" s="188"/>
      <c r="B57" s="142" t="s">
        <v>33</v>
      </c>
      <c r="C57" s="124"/>
      <c r="D57" s="124"/>
      <c r="E57" s="124"/>
      <c r="F57" s="307">
        <f t="shared" ref="F57:K57" si="0">F45+F50+F54</f>
        <v>0</v>
      </c>
      <c r="G57" s="307">
        <f t="shared" si="0"/>
        <v>0</v>
      </c>
      <c r="H57" s="307">
        <f t="shared" si="0"/>
        <v>0</v>
      </c>
      <c r="I57" s="307">
        <f t="shared" si="0"/>
        <v>0</v>
      </c>
      <c r="J57" s="307">
        <f t="shared" si="0"/>
        <v>0</v>
      </c>
      <c r="K57" s="307">
        <f t="shared" si="0"/>
        <v>0</v>
      </c>
      <c r="L57" s="214">
        <f>SUM(F57:K57)</f>
        <v>0</v>
      </c>
      <c r="M57" s="12"/>
      <c r="O57" s="33"/>
    </row>
    <row r="58" spans="1:60" s="1" customFormat="1" ht="13.2">
      <c r="A58" s="188"/>
      <c r="B58" s="142"/>
      <c r="C58" s="124"/>
      <c r="D58" s="124"/>
      <c r="E58" s="124"/>
      <c r="F58" s="307"/>
      <c r="G58" s="307"/>
      <c r="H58" s="307"/>
      <c r="I58" s="307"/>
      <c r="J58" s="307"/>
      <c r="K58" s="307"/>
      <c r="L58" s="214"/>
      <c r="M58" s="12"/>
      <c r="O58" s="33"/>
    </row>
    <row r="59" spans="1:60" s="1" customFormat="1" ht="13.2">
      <c r="A59" s="188"/>
      <c r="B59" s="142" t="s">
        <v>10</v>
      </c>
      <c r="C59" s="124"/>
      <c r="D59" s="124"/>
      <c r="E59" s="124"/>
      <c r="F59" s="146">
        <f t="shared" ref="F59:K59" si="1">F46*F45+F50*F51+F54*F55</f>
        <v>0</v>
      </c>
      <c r="G59" s="146">
        <f t="shared" si="1"/>
        <v>0</v>
      </c>
      <c r="H59" s="146">
        <f t="shared" si="1"/>
        <v>0</v>
      </c>
      <c r="I59" s="146">
        <f t="shared" si="1"/>
        <v>0</v>
      </c>
      <c r="J59" s="146">
        <f t="shared" si="1"/>
        <v>0</v>
      </c>
      <c r="K59" s="146">
        <f t="shared" si="1"/>
        <v>0</v>
      </c>
      <c r="L59" s="215">
        <f>SUM(F59:K59)</f>
        <v>0</v>
      </c>
      <c r="M59" s="12"/>
      <c r="O59" s="33"/>
    </row>
    <row r="60" spans="1:60" s="1" customFormat="1" ht="13.2">
      <c r="A60" s="188"/>
      <c r="B60" s="144"/>
      <c r="C60" s="124"/>
      <c r="D60" s="124"/>
      <c r="E60" s="161"/>
      <c r="F60" s="161"/>
      <c r="G60" s="161"/>
      <c r="H60" s="161"/>
      <c r="I60" s="161"/>
      <c r="J60" s="161"/>
      <c r="K60" s="307"/>
      <c r="L60" s="129"/>
      <c r="M60" s="12"/>
      <c r="O60" s="33"/>
    </row>
    <row r="61" spans="1:60" s="162" customFormat="1">
      <c r="A61" s="199" t="s">
        <v>116</v>
      </c>
      <c r="B61" s="163"/>
      <c r="C61" s="163"/>
      <c r="D61" s="163"/>
      <c r="E61" s="163"/>
      <c r="F61" s="163"/>
      <c r="G61" s="163"/>
      <c r="H61" s="163"/>
      <c r="I61" s="163"/>
      <c r="J61" s="163"/>
      <c r="K61" s="163"/>
      <c r="L61" s="164"/>
      <c r="M61" s="209"/>
      <c r="N61" s="1"/>
      <c r="O61" s="33"/>
      <c r="P61" s="106"/>
      <c r="Q61" s="1"/>
      <c r="R61" s="1"/>
      <c r="S61" s="1"/>
      <c r="T61" s="1"/>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4"/>
      <c r="BG61" s="1"/>
      <c r="BH61" s="1"/>
    </row>
    <row r="62" spans="1:60" s="162" customFormat="1" ht="53.25" customHeight="1">
      <c r="A62" s="523" t="s">
        <v>146</v>
      </c>
      <c r="B62" s="514"/>
      <c r="C62" s="514"/>
      <c r="D62" s="514"/>
      <c r="E62" s="514"/>
      <c r="F62" s="514"/>
      <c r="G62" s="514"/>
      <c r="H62" s="514"/>
      <c r="I62" s="514"/>
      <c r="J62" s="514"/>
      <c r="K62" s="514"/>
      <c r="L62" s="524"/>
      <c r="M62" s="209"/>
      <c r="N62" s="1"/>
      <c r="O62" s="33"/>
      <c r="P62" s="106"/>
      <c r="Q62" s="1"/>
      <c r="R62" s="1"/>
      <c r="S62" s="1"/>
      <c r="T62" s="1"/>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9"/>
      <c r="BG62" s="1"/>
      <c r="BH62" s="1"/>
    </row>
    <row r="63" spans="1:60" s="162" customFormat="1" ht="42.75" customHeight="1">
      <c r="A63" s="189"/>
      <c r="B63" s="509" t="s">
        <v>22</v>
      </c>
      <c r="C63" s="510"/>
      <c r="D63" s="509" t="s">
        <v>11</v>
      </c>
      <c r="E63" s="510"/>
      <c r="F63" s="509" t="s">
        <v>12</v>
      </c>
      <c r="G63" s="510"/>
      <c r="H63" s="509" t="s">
        <v>13</v>
      </c>
      <c r="I63" s="510"/>
      <c r="J63" s="182"/>
      <c r="K63" s="174"/>
      <c r="L63" s="183"/>
      <c r="M63" s="209"/>
      <c r="N63" s="1"/>
      <c r="O63" s="33"/>
      <c r="P63" s="106"/>
      <c r="Q63" s="1"/>
      <c r="R63" s="1"/>
      <c r="S63" s="1"/>
      <c r="T63" s="1"/>
      <c r="U63" s="174"/>
      <c r="V63" s="174"/>
      <c r="W63" s="124"/>
      <c r="X63" s="174"/>
      <c r="Y63" s="174"/>
      <c r="Z63" s="174"/>
      <c r="AA63" s="174"/>
      <c r="AB63" s="174"/>
      <c r="AC63" s="174"/>
      <c r="AD63" s="174"/>
      <c r="AE63" s="174"/>
      <c r="AF63" s="174"/>
      <c r="AG63" s="124"/>
      <c r="AH63" s="174"/>
      <c r="AI63" s="174"/>
      <c r="AJ63" s="174"/>
      <c r="AK63" s="174"/>
      <c r="AL63" s="174"/>
      <c r="AM63" s="174"/>
      <c r="AN63" s="174"/>
      <c r="AO63" s="174"/>
      <c r="AP63" s="174"/>
      <c r="AQ63" s="163"/>
      <c r="AR63" s="163"/>
      <c r="AS63" s="163"/>
      <c r="AT63" s="163"/>
      <c r="AU63" s="163"/>
      <c r="AV63" s="163"/>
      <c r="AW63" s="163"/>
      <c r="AX63" s="163"/>
      <c r="AY63" s="163"/>
      <c r="AZ63" s="163"/>
      <c r="BA63" s="163"/>
      <c r="BB63" s="163"/>
      <c r="BC63" s="163"/>
      <c r="BD63" s="163"/>
      <c r="BE63" s="163"/>
      <c r="BF63" s="164"/>
      <c r="BG63" s="1"/>
      <c r="BH63" s="1"/>
    </row>
    <row r="64" spans="1:60" s="162" customFormat="1">
      <c r="A64" s="189"/>
      <c r="B64" s="525">
        <f>L44</f>
        <v>0</v>
      </c>
      <c r="C64" s="526"/>
      <c r="D64" s="525">
        <f>L45</f>
        <v>0</v>
      </c>
      <c r="E64" s="526"/>
      <c r="F64" s="498">
        <f>B64-D64</f>
        <v>0</v>
      </c>
      <c r="G64" s="499"/>
      <c r="H64" s="498">
        <f>MAX(5,ROUND(0.05*B64,0))</f>
        <v>5</v>
      </c>
      <c r="I64" s="499"/>
      <c r="J64" s="184"/>
      <c r="K64" s="175"/>
      <c r="L64" s="185"/>
      <c r="M64" s="209"/>
      <c r="N64" s="1"/>
      <c r="O64" s="33"/>
      <c r="P64" s="106"/>
      <c r="Q64" s="1"/>
      <c r="R64" s="1"/>
      <c r="S64" s="1"/>
      <c r="T64" s="1"/>
      <c r="U64" s="175"/>
      <c r="V64" s="175"/>
      <c r="W64" s="124"/>
      <c r="X64" s="176"/>
      <c r="Y64" s="176"/>
      <c r="Z64" s="176"/>
      <c r="AA64" s="176"/>
      <c r="AB64" s="176"/>
      <c r="AC64" s="176"/>
      <c r="AD64" s="176"/>
      <c r="AE64" s="176"/>
      <c r="AF64" s="176"/>
      <c r="AG64" s="124"/>
      <c r="AH64" s="176"/>
      <c r="AI64" s="176"/>
      <c r="AJ64" s="176"/>
      <c r="AK64" s="176"/>
      <c r="AL64" s="176"/>
      <c r="AM64" s="176"/>
      <c r="AN64" s="176"/>
      <c r="AO64" s="176"/>
      <c r="AP64" s="176"/>
      <c r="AQ64" s="163"/>
      <c r="AR64" s="163"/>
      <c r="AS64" s="163"/>
      <c r="AT64" s="163"/>
      <c r="AU64" s="163"/>
      <c r="AV64" s="163"/>
      <c r="AW64" s="163"/>
      <c r="AX64" s="163"/>
      <c r="AY64" s="163"/>
      <c r="AZ64" s="163"/>
      <c r="BA64" s="163"/>
      <c r="BB64" s="163"/>
      <c r="BC64" s="163"/>
      <c r="BD64" s="163"/>
      <c r="BE64" s="163"/>
      <c r="BF64" s="164"/>
      <c r="BG64" s="1"/>
      <c r="BH64" s="1"/>
    </row>
    <row r="65" spans="1:66" s="40" customFormat="1" ht="40.5" customHeight="1">
      <c r="A65" s="522" t="str">
        <f>IF(N65=1,"No entry or explanation necessary",IF(N65=2,"Fatal Error: Number of units proposed cannot increase",IF(N65=3,"A de minimis reduction in number of assisted units is proposed. Please provide an explanation below.","A beyond de minimis reduction in number of assisted units is proposed.  Please indicate all of the factors below that are applicable, and include an explanation below.")))</f>
        <v>No entry or explanation necessary</v>
      </c>
      <c r="B65" s="520"/>
      <c r="C65" s="520"/>
      <c r="D65" s="520"/>
      <c r="E65" s="520"/>
      <c r="F65" s="520"/>
      <c r="G65" s="520"/>
      <c r="H65" s="520"/>
      <c r="I65" s="520"/>
      <c r="J65" s="520"/>
      <c r="K65" s="520"/>
      <c r="L65" s="521"/>
      <c r="M65" s="209"/>
      <c r="N65" s="1">
        <f>IF(D64=B64,1,IF(D64&gt;B64,2,IF(F64&lt;=H64,3,4)))</f>
        <v>1</v>
      </c>
      <c r="O65" s="33"/>
      <c r="P65" s="106" t="s">
        <v>14</v>
      </c>
      <c r="Q65" s="1"/>
      <c r="R65" s="1"/>
      <c r="S65" s="1"/>
      <c r="T65" s="1">
        <f>CHOOSE(N65,0,1,0,0)</f>
        <v>0</v>
      </c>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2"/>
      <c r="BG65" s="181"/>
      <c r="BH65" s="181"/>
    </row>
    <row r="66" spans="1:66" s="162" customFormat="1" ht="15.75" customHeight="1">
      <c r="A66" s="188"/>
      <c r="B66" s="410">
        <v>0</v>
      </c>
      <c r="C66" s="514" t="s">
        <v>15</v>
      </c>
      <c r="D66" s="514"/>
      <c r="E66" s="514"/>
      <c r="F66" s="514"/>
      <c r="G66" s="514"/>
      <c r="H66" s="514"/>
      <c r="I66" s="514"/>
      <c r="J66" s="514"/>
      <c r="K66" s="165"/>
      <c r="L66" s="169"/>
      <c r="M66" s="209"/>
      <c r="N66" s="1"/>
      <c r="O66" s="33"/>
      <c r="P66" s="106"/>
      <c r="Q66" s="1"/>
      <c r="R66" s="1"/>
      <c r="S66" s="1"/>
      <c r="T66" s="1"/>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9"/>
      <c r="BG66" s="1"/>
      <c r="BH66" s="1"/>
    </row>
    <row r="67" spans="1:66" s="162" customFormat="1" ht="15.75" customHeight="1">
      <c r="A67" s="188"/>
      <c r="B67" s="410">
        <v>0</v>
      </c>
      <c r="C67" s="514" t="s">
        <v>16</v>
      </c>
      <c r="D67" s="514"/>
      <c r="E67" s="514"/>
      <c r="F67" s="514"/>
      <c r="G67" s="514"/>
      <c r="H67" s="514"/>
      <c r="I67" s="514"/>
      <c r="J67" s="514"/>
      <c r="K67" s="165"/>
      <c r="L67" s="169"/>
      <c r="M67" s="209"/>
      <c r="N67" s="1"/>
      <c r="O67" s="33"/>
      <c r="P67" s="106"/>
      <c r="Q67" s="1"/>
      <c r="R67" s="1"/>
      <c r="S67" s="1"/>
      <c r="T67" s="1"/>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9"/>
      <c r="BG67" s="1"/>
      <c r="BH67" s="1"/>
    </row>
    <row r="68" spans="1:66" s="162" customFormat="1" ht="15.75" customHeight="1">
      <c r="A68" s="188"/>
      <c r="B68" s="410">
        <v>0</v>
      </c>
      <c r="C68" s="514" t="s">
        <v>17</v>
      </c>
      <c r="D68" s="514"/>
      <c r="E68" s="514"/>
      <c r="F68" s="514"/>
      <c r="G68" s="514"/>
      <c r="H68" s="514"/>
      <c r="I68" s="514"/>
      <c r="J68" s="514"/>
      <c r="K68" s="165"/>
      <c r="L68" s="169"/>
      <c r="M68" s="209"/>
      <c r="N68" s="1"/>
      <c r="O68" s="33"/>
      <c r="P68" s="106"/>
      <c r="Q68" s="1"/>
      <c r="R68" s="1"/>
      <c r="S68" s="1"/>
      <c r="T68" s="1"/>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9"/>
      <c r="BG68" s="1"/>
      <c r="BH68" s="1"/>
    </row>
    <row r="69" spans="1:66" s="162" customFormat="1" ht="15.75" customHeight="1" thickBot="1">
      <c r="A69" s="188"/>
      <c r="B69" s="411">
        <v>0</v>
      </c>
      <c r="C69" s="514" t="s">
        <v>18</v>
      </c>
      <c r="D69" s="514"/>
      <c r="E69" s="514"/>
      <c r="F69" s="514"/>
      <c r="G69" s="514"/>
      <c r="H69" s="514"/>
      <c r="I69" s="514"/>
      <c r="J69" s="514"/>
      <c r="K69" s="165"/>
      <c r="L69" s="169"/>
      <c r="M69" s="209"/>
      <c r="N69" s="1"/>
      <c r="O69" s="33"/>
      <c r="P69" s="106"/>
      <c r="Q69" s="1"/>
      <c r="R69" s="1"/>
      <c r="S69" s="1"/>
      <c r="T69" s="1"/>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9"/>
      <c r="BG69" s="1"/>
      <c r="BH69" s="1"/>
    </row>
    <row r="70" spans="1:66" s="162" customFormat="1" ht="15" customHeight="1" thickTop="1">
      <c r="A70" s="188"/>
      <c r="B70" s="200">
        <f>SUM(B66:B69)</f>
        <v>0</v>
      </c>
      <c r="C70" s="170" t="s">
        <v>19</v>
      </c>
      <c r="D70" s="173"/>
      <c r="E70" s="520" t="str">
        <f>IF(B70&gt;(F64-H64),"","Fatal Error: The total must equal the units proposed to be reduced")</f>
        <v/>
      </c>
      <c r="F70" s="520"/>
      <c r="G70" s="520"/>
      <c r="H70" s="520"/>
      <c r="I70" s="520"/>
      <c r="J70" s="520"/>
      <c r="K70" s="520"/>
      <c r="L70" s="521"/>
      <c r="M70" s="209"/>
      <c r="N70" s="1"/>
      <c r="O70" s="33">
        <f>IF(B70=F64,0,1)</f>
        <v>0</v>
      </c>
      <c r="P70" s="106"/>
      <c r="Q70" s="1"/>
      <c r="R70" s="1"/>
      <c r="S70" s="1"/>
      <c r="T70" s="1">
        <f>IF(B70=F64,0,1)</f>
        <v>0</v>
      </c>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7"/>
      <c r="BG70" s="1"/>
      <c r="BH70" s="1"/>
    </row>
    <row r="71" spans="1:66" s="168" customFormat="1" ht="19.5" customHeight="1">
      <c r="A71" s="516" t="s">
        <v>20</v>
      </c>
      <c r="B71" s="517"/>
      <c r="C71" s="517"/>
      <c r="D71" s="517"/>
      <c r="E71" s="517"/>
      <c r="F71" s="517"/>
      <c r="G71" s="517"/>
      <c r="H71" s="517"/>
      <c r="I71" s="517"/>
      <c r="J71" s="517"/>
      <c r="K71" s="517"/>
      <c r="L71" s="518"/>
      <c r="M71" s="209"/>
      <c r="N71" s="1"/>
      <c r="O71" s="33"/>
      <c r="P71" s="106"/>
      <c r="Q71" s="1"/>
      <c r="R71" s="1"/>
      <c r="S71" s="1"/>
      <c r="T71" s="1"/>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8"/>
      <c r="AX71" s="178"/>
      <c r="AY71" s="178"/>
      <c r="AZ71" s="178"/>
      <c r="BA71" s="178"/>
      <c r="BB71" s="178"/>
      <c r="BC71" s="178"/>
      <c r="BD71" s="178"/>
      <c r="BE71" s="178"/>
      <c r="BF71" s="179"/>
      <c r="BG71" s="10"/>
      <c r="BH71" s="10"/>
    </row>
    <row r="72" spans="1:66" s="162" customFormat="1" ht="135" customHeight="1">
      <c r="A72" s="506" t="s">
        <v>21</v>
      </c>
      <c r="B72" s="507"/>
      <c r="C72" s="507"/>
      <c r="D72" s="507"/>
      <c r="E72" s="507"/>
      <c r="F72" s="507"/>
      <c r="G72" s="507"/>
      <c r="H72" s="507"/>
      <c r="I72" s="507"/>
      <c r="J72" s="507"/>
      <c r="K72" s="507"/>
      <c r="L72" s="508"/>
      <c r="M72" s="209"/>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24"/>
      <c r="BH72" s="124"/>
      <c r="BI72" s="124"/>
      <c r="BJ72" s="124"/>
      <c r="BK72" s="124"/>
      <c r="BL72" s="124"/>
      <c r="BM72" s="124"/>
      <c r="BN72" s="36"/>
    </row>
    <row r="73" spans="1:66" s="1" customFormat="1" ht="13.2">
      <c r="A73" s="188"/>
      <c r="B73" s="124"/>
      <c r="C73" s="124"/>
      <c r="D73" s="124"/>
      <c r="E73" s="124"/>
      <c r="F73" s="124"/>
      <c r="G73" s="124"/>
      <c r="H73" s="243"/>
      <c r="I73" s="124"/>
      <c r="J73" s="124"/>
      <c r="K73" s="124"/>
      <c r="L73" s="129"/>
      <c r="M73" s="12"/>
      <c r="O73" s="33"/>
      <c r="P73" s="106"/>
    </row>
    <row r="74" spans="1:66" s="1" customFormat="1">
      <c r="A74" s="408"/>
      <c r="B74" s="6"/>
      <c r="C74" s="6"/>
      <c r="D74" s="6"/>
      <c r="E74" s="6"/>
      <c r="F74" s="6"/>
      <c r="G74" s="6"/>
      <c r="H74" s="6"/>
      <c r="I74" s="6"/>
      <c r="J74" s="6"/>
      <c r="K74" s="6"/>
      <c r="L74" s="6"/>
      <c r="M74" s="12"/>
      <c r="O74" s="33"/>
      <c r="P74" s="106"/>
    </row>
    <row r="75" spans="1:66">
      <c r="A75" s="402" t="s">
        <v>185</v>
      </c>
      <c r="B75" s="403"/>
      <c r="C75" s="403"/>
      <c r="D75" s="403"/>
      <c r="E75" s="403"/>
      <c r="F75" s="403"/>
      <c r="G75" s="403"/>
      <c r="H75" s="403"/>
      <c r="I75" s="403"/>
      <c r="J75" s="403"/>
      <c r="K75" s="403"/>
      <c r="L75" s="404"/>
      <c r="N75" s="9">
        <f>+N41+1</f>
        <v>4</v>
      </c>
      <c r="O75" s="35"/>
    </row>
    <row r="76" spans="1:66" s="1" customFormat="1" ht="13.2">
      <c r="A76" s="188"/>
      <c r="B76" s="124"/>
      <c r="C76" s="124"/>
      <c r="D76" s="124"/>
      <c r="E76" s="124"/>
      <c r="F76" s="124"/>
      <c r="G76" s="124"/>
      <c r="H76" s="124"/>
      <c r="I76" s="124"/>
      <c r="J76" s="124"/>
      <c r="K76" s="124"/>
      <c r="L76" s="129"/>
      <c r="M76" s="12"/>
      <c r="O76" s="33"/>
    </row>
    <row r="77" spans="1:66" s="1" customFormat="1" ht="30" customHeight="1">
      <c r="A77" s="391" t="s">
        <v>134</v>
      </c>
      <c r="B77" s="439" t="s">
        <v>23</v>
      </c>
      <c r="C77" s="439"/>
      <c r="D77" s="439"/>
      <c r="E77" s="439"/>
      <c r="F77" s="439"/>
      <c r="G77" s="439"/>
      <c r="H77" s="439"/>
      <c r="I77" s="439"/>
      <c r="J77" s="439"/>
      <c r="K77" s="439"/>
      <c r="L77" s="440"/>
      <c r="M77" s="12"/>
      <c r="O77" s="33"/>
    </row>
    <row r="78" spans="1:66" s="1" customFormat="1" ht="13.2">
      <c r="A78" s="188"/>
      <c r="B78" s="124"/>
      <c r="C78" s="124"/>
      <c r="D78" s="124"/>
      <c r="E78" s="124"/>
      <c r="F78" s="519" t="s">
        <v>91</v>
      </c>
      <c r="G78" s="519"/>
      <c r="H78" s="124"/>
      <c r="I78" s="519" t="s">
        <v>68</v>
      </c>
      <c r="J78" s="519"/>
      <c r="K78" s="124"/>
      <c r="L78" s="129"/>
      <c r="M78" s="12"/>
      <c r="O78" s="33"/>
    </row>
    <row r="79" spans="1:66" s="1" customFormat="1">
      <c r="A79" s="391" t="s">
        <v>134</v>
      </c>
      <c r="B79" s="124" t="s">
        <v>26</v>
      </c>
      <c r="C79" s="124"/>
      <c r="D79" s="124"/>
      <c r="E79" s="124"/>
      <c r="F79" s="485">
        <v>0</v>
      </c>
      <c r="G79" s="486"/>
      <c r="H79" s="124"/>
      <c r="I79" s="477">
        <f>IF($L$57=0,0,F79/$L$57)</f>
        <v>0</v>
      </c>
      <c r="J79" s="477"/>
      <c r="K79" s="124"/>
      <c r="L79" s="129"/>
      <c r="M79" s="12"/>
      <c r="O79" s="33"/>
    </row>
    <row r="80" spans="1:66" s="1" customFormat="1" ht="13.2">
      <c r="A80" s="188"/>
      <c r="B80" s="124" t="s">
        <v>24</v>
      </c>
      <c r="C80" s="124"/>
      <c r="D80" s="124"/>
      <c r="E80" s="124"/>
      <c r="F80" s="485">
        <v>0</v>
      </c>
      <c r="G80" s="486"/>
      <c r="H80" s="124"/>
      <c r="I80" s="477">
        <f>IF($L$57=0,0,F80/$L$57)</f>
        <v>0</v>
      </c>
      <c r="J80" s="477"/>
      <c r="K80" s="124"/>
      <c r="L80" s="129"/>
      <c r="M80" s="12"/>
      <c r="O80" s="33"/>
    </row>
    <row r="81" spans="1:17" s="1" customFormat="1" ht="13.2">
      <c r="A81" s="188"/>
      <c r="B81" s="124" t="s">
        <v>25</v>
      </c>
      <c r="C81" s="124"/>
      <c r="D81" s="124"/>
      <c r="E81" s="124"/>
      <c r="F81" s="485">
        <v>0</v>
      </c>
      <c r="G81" s="486"/>
      <c r="H81" s="124"/>
      <c r="I81" s="477">
        <f>IF($L$57=0,0,F81/$L$57)</f>
        <v>0</v>
      </c>
      <c r="J81" s="477"/>
      <c r="K81" s="124"/>
      <c r="L81" s="129"/>
      <c r="M81" s="12"/>
      <c r="O81" s="33"/>
    </row>
    <row r="82" spans="1:17" s="1" customFormat="1" ht="13.2">
      <c r="A82" s="188"/>
      <c r="B82" s="124"/>
      <c r="C82" s="124"/>
      <c r="D82" s="124"/>
      <c r="E82" s="124"/>
      <c r="F82" s="124"/>
      <c r="G82" s="124"/>
      <c r="H82" s="124"/>
      <c r="I82" s="124"/>
      <c r="J82" s="124"/>
      <c r="K82" s="124"/>
      <c r="L82" s="129"/>
      <c r="M82" s="12"/>
      <c r="O82" s="33"/>
    </row>
    <row r="83" spans="1:17" s="1" customFormat="1" ht="13.2">
      <c r="A83" s="195" t="s">
        <v>0</v>
      </c>
      <c r="B83" s="124"/>
      <c r="C83" s="124"/>
      <c r="D83" s="124"/>
      <c r="E83" s="124"/>
      <c r="F83" s="124"/>
      <c r="G83" s="124"/>
      <c r="H83" s="124"/>
      <c r="I83" s="124"/>
      <c r="J83" s="124"/>
      <c r="K83" s="124"/>
      <c r="L83" s="129"/>
      <c r="M83" s="12"/>
      <c r="O83" s="33"/>
    </row>
    <row r="84" spans="1:17" s="1" customFormat="1" ht="103.5" customHeight="1">
      <c r="A84" s="506" t="s">
        <v>159</v>
      </c>
      <c r="B84" s="507"/>
      <c r="C84" s="507"/>
      <c r="D84" s="507"/>
      <c r="E84" s="507"/>
      <c r="F84" s="507"/>
      <c r="G84" s="507"/>
      <c r="H84" s="507"/>
      <c r="I84" s="507"/>
      <c r="J84" s="507"/>
      <c r="K84" s="507"/>
      <c r="L84" s="508"/>
      <c r="M84" s="12"/>
      <c r="O84" s="33"/>
    </row>
    <row r="85" spans="1:17" s="1" customFormat="1" ht="13.2">
      <c r="A85" s="188"/>
      <c r="B85" s="124"/>
      <c r="C85" s="124"/>
      <c r="D85" s="124"/>
      <c r="E85" s="124"/>
      <c r="F85" s="124"/>
      <c r="G85" s="124"/>
      <c r="H85" s="124"/>
      <c r="I85" s="124"/>
      <c r="J85" s="124"/>
      <c r="K85" s="124"/>
      <c r="L85" s="129"/>
      <c r="M85" s="12"/>
      <c r="O85" s="33"/>
    </row>
    <row r="86" spans="1:17" s="1" customFormat="1">
      <c r="A86" s="391" t="s">
        <v>134</v>
      </c>
      <c r="B86" s="186" t="s">
        <v>1</v>
      </c>
      <c r="C86" s="124"/>
      <c r="D86" s="124"/>
      <c r="E86" s="124"/>
      <c r="F86" s="124"/>
      <c r="G86" s="124"/>
      <c r="H86" s="124"/>
      <c r="I86" s="124"/>
      <c r="J86" s="124"/>
      <c r="K86" s="124"/>
      <c r="L86" s="129"/>
      <c r="M86" s="12"/>
      <c r="O86" s="33"/>
      <c r="P86" s="192">
        <f>(F80+F81-F89)/19</f>
        <v>0</v>
      </c>
      <c r="Q86" s="193" t="s">
        <v>4</v>
      </c>
    </row>
    <row r="87" spans="1:17" s="1" customFormat="1" ht="13.2">
      <c r="A87" s="188"/>
      <c r="B87" s="124" t="s">
        <v>148</v>
      </c>
      <c r="C87" s="124"/>
      <c r="D87" s="124"/>
      <c r="E87" s="124"/>
      <c r="F87" s="124"/>
      <c r="G87" s="124"/>
      <c r="H87" s="124"/>
      <c r="I87" s="124"/>
      <c r="J87" s="124"/>
      <c r="K87" s="124"/>
      <c r="L87" s="129"/>
      <c r="M87" s="12"/>
      <c r="O87" s="33"/>
      <c r="P87" s="192">
        <f>(F81-F89)/15</f>
        <v>0</v>
      </c>
      <c r="Q87" s="193" t="s">
        <v>5</v>
      </c>
    </row>
    <row r="88" spans="1:17" s="1" customFormat="1" ht="13.2">
      <c r="A88" s="188"/>
      <c r="B88" s="124"/>
      <c r="C88" s="124"/>
      <c r="D88" s="124"/>
      <c r="E88" s="124"/>
      <c r="F88" s="124"/>
      <c r="G88" s="124"/>
      <c r="H88" s="124"/>
      <c r="I88" s="124"/>
      <c r="J88" s="124"/>
      <c r="K88" s="124"/>
      <c r="L88" s="129"/>
      <c r="M88" s="12"/>
      <c r="O88" s="33"/>
      <c r="P88" s="192"/>
      <c r="Q88" s="193"/>
    </row>
    <row r="89" spans="1:17" s="1" customFormat="1" ht="13.2">
      <c r="A89" s="188"/>
      <c r="B89" s="124" t="s">
        <v>147</v>
      </c>
      <c r="C89" s="124"/>
      <c r="D89" s="124"/>
      <c r="E89" s="124"/>
      <c r="F89" s="485">
        <v>0</v>
      </c>
      <c r="G89" s="486"/>
      <c r="H89" s="124"/>
      <c r="I89" s="124"/>
      <c r="J89" s="124"/>
      <c r="K89" s="124"/>
      <c r="L89" s="129"/>
      <c r="M89" s="12"/>
      <c r="N89" s="192"/>
      <c r="O89" s="33"/>
    </row>
    <row r="90" spans="1:17" s="1" customFormat="1" ht="13.2">
      <c r="A90" s="188"/>
      <c r="B90" s="124"/>
      <c r="C90" s="124"/>
      <c r="D90" s="124"/>
      <c r="E90" s="124"/>
      <c r="F90" s="124"/>
      <c r="G90" s="124"/>
      <c r="H90" s="124"/>
      <c r="I90" s="124"/>
      <c r="J90" s="124"/>
      <c r="K90" s="124"/>
      <c r="L90" s="129"/>
      <c r="M90" s="12"/>
      <c r="N90" s="192"/>
      <c r="O90" s="33"/>
    </row>
    <row r="91" spans="1:17" s="1" customFormat="1" ht="13.2">
      <c r="A91" s="188"/>
      <c r="B91" s="124"/>
      <c r="C91" s="124"/>
      <c r="D91" s="124"/>
      <c r="E91" s="124"/>
      <c r="F91" s="501" t="s">
        <v>6</v>
      </c>
      <c r="G91" s="501"/>
      <c r="H91" s="124"/>
      <c r="I91" s="501" t="s">
        <v>7</v>
      </c>
      <c r="J91" s="501"/>
      <c r="K91" s="124"/>
      <c r="L91" s="129"/>
      <c r="M91" s="12"/>
      <c r="O91" s="33"/>
    </row>
    <row r="92" spans="1:17" s="1" customFormat="1" ht="13.2">
      <c r="A92" s="188"/>
      <c r="B92" s="124" t="s">
        <v>3</v>
      </c>
      <c r="C92" s="124"/>
      <c r="D92" s="124"/>
      <c r="E92" s="124"/>
      <c r="F92" s="477">
        <f>MAX(0,(F80+F81)-F94*20-F89)</f>
        <v>0</v>
      </c>
      <c r="G92" s="477"/>
      <c r="H92" s="124"/>
      <c r="I92" s="485">
        <v>0</v>
      </c>
      <c r="J92" s="486"/>
      <c r="K92" s="124"/>
      <c r="L92" s="129"/>
      <c r="M92" s="12"/>
      <c r="O92" s="33"/>
    </row>
    <row r="93" spans="1:17" s="1" customFormat="1">
      <c r="A93" s="188"/>
      <c r="B93" s="194" t="str">
        <f>IF(I92&lt;F92,"Fatal Error: Proposed amounts must be at least as large as the formula amounts","")</f>
        <v/>
      </c>
      <c r="C93" s="124"/>
      <c r="D93" s="124"/>
      <c r="E93" s="124"/>
      <c r="F93" s="481"/>
      <c r="G93" s="481"/>
      <c r="H93" s="124"/>
      <c r="I93" s="505"/>
      <c r="J93" s="505"/>
      <c r="K93" s="124"/>
      <c r="L93" s="129"/>
      <c r="M93" s="12"/>
      <c r="O93" s="33"/>
    </row>
    <row r="94" spans="1:17" s="1" customFormat="1" ht="13.2">
      <c r="A94" s="188"/>
      <c r="B94" s="124" t="s">
        <v>2</v>
      </c>
      <c r="C94" s="124"/>
      <c r="D94" s="124"/>
      <c r="E94" s="124"/>
      <c r="F94" s="477">
        <f>MAX(0,MIN(P86,P87))</f>
        <v>0</v>
      </c>
      <c r="G94" s="477"/>
      <c r="H94" s="124"/>
      <c r="I94" s="485">
        <v>0</v>
      </c>
      <c r="J94" s="486"/>
      <c r="K94" s="124"/>
      <c r="L94" s="129"/>
      <c r="M94" s="12"/>
      <c r="N94" s="201">
        <f>F89+F92+F94*19</f>
        <v>0</v>
      </c>
      <c r="O94" s="33"/>
      <c r="P94" s="202">
        <f>F80+F81</f>
        <v>0</v>
      </c>
    </row>
    <row r="95" spans="1:17" s="1" customFormat="1" ht="13.8">
      <c r="A95" s="188"/>
      <c r="B95" s="245" t="str">
        <f>IF(I94&lt;F94,"Fatal Error: Proposed amounts must be at least as large as the formula amounts","")</f>
        <v/>
      </c>
      <c r="C95" s="124"/>
      <c r="D95" s="124"/>
      <c r="E95" s="124"/>
      <c r="F95" s="124"/>
      <c r="G95" s="124"/>
      <c r="H95" s="243"/>
      <c r="I95" s="124"/>
      <c r="J95" s="124"/>
      <c r="K95" s="124"/>
      <c r="L95" s="129"/>
      <c r="M95" s="12"/>
      <c r="O95" s="33">
        <f>IF(I94&lt;F94,1,0)</f>
        <v>0</v>
      </c>
    </row>
    <row r="96" spans="1:17">
      <c r="A96" s="402" t="s">
        <v>187</v>
      </c>
      <c r="B96" s="403"/>
      <c r="C96" s="403"/>
      <c r="D96" s="403"/>
      <c r="E96" s="403"/>
      <c r="F96" s="403"/>
      <c r="G96" s="403"/>
      <c r="H96" s="403"/>
      <c r="I96" s="403"/>
      <c r="J96" s="403"/>
      <c r="K96" s="403"/>
      <c r="L96" s="404"/>
      <c r="N96" s="9">
        <f>+N75+1</f>
        <v>5</v>
      </c>
      <c r="O96" s="35"/>
      <c r="P96" s="2">
        <f>42*20</f>
        <v>840</v>
      </c>
    </row>
    <row r="97" spans="1:17">
      <c r="A97" s="187"/>
      <c r="B97" s="5"/>
      <c r="C97" s="5"/>
      <c r="D97" s="5"/>
      <c r="E97" s="5"/>
      <c r="F97" s="5"/>
      <c r="G97" s="5"/>
      <c r="H97" s="5"/>
      <c r="I97" s="5"/>
      <c r="J97" s="5"/>
      <c r="K97" s="5"/>
      <c r="L97" s="136"/>
    </row>
    <row r="98" spans="1:17">
      <c r="A98" s="187"/>
      <c r="B98" s="147" t="s">
        <v>174</v>
      </c>
      <c r="C98" s="5"/>
      <c r="D98" s="5"/>
      <c r="E98" s="5"/>
      <c r="F98" s="5"/>
      <c r="G98" s="5"/>
      <c r="H98" s="5"/>
      <c r="I98" s="5"/>
      <c r="J98" s="5"/>
      <c r="K98" s="5"/>
      <c r="L98" s="136"/>
    </row>
    <row r="99" spans="1:17">
      <c r="A99" s="187"/>
      <c r="B99" s="140" t="s">
        <v>177</v>
      </c>
      <c r="C99" s="5"/>
      <c r="D99" s="5"/>
      <c r="E99" s="5"/>
      <c r="F99" s="437"/>
      <c r="G99" s="438"/>
      <c r="H99" s="5"/>
      <c r="I99" s="5"/>
      <c r="J99" s="5"/>
      <c r="K99" s="5"/>
      <c r="L99" s="136"/>
    </row>
    <row r="100" spans="1:17">
      <c r="A100" s="187"/>
      <c r="B100" s="140" t="s">
        <v>175</v>
      </c>
      <c r="C100" s="5"/>
      <c r="D100" s="5"/>
      <c r="E100" s="5"/>
      <c r="F100" s="482"/>
      <c r="G100" s="483"/>
      <c r="H100" s="219"/>
      <c r="I100" s="5"/>
      <c r="J100" s="5"/>
      <c r="K100" s="5"/>
      <c r="L100" s="136"/>
    </row>
    <row r="101" spans="1:17">
      <c r="A101" s="187"/>
      <c r="B101" s="140" t="s">
        <v>176</v>
      </c>
      <c r="C101" s="5"/>
      <c r="D101" s="5"/>
      <c r="E101" s="5"/>
      <c r="F101" s="482"/>
      <c r="G101" s="483"/>
      <c r="H101" s="26" t="s">
        <v>108</v>
      </c>
      <c r="I101" s="437">
        <v>40909</v>
      </c>
      <c r="J101" s="438"/>
      <c r="K101" s="5"/>
      <c r="L101" s="136"/>
    </row>
    <row r="102" spans="1:17">
      <c r="A102" s="187"/>
      <c r="B102" s="140" t="s">
        <v>178</v>
      </c>
      <c r="C102" s="5"/>
      <c r="D102" s="5"/>
      <c r="E102" s="5"/>
      <c r="F102" s="132"/>
      <c r="G102" s="5" t="s">
        <v>111</v>
      </c>
      <c r="H102" s="5"/>
      <c r="I102" s="5"/>
      <c r="J102" s="5"/>
      <c r="K102" s="5"/>
      <c r="L102" s="136"/>
    </row>
    <row r="103" spans="1:17">
      <c r="A103" s="187"/>
      <c r="B103" s="140" t="s">
        <v>171</v>
      </c>
      <c r="C103" s="5"/>
      <c r="D103" s="5"/>
      <c r="E103" s="5"/>
      <c r="F103" s="132"/>
      <c r="G103" s="5" t="s">
        <v>111</v>
      </c>
      <c r="H103" s="5"/>
      <c r="I103" s="5"/>
      <c r="J103" s="5"/>
      <c r="K103" s="5"/>
      <c r="L103" s="136"/>
    </row>
    <row r="104" spans="1:17">
      <c r="A104" s="187"/>
      <c r="B104" s="140" t="s">
        <v>179</v>
      </c>
      <c r="C104" s="5"/>
      <c r="D104" s="5"/>
      <c r="E104" s="5"/>
      <c r="F104" s="133"/>
      <c r="G104" s="5" t="s">
        <v>182</v>
      </c>
      <c r="H104" s="148"/>
      <c r="I104" s="5"/>
      <c r="J104" s="5"/>
      <c r="K104" s="5"/>
      <c r="L104" s="136"/>
    </row>
    <row r="105" spans="1:17">
      <c r="A105" s="187"/>
      <c r="B105" s="140" t="s">
        <v>180</v>
      </c>
      <c r="C105" s="5"/>
      <c r="D105" s="5"/>
      <c r="E105" s="5"/>
      <c r="F105" s="133"/>
      <c r="G105" s="5" t="s">
        <v>182</v>
      </c>
      <c r="H105" s="148"/>
      <c r="I105" s="5"/>
      <c r="J105" s="5"/>
      <c r="K105" s="5"/>
      <c r="L105" s="136"/>
    </row>
    <row r="106" spans="1:17">
      <c r="A106" s="187"/>
      <c r="B106" s="140" t="s">
        <v>107</v>
      </c>
      <c r="C106" s="5"/>
      <c r="D106" s="5"/>
      <c r="E106" s="5"/>
      <c r="F106" s="484">
        <f>IF(ISERROR(IF(F100=0,0,-PMT(F102/12,F104*12,F100))),0,IF(F100=0,0,-PMT(F102/12,F104*12,F100)))</f>
        <v>0</v>
      </c>
      <c r="G106" s="484"/>
      <c r="H106" s="148"/>
      <c r="I106" s="5"/>
      <c r="J106" s="5"/>
      <c r="K106" s="5"/>
      <c r="L106" s="136"/>
    </row>
    <row r="107" spans="1:17">
      <c r="A107" s="187"/>
      <c r="B107" s="140" t="s">
        <v>181</v>
      </c>
      <c r="C107" s="5"/>
      <c r="D107" s="5"/>
      <c r="E107" s="5"/>
      <c r="F107" s="482"/>
      <c r="G107" s="483"/>
      <c r="H107" s="5"/>
      <c r="I107" s="5"/>
      <c r="J107" s="5"/>
      <c r="K107" s="5"/>
      <c r="L107" s="136"/>
    </row>
    <row r="108" spans="1:17">
      <c r="A108" s="187"/>
      <c r="B108" s="140" t="s">
        <v>109</v>
      </c>
      <c r="C108" s="5"/>
      <c r="D108" s="5"/>
      <c r="E108" s="5"/>
      <c r="F108" s="482"/>
      <c r="G108" s="483"/>
      <c r="H108" s="5"/>
      <c r="I108" s="5"/>
      <c r="J108" s="5"/>
      <c r="K108" s="5"/>
      <c r="L108" s="136"/>
    </row>
    <row r="109" spans="1:17">
      <c r="A109" s="187"/>
      <c r="B109" s="140" t="s">
        <v>311</v>
      </c>
      <c r="C109" s="5"/>
      <c r="D109" s="5"/>
      <c r="E109" s="5"/>
      <c r="F109" s="218"/>
      <c r="G109" s="218"/>
      <c r="H109" s="219"/>
      <c r="I109" s="5"/>
      <c r="J109" s="5"/>
      <c r="K109" s="5"/>
      <c r="L109" s="136"/>
    </row>
    <row r="110" spans="1:17">
      <c r="A110" s="138" t="s">
        <v>134</v>
      </c>
      <c r="B110" s="5"/>
      <c r="C110" s="5"/>
      <c r="D110" s="140" t="s">
        <v>312</v>
      </c>
      <c r="E110" s="5"/>
      <c r="F110" s="308"/>
      <c r="G110" s="24"/>
      <c r="L110" s="136"/>
      <c r="N110" s="261"/>
      <c r="P110" s="14" t="s">
        <v>94</v>
      </c>
      <c r="Q110" s="14" t="s">
        <v>95</v>
      </c>
    </row>
    <row r="111" spans="1:17">
      <c r="A111" s="187"/>
      <c r="B111" s="5"/>
      <c r="C111" s="5"/>
      <c r="D111" s="140" t="s">
        <v>313</v>
      </c>
      <c r="E111" s="5"/>
      <c r="F111" s="308"/>
      <c r="G111" s="24"/>
      <c r="L111" s="136"/>
      <c r="N111" s="261"/>
    </row>
    <row r="112" spans="1:17" s="10" customFormat="1" ht="13.2">
      <c r="A112" s="190"/>
      <c r="B112" s="139"/>
      <c r="C112" s="139"/>
      <c r="D112" s="139"/>
      <c r="E112" s="139"/>
      <c r="F112" s="139"/>
      <c r="G112" s="139"/>
      <c r="H112" s="139"/>
      <c r="I112" s="139"/>
      <c r="J112" s="139"/>
      <c r="K112" s="139"/>
      <c r="L112" s="145"/>
      <c r="M112" s="13"/>
      <c r="O112" s="37"/>
    </row>
    <row r="113" spans="1:15" s="1" customFormat="1">
      <c r="A113" s="188"/>
      <c r="B113" s="19" t="s">
        <v>186</v>
      </c>
      <c r="C113" s="217"/>
      <c r="D113" s="217"/>
      <c r="E113" s="217"/>
      <c r="F113" s="217"/>
      <c r="G113" s="217"/>
      <c r="H113" s="217"/>
      <c r="I113" s="203"/>
      <c r="J113" s="137"/>
      <c r="K113" s="419" t="str">
        <f>IF(F101=0,"",IF(I113="","Fatal error: Response required",""))</f>
        <v/>
      </c>
      <c r="L113" s="420"/>
      <c r="M113" s="12"/>
      <c r="O113" s="33">
        <f>IF(F101=0,0,IF(I113="",1,0))</f>
        <v>0</v>
      </c>
    </row>
    <row r="114" spans="1:15">
      <c r="A114" s="187"/>
      <c r="B114" s="5"/>
      <c r="C114" s="5"/>
      <c r="D114" s="5"/>
      <c r="E114" s="5"/>
      <c r="F114" s="5"/>
      <c r="G114" s="5"/>
      <c r="H114" s="5"/>
      <c r="I114" s="5"/>
      <c r="J114" s="5"/>
      <c r="K114" s="5"/>
      <c r="L114" s="136"/>
    </row>
    <row r="115" spans="1:15">
      <c r="A115" s="187"/>
      <c r="B115" s="147" t="s">
        <v>110</v>
      </c>
      <c r="C115" s="5"/>
      <c r="D115" s="5"/>
      <c r="E115" s="5"/>
      <c r="F115" s="5"/>
      <c r="G115" s="5"/>
      <c r="H115" s="5"/>
      <c r="I115" s="5"/>
      <c r="J115" s="5"/>
      <c r="K115" s="5"/>
      <c r="L115" s="136"/>
    </row>
    <row r="116" spans="1:15">
      <c r="A116" s="187"/>
      <c r="B116" s="140" t="s">
        <v>177</v>
      </c>
      <c r="C116" s="5"/>
      <c r="D116" s="5"/>
      <c r="E116" s="5"/>
      <c r="F116" s="437"/>
      <c r="G116" s="438"/>
      <c r="H116" s="5"/>
      <c r="I116" s="5"/>
      <c r="J116" s="5"/>
      <c r="K116" s="5"/>
      <c r="L116" s="136"/>
    </row>
    <row r="117" spans="1:15">
      <c r="A117" s="187"/>
      <c r="B117" s="140" t="s">
        <v>175</v>
      </c>
      <c r="C117" s="5"/>
      <c r="D117" s="5"/>
      <c r="E117" s="5"/>
      <c r="F117" s="482"/>
      <c r="G117" s="483"/>
      <c r="H117" s="219"/>
      <c r="I117" s="5"/>
      <c r="J117" s="5"/>
      <c r="K117" s="5"/>
      <c r="L117" s="136"/>
    </row>
    <row r="118" spans="1:15">
      <c r="A118" s="187"/>
      <c r="B118" s="140" t="s">
        <v>176</v>
      </c>
      <c r="C118" s="5"/>
      <c r="D118" s="5"/>
      <c r="E118" s="5"/>
      <c r="F118" s="482"/>
      <c r="G118" s="483"/>
      <c r="H118" s="26" t="s">
        <v>108</v>
      </c>
      <c r="I118" s="437"/>
      <c r="J118" s="438"/>
      <c r="K118" s="5"/>
      <c r="L118" s="136"/>
    </row>
    <row r="119" spans="1:15">
      <c r="A119" s="187"/>
      <c r="B119" s="140" t="s">
        <v>178</v>
      </c>
      <c r="C119" s="5"/>
      <c r="D119" s="5"/>
      <c r="E119" s="5"/>
      <c r="F119" s="132"/>
      <c r="G119" s="5" t="s">
        <v>111</v>
      </c>
      <c r="H119" s="5"/>
      <c r="I119" s="5"/>
      <c r="J119" s="5"/>
      <c r="K119" s="5"/>
      <c r="L119" s="136"/>
    </row>
    <row r="120" spans="1:15">
      <c r="A120" s="187"/>
      <c r="B120" s="140" t="s">
        <v>171</v>
      </c>
      <c r="C120" s="5"/>
      <c r="D120" s="5"/>
      <c r="E120" s="5"/>
      <c r="F120" s="132"/>
      <c r="G120" s="5" t="s">
        <v>111</v>
      </c>
      <c r="H120" s="5"/>
      <c r="I120" s="5"/>
      <c r="J120" s="5"/>
      <c r="K120" s="5"/>
      <c r="L120" s="136"/>
    </row>
    <row r="121" spans="1:15">
      <c r="A121" s="187"/>
      <c r="B121" s="140" t="s">
        <v>179</v>
      </c>
      <c r="C121" s="5"/>
      <c r="D121" s="5"/>
      <c r="E121" s="5"/>
      <c r="F121" s="133"/>
      <c r="G121" s="5" t="s">
        <v>182</v>
      </c>
      <c r="H121" s="148">
        <f>+F121/12</f>
        <v>0</v>
      </c>
      <c r="I121" s="5" t="s">
        <v>182</v>
      </c>
      <c r="J121" s="5"/>
      <c r="K121" s="5"/>
      <c r="L121" s="136"/>
    </row>
    <row r="122" spans="1:15">
      <c r="A122" s="187"/>
      <c r="B122" s="140" t="s">
        <v>180</v>
      </c>
      <c r="C122" s="5"/>
      <c r="D122" s="5"/>
      <c r="E122" s="5"/>
      <c r="F122" s="133"/>
      <c r="G122" s="5" t="s">
        <v>182</v>
      </c>
      <c r="H122" s="148">
        <f>+F122/12</f>
        <v>0</v>
      </c>
      <c r="I122" s="5" t="s">
        <v>182</v>
      </c>
      <c r="J122" s="5"/>
      <c r="K122" s="5"/>
      <c r="L122" s="136"/>
    </row>
    <row r="123" spans="1:15">
      <c r="A123" s="187"/>
      <c r="B123" s="140" t="s">
        <v>107</v>
      </c>
      <c r="C123" s="5"/>
      <c r="D123" s="5"/>
      <c r="E123" s="5"/>
      <c r="F123" s="484">
        <f>IF(ISERROR(IF(F117=0,0,-PMT(F119/12,F121*12,F117))),0,IF(F117=0,0,-PMT(F119/12,F121*12,F117)))</f>
        <v>0</v>
      </c>
      <c r="G123" s="484"/>
      <c r="H123" s="148"/>
      <c r="I123" s="5"/>
      <c r="J123" s="5"/>
      <c r="K123" s="5"/>
      <c r="L123" s="136"/>
    </row>
    <row r="124" spans="1:15">
      <c r="A124" s="187"/>
      <c r="B124" s="140" t="s">
        <v>181</v>
      </c>
      <c r="C124" s="5"/>
      <c r="D124" s="5"/>
      <c r="E124" s="5"/>
      <c r="F124" s="482"/>
      <c r="G124" s="483"/>
      <c r="H124" s="5"/>
      <c r="I124" s="5"/>
      <c r="J124" s="5"/>
      <c r="K124" s="5"/>
      <c r="L124" s="136"/>
    </row>
    <row r="125" spans="1:15">
      <c r="A125" s="187"/>
      <c r="B125" s="140" t="s">
        <v>109</v>
      </c>
      <c r="C125" s="5"/>
      <c r="D125" s="5"/>
      <c r="E125" s="5"/>
      <c r="F125" s="482"/>
      <c r="G125" s="483"/>
      <c r="H125" s="5"/>
      <c r="I125" s="5"/>
      <c r="J125" s="5"/>
      <c r="K125" s="5"/>
      <c r="L125" s="136"/>
    </row>
    <row r="126" spans="1:15" s="10" customFormat="1" ht="13.2">
      <c r="A126" s="190"/>
      <c r="B126" s="139"/>
      <c r="C126" s="139"/>
      <c r="D126" s="139"/>
      <c r="E126" s="139"/>
      <c r="F126" s="139"/>
      <c r="G126" s="139"/>
      <c r="H126" s="139"/>
      <c r="I126" s="139"/>
      <c r="J126" s="139"/>
      <c r="K126" s="139"/>
      <c r="L126" s="145"/>
      <c r="M126" s="13"/>
      <c r="O126" s="37"/>
    </row>
    <row r="127" spans="1:15" s="1" customFormat="1">
      <c r="A127" s="188"/>
      <c r="B127" s="19" t="s">
        <v>186</v>
      </c>
      <c r="C127" s="217"/>
      <c r="D127" s="217"/>
      <c r="E127" s="217"/>
      <c r="F127" s="217"/>
      <c r="G127" s="217"/>
      <c r="H127" s="217"/>
      <c r="I127" s="203"/>
      <c r="J127" s="502" t="str">
        <f>IF(F118=0,"",IF(I127="","Fatal error: Response required",""))</f>
        <v/>
      </c>
      <c r="K127" s="503"/>
      <c r="L127" s="504"/>
      <c r="M127" s="12"/>
      <c r="O127" s="33">
        <f>IF(F118=0,0,IF(I127="",1,0))</f>
        <v>0</v>
      </c>
    </row>
    <row r="128" spans="1:15" s="1" customFormat="1" ht="13.2">
      <c r="A128" s="188"/>
      <c r="B128" s="124"/>
      <c r="C128" s="124"/>
      <c r="D128" s="124"/>
      <c r="E128" s="124"/>
      <c r="F128" s="124"/>
      <c r="G128" s="124"/>
      <c r="H128" s="243"/>
      <c r="I128" s="124"/>
      <c r="J128" s="124"/>
      <c r="K128" s="124"/>
      <c r="L128" s="129"/>
      <c r="M128" s="12"/>
      <c r="O128" s="33"/>
    </row>
    <row r="129" spans="1:16" s="1" customFormat="1">
      <c r="A129" s="408"/>
      <c r="B129" s="6"/>
      <c r="C129" s="6"/>
      <c r="D129" s="6"/>
      <c r="E129" s="6"/>
      <c r="F129" s="6"/>
      <c r="G129" s="6"/>
      <c r="H129" s="6"/>
      <c r="I129" s="6"/>
      <c r="J129" s="6"/>
      <c r="K129" s="6"/>
      <c r="L129" s="6"/>
      <c r="M129" s="12"/>
      <c r="O129" s="33"/>
    </row>
    <row r="130" spans="1:16">
      <c r="A130" s="402" t="s">
        <v>249</v>
      </c>
      <c r="B130" s="403"/>
      <c r="C130" s="403"/>
      <c r="D130" s="403"/>
      <c r="E130" s="403"/>
      <c r="F130" s="403"/>
      <c r="G130" s="403"/>
      <c r="H130" s="403"/>
      <c r="I130" s="403"/>
      <c r="J130" s="403"/>
      <c r="K130" s="403"/>
      <c r="L130" s="404"/>
      <c r="N130" s="9">
        <f>+N96+1</f>
        <v>6</v>
      </c>
      <c r="O130" s="35"/>
    </row>
    <row r="131" spans="1:16">
      <c r="A131" s="128" t="s">
        <v>303</v>
      </c>
      <c r="B131" s="5"/>
      <c r="C131" s="5"/>
      <c r="D131" s="5"/>
      <c r="E131" s="5"/>
      <c r="F131" s="5"/>
      <c r="G131" s="5"/>
      <c r="H131" s="5"/>
      <c r="I131" s="5"/>
      <c r="J131" s="5"/>
      <c r="K131" s="5"/>
      <c r="L131" s="136"/>
    </row>
    <row r="132" spans="1:16" s="1" customFormat="1" ht="13.2">
      <c r="A132" s="188"/>
      <c r="B132" s="124"/>
      <c r="C132" s="124"/>
      <c r="D132" s="263" t="s">
        <v>235</v>
      </c>
      <c r="E132" s="134"/>
      <c r="F132" s="134"/>
      <c r="G132" s="134"/>
      <c r="H132" s="15" t="s">
        <v>98</v>
      </c>
      <c r="I132" s="142" t="s">
        <v>159</v>
      </c>
      <c r="J132" s="124"/>
      <c r="K132" s="124"/>
      <c r="L132" s="129"/>
      <c r="M132" s="12"/>
      <c r="O132" s="33"/>
    </row>
    <row r="133" spans="1:16" s="1" customFormat="1" ht="7.5" customHeight="1">
      <c r="A133" s="188"/>
      <c r="B133" s="124"/>
      <c r="C133" s="124"/>
      <c r="D133" s="124"/>
      <c r="E133" s="124"/>
      <c r="F133" s="124"/>
      <c r="G133" s="124"/>
      <c r="H133" s="124"/>
      <c r="I133" s="124"/>
      <c r="J133" s="124"/>
      <c r="K133" s="124"/>
      <c r="L133" s="129"/>
      <c r="M133" s="12"/>
      <c r="O133" s="33"/>
    </row>
    <row r="134" spans="1:16" s="1" customFormat="1" ht="13.2">
      <c r="A134" s="188"/>
      <c r="B134" s="124" t="s">
        <v>155</v>
      </c>
      <c r="C134" s="124"/>
      <c r="D134" s="124"/>
      <c r="E134" s="16">
        <v>0</v>
      </c>
      <c r="F134" s="16">
        <v>0</v>
      </c>
      <c r="G134" s="16">
        <v>0</v>
      </c>
      <c r="H134" s="17">
        <f>+L59*12</f>
        <v>0</v>
      </c>
      <c r="I134" s="124"/>
      <c r="J134" s="264"/>
      <c r="K134" s="124"/>
      <c r="L134" s="129"/>
      <c r="M134" s="12"/>
      <c r="O134" s="33"/>
    </row>
    <row r="135" spans="1:16" s="1" customFormat="1" ht="13.2">
      <c r="A135" s="188"/>
      <c r="B135" s="124" t="s">
        <v>99</v>
      </c>
      <c r="C135" s="124"/>
      <c r="D135" s="124"/>
      <c r="E135" s="16">
        <v>0</v>
      </c>
      <c r="F135" s="16">
        <v>0</v>
      </c>
      <c r="G135" s="16">
        <v>0</v>
      </c>
      <c r="H135" s="17">
        <f>-ROUND(H134*I135,0)</f>
        <v>0</v>
      </c>
      <c r="I135" s="18">
        <v>0</v>
      </c>
      <c r="J135" s="478" t="str">
        <f>IF(AVERAGE(E135:G135)&lt;H135*0.85,$P$135,"")</f>
        <v/>
      </c>
      <c r="K135" s="479"/>
      <c r="L135" s="480"/>
      <c r="M135" s="12"/>
      <c r="O135" s="33"/>
      <c r="P135" s="1" t="s">
        <v>320</v>
      </c>
    </row>
    <row r="136" spans="1:16" s="1" customFormat="1" ht="13.2">
      <c r="A136" s="188"/>
      <c r="B136" s="124" t="s">
        <v>100</v>
      </c>
      <c r="C136" s="124"/>
      <c r="D136" s="124"/>
      <c r="E136" s="16">
        <v>0</v>
      </c>
      <c r="F136" s="16">
        <v>0</v>
      </c>
      <c r="G136" s="16">
        <v>0</v>
      </c>
      <c r="H136" s="17">
        <f>-ROUND(H134*I136,0)</f>
        <v>0</v>
      </c>
      <c r="I136" s="18">
        <v>0</v>
      </c>
      <c r="J136" s="478" t="str">
        <f>IF(AVERAGE(E136:G136)&lt;H136*0.85,$P$135,"")</f>
        <v/>
      </c>
      <c r="K136" s="479"/>
      <c r="L136" s="480"/>
      <c r="M136" s="12"/>
      <c r="O136" s="33"/>
      <c r="P136" s="1" t="s">
        <v>296</v>
      </c>
    </row>
    <row r="137" spans="1:16" s="1" customFormat="1" ht="13.2">
      <c r="A137" s="188"/>
      <c r="B137" s="124" t="s">
        <v>263</v>
      </c>
      <c r="C137" s="124"/>
      <c r="D137" s="124"/>
      <c r="E137" s="16">
        <v>0</v>
      </c>
      <c r="F137" s="16">
        <v>0</v>
      </c>
      <c r="G137" s="16">
        <v>0</v>
      </c>
      <c r="H137" s="16">
        <v>0</v>
      </c>
      <c r="I137" s="478" t="str">
        <f>IF(AVERAGE(E137:G137)&lt;H137*0.85,$P$135,"")</f>
        <v/>
      </c>
      <c r="J137" s="479"/>
      <c r="K137" s="479"/>
      <c r="L137" s="480"/>
      <c r="M137" s="12"/>
      <c r="O137" s="33"/>
    </row>
    <row r="138" spans="1:16" s="1" customFormat="1" ht="13.2">
      <c r="A138" s="188"/>
      <c r="B138" s="124" t="s">
        <v>264</v>
      </c>
      <c r="C138" s="124"/>
      <c r="D138" s="124"/>
      <c r="E138" s="16">
        <v>0</v>
      </c>
      <c r="F138" s="16">
        <v>0</v>
      </c>
      <c r="G138" s="16">
        <v>0</v>
      </c>
      <c r="H138" s="17">
        <f>-ROUND(H137*I138,0)</f>
        <v>0</v>
      </c>
      <c r="I138" s="18">
        <v>0</v>
      </c>
      <c r="J138" s="478" t="str">
        <f>IF(AVERAGE(E138:G138)&lt;H138*0.85,$P$135,"")</f>
        <v/>
      </c>
      <c r="K138" s="479"/>
      <c r="L138" s="480"/>
      <c r="M138" s="12"/>
      <c r="O138" s="33"/>
    </row>
    <row r="139" spans="1:16" s="1" customFormat="1" ht="13.2">
      <c r="A139" s="188"/>
      <c r="B139" s="124" t="s">
        <v>265</v>
      </c>
      <c r="C139" s="124"/>
      <c r="D139" s="124"/>
      <c r="E139" s="16">
        <v>0</v>
      </c>
      <c r="F139" s="16">
        <v>0</v>
      </c>
      <c r="G139" s="16">
        <v>0</v>
      </c>
      <c r="H139" s="17">
        <f>-ROUND(H137*I139,0)</f>
        <v>0</v>
      </c>
      <c r="I139" s="18">
        <v>0</v>
      </c>
      <c r="J139" s="478" t="str">
        <f>IF(AVERAGE(E139:G139)&lt;H139*0.85,$P$135,"")</f>
        <v/>
      </c>
      <c r="K139" s="479"/>
      <c r="L139" s="480"/>
      <c r="M139" s="12"/>
      <c r="O139" s="33"/>
    </row>
    <row r="140" spans="1:16" s="1" customFormat="1" ht="13.2">
      <c r="A140" s="188"/>
      <c r="B140" s="124" t="s">
        <v>149</v>
      </c>
      <c r="C140" s="124"/>
      <c r="D140" s="124"/>
      <c r="E140" s="16">
        <v>0</v>
      </c>
      <c r="F140" s="16">
        <v>0</v>
      </c>
      <c r="G140" s="16">
        <v>0</v>
      </c>
      <c r="H140" s="16">
        <v>0</v>
      </c>
      <c r="I140" s="478" t="str">
        <f t="shared" ref="I140:I145" si="2">IF(AVERAGE(E140:G140)&lt;H140*0.85,$P$135,"")</f>
        <v/>
      </c>
      <c r="J140" s="479"/>
      <c r="K140" s="479"/>
      <c r="L140" s="480"/>
      <c r="M140" s="12"/>
      <c r="O140" s="33"/>
    </row>
    <row r="141" spans="1:16" s="1" customFormat="1" ht="13.2">
      <c r="A141" s="188"/>
      <c r="B141" s="124" t="s">
        <v>150</v>
      </c>
      <c r="C141" s="124"/>
      <c r="D141" s="124"/>
      <c r="E141" s="16">
        <v>0</v>
      </c>
      <c r="F141" s="16">
        <v>0</v>
      </c>
      <c r="G141" s="16">
        <v>0</v>
      </c>
      <c r="H141" s="16">
        <v>0</v>
      </c>
      <c r="I141" s="478" t="str">
        <f t="shared" si="2"/>
        <v/>
      </c>
      <c r="J141" s="479"/>
      <c r="K141" s="479"/>
      <c r="L141" s="480"/>
      <c r="M141" s="12"/>
      <c r="O141" s="33"/>
    </row>
    <row r="142" spans="1:16" s="1" customFormat="1" ht="13.2">
      <c r="A142" s="188"/>
      <c r="B142" s="124" t="s">
        <v>151</v>
      </c>
      <c r="C142" s="124"/>
      <c r="D142" s="124"/>
      <c r="E142" s="16">
        <v>0</v>
      </c>
      <c r="F142" s="16">
        <v>0</v>
      </c>
      <c r="G142" s="16">
        <v>0</v>
      </c>
      <c r="H142" s="16">
        <v>0</v>
      </c>
      <c r="I142" s="478" t="str">
        <f t="shared" si="2"/>
        <v/>
      </c>
      <c r="J142" s="479"/>
      <c r="K142" s="479"/>
      <c r="L142" s="480"/>
      <c r="M142" s="12"/>
      <c r="O142" s="33"/>
    </row>
    <row r="143" spans="1:16" s="1" customFormat="1" ht="13.2">
      <c r="A143" s="188"/>
      <c r="B143" s="124" t="s">
        <v>157</v>
      </c>
      <c r="C143" s="124"/>
      <c r="D143" s="124"/>
      <c r="E143" s="16">
        <v>0</v>
      </c>
      <c r="F143" s="16">
        <v>0</v>
      </c>
      <c r="G143" s="16">
        <v>0</v>
      </c>
      <c r="H143" s="16">
        <v>0</v>
      </c>
      <c r="I143" s="478" t="str">
        <f t="shared" si="2"/>
        <v/>
      </c>
      <c r="J143" s="479"/>
      <c r="K143" s="479"/>
      <c r="L143" s="480"/>
      <c r="M143" s="12"/>
      <c r="O143" s="33"/>
    </row>
    <row r="144" spans="1:16" s="1" customFormat="1" ht="13.2">
      <c r="A144" s="188"/>
      <c r="B144" s="124" t="s">
        <v>172</v>
      </c>
      <c r="C144" s="124"/>
      <c r="D144" s="124"/>
      <c r="E144" s="16">
        <v>0</v>
      </c>
      <c r="F144" s="16">
        <v>0</v>
      </c>
      <c r="G144" s="16">
        <v>0</v>
      </c>
      <c r="H144" s="16">
        <v>0</v>
      </c>
      <c r="I144" s="478" t="str">
        <f t="shared" si="2"/>
        <v/>
      </c>
      <c r="J144" s="479"/>
      <c r="K144" s="479"/>
      <c r="L144" s="480"/>
      <c r="M144" s="12"/>
      <c r="O144" s="33"/>
    </row>
    <row r="145" spans="1:15" s="1" customFormat="1" ht="13.2">
      <c r="A145" s="188"/>
      <c r="B145" s="124" t="s">
        <v>158</v>
      </c>
      <c r="C145" s="124"/>
      <c r="D145" s="124"/>
      <c r="E145" s="16">
        <v>0</v>
      </c>
      <c r="F145" s="16">
        <v>0</v>
      </c>
      <c r="G145" s="16">
        <v>0</v>
      </c>
      <c r="H145" s="16">
        <v>0</v>
      </c>
      <c r="I145" s="478" t="str">
        <f t="shared" si="2"/>
        <v/>
      </c>
      <c r="J145" s="479"/>
      <c r="K145" s="479"/>
      <c r="L145" s="480"/>
      <c r="M145" s="12"/>
      <c r="O145" s="33"/>
    </row>
    <row r="146" spans="1:15" s="1" customFormat="1" ht="13.2">
      <c r="A146" s="188"/>
      <c r="B146" s="124"/>
      <c r="C146" s="124"/>
      <c r="D146" s="124"/>
      <c r="E146" s="124"/>
      <c r="F146" s="124"/>
      <c r="G146" s="124"/>
      <c r="H146" s="124"/>
      <c r="I146" s="124"/>
      <c r="J146" s="124"/>
      <c r="K146" s="124"/>
      <c r="L146" s="129"/>
      <c r="M146" s="12"/>
      <c r="O146" s="33"/>
    </row>
    <row r="147" spans="1:15" s="1" customFormat="1" ht="13.2">
      <c r="A147" s="188"/>
      <c r="B147" s="142" t="s">
        <v>160</v>
      </c>
      <c r="C147" s="124"/>
      <c r="D147" s="124"/>
      <c r="E147" s="146">
        <f>SUM(E134:E145)</f>
        <v>0</v>
      </c>
      <c r="F147" s="146">
        <f>SUM(F134:F145)</f>
        <v>0</v>
      </c>
      <c r="G147" s="146">
        <f>SUM(G134:G145)</f>
        <v>0</v>
      </c>
      <c r="H147" s="146">
        <f>SUM(H134:H145)</f>
        <v>0</v>
      </c>
      <c r="I147" s="124"/>
      <c r="J147" s="124"/>
      <c r="K147" s="124"/>
      <c r="L147" s="129"/>
      <c r="M147" s="12"/>
      <c r="O147" s="33"/>
    </row>
    <row r="148" spans="1:15" s="1" customFormat="1" ht="13.2">
      <c r="A148" s="188"/>
      <c r="B148" s="124"/>
      <c r="C148" s="124"/>
      <c r="D148" s="124"/>
      <c r="E148" s="124"/>
      <c r="F148" s="124"/>
      <c r="G148" s="124"/>
      <c r="H148" s="124"/>
      <c r="I148" s="124"/>
      <c r="J148" s="124"/>
      <c r="K148" s="124"/>
      <c r="L148" s="129"/>
      <c r="M148" s="12"/>
      <c r="O148" s="33"/>
    </row>
    <row r="149" spans="1:15" s="1" customFormat="1" ht="13.2">
      <c r="A149" s="188"/>
      <c r="B149" s="124" t="s">
        <v>201</v>
      </c>
      <c r="C149" s="124"/>
      <c r="D149" s="124"/>
      <c r="E149" s="16">
        <v>0</v>
      </c>
      <c r="F149" s="16">
        <v>0</v>
      </c>
      <c r="G149" s="16">
        <v>0</v>
      </c>
      <c r="H149" s="16">
        <v>0</v>
      </c>
      <c r="I149" s="478" t="str">
        <f>IF(AVERAGE(E149:G149)&lt;H149*0.85,$P$135,"")</f>
        <v/>
      </c>
      <c r="J149" s="479"/>
      <c r="K149" s="479"/>
      <c r="L149" s="480"/>
      <c r="M149" s="12"/>
      <c r="O149" s="33"/>
    </row>
    <row r="150" spans="1:15" s="1" customFormat="1" ht="13.2">
      <c r="A150" s="188"/>
      <c r="B150" s="124" t="s">
        <v>152</v>
      </c>
      <c r="C150" s="124"/>
      <c r="D150" s="124"/>
      <c r="E150" s="16">
        <v>0</v>
      </c>
      <c r="F150" s="16">
        <v>0</v>
      </c>
      <c r="G150" s="16">
        <v>0</v>
      </c>
      <c r="H150" s="16">
        <v>0</v>
      </c>
      <c r="I150" s="478" t="str">
        <f t="shared" ref="I150:I160" si="3">IF(AVERAGE(E150:G150)&lt;H150*0.85,$P$135,"")</f>
        <v/>
      </c>
      <c r="J150" s="479"/>
      <c r="K150" s="479"/>
      <c r="L150" s="480"/>
      <c r="M150" s="12"/>
      <c r="O150" s="33"/>
    </row>
    <row r="151" spans="1:15" s="1" customFormat="1" ht="13.2">
      <c r="A151" s="216"/>
      <c r="B151" s="264" t="s">
        <v>188</v>
      </c>
      <c r="C151" s="264"/>
      <c r="D151" s="124"/>
      <c r="E151" s="16">
        <v>0</v>
      </c>
      <c r="F151" s="16">
        <v>0</v>
      </c>
      <c r="G151" s="16">
        <v>0</v>
      </c>
      <c r="H151" s="16">
        <v>0</v>
      </c>
      <c r="I151" s="478" t="str">
        <f t="shared" ref="I151" si="4">IF(AVERAGE(E151:G151)&lt;H151*0.85,$P$135,"")</f>
        <v/>
      </c>
      <c r="J151" s="479"/>
      <c r="K151" s="479"/>
      <c r="L151" s="480"/>
      <c r="M151" s="12"/>
      <c r="O151" s="33"/>
    </row>
    <row r="152" spans="1:15" s="1" customFormat="1" ht="13.2">
      <c r="A152" s="216"/>
      <c r="B152" s="264" t="s">
        <v>173</v>
      </c>
      <c r="C152" s="264"/>
      <c r="D152" s="124"/>
      <c r="E152" s="16">
        <v>0</v>
      </c>
      <c r="F152" s="16">
        <v>0</v>
      </c>
      <c r="G152" s="16">
        <v>0</v>
      </c>
      <c r="H152" s="16">
        <v>0</v>
      </c>
      <c r="I152" s="478" t="str">
        <f t="shared" si="3"/>
        <v/>
      </c>
      <c r="J152" s="479"/>
      <c r="K152" s="479"/>
      <c r="L152" s="480"/>
      <c r="M152" s="12"/>
      <c r="O152" s="33"/>
    </row>
    <row r="153" spans="1:15" s="1" customFormat="1" ht="13.2">
      <c r="A153" s="216"/>
      <c r="B153" s="264" t="s">
        <v>161</v>
      </c>
      <c r="C153" s="264"/>
      <c r="D153" s="124"/>
      <c r="E153" s="16">
        <v>0</v>
      </c>
      <c r="F153" s="16">
        <v>0</v>
      </c>
      <c r="G153" s="16">
        <v>0</v>
      </c>
      <c r="H153" s="16">
        <v>0</v>
      </c>
      <c r="I153" s="478" t="str">
        <f t="shared" si="3"/>
        <v/>
      </c>
      <c r="J153" s="479"/>
      <c r="K153" s="479"/>
      <c r="L153" s="480"/>
      <c r="M153" s="12"/>
      <c r="O153" s="33"/>
    </row>
    <row r="154" spans="1:15" s="1" customFormat="1" ht="13.2">
      <c r="A154" s="216"/>
      <c r="B154" s="264" t="s">
        <v>162</v>
      </c>
      <c r="C154" s="264"/>
      <c r="D154" s="124"/>
      <c r="E154" s="16">
        <v>0</v>
      </c>
      <c r="F154" s="16">
        <v>0</v>
      </c>
      <c r="G154" s="16">
        <v>0</v>
      </c>
      <c r="H154" s="16">
        <v>0</v>
      </c>
      <c r="I154" s="478" t="str">
        <f t="shared" si="3"/>
        <v/>
      </c>
      <c r="J154" s="479"/>
      <c r="K154" s="479"/>
      <c r="L154" s="480"/>
      <c r="M154" s="12"/>
      <c r="O154" s="33"/>
    </row>
    <row r="155" spans="1:15" s="1" customFormat="1" ht="13.2">
      <c r="A155" s="216"/>
      <c r="B155" s="264" t="s">
        <v>153</v>
      </c>
      <c r="C155" s="264"/>
      <c r="D155" s="124"/>
      <c r="E155" s="16">
        <v>0</v>
      </c>
      <c r="F155" s="16">
        <v>0</v>
      </c>
      <c r="G155" s="16">
        <v>0</v>
      </c>
      <c r="H155" s="16">
        <v>0</v>
      </c>
      <c r="I155" s="478" t="str">
        <f t="shared" si="3"/>
        <v/>
      </c>
      <c r="J155" s="479"/>
      <c r="K155" s="479"/>
      <c r="L155" s="480"/>
      <c r="M155" s="12"/>
      <c r="O155" s="33"/>
    </row>
    <row r="156" spans="1:15" s="1" customFormat="1" ht="13.2">
      <c r="A156" s="216"/>
      <c r="B156" s="264" t="s">
        <v>163</v>
      </c>
      <c r="C156" s="264"/>
      <c r="D156" s="124"/>
      <c r="E156" s="16">
        <v>0</v>
      </c>
      <c r="F156" s="16">
        <v>0</v>
      </c>
      <c r="G156" s="16">
        <v>0</v>
      </c>
      <c r="H156" s="16">
        <v>0</v>
      </c>
      <c r="I156" s="478" t="str">
        <f t="shared" si="3"/>
        <v/>
      </c>
      <c r="J156" s="479"/>
      <c r="K156" s="479"/>
      <c r="L156" s="480"/>
      <c r="M156" s="12"/>
      <c r="O156" s="33"/>
    </row>
    <row r="157" spans="1:15" s="1" customFormat="1" ht="13.2">
      <c r="A157" s="265"/>
      <c r="B157" s="264" t="s">
        <v>164</v>
      </c>
      <c r="C157" s="264"/>
      <c r="D157" s="124"/>
      <c r="E157" s="16">
        <v>0</v>
      </c>
      <c r="F157" s="16">
        <v>0</v>
      </c>
      <c r="G157" s="16">
        <v>0</v>
      </c>
      <c r="H157" s="16">
        <v>0</v>
      </c>
      <c r="I157" s="478" t="str">
        <f t="shared" si="3"/>
        <v/>
      </c>
      <c r="J157" s="479"/>
      <c r="K157" s="479"/>
      <c r="L157" s="480"/>
      <c r="M157" s="12"/>
      <c r="O157" s="33"/>
    </row>
    <row r="158" spans="1:15" s="1" customFormat="1" ht="13.2">
      <c r="A158" s="216"/>
      <c r="B158" s="264" t="s">
        <v>165</v>
      </c>
      <c r="C158" s="264"/>
      <c r="D158" s="124"/>
      <c r="E158" s="16">
        <v>0</v>
      </c>
      <c r="F158" s="16">
        <v>0</v>
      </c>
      <c r="G158" s="16">
        <v>0</v>
      </c>
      <c r="H158" s="16">
        <v>0</v>
      </c>
      <c r="I158" s="478" t="str">
        <f t="shared" si="3"/>
        <v/>
      </c>
      <c r="J158" s="479"/>
      <c r="K158" s="479"/>
      <c r="L158" s="480"/>
      <c r="M158" s="12"/>
      <c r="O158" s="33"/>
    </row>
    <row r="159" spans="1:15" s="1" customFormat="1" ht="13.2">
      <c r="A159" s="216"/>
      <c r="B159" s="264" t="s">
        <v>166</v>
      </c>
      <c r="C159" s="264"/>
      <c r="D159" s="124"/>
      <c r="E159" s="16">
        <v>0</v>
      </c>
      <c r="F159" s="16">
        <v>0</v>
      </c>
      <c r="G159" s="16">
        <v>0</v>
      </c>
      <c r="H159" s="16">
        <v>0</v>
      </c>
      <c r="I159" s="478" t="str">
        <f t="shared" si="3"/>
        <v/>
      </c>
      <c r="J159" s="479"/>
      <c r="K159" s="479"/>
      <c r="L159" s="480"/>
      <c r="M159" s="12"/>
      <c r="O159" s="33"/>
    </row>
    <row r="160" spans="1:15" s="1" customFormat="1" ht="13.2">
      <c r="A160" s="216"/>
      <c r="B160" s="264" t="s">
        <v>129</v>
      </c>
      <c r="C160" s="264"/>
      <c r="D160" s="124"/>
      <c r="E160" s="16">
        <v>0</v>
      </c>
      <c r="F160" s="16">
        <v>0</v>
      </c>
      <c r="G160" s="16">
        <v>0</v>
      </c>
      <c r="H160" s="16">
        <v>0</v>
      </c>
      <c r="I160" s="478" t="str">
        <f t="shared" si="3"/>
        <v/>
      </c>
      <c r="J160" s="479"/>
      <c r="K160" s="479"/>
      <c r="L160" s="480"/>
      <c r="M160" s="12"/>
      <c r="O160" s="33"/>
    </row>
    <row r="161" spans="1:15" s="1" customFormat="1" ht="13.2">
      <c r="A161" s="216"/>
      <c r="B161" s="264"/>
      <c r="C161" s="264"/>
      <c r="D161" s="124"/>
      <c r="E161" s="124"/>
      <c r="F161" s="124"/>
      <c r="G161" s="124"/>
      <c r="H161" s="124"/>
      <c r="I161" s="124"/>
      <c r="J161" s="124"/>
      <c r="K161" s="124"/>
      <c r="L161" s="129"/>
      <c r="M161" s="12"/>
      <c r="O161" s="33"/>
    </row>
    <row r="162" spans="1:15" s="1" customFormat="1" ht="13.2">
      <c r="A162" s="216"/>
      <c r="B162" s="266" t="s">
        <v>167</v>
      </c>
      <c r="C162" s="264"/>
      <c r="D162" s="124"/>
      <c r="E162" s="146">
        <f>SUM(E149:E160)</f>
        <v>0</v>
      </c>
      <c r="F162" s="146">
        <f t="shared" ref="F162:H162" si="5">SUM(F149:F160)</f>
        <v>0</v>
      </c>
      <c r="G162" s="146">
        <f t="shared" si="5"/>
        <v>0</v>
      </c>
      <c r="H162" s="146">
        <f t="shared" si="5"/>
        <v>0</v>
      </c>
      <c r="I162" s="492"/>
      <c r="J162" s="492"/>
      <c r="K162" s="492"/>
      <c r="L162" s="493"/>
      <c r="M162" s="12"/>
      <c r="O162" s="33"/>
    </row>
    <row r="163" spans="1:15" s="1" customFormat="1" ht="13.2">
      <c r="A163" s="216"/>
      <c r="B163" s="413" t="str">
        <f>IF(AVERAGE(E162:G162)&lt;H162*0.85,$P$136,"")</f>
        <v/>
      </c>
      <c r="C163" s="124"/>
      <c r="D163" s="341"/>
      <c r="E163" s="341"/>
      <c r="F163" s="341"/>
      <c r="G163" s="341"/>
      <c r="H163" s="341"/>
      <c r="I163" s="341"/>
      <c r="J163" s="341"/>
      <c r="K163" s="341"/>
      <c r="L163" s="392"/>
      <c r="M163" s="12"/>
      <c r="O163" s="33"/>
    </row>
    <row r="164" spans="1:15" s="1" customFormat="1" ht="13.2">
      <c r="A164" s="216"/>
      <c r="B164" s="264"/>
      <c r="C164" s="341"/>
      <c r="D164" s="341"/>
      <c r="E164" s="341"/>
      <c r="F164" s="341"/>
      <c r="G164" s="341"/>
      <c r="H164" s="341"/>
      <c r="I164" s="341"/>
      <c r="J164" s="341"/>
      <c r="K164" s="341"/>
      <c r="L164" s="392"/>
      <c r="M164" s="12"/>
      <c r="O164" s="33"/>
    </row>
    <row r="165" spans="1:15" s="1" customFormat="1" ht="13.2">
      <c r="A165" s="216"/>
      <c r="B165" s="264"/>
      <c r="C165" s="338"/>
      <c r="D165" s="338"/>
      <c r="E165" s="339"/>
      <c r="F165" s="339"/>
      <c r="G165" s="339"/>
      <c r="H165" s="339"/>
      <c r="I165" s="339"/>
      <c r="J165" s="339"/>
      <c r="K165" s="339"/>
      <c r="L165" s="340"/>
      <c r="M165" s="12"/>
      <c r="O165" s="33"/>
    </row>
    <row r="166" spans="1:15" s="1" customFormat="1" ht="13.2">
      <c r="A166" s="216"/>
      <c r="B166" s="264" t="s">
        <v>168</v>
      </c>
      <c r="C166" s="264"/>
      <c r="D166" s="124"/>
      <c r="E166" s="336">
        <v>0</v>
      </c>
      <c r="F166" s="336">
        <v>0</v>
      </c>
      <c r="G166" s="336">
        <v>0</v>
      </c>
      <c r="H166" s="337">
        <f>I94</f>
        <v>0</v>
      </c>
      <c r="I166" s="487"/>
      <c r="J166" s="488"/>
      <c r="K166" s="488"/>
      <c r="L166" s="489"/>
      <c r="M166" s="12"/>
      <c r="N166" s="246"/>
      <c r="O166" s="33"/>
    </row>
    <row r="167" spans="1:15" s="1" customFormat="1" ht="13.2">
      <c r="A167" s="216"/>
      <c r="B167" s="264"/>
      <c r="C167" s="264"/>
      <c r="D167" s="124"/>
      <c r="E167" s="124"/>
      <c r="F167" s="124"/>
      <c r="G167" s="124"/>
      <c r="H167" s="124"/>
      <c r="I167" s="124"/>
      <c r="J167" s="124"/>
      <c r="K167" s="124"/>
      <c r="L167" s="129"/>
      <c r="M167" s="12"/>
      <c r="O167" s="33"/>
    </row>
    <row r="168" spans="1:15" s="1" customFormat="1" ht="13.2">
      <c r="A168" s="188"/>
      <c r="B168" s="149" t="s">
        <v>169</v>
      </c>
      <c r="C168" s="124"/>
      <c r="D168" s="124"/>
      <c r="E168" s="146">
        <f>+E147-E162-E166</f>
        <v>0</v>
      </c>
      <c r="F168" s="146">
        <f>+F147-F162-F166</f>
        <v>0</v>
      </c>
      <c r="G168" s="146">
        <f>+G147-G162-G166</f>
        <v>0</v>
      </c>
      <c r="H168" s="146">
        <f>+H147-H162-H166</f>
        <v>0</v>
      </c>
      <c r="I168" s="124"/>
      <c r="J168" s="124"/>
      <c r="K168" s="124"/>
      <c r="L168" s="129"/>
      <c r="M168" s="12"/>
      <c r="O168" s="33"/>
    </row>
    <row r="169" spans="1:15" s="1" customFormat="1" ht="13.2">
      <c r="A169" s="188"/>
      <c r="B169" s="149"/>
      <c r="C169" s="124"/>
      <c r="D169" s="124"/>
      <c r="E169" s="146"/>
      <c r="F169" s="146"/>
      <c r="G169" s="146"/>
      <c r="H169" s="146"/>
      <c r="I169" s="124"/>
      <c r="J169" s="124"/>
      <c r="K169" s="124"/>
      <c r="L169" s="129"/>
      <c r="M169" s="12"/>
      <c r="O169" s="33"/>
    </row>
    <row r="170" spans="1:15" s="1" customFormat="1" ht="13.2">
      <c r="A170" s="188"/>
      <c r="B170" s="159" t="s">
        <v>304</v>
      </c>
      <c r="C170" s="124"/>
      <c r="D170" s="124"/>
      <c r="E170" s="146"/>
      <c r="F170" s="146"/>
      <c r="G170" s="146"/>
      <c r="H170" s="146"/>
      <c r="I170" s="124"/>
      <c r="J170" s="124"/>
      <c r="K170" s="124"/>
      <c r="L170" s="129"/>
      <c r="M170" s="12"/>
      <c r="O170" s="33"/>
    </row>
    <row r="171" spans="1:15" s="1" customFormat="1" ht="13.2">
      <c r="A171" s="188"/>
      <c r="B171" s="144" t="s">
        <v>170</v>
      </c>
      <c r="C171" s="124"/>
      <c r="D171" s="124"/>
      <c r="E171" s="16">
        <v>0</v>
      </c>
      <c r="F171" s="16">
        <v>0</v>
      </c>
      <c r="G171" s="16">
        <v>0</v>
      </c>
      <c r="H171" s="146">
        <f>IF(I113="No",F107*12,0)</f>
        <v>0</v>
      </c>
      <c r="I171" s="124"/>
      <c r="J171" s="124"/>
      <c r="K171" s="124"/>
      <c r="L171" s="129"/>
      <c r="M171" s="12"/>
      <c r="O171" s="33"/>
    </row>
    <row r="172" spans="1:15" s="1" customFormat="1" ht="13.2">
      <c r="A172" s="188"/>
      <c r="B172" s="144" t="s">
        <v>171</v>
      </c>
      <c r="C172" s="124"/>
      <c r="D172" s="124"/>
      <c r="E172" s="16">
        <v>0</v>
      </c>
      <c r="F172" s="16">
        <v>0</v>
      </c>
      <c r="G172" s="16">
        <v>0</v>
      </c>
      <c r="H172" s="146">
        <f>IF(I113="No",F108*12,0)</f>
        <v>0</v>
      </c>
      <c r="I172" s="124"/>
      <c r="J172" s="124"/>
      <c r="K172" s="124"/>
      <c r="L172" s="129"/>
      <c r="M172" s="12"/>
      <c r="O172" s="33"/>
    </row>
    <row r="173" spans="1:15" s="1" customFormat="1" ht="13.2">
      <c r="A173" s="188"/>
      <c r="B173" s="124" t="s">
        <v>305</v>
      </c>
      <c r="C173" s="124"/>
      <c r="D173" s="124"/>
      <c r="E173" s="124"/>
      <c r="F173" s="124"/>
      <c r="G173" s="124"/>
      <c r="H173" s="146"/>
      <c r="I173" s="124"/>
      <c r="J173" s="124"/>
      <c r="K173" s="124"/>
      <c r="L173" s="129"/>
      <c r="M173" s="12"/>
      <c r="O173" s="33"/>
    </row>
    <row r="174" spans="1:15" s="1" customFormat="1" ht="13.2">
      <c r="A174" s="188"/>
      <c r="B174" s="144" t="s">
        <v>170</v>
      </c>
      <c r="C174" s="124"/>
      <c r="D174" s="124"/>
      <c r="E174" s="16">
        <v>0</v>
      </c>
      <c r="F174" s="16">
        <v>0</v>
      </c>
      <c r="G174" s="16">
        <v>0</v>
      </c>
      <c r="H174" s="146">
        <f>IF(I127="no",F124*12,0)</f>
        <v>0</v>
      </c>
      <c r="I174" s="124"/>
      <c r="J174" s="124"/>
      <c r="K174" s="124"/>
      <c r="L174" s="129"/>
      <c r="M174" s="12"/>
      <c r="O174" s="33"/>
    </row>
    <row r="175" spans="1:15" s="1" customFormat="1" ht="13.2">
      <c r="A175" s="188"/>
      <c r="B175" s="144" t="s">
        <v>171</v>
      </c>
      <c r="C175" s="124"/>
      <c r="D175" s="124"/>
      <c r="E175" s="16">
        <v>0</v>
      </c>
      <c r="F175" s="16">
        <v>0</v>
      </c>
      <c r="G175" s="16">
        <v>0</v>
      </c>
      <c r="H175" s="146">
        <f>IF(I127="no",F125*12,0)</f>
        <v>0</v>
      </c>
      <c r="I175" s="124"/>
      <c r="J175" s="124"/>
      <c r="K175" s="124"/>
      <c r="L175" s="129"/>
      <c r="M175" s="12"/>
      <c r="O175" s="33"/>
    </row>
    <row r="176" spans="1:15" s="1" customFormat="1" ht="13.2">
      <c r="A176" s="188"/>
      <c r="B176" s="124"/>
      <c r="C176" s="124"/>
      <c r="D176" s="124"/>
      <c r="E176" s="124"/>
      <c r="F176" s="124"/>
      <c r="G176" s="124"/>
      <c r="H176" s="146"/>
      <c r="I176" s="124"/>
      <c r="J176" s="124"/>
      <c r="K176" s="124"/>
      <c r="L176" s="129"/>
      <c r="M176" s="12"/>
      <c r="O176" s="33"/>
    </row>
    <row r="177" spans="1:29" s="1" customFormat="1" ht="13.2">
      <c r="A177" s="188"/>
      <c r="B177" s="124" t="s">
        <v>203</v>
      </c>
      <c r="C177" s="124"/>
      <c r="D177" s="124"/>
      <c r="E177" s="243">
        <f>E168-SUM(E171:E175)</f>
        <v>0</v>
      </c>
      <c r="F177" s="243">
        <f t="shared" ref="F177:G177" si="6">F168-SUM(F171:F175)</f>
        <v>0</v>
      </c>
      <c r="G177" s="243">
        <f t="shared" si="6"/>
        <v>0</v>
      </c>
      <c r="H177" s="146"/>
      <c r="I177" s="124"/>
      <c r="J177" s="124"/>
      <c r="K177" s="124"/>
      <c r="L177" s="129"/>
      <c r="M177" s="12"/>
      <c r="O177" s="33"/>
    </row>
    <row r="178" spans="1:29" s="1" customFormat="1" ht="13.2">
      <c r="A178" s="188"/>
      <c r="B178" s="124" t="s">
        <v>204</v>
      </c>
      <c r="C178" s="124"/>
      <c r="D178" s="124"/>
      <c r="E178" s="124"/>
      <c r="F178" s="124"/>
      <c r="G178" s="124"/>
      <c r="H178" s="244">
        <f>H168-SUM(H171:H175)</f>
        <v>0</v>
      </c>
      <c r="I178" s="124"/>
      <c r="J178" s="124"/>
      <c r="K178" s="124"/>
      <c r="L178" s="129"/>
      <c r="M178" s="12"/>
      <c r="O178" s="33"/>
    </row>
    <row r="179" spans="1:29" s="1" customFormat="1" ht="13.2">
      <c r="A179" s="188"/>
      <c r="B179" s="124"/>
      <c r="C179" s="124"/>
      <c r="D179" s="124"/>
      <c r="E179" s="124"/>
      <c r="F179" s="124"/>
      <c r="G179" s="124"/>
      <c r="H179" s="243"/>
      <c r="I179" s="124"/>
      <c r="J179" s="124"/>
      <c r="K179" s="124"/>
      <c r="L179" s="129"/>
      <c r="M179" s="12"/>
      <c r="O179" s="33"/>
    </row>
    <row r="180" spans="1:29">
      <c r="A180" s="402" t="s">
        <v>250</v>
      </c>
      <c r="B180" s="403"/>
      <c r="C180" s="403"/>
      <c r="D180" s="403"/>
      <c r="E180" s="403"/>
      <c r="F180" s="403"/>
      <c r="G180" s="403"/>
      <c r="H180" s="403"/>
      <c r="I180" s="403"/>
      <c r="J180" s="403"/>
      <c r="K180" s="403"/>
      <c r="L180" s="404"/>
      <c r="N180" s="9">
        <f>+N101+1</f>
        <v>1</v>
      </c>
      <c r="O180" s="35"/>
    </row>
    <row r="181" spans="1:29">
      <c r="A181" s="138" t="s">
        <v>134</v>
      </c>
      <c r="B181" s="124" t="s">
        <v>154</v>
      </c>
      <c r="C181" s="124"/>
      <c r="D181" s="124"/>
      <c r="E181" s="124"/>
      <c r="F181" s="124"/>
      <c r="G181" s="124"/>
      <c r="H181" s="23"/>
      <c r="I181" s="124"/>
      <c r="J181" s="5"/>
      <c r="K181" s="5"/>
      <c r="L181" s="136"/>
    </row>
    <row r="182" spans="1:29">
      <c r="A182" s="187"/>
      <c r="B182" s="245" t="str">
        <f>IF(UPPER($H$181)="NO","Skip to Section 8",IF(UPPER($H$181)="YES","Complete the New First Mortgage Loan information below",""))</f>
        <v/>
      </c>
      <c r="C182" s="124"/>
      <c r="D182" s="124"/>
      <c r="E182" s="124"/>
      <c r="F182" s="124"/>
      <c r="G182" s="124"/>
      <c r="H182" s="124"/>
      <c r="I182" s="124"/>
      <c r="J182" s="124"/>
      <c r="K182" s="5"/>
      <c r="L182" s="136"/>
    </row>
    <row r="183" spans="1:29">
      <c r="A183" s="187"/>
      <c r="B183" s="247" t="s">
        <v>189</v>
      </c>
      <c r="C183" s="247"/>
      <c r="D183" s="247"/>
      <c r="E183" s="247"/>
      <c r="F183" s="441">
        <v>0</v>
      </c>
      <c r="G183" s="442"/>
      <c r="H183" s="231" t="str">
        <f>IF(AND(H181="Yes",(F183+F184)&lt;Q183),"Fatal Error: Interest + MIP must be at least "&amp;TEXT(Q183,"0.00%"),"")</f>
        <v/>
      </c>
      <c r="J183" s="229"/>
      <c r="K183" s="393"/>
      <c r="L183" s="136"/>
      <c r="N183" s="222"/>
      <c r="O183" s="34">
        <f>IF(AND(H181="Yes",(F183+F184)&lt;Q183),1,0)</f>
        <v>0</v>
      </c>
      <c r="P183" s="230">
        <f>IF(F183+F184&lt;Q183,2,1)</f>
        <v>2</v>
      </c>
      <c r="Q183" s="232">
        <v>0.05</v>
      </c>
      <c r="R183" s="228" t="s">
        <v>190</v>
      </c>
      <c r="S183" s="228"/>
      <c r="T183" s="228"/>
      <c r="U183" s="228"/>
      <c r="V183" s="224"/>
      <c r="W183" s="220"/>
      <c r="X183" s="220"/>
      <c r="Y183" s="223"/>
      <c r="Z183" s="223"/>
      <c r="AA183" s="223"/>
      <c r="AB183" s="226"/>
      <c r="AC183" s="227"/>
    </row>
    <row r="184" spans="1:29">
      <c r="A184" s="187"/>
      <c r="B184" s="247" t="s">
        <v>191</v>
      </c>
      <c r="C184" s="247"/>
      <c r="D184" s="247"/>
      <c r="E184" s="247"/>
      <c r="F184" s="443"/>
      <c r="G184" s="444"/>
      <c r="H184" s="231"/>
      <c r="J184" s="229"/>
      <c r="K184" s="393"/>
      <c r="L184" s="136"/>
      <c r="N184" s="222"/>
      <c r="P184" s="230"/>
      <c r="Q184" s="233">
        <v>40</v>
      </c>
      <c r="R184" s="228" t="s">
        <v>192</v>
      </c>
      <c r="S184" s="228"/>
      <c r="T184" s="228"/>
      <c r="U184" s="228"/>
      <c r="V184" s="224"/>
      <c r="W184" s="220"/>
      <c r="X184" s="220"/>
      <c r="Y184" s="223"/>
      <c r="Z184" s="223"/>
      <c r="AA184" s="223"/>
      <c r="AB184" s="226"/>
      <c r="AC184" s="227"/>
    </row>
    <row r="185" spans="1:29">
      <c r="A185" s="187"/>
      <c r="B185" s="247" t="s">
        <v>179</v>
      </c>
      <c r="C185" s="247"/>
      <c r="D185" s="247"/>
      <c r="E185" s="247"/>
      <c r="F185" s="445"/>
      <c r="G185" s="446"/>
      <c r="H185" s="241" t="str">
        <f>IF(AND(H181="Yes",F185&gt;Q185),"Fatal Error: Exceeds maximum years","")</f>
        <v/>
      </c>
      <c r="J185" s="241"/>
      <c r="K185" s="241"/>
      <c r="L185" s="136"/>
      <c r="N185" s="241"/>
      <c r="O185" s="34">
        <f>IF(AND(H181="Yes",F185&gt;Q185),1,0)</f>
        <v>0</v>
      </c>
      <c r="P185" s="230">
        <f>IF(F185&gt;Q184,3,IF(F185&gt;Q185,2,1))</f>
        <v>1</v>
      </c>
      <c r="Q185" s="233">
        <v>40</v>
      </c>
      <c r="R185" s="228" t="s">
        <v>193</v>
      </c>
      <c r="S185" s="228"/>
      <c r="T185" s="228"/>
      <c r="U185" s="228"/>
      <c r="V185" s="241"/>
      <c r="W185" s="241"/>
      <c r="X185" s="241"/>
      <c r="Y185" s="241"/>
      <c r="Z185" s="241"/>
      <c r="AA185" s="241"/>
      <c r="AB185" s="241"/>
      <c r="AC185" s="242"/>
    </row>
    <row r="186" spans="1:29">
      <c r="A186" s="187"/>
      <c r="B186" s="247" t="s">
        <v>180</v>
      </c>
      <c r="C186" s="247"/>
      <c r="D186" s="247"/>
      <c r="E186" s="247"/>
      <c r="F186" s="445"/>
      <c r="G186" s="446"/>
      <c r="H186" s="241" t="str">
        <f>IF(AND(H181="Yes",F186&lt;Q186),"Fatal Error: Maturity date can occur no earlier than 18 years","")</f>
        <v/>
      </c>
      <c r="J186" s="241"/>
      <c r="K186" s="241"/>
      <c r="L186" s="136"/>
      <c r="N186" s="241"/>
      <c r="O186" s="34">
        <f>IF(AND(H181="Yes",F186&lt;Q186),1,0)</f>
        <v>0</v>
      </c>
      <c r="P186" s="230"/>
      <c r="Q186" s="233">
        <v>18</v>
      </c>
      <c r="R186" s="228"/>
      <c r="S186" s="228"/>
      <c r="T186" s="228"/>
      <c r="U186" s="228"/>
      <c r="V186" s="241"/>
      <c r="W186" s="241"/>
      <c r="X186" s="241"/>
      <c r="Y186" s="241"/>
      <c r="Z186" s="241"/>
      <c r="AA186" s="241"/>
      <c r="AB186" s="241"/>
      <c r="AC186" s="242"/>
    </row>
    <row r="187" spans="1:29">
      <c r="A187" s="187"/>
      <c r="B187" s="247" t="s">
        <v>119</v>
      </c>
      <c r="C187" s="247"/>
      <c r="D187" s="247"/>
      <c r="E187" s="247"/>
      <c r="F187" s="447"/>
      <c r="G187" s="448"/>
      <c r="H187" s="231" t="str">
        <f>IF(AND(H181="Yes",F187&lt;Q187),"Fatal Error: Must be at least "&amp;TEXT(Q187,"0.00"),"")</f>
        <v/>
      </c>
      <c r="J187" s="247"/>
      <c r="K187" s="393"/>
      <c r="L187" s="136"/>
      <c r="N187" s="222"/>
      <c r="O187" s="34">
        <f>IF(AND(H181="Yes",F187&lt;Q187),1,0)</f>
        <v>0</v>
      </c>
      <c r="P187" s="230">
        <f>IF(F187&lt;Q187,2,1)</f>
        <v>2</v>
      </c>
      <c r="Q187" s="234">
        <v>1.2</v>
      </c>
      <c r="R187" s="228" t="s">
        <v>190</v>
      </c>
      <c r="S187" s="228"/>
      <c r="T187" s="228"/>
      <c r="U187" s="228"/>
      <c r="V187" s="224"/>
      <c r="W187" s="220"/>
      <c r="X187" s="220"/>
      <c r="Y187" s="223"/>
      <c r="Z187" s="223"/>
      <c r="AA187" s="223"/>
      <c r="AB187" s="226"/>
      <c r="AC187" s="227"/>
    </row>
    <row r="188" spans="1:29">
      <c r="A188" s="187"/>
      <c r="B188" s="248" t="s">
        <v>194</v>
      </c>
      <c r="C188" s="248"/>
      <c r="D188" s="248"/>
      <c r="E188" s="248"/>
      <c r="F188" s="434">
        <f>IF(AND(H178&gt;0,H181="Yes"),IFERROR(H178/F187/R188,0),0)</f>
        <v>0</v>
      </c>
      <c r="G188" s="435"/>
      <c r="H188" s="236"/>
      <c r="J188" s="249"/>
      <c r="K188" s="222"/>
      <c r="L188" s="136"/>
      <c r="N188" s="222"/>
      <c r="P188" s="237">
        <f>IF(ISERROR(PMT(F183/12,F185*12,-1)*12),0,PMT(F183/12,F185*12,-1)*12)</f>
        <v>0</v>
      </c>
      <c r="Q188" s="228" t="s">
        <v>195</v>
      </c>
      <c r="R188" s="237">
        <f>P188+F184</f>
        <v>0</v>
      </c>
      <c r="S188" s="228" t="s">
        <v>196</v>
      </c>
      <c r="T188" s="228"/>
      <c r="U188" s="228"/>
      <c r="V188" s="220"/>
      <c r="W188" s="220"/>
      <c r="X188" s="223"/>
      <c r="Y188" s="223"/>
      <c r="Z188" s="225"/>
      <c r="AA188" s="226"/>
      <c r="AB188" s="226"/>
      <c r="AC188" s="227"/>
    </row>
    <row r="189" spans="1:29">
      <c r="A189" s="187"/>
      <c r="B189" s="248" t="s">
        <v>197</v>
      </c>
      <c r="C189" s="248"/>
      <c r="D189" s="248"/>
      <c r="E189" s="248"/>
      <c r="F189" s="432"/>
      <c r="G189" s="433"/>
      <c r="H189" s="231" t="str">
        <f>IF(F189&lt;=F188,"","Fatal Error: Proposed loan exceeds maximum supportable loan")</f>
        <v/>
      </c>
      <c r="J189" s="249"/>
      <c r="K189" s="393"/>
      <c r="L189" s="136"/>
      <c r="N189" s="222"/>
      <c r="P189" s="228"/>
      <c r="Q189" s="228"/>
      <c r="R189" s="228"/>
      <c r="S189" s="228"/>
      <c r="T189" s="228"/>
      <c r="U189" s="228"/>
      <c r="V189" s="220"/>
      <c r="W189" s="220"/>
      <c r="X189" s="223"/>
      <c r="Y189" s="223"/>
      <c r="Z189" s="225"/>
      <c r="AA189" s="226"/>
      <c r="AB189" s="226"/>
      <c r="AC189" s="227"/>
    </row>
    <row r="190" spans="1:29">
      <c r="A190" s="187"/>
      <c r="B190" s="250" t="s">
        <v>198</v>
      </c>
      <c r="C190" s="124"/>
      <c r="D190" s="248"/>
      <c r="E190" s="248"/>
      <c r="F190" s="434">
        <f>P190+R190</f>
        <v>0</v>
      </c>
      <c r="G190" s="435"/>
      <c r="H190" s="229"/>
      <c r="J190" s="249"/>
      <c r="K190" s="222"/>
      <c r="L190" s="136"/>
      <c r="N190" s="222"/>
      <c r="P190" s="238">
        <f>IFERROR(-PMT(F183/12,F185*12,F189),0)*12</f>
        <v>0</v>
      </c>
      <c r="Q190" s="228" t="s">
        <v>199</v>
      </c>
      <c r="R190" s="238">
        <f>+F189*F184/12</f>
        <v>0</v>
      </c>
      <c r="S190" s="228" t="s">
        <v>200</v>
      </c>
      <c r="T190" s="228"/>
      <c r="U190" s="228"/>
      <c r="V190" s="220"/>
      <c r="W190" s="220"/>
      <c r="X190" s="223"/>
      <c r="Y190" s="223"/>
      <c r="Z190" s="225"/>
      <c r="AA190" s="226"/>
      <c r="AB190" s="226"/>
      <c r="AC190" s="227"/>
    </row>
    <row r="191" spans="1:29">
      <c r="A191" s="187"/>
      <c r="B191" s="248"/>
      <c r="C191" s="248"/>
      <c r="D191" s="248"/>
      <c r="E191" s="248"/>
      <c r="F191" s="248"/>
      <c r="G191" s="251"/>
      <c r="H191" s="251"/>
      <c r="I191" s="229"/>
      <c r="J191" s="249"/>
      <c r="K191" s="222"/>
      <c r="L191" s="136"/>
      <c r="N191" s="222"/>
      <c r="P191" s="238"/>
      <c r="Q191" s="228"/>
      <c r="R191" s="238"/>
      <c r="S191" s="228"/>
      <c r="T191" s="228"/>
      <c r="U191" s="228"/>
      <c r="V191" s="220"/>
      <c r="W191" s="220"/>
      <c r="X191" s="223"/>
      <c r="Y191" s="223"/>
      <c r="Z191" s="225"/>
      <c r="AA191" s="226"/>
      <c r="AB191" s="226"/>
      <c r="AC191" s="227"/>
    </row>
    <row r="192" spans="1:29">
      <c r="A192" s="187"/>
      <c r="B192" s="147" t="s">
        <v>205</v>
      </c>
      <c r="C192" s="5"/>
      <c r="D192" s="5"/>
      <c r="E192" s="5"/>
      <c r="F192" s="5"/>
      <c r="G192" s="5"/>
      <c r="H192" s="5"/>
      <c r="I192" s="5"/>
      <c r="J192" s="5"/>
      <c r="K192" s="5"/>
      <c r="L192" s="136"/>
    </row>
    <row r="193" spans="1:40" s="1" customFormat="1" ht="13.2">
      <c r="A193" s="188"/>
      <c r="B193" s="124" t="s">
        <v>306</v>
      </c>
      <c r="C193" s="124"/>
      <c r="D193" s="124"/>
      <c r="E193" s="124"/>
      <c r="F193" s="124"/>
      <c r="G193" s="253">
        <f>H168</f>
        <v>0</v>
      </c>
      <c r="I193" s="124"/>
      <c r="J193" s="124"/>
      <c r="K193" s="124"/>
      <c r="L193" s="129"/>
      <c r="M193" s="12"/>
      <c r="O193" s="33"/>
    </row>
    <row r="194" spans="1:40" s="1" customFormat="1" ht="13.2">
      <c r="A194" s="188"/>
      <c r="B194" s="124"/>
      <c r="C194" s="124"/>
      <c r="D194" s="124"/>
      <c r="E194" s="124"/>
      <c r="F194" s="124"/>
      <c r="G194" s="243"/>
      <c r="I194" s="124"/>
      <c r="J194" s="124"/>
      <c r="K194" s="124"/>
      <c r="L194" s="129"/>
      <c r="M194" s="12"/>
      <c r="O194" s="33"/>
    </row>
    <row r="195" spans="1:40" s="1" customFormat="1" ht="13.2">
      <c r="A195" s="188"/>
      <c r="B195" s="124" t="s">
        <v>202</v>
      </c>
      <c r="C195" s="124"/>
      <c r="D195" s="124"/>
      <c r="E195" s="124"/>
      <c r="F195" s="124"/>
      <c r="G195" s="17">
        <f>IF(H181="Yes",F190,0)</f>
        <v>0</v>
      </c>
      <c r="I195" s="124"/>
      <c r="J195" s="124"/>
      <c r="K195" s="124"/>
      <c r="L195" s="129"/>
      <c r="M195" s="12"/>
      <c r="O195" s="33"/>
    </row>
    <row r="196" spans="1:40" s="1" customFormat="1" ht="13.2">
      <c r="A196" s="188"/>
      <c r="B196" s="124" t="s">
        <v>307</v>
      </c>
      <c r="C196" s="124"/>
      <c r="D196" s="124"/>
      <c r="E196" s="124"/>
      <c r="F196" s="124"/>
      <c r="G196" s="17">
        <f>SUM(H171:H175)</f>
        <v>0</v>
      </c>
      <c r="I196" s="264"/>
      <c r="J196" s="124"/>
      <c r="K196" s="124"/>
      <c r="L196" s="129"/>
      <c r="M196" s="12"/>
      <c r="O196" s="33"/>
    </row>
    <row r="197" spans="1:40" s="1" customFormat="1" ht="13.2">
      <c r="A197" s="188"/>
      <c r="B197" s="124"/>
      <c r="C197" s="124"/>
      <c r="D197" s="124"/>
      <c r="E197" s="124"/>
      <c r="F197" s="124"/>
      <c r="G197" s="124"/>
      <c r="I197" s="124"/>
      <c r="J197" s="124"/>
      <c r="K197" s="124"/>
      <c r="L197" s="129"/>
      <c r="M197" s="12"/>
      <c r="O197" s="33"/>
    </row>
    <row r="198" spans="1:40" s="1" customFormat="1" ht="13.2">
      <c r="A198" s="188"/>
      <c r="B198" s="124" t="s">
        <v>118</v>
      </c>
      <c r="C198" s="124"/>
      <c r="D198" s="124"/>
      <c r="E198" s="124"/>
      <c r="F198" s="124"/>
      <c r="G198" s="17">
        <f>G193-SUM(G195:G196)</f>
        <v>0</v>
      </c>
      <c r="H198" s="415" t="str">
        <f>IF(SUM(G195:G196)=0,"","DSCR = "&amp;TEXT(G193/SUM(G195:G196),"0.00"))</f>
        <v/>
      </c>
      <c r="I198" s="264"/>
      <c r="J198" s="124"/>
      <c r="K198" s="124"/>
      <c r="L198" s="129"/>
      <c r="M198" s="12"/>
      <c r="O198" s="33"/>
    </row>
    <row r="199" spans="1:40" s="1" customFormat="1" ht="13.8">
      <c r="A199" s="188"/>
      <c r="B199" s="124"/>
      <c r="C199" s="124"/>
      <c r="D199" s="124"/>
      <c r="E199" s="124"/>
      <c r="F199" s="124"/>
      <c r="G199" s="124"/>
      <c r="H199" s="414"/>
      <c r="I199" s="141"/>
      <c r="J199" s="124"/>
      <c r="K199" s="124"/>
      <c r="L199" s="129"/>
      <c r="M199" s="12"/>
      <c r="O199" s="36"/>
      <c r="P199" s="30">
        <v>1.2</v>
      </c>
      <c r="Q199" s="1" t="s">
        <v>106</v>
      </c>
    </row>
    <row r="200" spans="1:40" s="1" customFormat="1" ht="13.2">
      <c r="A200" s="188"/>
      <c r="B200" s="124"/>
      <c r="C200" s="124"/>
      <c r="D200" s="124"/>
      <c r="E200" s="124"/>
      <c r="F200" s="124"/>
      <c r="G200" s="124"/>
      <c r="H200" s="124"/>
      <c r="I200" s="124"/>
      <c r="J200" s="124"/>
      <c r="K200" s="124"/>
      <c r="L200" s="129"/>
      <c r="M200" s="12"/>
      <c r="O200" s="33"/>
    </row>
    <row r="201" spans="1:40" s="1" customFormat="1">
      <c r="A201" s="408"/>
      <c r="B201" s="6"/>
      <c r="C201" s="6"/>
      <c r="D201" s="6"/>
      <c r="E201" s="6"/>
      <c r="F201" s="6"/>
      <c r="G201" s="6"/>
      <c r="H201" s="6"/>
      <c r="I201" s="6"/>
      <c r="J201" s="6"/>
      <c r="K201" s="6"/>
      <c r="L201" s="6"/>
      <c r="M201" s="12"/>
      <c r="O201" s="33"/>
    </row>
    <row r="202" spans="1:40">
      <c r="A202" s="402" t="s">
        <v>251</v>
      </c>
      <c r="B202" s="403"/>
      <c r="C202" s="403"/>
      <c r="D202" s="403"/>
      <c r="E202" s="403"/>
      <c r="F202" s="403"/>
      <c r="G202" s="403"/>
      <c r="H202" s="403"/>
      <c r="I202" s="403"/>
      <c r="J202" s="403"/>
      <c r="K202" s="403"/>
      <c r="L202" s="404"/>
      <c r="N202" s="9">
        <f>+N130+1</f>
        <v>7</v>
      </c>
      <c r="O202" s="35"/>
    </row>
    <row r="203" spans="1:40">
      <c r="A203" s="187"/>
      <c r="B203" s="5"/>
      <c r="C203" s="5"/>
      <c r="D203" s="5"/>
      <c r="E203" s="5"/>
      <c r="F203" s="5"/>
      <c r="G203" s="5"/>
      <c r="H203" s="5"/>
      <c r="I203" s="5"/>
      <c r="J203" s="5"/>
      <c r="K203" s="5"/>
      <c r="L203" s="136"/>
    </row>
    <row r="204" spans="1:40">
      <c r="A204" s="187"/>
      <c r="B204" s="383" t="s">
        <v>123</v>
      </c>
      <c r="C204" s="383"/>
      <c r="D204" s="5"/>
      <c r="E204" s="5"/>
      <c r="F204" s="5"/>
      <c r="G204" s="5"/>
      <c r="H204" s="5"/>
      <c r="I204" s="5"/>
      <c r="J204" s="5"/>
      <c r="K204" s="5"/>
      <c r="L204" s="136"/>
    </row>
    <row r="205" spans="1:40">
      <c r="A205" s="187"/>
      <c r="B205" s="19" t="s">
        <v>52</v>
      </c>
      <c r="C205" s="19"/>
      <c r="D205" s="19"/>
      <c r="E205" s="19"/>
      <c r="F205" s="515">
        <f>IF(H181="No",0,F189)</f>
        <v>0</v>
      </c>
      <c r="G205" s="515"/>
      <c r="H205" s="159" t="str">
        <f>IF(OR(H181="No",H181=""),"",TEXT(F183,"0.000%")&amp;" + "&amp;TEXT(F184,"0.000%")&amp;" MIP / "&amp;TEXT(F185,"0.0")&amp;" amort / "&amp;TEXT(F185,"0.0")&amp;" maturity")</f>
        <v/>
      </c>
      <c r="I205" s="19"/>
      <c r="J205" s="19"/>
      <c r="K205" s="19"/>
      <c r="L205" s="130"/>
      <c r="M205" s="12"/>
      <c r="N205" s="11"/>
      <c r="O205" s="38"/>
      <c r="P205" s="11"/>
      <c r="Q205" s="11"/>
      <c r="R205" s="11"/>
      <c r="S205" s="11"/>
      <c r="T205" s="11"/>
      <c r="U205" s="11"/>
      <c r="V205" s="11"/>
      <c r="W205" s="11"/>
      <c r="X205" s="11"/>
      <c r="Y205" s="11"/>
      <c r="Z205" s="11"/>
      <c r="AA205" s="11"/>
    </row>
    <row r="206" spans="1:40">
      <c r="A206" s="187"/>
      <c r="B206" s="19" t="s">
        <v>120</v>
      </c>
      <c r="C206" s="19"/>
      <c r="D206" s="19"/>
      <c r="E206" s="19"/>
      <c r="F206" s="515">
        <f>F89</f>
        <v>0</v>
      </c>
      <c r="G206" s="515"/>
      <c r="H206" s="19"/>
      <c r="I206" s="19"/>
      <c r="J206" s="19"/>
      <c r="K206" s="19"/>
      <c r="L206" s="130"/>
      <c r="M206" s="12"/>
      <c r="N206" s="11"/>
      <c r="O206" s="38"/>
      <c r="P206" s="11"/>
      <c r="Q206" s="11"/>
      <c r="R206" s="11"/>
      <c r="S206" s="11"/>
      <c r="T206" s="11"/>
      <c r="U206" s="11"/>
      <c r="V206" s="11"/>
      <c r="W206" s="11"/>
      <c r="X206" s="11"/>
      <c r="Y206" s="11"/>
      <c r="Z206" s="11"/>
      <c r="AA206" s="11"/>
    </row>
    <row r="207" spans="1:40">
      <c r="A207" s="187"/>
      <c r="B207" s="19" t="s">
        <v>121</v>
      </c>
      <c r="C207" s="19"/>
      <c r="D207" s="19"/>
      <c r="E207" s="19"/>
      <c r="F207" s="528">
        <v>0</v>
      </c>
      <c r="G207" s="528"/>
      <c r="H207" s="19"/>
      <c r="I207" s="19"/>
      <c r="J207" s="19"/>
      <c r="K207" s="19"/>
      <c r="L207" s="130"/>
      <c r="M207" s="12"/>
      <c r="N207" s="11"/>
      <c r="O207" s="38"/>
      <c r="P207" s="11"/>
      <c r="Q207" s="11"/>
      <c r="R207" s="11"/>
      <c r="S207" s="11"/>
      <c r="T207" s="11"/>
      <c r="U207" s="11"/>
      <c r="V207" s="11"/>
      <c r="W207" s="11"/>
      <c r="X207" s="11"/>
      <c r="Y207" s="11"/>
      <c r="Z207" s="11"/>
      <c r="AA207" s="11"/>
    </row>
    <row r="208" spans="1:40">
      <c r="A208" s="187"/>
      <c r="B208" s="19" t="s">
        <v>53</v>
      </c>
      <c r="C208" s="19"/>
      <c r="D208" s="19"/>
      <c r="E208" s="19"/>
      <c r="F208" s="528">
        <v>0</v>
      </c>
      <c r="G208" s="528"/>
      <c r="H208" s="416" t="str">
        <f>IF(F208&gt;0,"Choose LIHTC-type ►","")</f>
        <v/>
      </c>
      <c r="I208" s="19"/>
      <c r="J208" s="19"/>
      <c r="K208" s="497"/>
      <c r="L208" s="497"/>
      <c r="M208" s="209"/>
      <c r="N208" s="19">
        <v>0</v>
      </c>
      <c r="O208" s="39">
        <f>IF(AND(F208&gt;0,K208=P208),1,0)</f>
        <v>0</v>
      </c>
      <c r="P208" s="293"/>
      <c r="Q208" s="293" t="s">
        <v>274</v>
      </c>
      <c r="R208" s="293" t="s">
        <v>275</v>
      </c>
      <c r="S208" s="294"/>
      <c r="T208" s="294"/>
      <c r="U208" s="294"/>
      <c r="V208" s="294"/>
      <c r="W208" s="294"/>
      <c r="X208" s="294"/>
      <c r="Y208" s="294"/>
      <c r="Z208" s="294"/>
      <c r="AA208" s="294"/>
      <c r="AB208" s="294"/>
      <c r="AC208" s="294"/>
      <c r="AD208" s="294"/>
      <c r="AE208" s="294"/>
      <c r="AG208" s="295"/>
      <c r="AH208" s="295"/>
      <c r="AI208" s="295"/>
      <c r="AJ208" s="296"/>
      <c r="AK208" s="292"/>
      <c r="AL208" s="293"/>
      <c r="AM208" s="293" t="s">
        <v>274</v>
      </c>
      <c r="AN208" s="293" t="s">
        <v>275</v>
      </c>
    </row>
    <row r="209" spans="1:35">
      <c r="A209" s="187"/>
      <c r="B209" s="494" t="s">
        <v>54</v>
      </c>
      <c r="C209" s="495"/>
      <c r="D209" s="495"/>
      <c r="E209" s="496"/>
      <c r="F209" s="528">
        <v>0</v>
      </c>
      <c r="G209" s="528"/>
      <c r="H209" s="5"/>
      <c r="I209" s="5"/>
      <c r="J209" s="5"/>
      <c r="K209" s="5"/>
      <c r="L209" s="136"/>
      <c r="M209" s="12"/>
      <c r="N209" s="19"/>
      <c r="O209" s="39"/>
      <c r="P209" s="19"/>
      <c r="Q209" s="19"/>
      <c r="R209" s="19"/>
      <c r="S209" s="19"/>
      <c r="T209" s="19"/>
      <c r="U209" s="19"/>
      <c r="V209" s="19"/>
      <c r="W209" s="19"/>
      <c r="X209" s="19"/>
      <c r="Y209" s="19"/>
      <c r="Z209" s="19"/>
      <c r="AA209" s="19"/>
      <c r="AB209" s="19"/>
      <c r="AC209" s="19"/>
      <c r="AD209" s="19"/>
      <c r="AE209" s="19"/>
      <c r="AF209" s="19"/>
      <c r="AG209" s="19"/>
      <c r="AH209" s="19"/>
      <c r="AI209" s="19"/>
    </row>
    <row r="210" spans="1:35">
      <c r="A210" s="187"/>
      <c r="B210" s="494" t="s">
        <v>55</v>
      </c>
      <c r="C210" s="495"/>
      <c r="D210" s="495"/>
      <c r="E210" s="496"/>
      <c r="F210" s="528">
        <v>0</v>
      </c>
      <c r="G210" s="528"/>
      <c r="H210" s="5"/>
      <c r="I210" s="5"/>
      <c r="J210" s="5"/>
      <c r="K210" s="5"/>
      <c r="L210" s="136"/>
      <c r="M210" s="12"/>
      <c r="N210" s="19"/>
      <c r="O210" s="39"/>
      <c r="P210" s="19"/>
      <c r="Q210" s="19"/>
      <c r="R210" s="19"/>
      <c r="S210" s="19"/>
      <c r="T210" s="19"/>
      <c r="U210" s="19"/>
      <c r="V210" s="19"/>
      <c r="W210" s="19"/>
      <c r="X210" s="19"/>
      <c r="Y210" s="19"/>
      <c r="Z210" s="19"/>
      <c r="AA210" s="19"/>
      <c r="AB210" s="19"/>
      <c r="AC210" s="19"/>
      <c r="AD210" s="19"/>
      <c r="AE210" s="19"/>
      <c r="AF210" s="19"/>
      <c r="AG210" s="19"/>
      <c r="AH210" s="19"/>
      <c r="AI210" s="19"/>
    </row>
    <row r="211" spans="1:35">
      <c r="A211" s="187"/>
      <c r="B211" s="494" t="s">
        <v>56</v>
      </c>
      <c r="C211" s="495"/>
      <c r="D211" s="495"/>
      <c r="E211" s="496"/>
      <c r="F211" s="528">
        <v>0</v>
      </c>
      <c r="G211" s="528"/>
      <c r="H211" s="5"/>
      <c r="I211" s="5"/>
      <c r="J211" s="5"/>
      <c r="K211" s="5"/>
      <c r="L211" s="136"/>
      <c r="M211" s="12"/>
      <c r="N211" s="19"/>
      <c r="O211" s="39"/>
      <c r="P211" s="19"/>
      <c r="Q211" s="19"/>
      <c r="R211" s="19"/>
      <c r="S211" s="19"/>
      <c r="T211" s="19"/>
      <c r="U211" s="19"/>
      <c r="V211" s="19"/>
      <c r="W211" s="19"/>
      <c r="X211" s="19"/>
      <c r="Y211" s="19"/>
      <c r="Z211" s="19"/>
      <c r="AA211" s="19"/>
      <c r="AB211" s="19"/>
      <c r="AC211" s="19"/>
      <c r="AD211" s="19"/>
      <c r="AE211" s="19"/>
      <c r="AF211" s="19"/>
      <c r="AG211" s="19"/>
      <c r="AH211" s="19"/>
      <c r="AI211" s="19"/>
    </row>
    <row r="212" spans="1:35">
      <c r="A212" s="187"/>
      <c r="B212" s="494" t="s">
        <v>58</v>
      </c>
      <c r="C212" s="495"/>
      <c r="D212" s="495"/>
      <c r="E212" s="496"/>
      <c r="F212" s="528">
        <v>0</v>
      </c>
      <c r="G212" s="528"/>
      <c r="H212" s="5"/>
      <c r="I212" s="5"/>
      <c r="J212" s="5"/>
      <c r="K212" s="5"/>
      <c r="L212" s="136"/>
      <c r="M212" s="12"/>
      <c r="N212" s="19"/>
      <c r="O212" s="39"/>
      <c r="P212" s="19"/>
      <c r="Q212" s="19"/>
      <c r="R212" s="19"/>
      <c r="S212" s="19"/>
      <c r="T212" s="19"/>
      <c r="U212" s="19"/>
      <c r="V212" s="19"/>
      <c r="W212" s="19"/>
      <c r="X212" s="19"/>
      <c r="Y212" s="19"/>
      <c r="Z212" s="19"/>
      <c r="AA212" s="19"/>
      <c r="AB212" s="19"/>
      <c r="AC212" s="19"/>
      <c r="AD212" s="19"/>
      <c r="AE212" s="19"/>
      <c r="AF212" s="19"/>
      <c r="AG212" s="19"/>
      <c r="AH212" s="19"/>
      <c r="AI212" s="19"/>
    </row>
    <row r="213" spans="1:35">
      <c r="A213" s="187"/>
      <c r="B213" s="494" t="s">
        <v>59</v>
      </c>
      <c r="C213" s="495"/>
      <c r="D213" s="495"/>
      <c r="E213" s="496"/>
      <c r="F213" s="528">
        <v>0</v>
      </c>
      <c r="G213" s="528"/>
      <c r="H213" s="5"/>
      <c r="I213" s="5"/>
      <c r="J213" s="5"/>
      <c r="K213" s="5"/>
      <c r="L213" s="136"/>
      <c r="M213" s="12"/>
      <c r="N213" s="19"/>
      <c r="O213" s="39"/>
      <c r="P213" s="19"/>
      <c r="Q213" s="19"/>
      <c r="R213" s="19"/>
      <c r="S213" s="19"/>
      <c r="T213" s="19"/>
      <c r="U213" s="19"/>
      <c r="V213" s="19"/>
      <c r="W213" s="19"/>
      <c r="X213" s="19"/>
      <c r="Y213" s="19"/>
      <c r="Z213" s="19"/>
      <c r="AA213" s="19"/>
      <c r="AB213" s="19"/>
      <c r="AC213" s="19"/>
      <c r="AD213" s="19"/>
      <c r="AE213" s="19"/>
      <c r="AF213" s="19"/>
      <c r="AG213" s="19"/>
      <c r="AH213" s="19"/>
      <c r="AI213" s="19"/>
    </row>
    <row r="214" spans="1:35">
      <c r="A214" s="187"/>
      <c r="B214" s="494" t="s">
        <v>60</v>
      </c>
      <c r="C214" s="495"/>
      <c r="D214" s="495"/>
      <c r="E214" s="496"/>
      <c r="F214" s="528">
        <v>0</v>
      </c>
      <c r="G214" s="528"/>
      <c r="H214" s="5"/>
      <c r="I214" s="5"/>
      <c r="J214" s="5"/>
      <c r="K214" s="5"/>
      <c r="L214" s="136"/>
      <c r="M214" s="12"/>
      <c r="N214" s="19"/>
      <c r="O214" s="39"/>
      <c r="P214" s="19"/>
      <c r="Q214" s="19"/>
      <c r="R214" s="19"/>
      <c r="S214" s="19"/>
      <c r="T214" s="19"/>
      <c r="U214" s="19"/>
      <c r="V214" s="19"/>
      <c r="W214" s="19"/>
      <c r="X214" s="19"/>
      <c r="Y214" s="19"/>
      <c r="Z214" s="19"/>
      <c r="AA214" s="19"/>
      <c r="AB214" s="19"/>
      <c r="AC214" s="19"/>
      <c r="AD214" s="19"/>
      <c r="AE214" s="19"/>
      <c r="AF214" s="19"/>
      <c r="AG214" s="19"/>
      <c r="AH214" s="19"/>
      <c r="AI214" s="19"/>
    </row>
    <row r="215" spans="1:35">
      <c r="A215" s="187"/>
      <c r="B215" s="494" t="s">
        <v>61</v>
      </c>
      <c r="C215" s="495"/>
      <c r="D215" s="495"/>
      <c r="E215" s="496"/>
      <c r="F215" s="528">
        <v>0</v>
      </c>
      <c r="G215" s="528"/>
      <c r="H215" s="5"/>
      <c r="I215" s="5"/>
      <c r="J215" s="5"/>
      <c r="K215" s="5"/>
      <c r="L215" s="136"/>
      <c r="M215" s="12"/>
      <c r="N215" s="19"/>
      <c r="O215" s="39"/>
      <c r="P215" s="19"/>
      <c r="Q215" s="19"/>
      <c r="R215" s="19"/>
      <c r="S215" s="19"/>
      <c r="T215" s="19"/>
      <c r="U215" s="19"/>
      <c r="V215" s="19"/>
      <c r="W215" s="19"/>
      <c r="X215" s="19"/>
      <c r="Y215" s="19"/>
      <c r="Z215" s="19"/>
      <c r="AA215" s="19"/>
      <c r="AB215" s="19"/>
      <c r="AC215" s="19"/>
      <c r="AD215" s="19"/>
      <c r="AE215" s="19"/>
      <c r="AF215" s="19"/>
      <c r="AG215" s="19"/>
      <c r="AH215" s="19"/>
      <c r="AI215" s="19"/>
    </row>
    <row r="216" spans="1:35">
      <c r="A216" s="187"/>
      <c r="B216" s="150" t="s">
        <v>57</v>
      </c>
      <c r="C216" s="5"/>
      <c r="D216" s="5"/>
      <c r="E216" s="5"/>
      <c r="F216" s="527">
        <f>SUM(F205:G215)</f>
        <v>0</v>
      </c>
      <c r="G216" s="527"/>
      <c r="H216" s="139" t="str">
        <f>IF(F216=0,"","Submit a Financing Letter of Intent for each source of funds")</f>
        <v/>
      </c>
      <c r="I216" s="5"/>
      <c r="J216" s="5"/>
      <c r="K216" s="5"/>
      <c r="L216" s="136"/>
    </row>
    <row r="217" spans="1:35" s="10" customFormat="1" ht="13.2">
      <c r="A217" s="190"/>
      <c r="B217" s="139"/>
      <c r="C217" s="139"/>
      <c r="D217" s="139"/>
      <c r="E217" s="139"/>
      <c r="F217" s="139"/>
      <c r="G217" s="139"/>
      <c r="H217" s="139"/>
      <c r="I217" s="139"/>
      <c r="J217" s="139"/>
      <c r="K217" s="139"/>
      <c r="L217" s="145"/>
      <c r="M217" s="13"/>
      <c r="O217" s="37"/>
    </row>
    <row r="218" spans="1:35">
      <c r="A218" s="187"/>
      <c r="B218" s="383" t="s">
        <v>124</v>
      </c>
      <c r="C218" s="383"/>
      <c r="D218" s="5"/>
      <c r="E218" s="5"/>
      <c r="F218" s="5"/>
      <c r="G218" s="5"/>
      <c r="H218" s="5"/>
      <c r="I218" s="5"/>
      <c r="J218" s="5"/>
      <c r="K218" s="5"/>
      <c r="L218" s="136"/>
    </row>
    <row r="219" spans="1:35">
      <c r="A219" s="259"/>
      <c r="B219" s="257" t="s">
        <v>206</v>
      </c>
      <c r="C219" s="5"/>
      <c r="D219" s="5"/>
      <c r="E219" s="5"/>
      <c r="F219" s="5"/>
      <c r="G219" s="5"/>
      <c r="H219" s="5"/>
      <c r="I219" s="5"/>
      <c r="J219" s="5"/>
      <c r="K219" s="5"/>
      <c r="L219" s="136"/>
    </row>
    <row r="220" spans="1:35" ht="15.75" customHeight="1">
      <c r="A220" s="302" t="s">
        <v>134</v>
      </c>
      <c r="B220" s="385" t="s">
        <v>207</v>
      </c>
      <c r="C220" s="256"/>
      <c r="D220" s="256"/>
      <c r="E220" s="256"/>
      <c r="F220" s="436">
        <v>0</v>
      </c>
      <c r="G220" s="436"/>
      <c r="H220" s="5"/>
      <c r="I220" s="5"/>
      <c r="J220" s="5"/>
      <c r="K220" s="5"/>
      <c r="L220" s="136"/>
      <c r="P220" s="256"/>
      <c r="Q220" s="256"/>
      <c r="R220" s="256"/>
      <c r="S220" s="256"/>
      <c r="T220" s="256"/>
      <c r="U220" s="256"/>
      <c r="V220" s="256"/>
      <c r="W220" s="256"/>
      <c r="X220" s="256"/>
    </row>
    <row r="221" spans="1:35">
      <c r="A221" s="302" t="s">
        <v>134</v>
      </c>
      <c r="B221" s="385" t="s">
        <v>308</v>
      </c>
      <c r="C221" s="254"/>
      <c r="D221" s="254"/>
      <c r="E221" s="254"/>
      <c r="F221" s="490">
        <f>IF(I113="no",0,F101)+IF(I127="no",0,F118)</f>
        <v>0</v>
      </c>
      <c r="G221" s="491"/>
      <c r="H221" s="5"/>
      <c r="I221" s="5"/>
      <c r="J221" s="5"/>
      <c r="K221" s="5"/>
      <c r="L221" s="136"/>
      <c r="P221" s="254"/>
      <c r="Q221" s="254"/>
      <c r="R221" s="254"/>
      <c r="S221" s="254"/>
      <c r="T221" s="254"/>
      <c r="U221" s="254"/>
      <c r="V221" s="254"/>
      <c r="W221" s="254"/>
      <c r="X221" s="254"/>
    </row>
    <row r="222" spans="1:35">
      <c r="A222" s="302" t="s">
        <v>134</v>
      </c>
      <c r="B222" s="385" t="s">
        <v>208</v>
      </c>
      <c r="C222" s="254"/>
      <c r="D222" s="254"/>
      <c r="E222" s="254"/>
      <c r="F222" s="436">
        <v>0</v>
      </c>
      <c r="G222" s="436"/>
      <c r="H222" s="5"/>
      <c r="I222" s="5"/>
      <c r="J222" s="5"/>
      <c r="K222" s="5"/>
      <c r="L222" s="136"/>
      <c r="P222" s="254"/>
      <c r="Q222" s="254"/>
      <c r="R222" s="254"/>
      <c r="S222" s="254"/>
      <c r="T222" s="254"/>
      <c r="U222" s="254"/>
      <c r="V222" s="254"/>
      <c r="W222" s="254"/>
      <c r="X222" s="254"/>
    </row>
    <row r="223" spans="1:35">
      <c r="A223" s="302" t="s">
        <v>134</v>
      </c>
      <c r="B223" s="257" t="s">
        <v>209</v>
      </c>
      <c r="C223" s="256"/>
      <c r="D223" s="256"/>
      <c r="E223" s="256"/>
      <c r="F223" s="490">
        <f>F79</f>
        <v>0</v>
      </c>
      <c r="G223" s="491"/>
      <c r="H223" s="5"/>
      <c r="I223" s="5"/>
      <c r="J223" s="5"/>
      <c r="K223" s="5"/>
      <c r="L223" s="136"/>
      <c r="P223" s="256"/>
      <c r="Q223" s="256"/>
      <c r="R223" s="256"/>
      <c r="S223" s="256"/>
      <c r="T223" s="256"/>
      <c r="U223" s="256"/>
      <c r="V223" s="256"/>
      <c r="W223" s="256"/>
      <c r="X223" s="256"/>
    </row>
    <row r="224" spans="1:35">
      <c r="A224" s="302" t="s">
        <v>134</v>
      </c>
      <c r="B224" s="257" t="s">
        <v>63</v>
      </c>
      <c r="C224" s="255"/>
      <c r="D224" s="255"/>
      <c r="E224" s="255"/>
      <c r="F224" s="436">
        <v>0</v>
      </c>
      <c r="G224" s="436"/>
      <c r="H224" s="5"/>
      <c r="I224" s="5"/>
      <c r="J224" s="5"/>
      <c r="K224" s="5"/>
      <c r="L224" s="136"/>
      <c r="P224" s="255"/>
      <c r="Q224" s="255"/>
      <c r="R224" s="255"/>
      <c r="S224" s="255"/>
      <c r="T224" s="255"/>
      <c r="U224" s="255"/>
      <c r="V224" s="255"/>
      <c r="W224" s="255"/>
      <c r="X224" s="255"/>
    </row>
    <row r="225" spans="1:24" s="389" customFormat="1">
      <c r="A225" s="384"/>
      <c r="B225" s="257" t="s">
        <v>210</v>
      </c>
      <c r="C225" s="385"/>
      <c r="D225" s="385"/>
      <c r="E225" s="385"/>
      <c r="F225" s="386"/>
      <c r="G225" s="386"/>
      <c r="H225" s="140"/>
      <c r="I225" s="140"/>
      <c r="J225" s="140"/>
      <c r="K225" s="140"/>
      <c r="L225" s="387"/>
      <c r="M225" s="388"/>
      <c r="O225" s="390"/>
      <c r="P225" s="385"/>
      <c r="Q225" s="385"/>
      <c r="R225" s="385"/>
      <c r="S225" s="385"/>
      <c r="T225" s="385"/>
      <c r="U225" s="385"/>
      <c r="V225" s="385"/>
      <c r="W225" s="385"/>
      <c r="X225" s="385"/>
    </row>
    <row r="226" spans="1:24" ht="15.75" customHeight="1">
      <c r="A226" s="302" t="s">
        <v>134</v>
      </c>
      <c r="B226" s="385" t="s">
        <v>211</v>
      </c>
      <c r="C226" s="256"/>
      <c r="D226" s="256"/>
      <c r="E226" s="256"/>
      <c r="F226" s="436">
        <v>0</v>
      </c>
      <c r="G226" s="436"/>
      <c r="H226" s="5"/>
      <c r="I226" s="5"/>
      <c r="J226" s="5"/>
      <c r="K226" s="5"/>
      <c r="L226" s="136"/>
      <c r="P226" s="256"/>
      <c r="Q226" s="256"/>
      <c r="R226" s="256"/>
      <c r="S226" s="256"/>
      <c r="T226" s="256"/>
      <c r="U226" s="256"/>
      <c r="V226" s="256"/>
      <c r="W226" s="256"/>
      <c r="X226" s="256"/>
    </row>
    <row r="227" spans="1:24">
      <c r="A227" s="302" t="s">
        <v>134</v>
      </c>
      <c r="B227" s="385" t="s">
        <v>212</v>
      </c>
      <c r="C227" s="254"/>
      <c r="D227" s="254"/>
      <c r="E227" s="254"/>
      <c r="F227" s="436">
        <v>0</v>
      </c>
      <c r="G227" s="436"/>
      <c r="H227" s="5"/>
      <c r="I227" s="5"/>
      <c r="J227" s="5"/>
      <c r="K227" s="5"/>
      <c r="L227" s="136"/>
      <c r="P227" s="254"/>
      <c r="Q227" s="254"/>
      <c r="R227" s="254"/>
      <c r="S227" s="254"/>
      <c r="T227" s="254"/>
      <c r="U227" s="254"/>
      <c r="V227" s="254"/>
      <c r="W227" s="254"/>
      <c r="X227" s="254"/>
    </row>
    <row r="228" spans="1:24">
      <c r="A228" s="302" t="s">
        <v>134</v>
      </c>
      <c r="B228" s="385" t="s">
        <v>213</v>
      </c>
      <c r="C228" s="254"/>
      <c r="D228" s="254"/>
      <c r="E228" s="254"/>
      <c r="F228" s="436">
        <v>0</v>
      </c>
      <c r="G228" s="436"/>
      <c r="H228" s="5"/>
      <c r="I228" s="5"/>
      <c r="J228" s="5"/>
      <c r="K228" s="5"/>
      <c r="L228" s="136"/>
      <c r="P228" s="254"/>
      <c r="Q228" s="254"/>
      <c r="R228" s="254"/>
      <c r="S228" s="254"/>
      <c r="T228" s="254"/>
      <c r="U228" s="254"/>
      <c r="V228" s="254"/>
      <c r="W228" s="254"/>
      <c r="X228" s="254"/>
    </row>
    <row r="229" spans="1:24">
      <c r="A229" s="302" t="s">
        <v>134</v>
      </c>
      <c r="B229" s="385" t="s">
        <v>214</v>
      </c>
      <c r="C229" s="254"/>
      <c r="D229" s="254"/>
      <c r="E229" s="254"/>
      <c r="F229" s="436">
        <v>0</v>
      </c>
      <c r="G229" s="436"/>
      <c r="H229" s="5"/>
      <c r="I229" s="5"/>
      <c r="J229" s="5"/>
      <c r="K229" s="5"/>
      <c r="L229" s="136"/>
      <c r="P229" s="254"/>
      <c r="Q229" s="254"/>
      <c r="R229" s="254"/>
      <c r="S229" s="254"/>
      <c r="T229" s="254"/>
      <c r="U229" s="254"/>
      <c r="V229" s="254"/>
      <c r="W229" s="254"/>
      <c r="X229" s="254"/>
    </row>
    <row r="230" spans="1:24">
      <c r="A230" s="302" t="s">
        <v>134</v>
      </c>
      <c r="B230" s="385" t="s">
        <v>215</v>
      </c>
      <c r="C230" s="254"/>
      <c r="D230" s="254"/>
      <c r="E230" s="254"/>
      <c r="F230" s="436">
        <v>0</v>
      </c>
      <c r="G230" s="436"/>
      <c r="H230" s="5"/>
      <c r="I230" s="5"/>
      <c r="J230" s="5"/>
      <c r="K230" s="5"/>
      <c r="L230" s="136"/>
      <c r="P230" s="254"/>
      <c r="Q230" s="254"/>
      <c r="R230" s="254"/>
      <c r="S230" s="254"/>
      <c r="T230" s="254"/>
      <c r="U230" s="254"/>
      <c r="V230" s="254"/>
      <c r="W230" s="254"/>
      <c r="X230" s="254"/>
    </row>
    <row r="231" spans="1:24">
      <c r="A231" s="302" t="s">
        <v>134</v>
      </c>
      <c r="B231" s="385" t="s">
        <v>34</v>
      </c>
      <c r="C231" s="254"/>
      <c r="D231" s="254"/>
      <c r="E231" s="254"/>
      <c r="F231" s="436">
        <v>0</v>
      </c>
      <c r="G231" s="436"/>
      <c r="H231" s="5"/>
      <c r="I231" s="5"/>
      <c r="J231" s="5"/>
      <c r="K231" s="5"/>
      <c r="L231" s="136"/>
      <c r="P231" s="254"/>
      <c r="Q231" s="254"/>
      <c r="R231" s="254"/>
      <c r="S231" s="254"/>
      <c r="T231" s="254"/>
      <c r="U231" s="254"/>
      <c r="V231" s="254"/>
      <c r="W231" s="254"/>
      <c r="X231" s="254"/>
    </row>
    <row r="232" spans="1:24">
      <c r="A232" s="302" t="s">
        <v>134</v>
      </c>
      <c r="B232" s="385" t="s">
        <v>37</v>
      </c>
      <c r="C232" s="254"/>
      <c r="D232" s="254"/>
      <c r="E232" s="254"/>
      <c r="F232" s="436">
        <v>0</v>
      </c>
      <c r="G232" s="436"/>
      <c r="H232" s="5"/>
      <c r="I232" s="5"/>
      <c r="J232" s="5"/>
      <c r="K232" s="5"/>
      <c r="L232" s="136"/>
      <c r="P232" s="254"/>
      <c r="Q232" s="254"/>
      <c r="R232" s="254"/>
      <c r="S232" s="254"/>
      <c r="T232" s="254"/>
      <c r="U232" s="254"/>
      <c r="V232" s="254"/>
      <c r="W232" s="254"/>
      <c r="X232" s="254"/>
    </row>
    <row r="233" spans="1:24">
      <c r="A233" s="302" t="s">
        <v>134</v>
      </c>
      <c r="B233" s="385" t="s">
        <v>216</v>
      </c>
      <c r="C233" s="254"/>
      <c r="D233" s="254"/>
      <c r="E233" s="254"/>
      <c r="F233" s="436">
        <v>0</v>
      </c>
      <c r="G233" s="436"/>
      <c r="H233" s="5"/>
      <c r="I233" s="5"/>
      <c r="J233" s="5"/>
      <c r="K233" s="5"/>
      <c r="L233" s="136"/>
      <c r="P233" s="254"/>
      <c r="Q233" s="254"/>
      <c r="R233" s="254"/>
      <c r="S233" s="254"/>
      <c r="T233" s="254"/>
      <c r="U233" s="254"/>
      <c r="V233" s="254"/>
      <c r="W233" s="254"/>
      <c r="X233" s="254"/>
    </row>
    <row r="234" spans="1:24">
      <c r="A234" s="302" t="s">
        <v>134</v>
      </c>
      <c r="B234" s="385" t="s">
        <v>217</v>
      </c>
      <c r="C234" s="254"/>
      <c r="D234" s="254"/>
      <c r="E234" s="254"/>
      <c r="F234" s="436">
        <v>0</v>
      </c>
      <c r="G234" s="436"/>
      <c r="H234" s="5"/>
      <c r="I234" s="5"/>
      <c r="J234" s="5"/>
      <c r="K234" s="5"/>
      <c r="L234" s="136"/>
      <c r="P234" s="254"/>
      <c r="Q234" s="254"/>
      <c r="R234" s="254"/>
      <c r="S234" s="254"/>
      <c r="T234" s="254"/>
      <c r="U234" s="254"/>
      <c r="V234" s="254"/>
      <c r="W234" s="254"/>
      <c r="X234" s="254"/>
    </row>
    <row r="235" spans="1:24">
      <c r="A235" s="302" t="s">
        <v>134</v>
      </c>
      <c r="B235" s="385" t="s">
        <v>208</v>
      </c>
      <c r="C235" s="254"/>
      <c r="D235" s="254"/>
      <c r="E235" s="254"/>
      <c r="F235" s="436">
        <v>0</v>
      </c>
      <c r="G235" s="436"/>
      <c r="H235" s="5"/>
      <c r="I235" s="5"/>
      <c r="J235" s="5"/>
      <c r="K235" s="5"/>
      <c r="L235" s="136"/>
      <c r="P235" s="254"/>
      <c r="Q235" s="254"/>
      <c r="R235" s="254"/>
      <c r="S235" s="254"/>
      <c r="T235" s="254"/>
      <c r="U235" s="254"/>
      <c r="V235" s="254"/>
      <c r="W235" s="254"/>
      <c r="X235" s="254"/>
    </row>
    <row r="236" spans="1:24" s="389" customFormat="1">
      <c r="A236" s="384"/>
      <c r="B236" s="257" t="s">
        <v>218</v>
      </c>
      <c r="C236" s="385"/>
      <c r="D236" s="385"/>
      <c r="E236" s="385"/>
      <c r="F236" s="386"/>
      <c r="G236" s="386"/>
      <c r="H236" s="140"/>
      <c r="I236" s="140"/>
      <c r="J236" s="140"/>
      <c r="K236" s="140"/>
      <c r="L236" s="387"/>
      <c r="M236" s="388"/>
      <c r="O236" s="390"/>
      <c r="P236" s="385"/>
      <c r="Q236" s="385"/>
      <c r="R236" s="385"/>
      <c r="S236" s="385"/>
      <c r="T236" s="385"/>
      <c r="U236" s="385"/>
      <c r="V236" s="385"/>
      <c r="W236" s="385"/>
      <c r="X236" s="385"/>
    </row>
    <row r="237" spans="1:24" ht="15.75" customHeight="1">
      <c r="A237" s="302" t="s">
        <v>134</v>
      </c>
      <c r="B237" s="385" t="s">
        <v>219</v>
      </c>
      <c r="C237" s="256"/>
      <c r="D237" s="256"/>
      <c r="E237" s="256"/>
      <c r="F237" s="436">
        <v>0</v>
      </c>
      <c r="G237" s="436"/>
      <c r="H237" s="5"/>
      <c r="I237" s="5"/>
      <c r="J237" s="5"/>
      <c r="K237" s="5"/>
      <c r="L237" s="136"/>
      <c r="P237" s="256"/>
      <c r="Q237" s="256"/>
      <c r="R237" s="256"/>
      <c r="S237" s="256"/>
      <c r="T237" s="256"/>
      <c r="U237" s="256"/>
      <c r="V237" s="256"/>
      <c r="W237" s="256"/>
      <c r="X237" s="256"/>
    </row>
    <row r="238" spans="1:24">
      <c r="A238" s="302" t="s">
        <v>134</v>
      </c>
      <c r="B238" s="385" t="s">
        <v>220</v>
      </c>
      <c r="C238" s="254"/>
      <c r="D238" s="254"/>
      <c r="E238" s="254"/>
      <c r="F238" s="436">
        <v>0</v>
      </c>
      <c r="G238" s="436"/>
      <c r="H238" s="5"/>
      <c r="I238" s="5"/>
      <c r="J238" s="5"/>
      <c r="K238" s="5"/>
      <c r="L238" s="136"/>
      <c r="P238" s="254"/>
      <c r="Q238" s="254"/>
      <c r="R238" s="254"/>
      <c r="S238" s="254"/>
      <c r="T238" s="254"/>
      <c r="U238" s="254"/>
      <c r="V238" s="254"/>
      <c r="W238" s="254"/>
      <c r="X238" s="254"/>
    </row>
    <row r="239" spans="1:24">
      <c r="A239" s="302" t="s">
        <v>134</v>
      </c>
      <c r="B239" s="385" t="s">
        <v>221</v>
      </c>
      <c r="C239" s="254"/>
      <c r="D239" s="254"/>
      <c r="E239" s="254"/>
      <c r="F239" s="436">
        <v>0</v>
      </c>
      <c r="G239" s="436"/>
      <c r="H239" s="5"/>
      <c r="I239" s="5"/>
      <c r="J239" s="5"/>
      <c r="K239" s="5"/>
      <c r="L239" s="136"/>
      <c r="P239" s="254"/>
      <c r="Q239" s="254"/>
      <c r="R239" s="254"/>
      <c r="S239" s="254"/>
      <c r="T239" s="254"/>
      <c r="U239" s="254"/>
      <c r="V239" s="254"/>
      <c r="W239" s="254"/>
      <c r="X239" s="254"/>
    </row>
    <row r="240" spans="1:24">
      <c r="A240" s="302" t="s">
        <v>134</v>
      </c>
      <c r="B240" s="385" t="s">
        <v>222</v>
      </c>
      <c r="C240" s="254"/>
      <c r="D240" s="254"/>
      <c r="E240" s="254"/>
      <c r="F240" s="436">
        <v>0</v>
      </c>
      <c r="G240" s="436"/>
      <c r="H240" s="5"/>
      <c r="I240" s="5"/>
      <c r="J240" s="5"/>
      <c r="K240" s="5"/>
      <c r="L240" s="136"/>
      <c r="P240" s="254"/>
      <c r="Q240" s="254"/>
      <c r="R240" s="254"/>
      <c r="S240" s="254"/>
      <c r="T240" s="254"/>
      <c r="U240" s="254"/>
      <c r="V240" s="254"/>
      <c r="W240" s="254"/>
      <c r="X240" s="254"/>
    </row>
    <row r="241" spans="1:24">
      <c r="A241" s="302" t="s">
        <v>134</v>
      </c>
      <c r="B241" s="385" t="s">
        <v>223</v>
      </c>
      <c r="C241" s="254"/>
      <c r="D241" s="254"/>
      <c r="E241" s="254"/>
      <c r="F241" s="436">
        <v>0</v>
      </c>
      <c r="G241" s="436"/>
      <c r="H241" s="5"/>
      <c r="I241" s="5"/>
      <c r="J241" s="5"/>
      <c r="K241" s="5"/>
      <c r="L241" s="136"/>
      <c r="P241" s="254"/>
      <c r="Q241" s="254"/>
      <c r="R241" s="254"/>
      <c r="S241" s="254"/>
      <c r="T241" s="254"/>
      <c r="U241" s="254"/>
      <c r="V241" s="254"/>
      <c r="W241" s="254"/>
      <c r="X241" s="254"/>
    </row>
    <row r="242" spans="1:24">
      <c r="A242" s="302" t="s">
        <v>134</v>
      </c>
      <c r="B242" s="385" t="s">
        <v>224</v>
      </c>
      <c r="C242" s="254"/>
      <c r="D242" s="254"/>
      <c r="E242" s="254"/>
      <c r="F242" s="436">
        <v>0</v>
      </c>
      <c r="G242" s="436"/>
      <c r="H242" s="5"/>
      <c r="I242" s="5"/>
      <c r="J242" s="5"/>
      <c r="K242" s="5"/>
      <c r="L242" s="136"/>
      <c r="P242" s="254"/>
      <c r="Q242" s="254"/>
      <c r="R242" s="254"/>
      <c r="S242" s="254"/>
      <c r="T242" s="254"/>
      <c r="U242" s="254"/>
      <c r="V242" s="254"/>
      <c r="W242" s="254"/>
      <c r="X242" s="254"/>
    </row>
    <row r="243" spans="1:24">
      <c r="A243" s="302" t="s">
        <v>134</v>
      </c>
      <c r="B243" s="385" t="s">
        <v>225</v>
      </c>
      <c r="C243" s="254"/>
      <c r="D243" s="254"/>
      <c r="E243" s="254"/>
      <c r="F243" s="436">
        <v>0</v>
      </c>
      <c r="G243" s="436"/>
      <c r="H243" s="5"/>
      <c r="I243" s="5"/>
      <c r="J243" s="5"/>
      <c r="K243" s="5"/>
      <c r="L243" s="136"/>
      <c r="P243" s="254"/>
      <c r="Q243" s="254"/>
      <c r="R243" s="254"/>
      <c r="S243" s="254"/>
      <c r="T243" s="254"/>
      <c r="U243" s="254"/>
      <c r="V243" s="254"/>
      <c r="W243" s="254"/>
      <c r="X243" s="254"/>
    </row>
    <row r="244" spans="1:24">
      <c r="A244" s="302" t="s">
        <v>134</v>
      </c>
      <c r="B244" s="385" t="s">
        <v>117</v>
      </c>
      <c r="C244" s="254"/>
      <c r="D244" s="254"/>
      <c r="E244" s="254"/>
      <c r="F244" s="436">
        <v>0</v>
      </c>
      <c r="G244" s="436"/>
      <c r="H244" s="5"/>
      <c r="I244" s="5"/>
      <c r="J244" s="5"/>
      <c r="K244" s="5"/>
      <c r="L244" s="136"/>
      <c r="P244" s="254"/>
      <c r="Q244" s="254"/>
      <c r="R244" s="254"/>
      <c r="S244" s="254"/>
      <c r="T244" s="254"/>
      <c r="U244" s="254"/>
      <c r="V244" s="254"/>
      <c r="W244" s="254"/>
      <c r="X244" s="254"/>
    </row>
    <row r="245" spans="1:24">
      <c r="A245" s="302" t="s">
        <v>134</v>
      </c>
      <c r="B245" s="385" t="s">
        <v>226</v>
      </c>
      <c r="C245" s="254"/>
      <c r="D245" s="254"/>
      <c r="E245" s="254"/>
      <c r="F245" s="436">
        <v>0</v>
      </c>
      <c r="G245" s="436"/>
      <c r="H245" s="5"/>
      <c r="I245" s="5"/>
      <c r="J245" s="5"/>
      <c r="K245" s="5"/>
      <c r="L245" s="136"/>
      <c r="P245" s="254"/>
      <c r="Q245" s="254"/>
      <c r="R245" s="254"/>
      <c r="S245" s="254"/>
      <c r="T245" s="254"/>
      <c r="U245" s="254"/>
      <c r="V245" s="254"/>
      <c r="W245" s="254"/>
      <c r="X245" s="254"/>
    </row>
    <row r="246" spans="1:24">
      <c r="A246" s="302" t="s">
        <v>134</v>
      </c>
      <c r="B246" s="385" t="s">
        <v>227</v>
      </c>
      <c r="C246" s="254"/>
      <c r="D246" s="254"/>
      <c r="E246" s="254"/>
      <c r="F246" s="436">
        <v>0</v>
      </c>
      <c r="G246" s="436"/>
      <c r="H246" s="5"/>
      <c r="I246" s="5"/>
      <c r="J246" s="5"/>
      <c r="K246" s="5"/>
      <c r="L246" s="136"/>
      <c r="P246" s="254"/>
      <c r="Q246" s="254"/>
      <c r="R246" s="254"/>
      <c r="S246" s="254"/>
      <c r="T246" s="254"/>
      <c r="U246" s="254"/>
      <c r="V246" s="254"/>
      <c r="W246" s="254"/>
      <c r="X246" s="254"/>
    </row>
    <row r="247" spans="1:24">
      <c r="A247" s="302" t="s">
        <v>134</v>
      </c>
      <c r="B247" s="385" t="s">
        <v>228</v>
      </c>
      <c r="C247" s="254"/>
      <c r="D247" s="254"/>
      <c r="E247" s="254"/>
      <c r="F247" s="436">
        <v>0</v>
      </c>
      <c r="G247" s="436"/>
      <c r="H247" s="5"/>
      <c r="I247" s="5"/>
      <c r="J247" s="5"/>
      <c r="K247" s="5"/>
      <c r="L247" s="136"/>
      <c r="P247" s="254"/>
      <c r="Q247" s="254"/>
      <c r="R247" s="254"/>
      <c r="S247" s="254"/>
      <c r="T247" s="254"/>
      <c r="U247" s="254"/>
      <c r="V247" s="254"/>
      <c r="W247" s="254"/>
      <c r="X247" s="254"/>
    </row>
    <row r="248" spans="1:24">
      <c r="A248" s="302" t="s">
        <v>134</v>
      </c>
      <c r="B248" s="385" t="s">
        <v>229</v>
      </c>
      <c r="C248" s="254"/>
      <c r="D248" s="254"/>
      <c r="E248" s="254"/>
      <c r="F248" s="436">
        <v>0</v>
      </c>
      <c r="G248" s="436"/>
      <c r="H248" s="5"/>
      <c r="I248" s="5"/>
      <c r="J248" s="5"/>
      <c r="K248" s="5"/>
      <c r="L248" s="136"/>
      <c r="P248" s="254"/>
      <c r="Q248" s="254"/>
      <c r="R248" s="254"/>
      <c r="S248" s="254"/>
      <c r="T248" s="254"/>
      <c r="U248" s="254"/>
      <c r="V248" s="254"/>
      <c r="W248" s="254"/>
      <c r="X248" s="254"/>
    </row>
    <row r="249" spans="1:24">
      <c r="A249" s="302" t="s">
        <v>134</v>
      </c>
      <c r="B249" s="385" t="s">
        <v>230</v>
      </c>
      <c r="C249" s="254"/>
      <c r="D249" s="254"/>
      <c r="E249" s="254"/>
      <c r="F249" s="436">
        <v>0</v>
      </c>
      <c r="G249" s="436"/>
      <c r="H249" s="5"/>
      <c r="I249" s="5"/>
      <c r="J249" s="5"/>
      <c r="K249" s="5"/>
      <c r="L249" s="136"/>
      <c r="P249" s="254"/>
      <c r="Q249" s="254"/>
      <c r="R249" s="254"/>
      <c r="S249" s="254"/>
      <c r="T249" s="254"/>
      <c r="U249" s="254"/>
      <c r="V249" s="254"/>
      <c r="W249" s="254"/>
      <c r="X249" s="254"/>
    </row>
    <row r="250" spans="1:24">
      <c r="A250" s="302" t="s">
        <v>134</v>
      </c>
      <c r="B250" s="385" t="s">
        <v>208</v>
      </c>
      <c r="C250" s="254"/>
      <c r="D250" s="254"/>
      <c r="E250" s="254"/>
      <c r="F250" s="436">
        <v>0</v>
      </c>
      <c r="G250" s="436"/>
      <c r="H250" s="5"/>
      <c r="I250" s="5"/>
      <c r="J250" s="5"/>
      <c r="K250" s="5"/>
      <c r="L250" s="136"/>
      <c r="P250" s="254"/>
      <c r="Q250" s="254"/>
      <c r="R250" s="254"/>
      <c r="S250" s="254"/>
      <c r="T250" s="254"/>
      <c r="U250" s="254"/>
      <c r="V250" s="254"/>
      <c r="W250" s="254"/>
      <c r="X250" s="254"/>
    </row>
    <row r="251" spans="1:24">
      <c r="A251" s="303"/>
      <c r="B251" s="257" t="s">
        <v>231</v>
      </c>
      <c r="C251" s="254"/>
      <c r="D251" s="254"/>
      <c r="E251" s="254"/>
      <c r="F251" s="262"/>
      <c r="G251" s="262"/>
      <c r="H251" s="5"/>
      <c r="I251" s="5"/>
      <c r="J251" s="5"/>
      <c r="K251" s="5"/>
      <c r="L251" s="136"/>
      <c r="P251" s="254"/>
      <c r="Q251" s="254"/>
      <c r="R251" s="254"/>
      <c r="S251" s="254"/>
      <c r="T251" s="254"/>
      <c r="U251" s="254"/>
      <c r="V251" s="254"/>
      <c r="W251" s="254"/>
      <c r="X251" s="254"/>
    </row>
    <row r="252" spans="1:24" ht="15.75" customHeight="1">
      <c r="A252" s="302" t="s">
        <v>134</v>
      </c>
      <c r="B252" s="385" t="s">
        <v>232</v>
      </c>
      <c r="C252" s="256"/>
      <c r="D252" s="256"/>
      <c r="E252" s="256"/>
      <c r="F252" s="436">
        <v>0</v>
      </c>
      <c r="G252" s="436"/>
      <c r="H252" s="5"/>
      <c r="I252" s="5"/>
      <c r="J252" s="5"/>
      <c r="K252" s="5"/>
      <c r="L252" s="136"/>
      <c r="P252" s="256"/>
      <c r="Q252" s="256"/>
      <c r="R252" s="256"/>
      <c r="S252" s="256"/>
      <c r="T252" s="256"/>
      <c r="U252" s="256"/>
      <c r="V252" s="256"/>
      <c r="W252" s="256"/>
      <c r="X252" s="256"/>
    </row>
    <row r="253" spans="1:24">
      <c r="A253" s="302" t="s">
        <v>134</v>
      </c>
      <c r="B253" s="385" t="s">
        <v>64</v>
      </c>
      <c r="C253" s="254"/>
      <c r="D253" s="254"/>
      <c r="E253" s="254"/>
      <c r="F253" s="436">
        <v>0</v>
      </c>
      <c r="G253" s="436"/>
      <c r="H253" s="5"/>
      <c r="I253" s="5"/>
      <c r="J253" s="5"/>
      <c r="K253" s="5"/>
      <c r="L253" s="136"/>
      <c r="P253" s="254"/>
      <c r="Q253" s="254"/>
      <c r="R253" s="254"/>
      <c r="S253" s="254"/>
      <c r="T253" s="254"/>
      <c r="U253" s="254"/>
      <c r="V253" s="254"/>
      <c r="W253" s="254"/>
      <c r="X253" s="254"/>
    </row>
    <row r="254" spans="1:24">
      <c r="A254" s="302" t="s">
        <v>134</v>
      </c>
      <c r="B254" s="385" t="s">
        <v>62</v>
      </c>
      <c r="C254" s="254"/>
      <c r="D254" s="254"/>
      <c r="E254" s="254"/>
      <c r="F254" s="436">
        <v>0</v>
      </c>
      <c r="G254" s="436"/>
      <c r="H254" s="5"/>
      <c r="I254" s="5"/>
      <c r="J254" s="5"/>
      <c r="K254" s="5"/>
      <c r="L254" s="136"/>
      <c r="P254" s="254"/>
      <c r="Q254" s="254"/>
      <c r="R254" s="254"/>
      <c r="S254" s="254"/>
      <c r="T254" s="254"/>
      <c r="U254" s="254"/>
      <c r="V254" s="254"/>
      <c r="W254" s="254"/>
      <c r="X254" s="254"/>
    </row>
    <row r="255" spans="1:24">
      <c r="A255" s="302" t="s">
        <v>134</v>
      </c>
      <c r="B255" s="385" t="s">
        <v>233</v>
      </c>
      <c r="C255" s="254"/>
      <c r="D255" s="254"/>
      <c r="E255" s="254"/>
      <c r="F255" s="436">
        <v>0</v>
      </c>
      <c r="G255" s="436"/>
      <c r="H255" s="5"/>
      <c r="I255" s="5"/>
      <c r="J255" s="5"/>
      <c r="K255" s="5"/>
      <c r="L255" s="136"/>
      <c r="P255" s="254"/>
      <c r="Q255" s="254"/>
      <c r="R255" s="254"/>
      <c r="S255" s="254"/>
      <c r="T255" s="254"/>
      <c r="U255" s="254"/>
      <c r="V255" s="254"/>
      <c r="W255" s="254"/>
      <c r="X255" s="254"/>
    </row>
    <row r="256" spans="1:24">
      <c r="A256" s="302" t="s">
        <v>134</v>
      </c>
      <c r="B256" s="385" t="s">
        <v>208</v>
      </c>
      <c r="C256" s="254"/>
      <c r="D256" s="254"/>
      <c r="E256" s="254"/>
      <c r="F256" s="436">
        <v>0</v>
      </c>
      <c r="G256" s="436"/>
      <c r="H256" s="5"/>
      <c r="I256" s="5"/>
      <c r="J256" s="5"/>
      <c r="K256" s="5"/>
      <c r="L256" s="136"/>
      <c r="P256" s="254"/>
      <c r="Q256" s="254"/>
      <c r="R256" s="254"/>
      <c r="S256" s="254"/>
      <c r="T256" s="254"/>
      <c r="U256" s="254"/>
      <c r="V256" s="254"/>
      <c r="W256" s="254"/>
      <c r="X256" s="254"/>
    </row>
    <row r="257" spans="1:59">
      <c r="A257" s="303"/>
      <c r="B257" s="257" t="s">
        <v>234</v>
      </c>
      <c r="C257" s="254"/>
      <c r="D257" s="254"/>
      <c r="E257" s="254"/>
      <c r="F257" s="262"/>
      <c r="G257" s="262"/>
      <c r="H257" s="5"/>
      <c r="I257" s="5"/>
      <c r="J257" s="5"/>
      <c r="K257" s="5"/>
      <c r="L257" s="136"/>
      <c r="P257" s="254"/>
      <c r="Q257" s="254"/>
      <c r="R257" s="254"/>
      <c r="S257" s="254"/>
      <c r="T257" s="254"/>
      <c r="U257" s="254"/>
      <c r="V257" s="254"/>
      <c r="W257" s="254"/>
      <c r="X257" s="254"/>
    </row>
    <row r="258" spans="1:59" ht="15.75" customHeight="1" thickBot="1">
      <c r="A258" s="302" t="s">
        <v>134</v>
      </c>
      <c r="B258" s="385" t="s">
        <v>234</v>
      </c>
      <c r="C258" s="256"/>
      <c r="D258" s="256"/>
      <c r="E258" s="256"/>
      <c r="F258" s="532">
        <v>0</v>
      </c>
      <c r="G258" s="532"/>
      <c r="H258" s="5"/>
      <c r="I258" s="5"/>
      <c r="J258" s="5"/>
      <c r="K258" s="5"/>
      <c r="L258" s="136"/>
      <c r="P258" s="256"/>
      <c r="Q258" s="256"/>
      <c r="R258" s="256"/>
      <c r="S258" s="256"/>
      <c r="T258" s="256"/>
      <c r="U258" s="256"/>
      <c r="V258" s="256"/>
      <c r="W258" s="256"/>
      <c r="X258" s="256"/>
    </row>
    <row r="259" spans="1:59" ht="16.2" thickTop="1">
      <c r="A259" s="235"/>
      <c r="B259" s="417" t="s">
        <v>309</v>
      </c>
      <c r="C259" s="418"/>
      <c r="D259" s="418"/>
      <c r="E259" s="418"/>
      <c r="F259" s="533">
        <f>SUM(F220:O258)</f>
        <v>0</v>
      </c>
      <c r="G259" s="533"/>
      <c r="H259" s="141" t="str">
        <f>IF(F259&lt;=F216,"","FATAL ERROR: Sources and Uses do not balance")</f>
        <v/>
      </c>
      <c r="I259" s="5"/>
      <c r="J259" s="5"/>
      <c r="K259" s="5"/>
      <c r="L259" s="136"/>
      <c r="O259" s="34">
        <f>IF(F259&lt;=F216,0,1)</f>
        <v>0</v>
      </c>
      <c r="P259" s="254"/>
      <c r="Q259" s="254"/>
      <c r="R259" s="254"/>
      <c r="S259" s="254"/>
      <c r="T259" s="254"/>
      <c r="U259" s="254"/>
      <c r="V259" s="254"/>
      <c r="W259" s="254"/>
      <c r="X259" s="254"/>
    </row>
    <row r="260" spans="1:59">
      <c r="A260" s="235"/>
      <c r="B260" s="258"/>
      <c r="C260" s="220"/>
      <c r="D260" s="220"/>
      <c r="E260" s="220"/>
      <c r="F260" s="220"/>
      <c r="G260" s="220"/>
      <c r="H260" s="5"/>
      <c r="I260" s="5"/>
      <c r="J260" s="5"/>
      <c r="K260" s="5"/>
      <c r="L260" s="136"/>
      <c r="P260" s="220"/>
      <c r="Q260" s="220"/>
      <c r="R260" s="220"/>
      <c r="S260" s="220"/>
      <c r="T260" s="220"/>
      <c r="U260" s="220"/>
      <c r="V260" s="220"/>
      <c r="W260" s="220"/>
      <c r="X260" s="220"/>
    </row>
    <row r="261" spans="1:59">
      <c r="A261" s="408"/>
      <c r="B261" s="6"/>
      <c r="C261" s="6"/>
      <c r="D261" s="6"/>
      <c r="E261" s="6"/>
      <c r="F261" s="6"/>
      <c r="G261" s="6"/>
      <c r="H261" s="6"/>
      <c r="I261" s="6"/>
      <c r="J261" s="6"/>
      <c r="K261" s="6"/>
      <c r="L261" s="6"/>
      <c r="N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row>
    <row r="262" spans="1:59">
      <c r="A262" s="402" t="s">
        <v>280</v>
      </c>
      <c r="B262" s="403"/>
      <c r="C262" s="403"/>
      <c r="D262" s="403"/>
      <c r="E262" s="403"/>
      <c r="F262" s="403"/>
      <c r="G262" s="403"/>
      <c r="H262" s="403"/>
      <c r="I262" s="403"/>
      <c r="J262" s="403"/>
      <c r="K262" s="403"/>
      <c r="L262" s="404"/>
      <c r="N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19"/>
    </row>
    <row r="263" spans="1:59">
      <c r="A263" s="298" t="str">
        <f>IF(K208="9% LIHTC","Enter below information regarding your proposed use of 9% LIHTC:","You are not proposing to use 9% LIHTC. Skip this section")</f>
        <v>You are not proposing to use 9% LIHTC. Skip this section</v>
      </c>
      <c r="B263" s="278"/>
      <c r="C263" s="278"/>
      <c r="D263" s="278"/>
      <c r="E263" s="278"/>
      <c r="F263" s="278"/>
      <c r="G263" s="278"/>
      <c r="H263" s="278"/>
      <c r="I263" s="278"/>
      <c r="J263" s="278"/>
      <c r="K263" s="278"/>
      <c r="L263" s="394"/>
      <c r="N263" s="278"/>
      <c r="P263" s="278"/>
      <c r="Q263" s="278"/>
      <c r="R263" s="278"/>
      <c r="S263" s="278"/>
      <c r="T263" s="278"/>
      <c r="U263" s="278"/>
      <c r="V263" s="278"/>
      <c r="W263" s="278"/>
      <c r="X263" s="278"/>
      <c r="Y263" s="278"/>
      <c r="Z263" s="278"/>
      <c r="AA263" s="278"/>
      <c r="AB263" s="278"/>
      <c r="AC263" s="278"/>
      <c r="AD263" s="278"/>
      <c r="AE263" s="278"/>
      <c r="AF263" s="278"/>
      <c r="AG263" s="278"/>
      <c r="AH263" s="278"/>
      <c r="AI263" s="278"/>
      <c r="AJ263" s="278"/>
      <c r="AK263" s="229"/>
      <c r="AL263" s="229"/>
      <c r="AM263" s="278"/>
      <c r="AN263" s="278"/>
      <c r="AO263" s="288" t="s">
        <v>134</v>
      </c>
      <c r="AP263" s="288"/>
      <c r="AQ263" s="278"/>
      <c r="AR263" s="278"/>
      <c r="AS263" s="278"/>
      <c r="AT263" s="278"/>
      <c r="AU263" s="278"/>
      <c r="AV263" s="278"/>
      <c r="AW263" s="278"/>
      <c r="AX263" s="278"/>
      <c r="AY263" s="278"/>
      <c r="AZ263" s="278"/>
      <c r="BA263" s="278"/>
      <c r="BB263" s="278"/>
      <c r="BC263" s="278"/>
      <c r="BD263" s="278"/>
      <c r="BE263" s="278"/>
      <c r="BF263" s="278"/>
      <c r="BG263" s="219"/>
    </row>
    <row r="264" spans="1:59">
      <c r="A264" s="395" t="s">
        <v>134</v>
      </c>
      <c r="B264" s="254" t="s">
        <v>266</v>
      </c>
      <c r="C264" s="5"/>
      <c r="D264" s="279"/>
      <c r="E264" s="279"/>
      <c r="F264" s="327"/>
      <c r="G264" s="297"/>
      <c r="H264" s="289"/>
      <c r="I264" s="289"/>
      <c r="J264" s="279"/>
      <c r="K264" s="279"/>
      <c r="L264" s="396"/>
      <c r="N264" s="279"/>
      <c r="P264" s="14" t="s">
        <v>94</v>
      </c>
      <c r="Q264" s="14" t="s">
        <v>95</v>
      </c>
      <c r="R264" s="279"/>
      <c r="S264" s="279"/>
      <c r="T264" s="279"/>
      <c r="U264" s="279"/>
      <c r="V264" s="279"/>
      <c r="W264" s="279"/>
      <c r="X264" s="279"/>
      <c r="Y264" s="279"/>
      <c r="Z264" s="279"/>
      <c r="AA264" s="279"/>
      <c r="AB264" s="289"/>
      <c r="AC264" s="289"/>
      <c r="AD264" s="289"/>
      <c r="AE264" s="289"/>
      <c r="AF264" s="224"/>
      <c r="AG264" s="279"/>
      <c r="AH264" s="280" t="str">
        <f>IF(AND(BB254="9% LIHTC",AB264="YES"),"Attach the reservation letter and skip to Section "&amp;#REF!,IF(AB264="","","Complete the rest of Section "&amp;BH262))</f>
        <v/>
      </c>
      <c r="AI264" s="279"/>
      <c r="AJ264" s="279"/>
      <c r="AK264" s="279"/>
      <c r="AL264" s="279"/>
      <c r="AM264" s="279"/>
      <c r="AN264" s="279"/>
      <c r="AO264" s="279"/>
      <c r="AP264" s="279"/>
      <c r="AQ264" s="279"/>
      <c r="AR264" s="279"/>
      <c r="AS264" s="279"/>
      <c r="AT264" s="279"/>
      <c r="AU264" s="279"/>
      <c r="AV264" s="279"/>
      <c r="AW264" s="279"/>
      <c r="AX264" s="279"/>
      <c r="AY264" s="279"/>
      <c r="AZ264" s="279"/>
      <c r="BA264" s="279"/>
      <c r="BB264" s="279"/>
      <c r="BC264" s="279"/>
      <c r="BD264" s="279"/>
      <c r="BE264" s="279"/>
      <c r="BF264" s="283"/>
      <c r="BG264" s="219"/>
    </row>
    <row r="265" spans="1:59" ht="24.75" customHeight="1">
      <c r="A265" s="470" t="s">
        <v>314</v>
      </c>
      <c r="B265" s="466"/>
      <c r="C265" s="466"/>
      <c r="D265" s="466"/>
      <c r="E265" s="466"/>
      <c r="F265" s="466"/>
      <c r="G265" s="466"/>
      <c r="H265" s="466"/>
      <c r="I265" s="466"/>
      <c r="J265" s="466"/>
      <c r="K265" s="466"/>
      <c r="L265" s="467"/>
      <c r="N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19"/>
    </row>
    <row r="266" spans="1:59" ht="63" customHeight="1">
      <c r="A266" s="452" t="s">
        <v>267</v>
      </c>
      <c r="B266" s="453"/>
      <c r="C266" s="453"/>
      <c r="D266" s="453"/>
      <c r="E266" s="453"/>
      <c r="F266" s="453"/>
      <c r="G266" s="453"/>
      <c r="H266" s="453"/>
      <c r="I266" s="453"/>
      <c r="J266" s="453"/>
      <c r="K266" s="453"/>
      <c r="L266" s="454"/>
      <c r="N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c r="BE266" s="290"/>
      <c r="BF266" s="290"/>
      <c r="BG266" s="219"/>
    </row>
    <row r="267" spans="1:59" ht="34.5" customHeight="1">
      <c r="A267" s="455" t="s">
        <v>268</v>
      </c>
      <c r="B267" s="456"/>
      <c r="C267" s="456"/>
      <c r="D267" s="456"/>
      <c r="E267" s="456"/>
      <c r="F267" s="456"/>
      <c r="G267" s="456"/>
      <c r="H267" s="456"/>
      <c r="I267" s="456"/>
      <c r="J267" s="456"/>
      <c r="K267" s="456"/>
      <c r="L267" s="457"/>
      <c r="N267" s="291"/>
      <c r="P267" s="291"/>
      <c r="Q267" s="291"/>
      <c r="R267" s="291"/>
      <c r="S267" s="291"/>
      <c r="T267" s="291"/>
      <c r="U267" s="291"/>
      <c r="V267" s="291"/>
      <c r="W267" s="291"/>
      <c r="X267" s="291"/>
      <c r="Y267" s="291"/>
      <c r="Z267" s="291"/>
      <c r="AA267" s="291"/>
      <c r="AB267" s="291"/>
      <c r="AC267" s="291"/>
      <c r="AD267" s="291"/>
      <c r="AE267" s="291"/>
      <c r="AF267" s="291"/>
      <c r="AG267" s="291"/>
      <c r="AH267" s="291"/>
      <c r="AI267" s="291"/>
      <c r="AJ267" s="291"/>
      <c r="AK267" s="291"/>
      <c r="AL267" s="291"/>
      <c r="AM267" s="291"/>
      <c r="AN267" s="291"/>
      <c r="AO267" s="291"/>
      <c r="AP267" s="291"/>
      <c r="AQ267" s="291"/>
      <c r="AR267" s="291"/>
      <c r="AS267" s="291"/>
      <c r="AT267" s="291"/>
      <c r="AU267" s="291"/>
      <c r="AV267" s="291"/>
      <c r="AW267" s="291"/>
      <c r="AX267" s="291"/>
      <c r="AY267" s="291"/>
      <c r="AZ267" s="291"/>
      <c r="BA267" s="291"/>
      <c r="BB267" s="291"/>
      <c r="BC267" s="291"/>
      <c r="BD267" s="291"/>
      <c r="BE267" s="291"/>
      <c r="BF267" s="291"/>
      <c r="BG267" s="219"/>
    </row>
    <row r="268" spans="1:59" ht="42.75" customHeight="1">
      <c r="A268" s="452" t="s">
        <v>269</v>
      </c>
      <c r="B268" s="453"/>
      <c r="C268" s="453"/>
      <c r="D268" s="453"/>
      <c r="E268" s="453"/>
      <c r="F268" s="453"/>
      <c r="G268" s="453"/>
      <c r="H268" s="453"/>
      <c r="I268" s="453"/>
      <c r="J268" s="453"/>
      <c r="K268" s="453"/>
      <c r="L268" s="454"/>
      <c r="N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c r="BE268" s="290"/>
      <c r="BF268" s="290"/>
      <c r="BG268" s="219"/>
    </row>
    <row r="269" spans="1:59">
      <c r="A269" s="285"/>
      <c r="B269" s="281"/>
      <c r="C269" s="281"/>
      <c r="D269" s="281"/>
      <c r="E269" s="281"/>
      <c r="F269" s="281"/>
      <c r="G269" s="281"/>
      <c r="H269" s="281"/>
      <c r="I269" s="281"/>
      <c r="J269" s="281"/>
      <c r="K269" s="281"/>
      <c r="L269" s="397"/>
      <c r="N269" s="282"/>
      <c r="P269" s="282"/>
      <c r="Q269" s="282"/>
      <c r="R269" s="282"/>
      <c r="S269" s="282"/>
      <c r="T269" s="282"/>
      <c r="U269" s="282"/>
      <c r="V269" s="282"/>
      <c r="W269" s="282"/>
      <c r="X269" s="282"/>
      <c r="Y269" s="282"/>
      <c r="Z269" s="282"/>
      <c r="AA269" s="282"/>
      <c r="AB269" s="282"/>
      <c r="AC269" s="282"/>
      <c r="AD269" s="282"/>
      <c r="AE269" s="282"/>
      <c r="AF269" s="282"/>
      <c r="AG269" s="282"/>
      <c r="AH269" s="282"/>
      <c r="AI269" s="282"/>
      <c r="AJ269" s="282"/>
      <c r="AK269" s="282"/>
      <c r="AL269" s="282"/>
      <c r="AM269" s="282"/>
      <c r="AN269" s="282"/>
      <c r="AO269" s="282"/>
      <c r="AP269" s="282"/>
      <c r="AQ269" s="282"/>
      <c r="AR269" s="282"/>
      <c r="AS269" s="282"/>
      <c r="AT269" s="282"/>
      <c r="AU269" s="282"/>
      <c r="AV269" s="282"/>
      <c r="AW269" s="282"/>
      <c r="AX269" s="282"/>
      <c r="AY269" s="282"/>
      <c r="AZ269" s="282"/>
      <c r="BA269" s="282"/>
      <c r="BB269" s="282"/>
      <c r="BC269" s="282"/>
      <c r="BD269" s="282"/>
      <c r="BE269" s="282"/>
      <c r="BF269" s="282"/>
      <c r="BG269" s="219"/>
    </row>
    <row r="270" spans="1:59" ht="15.75" customHeight="1">
      <c r="A270" s="239" t="s">
        <v>276</v>
      </c>
      <c r="B270" s="240"/>
      <c r="C270" s="240"/>
      <c r="D270" s="240"/>
      <c r="E270" s="240"/>
      <c r="F270" s="240"/>
      <c r="G270" s="240"/>
      <c r="H270" s="240"/>
      <c r="I270" s="240"/>
      <c r="J270" s="240"/>
      <c r="K270" s="327"/>
      <c r="L270" s="136"/>
      <c r="N270" s="219"/>
      <c r="P270" s="240"/>
      <c r="Q270" s="289"/>
      <c r="R270" s="289"/>
      <c r="S270" s="289"/>
      <c r="T270" s="219"/>
      <c r="U270" s="240"/>
      <c r="V270" s="240"/>
      <c r="W270" s="240"/>
      <c r="X270" s="240"/>
      <c r="Y270" s="240"/>
      <c r="Z270" s="240"/>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89"/>
      <c r="BC270" s="289"/>
      <c r="BD270" s="289"/>
      <c r="BE270" s="289"/>
      <c r="BF270" s="283"/>
      <c r="BG270" s="219"/>
    </row>
    <row r="271" spans="1:59" ht="15.75" customHeight="1">
      <c r="A271" s="301" t="str">
        <f>IF(K270="","",IF(K270="No","You must answer the following two question","Attach the letter to your application submission and skip the next two questions"))</f>
        <v/>
      </c>
      <c r="B271" s="300"/>
      <c r="C271" s="240"/>
      <c r="D271" s="240"/>
      <c r="E271" s="240"/>
      <c r="F271" s="240"/>
      <c r="G271" s="240"/>
      <c r="H271" s="240"/>
      <c r="I271" s="240"/>
      <c r="J271" s="240"/>
      <c r="K271" s="299"/>
      <c r="L271" s="260"/>
      <c r="N271" s="219"/>
      <c r="P271" s="240"/>
      <c r="Q271" s="289"/>
      <c r="R271" s="289"/>
      <c r="S271" s="289"/>
      <c r="T271" s="219"/>
      <c r="U271" s="240"/>
      <c r="V271" s="240"/>
      <c r="W271" s="240"/>
      <c r="X271" s="240"/>
      <c r="Y271" s="240"/>
      <c r="Z271" s="240"/>
      <c r="AA271" s="240"/>
      <c r="AB271" s="240"/>
      <c r="AC271" s="240"/>
      <c r="AD271" s="240"/>
      <c r="AE271" s="240"/>
      <c r="AF271" s="240"/>
      <c r="AG271" s="240"/>
      <c r="AH271" s="240"/>
      <c r="AI271" s="240"/>
      <c r="AJ271" s="240"/>
      <c r="AK271" s="240"/>
      <c r="AL271" s="240"/>
      <c r="AM271" s="240"/>
      <c r="AN271" s="240"/>
      <c r="AO271" s="240"/>
      <c r="AP271" s="240"/>
      <c r="AQ271" s="240"/>
      <c r="AR271" s="240"/>
      <c r="AS271" s="240"/>
      <c r="AT271" s="240"/>
      <c r="AU271" s="240"/>
      <c r="AV271" s="240"/>
      <c r="AW271" s="240"/>
      <c r="AX271" s="240"/>
      <c r="AY271" s="240"/>
      <c r="AZ271" s="240"/>
      <c r="BA271" s="240"/>
      <c r="BB271" s="289"/>
      <c r="BC271" s="289"/>
      <c r="BD271" s="289"/>
      <c r="BE271" s="289"/>
      <c r="BF271" s="283"/>
      <c r="BG271" s="219"/>
    </row>
    <row r="272" spans="1:59">
      <c r="A272" s="286" t="s">
        <v>270</v>
      </c>
      <c r="B272" s="284"/>
      <c r="C272" s="284"/>
      <c r="D272" s="284"/>
      <c r="E272" s="284"/>
      <c r="F272" s="284"/>
      <c r="G272" s="284"/>
      <c r="H272" s="284"/>
      <c r="I272" s="284"/>
      <c r="J272" s="284"/>
      <c r="K272" s="284"/>
      <c r="L272" s="325"/>
      <c r="N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19"/>
    </row>
    <row r="273" spans="1:59" ht="75" customHeight="1">
      <c r="A273" s="471" t="s">
        <v>271</v>
      </c>
      <c r="B273" s="472"/>
      <c r="C273" s="472"/>
      <c r="D273" s="472"/>
      <c r="E273" s="472"/>
      <c r="F273" s="472"/>
      <c r="G273" s="472"/>
      <c r="H273" s="472"/>
      <c r="I273" s="472"/>
      <c r="J273" s="472"/>
      <c r="K273" s="472"/>
      <c r="L273" s="473"/>
      <c r="N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c r="BE273" s="290"/>
      <c r="BF273" s="290"/>
      <c r="BG273" s="219"/>
    </row>
    <row r="274" spans="1:59" ht="38.25" customHeight="1">
      <c r="A274" s="474" t="s">
        <v>272</v>
      </c>
      <c r="B274" s="475"/>
      <c r="C274" s="475"/>
      <c r="D274" s="475"/>
      <c r="E274" s="475"/>
      <c r="F274" s="475"/>
      <c r="G274" s="475"/>
      <c r="H274" s="475"/>
      <c r="I274" s="475"/>
      <c r="J274" s="475"/>
      <c r="K274" s="475"/>
      <c r="L274" s="476"/>
      <c r="N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19"/>
    </row>
    <row r="275" spans="1:59" ht="66.75" customHeight="1">
      <c r="A275" s="471" t="s">
        <v>273</v>
      </c>
      <c r="B275" s="472"/>
      <c r="C275" s="472"/>
      <c r="D275" s="472"/>
      <c r="E275" s="472"/>
      <c r="F275" s="472"/>
      <c r="G275" s="472"/>
      <c r="H275" s="472"/>
      <c r="I275" s="472"/>
      <c r="J275" s="472"/>
      <c r="K275" s="472"/>
      <c r="L275" s="473"/>
      <c r="N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c r="BE275" s="290"/>
      <c r="BF275" s="290"/>
      <c r="BG275" s="219"/>
    </row>
    <row r="276" spans="1:59">
      <c r="A276" s="187"/>
      <c r="B276" s="5"/>
      <c r="C276" s="5"/>
      <c r="D276" s="5"/>
      <c r="E276" s="5"/>
      <c r="F276" s="5"/>
      <c r="G276" s="5"/>
      <c r="H276" s="5"/>
      <c r="I276" s="5"/>
      <c r="J276" s="5"/>
      <c r="K276" s="5"/>
      <c r="L276" s="136"/>
      <c r="P276" s="261"/>
    </row>
    <row r="277" spans="1:59">
      <c r="A277" s="402" t="s">
        <v>277</v>
      </c>
      <c r="B277" s="403"/>
      <c r="C277" s="403"/>
      <c r="D277" s="403"/>
      <c r="E277" s="403"/>
      <c r="F277" s="403"/>
      <c r="G277" s="403"/>
      <c r="H277" s="403"/>
      <c r="I277" s="403"/>
      <c r="J277" s="403"/>
      <c r="K277" s="403"/>
      <c r="L277" s="404"/>
      <c r="N277" s="9">
        <f>+N195+1</f>
        <v>1</v>
      </c>
      <c r="O277" s="35"/>
      <c r="P277" s="261"/>
    </row>
    <row r="278" spans="1:59">
      <c r="A278" s="187"/>
      <c r="B278" s="5"/>
      <c r="C278" s="5"/>
      <c r="D278" s="5"/>
      <c r="E278" s="5"/>
      <c r="F278" s="5"/>
      <c r="G278" s="5"/>
      <c r="H278" s="5"/>
      <c r="I278" s="5"/>
      <c r="J278" s="5"/>
      <c r="K278" s="5"/>
      <c r="L278" s="136"/>
      <c r="P278" s="261"/>
    </row>
    <row r="279" spans="1:59">
      <c r="A279" s="187" t="s">
        <v>239</v>
      </c>
      <c r="B279" s="5" t="s">
        <v>237</v>
      </c>
      <c r="C279" s="5"/>
      <c r="D279" s="5"/>
      <c r="E279" s="5"/>
      <c r="F279" s="5"/>
      <c r="G279" s="5"/>
      <c r="H279" s="5"/>
      <c r="I279" s="5"/>
      <c r="J279" s="5"/>
      <c r="K279" s="5"/>
      <c r="L279" s="136"/>
      <c r="P279" s="328"/>
      <c r="Q279" s="1"/>
    </row>
    <row r="280" spans="1:59">
      <c r="A280" s="187"/>
      <c r="B280" s="5"/>
      <c r="C280" s="131"/>
      <c r="D280" s="412" t="str">
        <f>"       "&amp;IF(UPPER(C280)="YES","You must submit a complete Mod Rehab Choice Mobility Letter, signed by the PHA and by the project owner",IF(UPPER(C280)="NO","Skip to next question",""))</f>
        <v xml:space="preserve">       </v>
      </c>
      <c r="E280" s="5"/>
      <c r="F280" s="5"/>
      <c r="G280" s="5"/>
      <c r="H280" s="5"/>
      <c r="I280" s="5"/>
      <c r="J280" s="5"/>
      <c r="K280" s="5"/>
      <c r="L280" s="5"/>
      <c r="M280" s="424"/>
      <c r="P280" s="261"/>
      <c r="Q280" s="1"/>
    </row>
    <row r="281" spans="1:59">
      <c r="A281" s="26" t="s">
        <v>323</v>
      </c>
      <c r="B281" s="421" t="s">
        <v>321</v>
      </c>
      <c r="D281" s="421"/>
      <c r="E281" s="421"/>
      <c r="F281" s="421"/>
      <c r="G281" s="131"/>
      <c r="H281" s="422" t="str">
        <f>IF(G281="Yes", "Enter code of the sponsoring agency","")</f>
        <v/>
      </c>
      <c r="J281" s="421"/>
      <c r="K281" s="240"/>
      <c r="L281" s="240"/>
      <c r="M281" s="424"/>
      <c r="N281" s="240"/>
      <c r="O281" s="240"/>
      <c r="P281" s="240"/>
      <c r="Q281" s="240"/>
      <c r="R281" s="240"/>
      <c r="S281" s="240"/>
      <c r="T281" s="423"/>
      <c r="U281" s="421"/>
      <c r="V281" s="421"/>
      <c r="W281" s="421"/>
      <c r="X281" s="421"/>
      <c r="Y281" s="421"/>
    </row>
    <row r="282" spans="1:59">
      <c r="A282" s="26" t="s">
        <v>324</v>
      </c>
      <c r="B282" s="421" t="s">
        <v>322</v>
      </c>
      <c r="D282" s="421"/>
      <c r="E282" s="421"/>
      <c r="F282" s="421"/>
      <c r="G282" s="131"/>
      <c r="H282" s="422" t="str">
        <f>IF(G282="Yes", "Enter code of the recipient project","")</f>
        <v/>
      </c>
      <c r="J282" s="421"/>
      <c r="K282" s="240"/>
      <c r="L282" s="240"/>
      <c r="M282" s="424"/>
      <c r="N282" s="240"/>
      <c r="O282" s="240"/>
      <c r="P282" s="240"/>
      <c r="Q282" s="240"/>
      <c r="R282" s="240"/>
      <c r="S282" s="240"/>
      <c r="T282" s="423"/>
      <c r="U282" s="421"/>
      <c r="V282" s="421"/>
      <c r="W282" s="421"/>
      <c r="X282" s="421"/>
      <c r="Y282" s="421"/>
    </row>
    <row r="283" spans="1:59">
      <c r="A283" s="187"/>
      <c r="B283" s="5"/>
      <c r="C283" s="5"/>
      <c r="D283" s="5"/>
      <c r="E283" s="5"/>
      <c r="F283" s="5"/>
      <c r="G283" s="5"/>
      <c r="H283" s="5"/>
      <c r="I283" s="5"/>
      <c r="J283" s="5"/>
      <c r="K283" s="5"/>
      <c r="L283" s="136"/>
      <c r="P283" s="261"/>
    </row>
    <row r="284" spans="1:59">
      <c r="A284" s="187" t="s">
        <v>240</v>
      </c>
      <c r="B284" s="5" t="s">
        <v>238</v>
      </c>
      <c r="C284" s="5"/>
      <c r="D284" s="5"/>
      <c r="E284" s="5"/>
      <c r="F284" s="5"/>
      <c r="G284" s="5"/>
      <c r="H284" s="5"/>
      <c r="I284" s="5"/>
      <c r="J284" s="5"/>
      <c r="K284" s="5"/>
      <c r="L284" s="136"/>
      <c r="P284" s="328"/>
      <c r="Q284" s="1"/>
    </row>
    <row r="285" spans="1:59">
      <c r="A285" s="187"/>
      <c r="B285" s="5"/>
      <c r="C285" s="131"/>
      <c r="D285" s="412" t="str">
        <f>"       "&amp;IF(UPPER(C285)="YES","Describe below the certification you will pursue, and indicate your agreements to the requirements of the Notice",IF(UPPER(C285)="NO","Skip to next question",""))</f>
        <v xml:space="preserve">       </v>
      </c>
      <c r="E285" s="5"/>
      <c r="F285" s="5"/>
      <c r="G285" s="5"/>
      <c r="H285" s="5"/>
      <c r="I285" s="5"/>
      <c r="J285" s="5"/>
      <c r="K285" s="5"/>
      <c r="L285" s="136"/>
      <c r="P285" s="261"/>
    </row>
    <row r="286" spans="1:59" ht="34.5" customHeight="1">
      <c r="A286" s="187"/>
      <c r="B286" s="511"/>
      <c r="C286" s="512"/>
      <c r="D286" s="512"/>
      <c r="E286" s="512"/>
      <c r="F286" s="512"/>
      <c r="G286" s="512"/>
      <c r="H286" s="512"/>
      <c r="I286" s="512"/>
      <c r="J286" s="512"/>
      <c r="K286" s="513"/>
      <c r="L286" s="136"/>
      <c r="N286" s="261"/>
      <c r="P286" s="261"/>
    </row>
    <row r="287" spans="1:59">
      <c r="A287" s="187"/>
      <c r="B287" s="5"/>
      <c r="C287" s="5"/>
      <c r="D287" s="5"/>
      <c r="E287" s="5"/>
      <c r="F287" s="5"/>
      <c r="G287" s="5"/>
      <c r="H287" s="5"/>
      <c r="I287" s="5"/>
      <c r="J287" s="5"/>
      <c r="K287" s="5"/>
      <c r="L287" s="136"/>
    </row>
    <row r="288" spans="1:59">
      <c r="A288" s="187" t="s">
        <v>241</v>
      </c>
      <c r="B288" s="221" t="s">
        <v>236</v>
      </c>
      <c r="C288" s="5"/>
      <c r="D288" s="5"/>
      <c r="E288" s="5"/>
      <c r="F288" s="5"/>
      <c r="G288" s="5"/>
      <c r="H288" s="5"/>
      <c r="I288" s="5"/>
      <c r="J288" s="5"/>
      <c r="K288" s="5"/>
      <c r="L288" s="136"/>
    </row>
    <row r="289" spans="1:59">
      <c r="A289" s="187"/>
      <c r="B289" s="5"/>
      <c r="C289" s="131"/>
      <c r="D289" s="5"/>
      <c r="E289" s="5"/>
      <c r="F289" s="5"/>
      <c r="G289" s="5"/>
      <c r="H289" s="5"/>
      <c r="I289" s="5"/>
      <c r="J289" s="5"/>
      <c r="K289" s="5"/>
      <c r="L289" s="136"/>
    </row>
    <row r="290" spans="1:59" ht="54.75" customHeight="1">
      <c r="A290" s="187"/>
      <c r="B290" s="534" t="s">
        <v>245</v>
      </c>
      <c r="C290" s="534"/>
      <c r="D290" s="534"/>
      <c r="E290" s="534"/>
      <c r="F290" s="534"/>
      <c r="G290" s="534"/>
      <c r="H290" s="534"/>
      <c r="I290" s="534"/>
      <c r="J290" s="534"/>
      <c r="K290" s="534"/>
      <c r="L290" s="535"/>
    </row>
    <row r="291" spans="1:59">
      <c r="A291" s="187"/>
      <c r="B291" s="310"/>
      <c r="C291" s="536" t="s">
        <v>92</v>
      </c>
      <c r="D291" s="536"/>
      <c r="E291" s="536"/>
      <c r="F291" s="537" t="s">
        <v>244</v>
      </c>
      <c r="G291" s="537"/>
      <c r="H291" s="537"/>
      <c r="I291" s="310"/>
      <c r="J291" s="310"/>
      <c r="K291" s="310"/>
      <c r="L291" s="311"/>
    </row>
    <row r="292" spans="1:59">
      <c r="A292" s="187"/>
      <c r="B292" s="26" t="s">
        <v>239</v>
      </c>
      <c r="C292" s="469"/>
      <c r="D292" s="469"/>
      <c r="E292" s="469"/>
      <c r="F292" s="468"/>
      <c r="G292" s="468"/>
      <c r="H292" s="468"/>
      <c r="I292" s="5"/>
      <c r="J292" s="5"/>
      <c r="K292" s="5"/>
      <c r="L292" s="136"/>
    </row>
    <row r="293" spans="1:59">
      <c r="A293" s="187"/>
      <c r="B293" s="26" t="s">
        <v>240</v>
      </c>
      <c r="C293" s="469"/>
      <c r="D293" s="469"/>
      <c r="E293" s="469"/>
      <c r="F293" s="468"/>
      <c r="G293" s="468"/>
      <c r="H293" s="468"/>
      <c r="I293" s="5"/>
      <c r="J293" s="5"/>
      <c r="K293" s="5"/>
      <c r="L293" s="136"/>
    </row>
    <row r="294" spans="1:59">
      <c r="A294" s="187"/>
      <c r="B294" s="26" t="s">
        <v>241</v>
      </c>
      <c r="C294" s="469"/>
      <c r="D294" s="469"/>
      <c r="E294" s="469"/>
      <c r="F294" s="468"/>
      <c r="G294" s="468"/>
      <c r="H294" s="468"/>
      <c r="I294" s="5"/>
      <c r="J294" s="5"/>
      <c r="K294" s="5"/>
      <c r="L294" s="136"/>
    </row>
    <row r="295" spans="1:59">
      <c r="A295" s="187"/>
      <c r="B295" s="26" t="s">
        <v>242</v>
      </c>
      <c r="C295" s="469"/>
      <c r="D295" s="469"/>
      <c r="E295" s="469"/>
      <c r="F295" s="468"/>
      <c r="G295" s="468"/>
      <c r="H295" s="468"/>
      <c r="I295" s="5"/>
      <c r="J295" s="5"/>
      <c r="K295" s="5"/>
      <c r="L295" s="136"/>
    </row>
    <row r="296" spans="1:59">
      <c r="A296" s="187"/>
      <c r="B296" s="26" t="s">
        <v>243</v>
      </c>
      <c r="C296" s="469"/>
      <c r="D296" s="469"/>
      <c r="E296" s="469"/>
      <c r="F296" s="468"/>
      <c r="G296" s="468"/>
      <c r="H296" s="468"/>
      <c r="I296" s="5"/>
      <c r="J296" s="5"/>
      <c r="K296" s="5"/>
      <c r="L296" s="136"/>
    </row>
    <row r="297" spans="1:59">
      <c r="A297" s="187"/>
      <c r="B297" s="5"/>
      <c r="C297" s="5"/>
      <c r="D297" s="5"/>
      <c r="E297" s="5"/>
      <c r="F297" s="5"/>
      <c r="G297" s="5"/>
      <c r="H297" s="5"/>
      <c r="I297" s="5"/>
      <c r="J297" s="5"/>
      <c r="K297" s="5"/>
      <c r="L297" s="136"/>
    </row>
    <row r="298" spans="1:59">
      <c r="A298" s="408"/>
      <c r="B298" s="6"/>
      <c r="C298" s="6"/>
      <c r="D298" s="6"/>
      <c r="E298" s="6"/>
      <c r="F298" s="6"/>
      <c r="G298" s="6"/>
      <c r="H298" s="6"/>
      <c r="I298" s="6"/>
      <c r="J298" s="6"/>
      <c r="K298" s="6"/>
      <c r="L298" s="6"/>
    </row>
    <row r="299" spans="1:59">
      <c r="A299" s="402" t="s">
        <v>287</v>
      </c>
      <c r="B299" s="403"/>
      <c r="C299" s="403"/>
      <c r="D299" s="403"/>
      <c r="E299" s="403"/>
      <c r="F299" s="403"/>
      <c r="G299" s="403"/>
      <c r="H299" s="403"/>
      <c r="I299" s="403"/>
      <c r="J299" s="403"/>
      <c r="K299" s="403"/>
      <c r="L299" s="404"/>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row>
    <row r="300" spans="1:59" ht="15.75" customHeight="1">
      <c r="A300" s="326" t="s">
        <v>310</v>
      </c>
      <c r="B300" s="226"/>
      <c r="C300" s="226"/>
      <c r="D300" s="226"/>
      <c r="E300" s="226"/>
      <c r="F300" s="226"/>
      <c r="G300" s="226"/>
      <c r="H300" s="226"/>
      <c r="I300" s="226"/>
      <c r="J300" s="226"/>
      <c r="K300" s="226"/>
      <c r="L300" s="227"/>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19"/>
    </row>
    <row r="301" spans="1:59">
      <c r="A301" s="319"/>
      <c r="B301" s="258"/>
      <c r="C301" s="258"/>
      <c r="D301" s="258"/>
      <c r="E301" s="258"/>
      <c r="F301" s="258"/>
      <c r="G301" s="258"/>
      <c r="H301" s="258"/>
      <c r="I301" s="258"/>
      <c r="J301" s="258"/>
      <c r="K301" s="258"/>
      <c r="L301" s="398"/>
      <c r="N301" s="225"/>
      <c r="O301" s="225"/>
      <c r="P301" s="320"/>
      <c r="Q301" s="320"/>
      <c r="R301" s="320"/>
      <c r="S301" s="320"/>
      <c r="T301" s="320"/>
      <c r="U301" s="320"/>
      <c r="V301" s="320"/>
      <c r="W301" s="320"/>
      <c r="X301" s="320"/>
      <c r="Y301" s="320"/>
      <c r="Z301" s="320"/>
      <c r="AA301" s="320"/>
      <c r="AB301" s="320"/>
      <c r="AC301" s="320"/>
      <c r="AD301" s="320"/>
      <c r="AE301" s="320"/>
      <c r="AF301" s="320"/>
      <c r="AG301" s="320"/>
      <c r="AH301" s="320"/>
      <c r="AI301" s="320"/>
      <c r="AJ301" s="320"/>
      <c r="AK301" s="320"/>
      <c r="AL301" s="320"/>
      <c r="AM301" s="320"/>
      <c r="AN301" s="320"/>
      <c r="AO301" s="320"/>
      <c r="AP301" s="320"/>
      <c r="AQ301" s="320"/>
      <c r="AR301" s="320"/>
      <c r="AS301" s="320"/>
      <c r="AT301" s="320"/>
      <c r="AU301" s="320"/>
      <c r="AV301" s="320"/>
      <c r="AW301" s="320"/>
      <c r="AX301" s="320"/>
      <c r="AY301" s="320"/>
      <c r="AZ301" s="320"/>
      <c r="BA301" s="320"/>
      <c r="BB301" s="320"/>
      <c r="BC301" s="320"/>
      <c r="BD301" s="320"/>
      <c r="BE301" s="320"/>
      <c r="BF301" s="320"/>
      <c r="BG301" s="219"/>
    </row>
    <row r="302" spans="1:59" ht="15.75" customHeight="1">
      <c r="A302" s="460" t="s">
        <v>316</v>
      </c>
      <c r="B302" s="461"/>
      <c r="C302" s="461"/>
      <c r="D302" s="461"/>
      <c r="E302" s="461"/>
      <c r="F302" s="461"/>
      <c r="G302" s="461"/>
      <c r="H302" s="461"/>
      <c r="I302" s="461"/>
      <c r="J302" s="461"/>
      <c r="K302" s="461"/>
      <c r="L302" s="462"/>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52"/>
      <c r="AJ302" s="252"/>
      <c r="AK302" s="252"/>
      <c r="AL302" s="252"/>
      <c r="AM302" s="252"/>
      <c r="AN302" s="252"/>
      <c r="AO302" s="252"/>
      <c r="AP302" s="252"/>
      <c r="AQ302" s="252"/>
      <c r="AR302" s="252"/>
      <c r="AS302" s="252"/>
      <c r="AT302" s="252"/>
      <c r="AU302" s="252"/>
      <c r="AV302" s="252"/>
      <c r="AW302" s="252"/>
      <c r="AX302" s="252"/>
      <c r="AY302" s="252"/>
      <c r="AZ302" s="252"/>
      <c r="BA302" s="252"/>
      <c r="BB302" s="252"/>
      <c r="BC302" s="252"/>
      <c r="BD302" s="252"/>
      <c r="BE302" s="252"/>
      <c r="BF302" s="252"/>
      <c r="BG302" s="219"/>
    </row>
    <row r="303" spans="1:59" ht="66" customHeight="1">
      <c r="A303" s="452" t="s">
        <v>288</v>
      </c>
      <c r="B303" s="453"/>
      <c r="C303" s="453"/>
      <c r="D303" s="453"/>
      <c r="E303" s="453"/>
      <c r="F303" s="453"/>
      <c r="G303" s="453"/>
      <c r="H303" s="453"/>
      <c r="I303" s="453"/>
      <c r="J303" s="453"/>
      <c r="K303" s="453"/>
      <c r="L303" s="454"/>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19"/>
    </row>
    <row r="304" spans="1:59">
      <c r="A304" s="322"/>
      <c r="B304" s="258"/>
      <c r="C304" s="258"/>
      <c r="D304" s="258"/>
      <c r="E304" s="258"/>
      <c r="F304" s="258"/>
      <c r="G304" s="258"/>
      <c r="H304" s="258"/>
      <c r="I304" s="258"/>
      <c r="J304" s="258"/>
      <c r="K304" s="258"/>
      <c r="L304" s="398"/>
      <c r="N304" s="225"/>
      <c r="O304" s="225"/>
      <c r="P304" s="320"/>
      <c r="Q304" s="320"/>
      <c r="R304" s="320"/>
      <c r="S304" s="320"/>
      <c r="T304" s="320"/>
      <c r="U304" s="320"/>
      <c r="V304" s="320"/>
      <c r="W304" s="320"/>
      <c r="X304" s="320"/>
      <c r="Y304" s="320"/>
      <c r="Z304" s="320"/>
      <c r="AA304" s="320"/>
      <c r="AB304" s="320"/>
      <c r="AC304" s="320"/>
      <c r="AD304" s="320"/>
      <c r="AE304" s="320"/>
      <c r="AF304" s="320"/>
      <c r="AG304" s="320"/>
      <c r="AH304" s="320"/>
      <c r="AI304" s="320"/>
      <c r="AJ304" s="320"/>
      <c r="AK304" s="320"/>
      <c r="AL304" s="320"/>
      <c r="AM304" s="320"/>
      <c r="AN304" s="320"/>
      <c r="AO304" s="320"/>
      <c r="AP304" s="320"/>
      <c r="AQ304" s="320"/>
      <c r="AR304" s="320"/>
      <c r="AS304" s="320"/>
      <c r="AT304" s="320"/>
      <c r="AU304" s="320"/>
      <c r="AV304" s="320"/>
      <c r="AW304" s="320"/>
      <c r="AX304" s="320"/>
      <c r="AY304" s="320"/>
      <c r="AZ304" s="320"/>
      <c r="BA304" s="320"/>
      <c r="BB304" s="320"/>
      <c r="BC304" s="320"/>
      <c r="BD304" s="320"/>
      <c r="BE304" s="320"/>
      <c r="BF304" s="320"/>
      <c r="BG304" s="219"/>
    </row>
    <row r="305" spans="1:59" ht="30.75" customHeight="1">
      <c r="A305" s="463" t="s">
        <v>319</v>
      </c>
      <c r="B305" s="464"/>
      <c r="C305" s="464"/>
      <c r="D305" s="464"/>
      <c r="E305" s="464"/>
      <c r="F305" s="464"/>
      <c r="G305" s="464"/>
      <c r="H305" s="464"/>
      <c r="I305" s="464"/>
      <c r="J305" s="464"/>
      <c r="K305" s="464"/>
      <c r="L305" s="465"/>
      <c r="N305" s="252"/>
      <c r="O305" s="252"/>
      <c r="P305" s="252"/>
      <c r="Q305" s="252"/>
      <c r="R305" s="252"/>
      <c r="S305" s="252"/>
      <c r="T305" s="252"/>
      <c r="U305" s="252"/>
      <c r="V305" s="252"/>
      <c r="W305" s="252"/>
      <c r="X305" s="252"/>
      <c r="Y305" s="252"/>
      <c r="Z305" s="252"/>
      <c r="AA305" s="252"/>
      <c r="AB305" s="252"/>
      <c r="AC305" s="252"/>
      <c r="AD305" s="252"/>
      <c r="AE305" s="252"/>
      <c r="AF305" s="252"/>
      <c r="AG305" s="252"/>
      <c r="AH305" s="252"/>
      <c r="AI305" s="252"/>
      <c r="AJ305" s="252"/>
      <c r="AK305" s="252"/>
      <c r="AL305" s="252"/>
      <c r="AM305" s="252"/>
      <c r="AN305" s="252"/>
      <c r="AO305" s="252"/>
      <c r="AP305" s="252"/>
      <c r="AQ305" s="252"/>
      <c r="AR305" s="252"/>
      <c r="AS305" s="252"/>
      <c r="AT305" s="252"/>
      <c r="AU305" s="252"/>
      <c r="AV305" s="252"/>
      <c r="AW305" s="252"/>
      <c r="AX305" s="252"/>
      <c r="AY305" s="252"/>
      <c r="AZ305" s="252"/>
      <c r="BA305" s="252"/>
      <c r="BB305" s="252"/>
      <c r="BC305" s="252"/>
      <c r="BD305" s="252"/>
      <c r="BE305" s="252"/>
      <c r="BF305" s="252"/>
      <c r="BG305" s="219"/>
    </row>
    <row r="306" spans="1:59" ht="61.5" customHeight="1">
      <c r="A306" s="452" t="s">
        <v>159</v>
      </c>
      <c r="B306" s="453"/>
      <c r="C306" s="453"/>
      <c r="D306" s="453"/>
      <c r="E306" s="453"/>
      <c r="F306" s="453"/>
      <c r="G306" s="453"/>
      <c r="H306" s="453"/>
      <c r="I306" s="453"/>
      <c r="J306" s="453"/>
      <c r="K306" s="453"/>
      <c r="L306" s="454"/>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c r="BE306" s="290"/>
      <c r="BF306" s="290"/>
      <c r="BG306" s="219"/>
    </row>
    <row r="307" spans="1:59">
      <c r="A307" s="126"/>
      <c r="B307" s="258"/>
      <c r="C307" s="258"/>
      <c r="D307" s="258"/>
      <c r="E307" s="258"/>
      <c r="F307" s="258"/>
      <c r="G307" s="258"/>
      <c r="H307" s="258"/>
      <c r="I307" s="258"/>
      <c r="J307" s="258"/>
      <c r="K307" s="258"/>
      <c r="L307" s="398"/>
      <c r="N307" s="225"/>
      <c r="O307" s="225"/>
      <c r="P307" s="320"/>
      <c r="Q307" s="320"/>
      <c r="R307" s="320"/>
      <c r="S307" s="320"/>
      <c r="T307" s="320"/>
      <c r="U307" s="320"/>
      <c r="V307" s="320"/>
      <c r="W307" s="320"/>
      <c r="X307" s="320"/>
      <c r="Y307" s="320"/>
      <c r="Z307" s="320"/>
      <c r="AA307" s="320"/>
      <c r="AB307" s="320"/>
      <c r="AC307" s="320"/>
      <c r="AD307" s="320"/>
      <c r="AE307" s="320"/>
      <c r="AF307" s="320"/>
      <c r="AG307" s="320"/>
      <c r="AH307" s="320"/>
      <c r="AI307" s="320"/>
      <c r="AJ307" s="320"/>
      <c r="AK307" s="320"/>
      <c r="AL307" s="320"/>
      <c r="AM307" s="320"/>
      <c r="AN307" s="320"/>
      <c r="AO307" s="320"/>
      <c r="AP307" s="320"/>
      <c r="AQ307" s="320"/>
      <c r="AR307" s="320"/>
      <c r="AS307" s="320"/>
      <c r="AT307" s="320"/>
      <c r="AU307" s="320"/>
      <c r="AV307" s="320"/>
      <c r="AW307" s="320"/>
      <c r="AX307" s="320"/>
      <c r="AY307" s="320"/>
      <c r="AZ307" s="320"/>
      <c r="BA307" s="320"/>
      <c r="BB307" s="320"/>
      <c r="BC307" s="320"/>
      <c r="BD307" s="320"/>
      <c r="BE307" s="320"/>
      <c r="BF307" s="320"/>
      <c r="BG307" s="219"/>
    </row>
    <row r="308" spans="1:59" ht="15.75" customHeight="1">
      <c r="A308" s="399" t="s">
        <v>134</v>
      </c>
      <c r="B308" s="466" t="s">
        <v>289</v>
      </c>
      <c r="C308" s="466"/>
      <c r="D308" s="466"/>
      <c r="E308" s="466"/>
      <c r="F308" s="466"/>
      <c r="G308" s="466"/>
      <c r="H308" s="466"/>
      <c r="I308" s="466"/>
      <c r="J308" s="466"/>
      <c r="K308" s="466"/>
      <c r="L308" s="467"/>
      <c r="N308" s="252"/>
      <c r="O308" s="252"/>
      <c r="P308" s="252"/>
      <c r="Q308" s="252"/>
      <c r="R308" s="252"/>
      <c r="S308" s="252"/>
      <c r="T308" s="252"/>
      <c r="U308" s="252"/>
      <c r="V308" s="252"/>
      <c r="W308" s="252"/>
      <c r="X308" s="252"/>
      <c r="Y308" s="252"/>
      <c r="Z308" s="252"/>
      <c r="AA308" s="252"/>
      <c r="AB308" s="252"/>
      <c r="AC308" s="252"/>
      <c r="AD308" s="252"/>
      <c r="AE308" s="252"/>
      <c r="AF308" s="323"/>
      <c r="AG308" s="323"/>
      <c r="AH308" s="219"/>
      <c r="AI308" s="288"/>
      <c r="AJ308" s="323"/>
      <c r="AK308" s="323"/>
      <c r="AL308" s="323"/>
      <c r="AM308" s="323"/>
      <c r="AN308" s="323"/>
      <c r="AO308" s="323"/>
      <c r="AP308" s="323"/>
      <c r="AQ308" s="323"/>
      <c r="AR308" s="323"/>
      <c r="AS308" s="323"/>
      <c r="AT308" s="323"/>
      <c r="AU308" s="323"/>
      <c r="AV308" s="323"/>
      <c r="AW308" s="323"/>
      <c r="AX308" s="323"/>
      <c r="AY308" s="323"/>
      <c r="AZ308" s="323"/>
      <c r="BA308" s="323"/>
      <c r="BB308" s="323"/>
      <c r="BC308" s="323"/>
      <c r="BD308" s="323"/>
      <c r="BE308" s="323"/>
      <c r="BF308" s="323"/>
      <c r="BG308" s="219"/>
    </row>
    <row r="309" spans="1:59" ht="66" customHeight="1">
      <c r="A309" s="452" t="s">
        <v>159</v>
      </c>
      <c r="B309" s="453"/>
      <c r="C309" s="453"/>
      <c r="D309" s="453"/>
      <c r="E309" s="453"/>
      <c r="F309" s="453"/>
      <c r="G309" s="453"/>
      <c r="H309" s="453"/>
      <c r="I309" s="453"/>
      <c r="J309" s="453"/>
      <c r="K309" s="453"/>
      <c r="L309" s="454"/>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c r="BE309" s="290"/>
      <c r="BF309" s="290"/>
      <c r="BG309" s="219"/>
    </row>
    <row r="310" spans="1:59">
      <c r="A310" s="322"/>
      <c r="B310" s="258"/>
      <c r="C310" s="258"/>
      <c r="D310" s="258"/>
      <c r="E310" s="258"/>
      <c r="F310" s="258"/>
      <c r="G310" s="258"/>
      <c r="H310" s="258"/>
      <c r="I310" s="258"/>
      <c r="J310" s="258"/>
      <c r="K310" s="258"/>
      <c r="L310" s="398"/>
      <c r="N310" s="225"/>
      <c r="O310" s="225"/>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0"/>
      <c r="AY310" s="320"/>
      <c r="AZ310" s="320"/>
      <c r="BA310" s="320"/>
      <c r="BB310" s="320"/>
      <c r="BC310" s="320"/>
      <c r="BD310" s="320"/>
      <c r="BE310" s="320"/>
      <c r="BF310" s="320"/>
      <c r="BG310" s="219"/>
    </row>
    <row r="311" spans="1:59" ht="15.75" customHeight="1">
      <c r="A311" s="463" t="s">
        <v>315</v>
      </c>
      <c r="B311" s="464"/>
      <c r="C311" s="464"/>
      <c r="D311" s="464"/>
      <c r="E311" s="464"/>
      <c r="F311" s="464"/>
      <c r="G311" s="464"/>
      <c r="H311" s="464"/>
      <c r="I311" s="464"/>
      <c r="J311" s="464"/>
      <c r="K311" s="464"/>
      <c r="L311" s="465"/>
      <c r="N311" s="252"/>
      <c r="O311" s="252"/>
      <c r="P311" s="252"/>
      <c r="Q311" s="252"/>
      <c r="R311" s="252"/>
      <c r="S311" s="252"/>
      <c r="T311" s="252"/>
      <c r="U311" s="252"/>
      <c r="V311" s="252"/>
      <c r="W311" s="252"/>
      <c r="X311" s="252"/>
      <c r="Y311" s="252"/>
      <c r="Z311" s="252"/>
      <c r="AA311" s="252"/>
      <c r="AB311" s="252"/>
      <c r="AC311" s="252"/>
      <c r="AD311" s="252"/>
      <c r="AE311" s="252"/>
      <c r="AF311" s="252"/>
      <c r="AG311" s="252"/>
      <c r="AH311" s="252"/>
      <c r="AI311" s="252"/>
      <c r="AJ311" s="252"/>
      <c r="AK311" s="252"/>
      <c r="AL311" s="252"/>
      <c r="AM311" s="252"/>
      <c r="AN311" s="252"/>
      <c r="AO311" s="252"/>
      <c r="AP311" s="252"/>
      <c r="AQ311" s="252"/>
      <c r="AR311" s="252"/>
      <c r="AS311" s="252"/>
      <c r="AT311" s="252"/>
      <c r="AU311" s="252"/>
      <c r="AV311" s="252"/>
      <c r="AW311" s="252"/>
      <c r="AX311" s="252"/>
      <c r="AY311" s="252"/>
      <c r="AZ311" s="252"/>
      <c r="BA311" s="252"/>
      <c r="BB311" s="252"/>
      <c r="BC311" s="252"/>
      <c r="BD311" s="252"/>
      <c r="BE311" s="252"/>
      <c r="BF311" s="252"/>
      <c r="BG311" s="219"/>
    </row>
    <row r="312" spans="1:59" ht="60.75" customHeight="1">
      <c r="A312" s="452" t="s">
        <v>159</v>
      </c>
      <c r="B312" s="453"/>
      <c r="C312" s="453"/>
      <c r="D312" s="453"/>
      <c r="E312" s="453"/>
      <c r="F312" s="453"/>
      <c r="G312" s="453"/>
      <c r="H312" s="453"/>
      <c r="I312" s="453"/>
      <c r="J312" s="453"/>
      <c r="K312" s="453"/>
      <c r="L312" s="454"/>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c r="BE312" s="290"/>
      <c r="BF312" s="290"/>
      <c r="BG312" s="219"/>
    </row>
    <row r="313" spans="1:59">
      <c r="A313" s="322"/>
      <c r="B313" s="258"/>
      <c r="C313" s="258"/>
      <c r="D313" s="258"/>
      <c r="E313" s="258"/>
      <c r="F313" s="258"/>
      <c r="G313" s="258"/>
      <c r="H313" s="258"/>
      <c r="I313" s="258"/>
      <c r="J313" s="258"/>
      <c r="K313" s="258"/>
      <c r="L313" s="398"/>
      <c r="N313" s="225"/>
      <c r="O313" s="225"/>
      <c r="P313" s="320"/>
      <c r="Q313" s="320"/>
      <c r="R313" s="320"/>
      <c r="S313" s="320"/>
      <c r="T313" s="320"/>
      <c r="U313" s="320"/>
      <c r="V313" s="320"/>
      <c r="W313" s="320"/>
      <c r="X313" s="320"/>
      <c r="Y313" s="320"/>
      <c r="Z313" s="320"/>
      <c r="AA313" s="320"/>
      <c r="AB313" s="320"/>
      <c r="AC313" s="320"/>
      <c r="AD313" s="320"/>
      <c r="AE313" s="320"/>
      <c r="AF313" s="320"/>
      <c r="AG313" s="320"/>
      <c r="AH313" s="320"/>
      <c r="AI313" s="320"/>
      <c r="AJ313" s="320"/>
      <c r="AK313" s="320"/>
      <c r="AL313" s="320"/>
      <c r="AM313" s="320"/>
      <c r="AN313" s="320"/>
      <c r="AO313" s="320"/>
      <c r="AP313" s="320"/>
      <c r="AQ313" s="320"/>
      <c r="AR313" s="320"/>
      <c r="AS313" s="320"/>
      <c r="AT313" s="320"/>
      <c r="AU313" s="320"/>
      <c r="AV313" s="320"/>
      <c r="AW313" s="320"/>
      <c r="AX313" s="320"/>
      <c r="AY313" s="320"/>
      <c r="AZ313" s="320"/>
      <c r="BA313" s="320"/>
      <c r="BB313" s="320"/>
      <c r="BC313" s="320"/>
      <c r="BD313" s="320"/>
      <c r="BE313" s="320"/>
      <c r="BF313" s="320"/>
      <c r="BG313" s="219"/>
    </row>
    <row r="314" spans="1:59" ht="15.75" customHeight="1">
      <c r="A314" s="463" t="s">
        <v>290</v>
      </c>
      <c r="B314" s="464"/>
      <c r="C314" s="464"/>
      <c r="D314" s="464"/>
      <c r="E314" s="464"/>
      <c r="F314" s="464"/>
      <c r="G314" s="464"/>
      <c r="H314" s="464"/>
      <c r="I314" s="464"/>
      <c r="J314" s="464"/>
      <c r="K314" s="464"/>
      <c r="L314" s="465"/>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252"/>
      <c r="AQ314" s="252"/>
      <c r="AR314" s="252"/>
      <c r="AS314" s="252"/>
      <c r="AT314" s="252"/>
      <c r="AU314" s="252"/>
      <c r="AV314" s="252"/>
      <c r="AW314" s="252"/>
      <c r="AX314" s="252"/>
      <c r="AY314" s="252"/>
      <c r="AZ314" s="252"/>
      <c r="BA314" s="252"/>
      <c r="BB314" s="252"/>
      <c r="BC314" s="252"/>
      <c r="BD314" s="252"/>
      <c r="BE314" s="252"/>
      <c r="BF314" s="252"/>
      <c r="BG314" s="219"/>
    </row>
    <row r="315" spans="1:59" ht="66.75" customHeight="1">
      <c r="A315" s="452" t="s">
        <v>159</v>
      </c>
      <c r="B315" s="453"/>
      <c r="C315" s="453"/>
      <c r="D315" s="453"/>
      <c r="E315" s="453"/>
      <c r="F315" s="453"/>
      <c r="G315" s="453"/>
      <c r="H315" s="453"/>
      <c r="I315" s="453"/>
      <c r="J315" s="453"/>
      <c r="K315" s="453"/>
      <c r="L315" s="454"/>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c r="BE315" s="290"/>
      <c r="BF315" s="290"/>
      <c r="BG315" s="219"/>
    </row>
    <row r="316" spans="1:59">
      <c r="A316" s="126"/>
      <c r="B316" s="258"/>
      <c r="C316" s="258"/>
      <c r="D316" s="258"/>
      <c r="E316" s="258"/>
      <c r="F316" s="258"/>
      <c r="G316" s="258"/>
      <c r="H316" s="258"/>
      <c r="I316" s="258"/>
      <c r="J316" s="258"/>
      <c r="K316" s="258"/>
      <c r="L316" s="398"/>
      <c r="N316" s="225"/>
      <c r="O316" s="225"/>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0"/>
      <c r="AL316" s="320"/>
      <c r="AM316" s="320"/>
      <c r="AN316" s="320"/>
      <c r="AO316" s="320"/>
      <c r="AP316" s="320"/>
      <c r="AQ316" s="320"/>
      <c r="AR316" s="320"/>
      <c r="AS316" s="320"/>
      <c r="AT316" s="320"/>
      <c r="AU316" s="320"/>
      <c r="AV316" s="320"/>
      <c r="AW316" s="320"/>
      <c r="AX316" s="320"/>
      <c r="AY316" s="320"/>
      <c r="AZ316" s="320"/>
      <c r="BA316" s="320"/>
      <c r="BB316" s="320"/>
      <c r="BC316" s="320"/>
      <c r="BD316" s="320"/>
      <c r="BE316" s="320"/>
      <c r="BF316" s="320"/>
      <c r="BG316" s="219"/>
    </row>
    <row r="317" spans="1:59" ht="15.75" customHeight="1">
      <c r="A317" s="399" t="s">
        <v>134</v>
      </c>
      <c r="B317" s="466" t="s">
        <v>291</v>
      </c>
      <c r="C317" s="466"/>
      <c r="D317" s="466"/>
      <c r="E317" s="466"/>
      <c r="F317" s="466"/>
      <c r="G317" s="466"/>
      <c r="H317" s="466"/>
      <c r="I317" s="466"/>
      <c r="J317" s="466"/>
      <c r="K317" s="466"/>
      <c r="L317" s="467"/>
      <c r="N317" s="252"/>
      <c r="O317" s="252"/>
      <c r="P317" s="252"/>
      <c r="Q317" s="252"/>
      <c r="R317" s="252"/>
      <c r="S317" s="252"/>
      <c r="T317" s="252"/>
      <c r="U317" s="252"/>
      <c r="V317" s="252"/>
      <c r="W317" s="252"/>
      <c r="X317" s="252"/>
      <c r="Y317" s="252"/>
      <c r="Z317" s="252"/>
      <c r="AA317" s="252"/>
      <c r="AB317" s="252"/>
      <c r="AC317" s="252"/>
      <c r="AD317" s="252"/>
      <c r="AE317" s="252"/>
      <c r="AF317" s="252"/>
      <c r="AG317" s="252"/>
      <c r="AH317" s="252"/>
      <c r="AI317" s="252"/>
      <c r="AJ317" s="252"/>
      <c r="AK317" s="252"/>
      <c r="AL317" s="252"/>
      <c r="AM317" s="252"/>
      <c r="AN317" s="219"/>
      <c r="AO317" s="288"/>
      <c r="AP317" s="291"/>
      <c r="AQ317" s="291"/>
      <c r="AR317" s="291"/>
      <c r="AS317" s="291"/>
      <c r="AT317" s="291"/>
      <c r="AU317" s="291"/>
      <c r="AV317" s="291"/>
      <c r="AW317" s="291"/>
      <c r="AX317" s="291"/>
      <c r="AY317" s="291"/>
      <c r="AZ317" s="291"/>
      <c r="BA317" s="291"/>
      <c r="BB317" s="291"/>
      <c r="BC317" s="291"/>
      <c r="BD317" s="291"/>
      <c r="BE317" s="291"/>
      <c r="BF317" s="291"/>
      <c r="BG317" s="219"/>
    </row>
    <row r="318" spans="1:59" ht="66.75" customHeight="1">
      <c r="A318" s="452" t="s">
        <v>159</v>
      </c>
      <c r="B318" s="453"/>
      <c r="C318" s="453"/>
      <c r="D318" s="453"/>
      <c r="E318" s="453"/>
      <c r="F318" s="453"/>
      <c r="G318" s="453"/>
      <c r="H318" s="453"/>
      <c r="I318" s="453"/>
      <c r="J318" s="453"/>
      <c r="K318" s="453"/>
      <c r="L318" s="454"/>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c r="BE318" s="290"/>
      <c r="BF318" s="290"/>
      <c r="BG318" s="219"/>
    </row>
    <row r="319" spans="1:59">
      <c r="A319" s="324"/>
      <c r="B319" s="258"/>
      <c r="C319" s="258"/>
      <c r="D319" s="258"/>
      <c r="E319" s="258"/>
      <c r="F319" s="258"/>
      <c r="G319" s="258"/>
      <c r="H319" s="258"/>
      <c r="I319" s="258"/>
      <c r="J319" s="258"/>
      <c r="K319" s="258"/>
      <c r="L319" s="398"/>
      <c r="N319" s="225"/>
      <c r="O319" s="225"/>
      <c r="P319" s="320"/>
      <c r="Q319" s="320"/>
      <c r="R319" s="320"/>
      <c r="S319" s="320"/>
      <c r="T319" s="320"/>
      <c r="U319" s="320"/>
      <c r="V319" s="320"/>
      <c r="W319" s="320"/>
      <c r="X319" s="320"/>
      <c r="Y319" s="320"/>
      <c r="Z319" s="320"/>
      <c r="AA319" s="320"/>
      <c r="AB319" s="320"/>
      <c r="AC319" s="320"/>
      <c r="AD319" s="320"/>
      <c r="AE319" s="320"/>
      <c r="AF319" s="320"/>
      <c r="AG319" s="320"/>
      <c r="AH319" s="320"/>
      <c r="AI319" s="320"/>
      <c r="AJ319" s="320"/>
      <c r="AK319" s="320"/>
      <c r="AL319" s="320"/>
      <c r="AM319" s="320"/>
      <c r="AN319" s="320"/>
      <c r="AO319" s="320"/>
      <c r="AP319" s="320"/>
      <c r="AQ319" s="320"/>
      <c r="AR319" s="320"/>
      <c r="AS319" s="320"/>
      <c r="AT319" s="320"/>
      <c r="AU319" s="320"/>
      <c r="AV319" s="320"/>
      <c r="AW319" s="320"/>
      <c r="AX319" s="320"/>
      <c r="AY319" s="320"/>
      <c r="AZ319" s="320"/>
      <c r="BA319" s="320"/>
      <c r="BB319" s="320"/>
      <c r="BC319" s="320"/>
      <c r="BD319" s="320"/>
      <c r="BE319" s="320"/>
      <c r="BF319" s="321"/>
    </row>
    <row r="320" spans="1:59">
      <c r="A320" s="408"/>
      <c r="B320" s="6"/>
      <c r="C320" s="6"/>
      <c r="D320" s="6"/>
      <c r="E320" s="6"/>
      <c r="F320" s="6"/>
      <c r="G320" s="6"/>
      <c r="H320" s="6"/>
      <c r="I320" s="6"/>
      <c r="J320" s="6"/>
      <c r="K320" s="6"/>
      <c r="L320" s="6"/>
      <c r="N320" s="225"/>
      <c r="O320" s="225"/>
      <c r="P320" s="320"/>
      <c r="Q320" s="320"/>
      <c r="R320" s="320"/>
      <c r="S320" s="320"/>
      <c r="T320" s="320"/>
      <c r="U320" s="320"/>
      <c r="V320" s="320"/>
      <c r="W320" s="320"/>
      <c r="X320" s="320"/>
      <c r="Y320" s="320"/>
      <c r="Z320" s="320"/>
      <c r="AA320" s="320"/>
      <c r="AB320" s="320"/>
      <c r="AC320" s="320"/>
      <c r="AD320" s="320"/>
      <c r="AE320" s="320"/>
      <c r="AF320" s="320"/>
      <c r="AG320" s="320"/>
      <c r="AH320" s="320"/>
      <c r="AI320" s="320"/>
      <c r="AJ320" s="320"/>
      <c r="AK320" s="320"/>
      <c r="AL320" s="320"/>
      <c r="AM320" s="320"/>
      <c r="AN320" s="320"/>
      <c r="AO320" s="320"/>
      <c r="AP320" s="320"/>
      <c r="AQ320" s="320"/>
      <c r="AR320" s="320"/>
      <c r="AS320" s="320"/>
      <c r="AT320" s="320"/>
      <c r="AU320" s="320"/>
      <c r="AV320" s="320"/>
      <c r="AW320" s="320"/>
      <c r="AX320" s="320"/>
      <c r="AY320" s="320"/>
      <c r="AZ320" s="320"/>
      <c r="BA320" s="320"/>
      <c r="BB320" s="320"/>
      <c r="BC320" s="320"/>
      <c r="BD320" s="320"/>
      <c r="BE320" s="320"/>
      <c r="BF320" s="320"/>
    </row>
    <row r="321" spans="1:17">
      <c r="A321" s="405" t="s">
        <v>292</v>
      </c>
      <c r="B321" s="406"/>
      <c r="C321" s="406"/>
      <c r="D321" s="406"/>
      <c r="E321" s="406"/>
      <c r="F321" s="406"/>
      <c r="G321" s="406"/>
      <c r="H321" s="406"/>
      <c r="I321" s="406"/>
      <c r="J321" s="406"/>
      <c r="K321" s="406"/>
      <c r="L321" s="407"/>
    </row>
    <row r="322" spans="1:17">
      <c r="A322" s="187"/>
      <c r="B322" s="5"/>
      <c r="C322" s="5"/>
      <c r="D322" s="5"/>
      <c r="E322" s="5"/>
      <c r="F322" s="5"/>
      <c r="G322" s="5"/>
      <c r="H322" s="5"/>
      <c r="I322" s="5"/>
      <c r="J322" s="5"/>
      <c r="K322" s="5"/>
      <c r="L322" s="136"/>
    </row>
    <row r="323" spans="1:17" ht="16.2">
      <c r="A323" s="187"/>
      <c r="B323" s="155" t="str">
        <f>IF(O323=0,"","This application will be rejected if submitted; there "&amp;IF(O323=1,"is a fatal error","are "&amp;O323&amp;" fatal errors"))</f>
        <v/>
      </c>
      <c r="C323" s="5"/>
      <c r="D323" s="5"/>
      <c r="E323" s="5"/>
      <c r="F323" s="5"/>
      <c r="G323" s="5"/>
      <c r="H323" s="5"/>
      <c r="I323" s="5"/>
      <c r="J323" s="5"/>
      <c r="K323" s="5"/>
      <c r="L323" s="136"/>
      <c r="O323" s="35">
        <f>SUM(O1:O319)</f>
        <v>0</v>
      </c>
      <c r="P323" s="2" t="s">
        <v>105</v>
      </c>
    </row>
    <row r="324" spans="1:17">
      <c r="A324" s="187"/>
      <c r="B324" s="5"/>
      <c r="C324" s="5"/>
      <c r="D324" s="5"/>
      <c r="E324" s="5"/>
      <c r="F324" s="5"/>
      <c r="G324" s="5"/>
      <c r="H324" s="5"/>
      <c r="I324" s="5"/>
      <c r="J324" s="5"/>
      <c r="K324" s="5"/>
      <c r="L324" s="136"/>
    </row>
    <row r="325" spans="1:17" ht="31.5" customHeight="1">
      <c r="A325" s="187"/>
      <c r="B325" s="458" t="s">
        <v>285</v>
      </c>
      <c r="C325" s="458"/>
      <c r="D325" s="458"/>
      <c r="E325" s="458"/>
      <c r="F325" s="458"/>
      <c r="G325" s="458"/>
      <c r="H325" s="458"/>
      <c r="I325" s="458"/>
      <c r="J325" s="458"/>
      <c r="K325" s="458"/>
      <c r="L325" s="459"/>
    </row>
    <row r="326" spans="1:17">
      <c r="A326" s="187"/>
      <c r="B326" s="14" t="s">
        <v>94</v>
      </c>
      <c r="C326" s="5" t="s">
        <v>279</v>
      </c>
      <c r="D326" s="5"/>
      <c r="E326" s="5"/>
      <c r="F326" s="5"/>
      <c r="G326" s="5"/>
      <c r="H326" s="5"/>
      <c r="I326" s="5"/>
      <c r="J326" s="5"/>
      <c r="K326" s="5"/>
      <c r="L326" s="136"/>
      <c r="Q326" s="305">
        <f>IF(B326="Yes",1,0)</f>
        <v>1</v>
      </c>
    </row>
    <row r="327" spans="1:17">
      <c r="A327" s="187"/>
      <c r="B327" s="14" t="s">
        <v>94</v>
      </c>
      <c r="C327" s="219" t="s">
        <v>286</v>
      </c>
      <c r="D327" s="5"/>
      <c r="E327" s="5"/>
      <c r="F327" s="5"/>
      <c r="G327" s="5"/>
      <c r="H327" s="5"/>
      <c r="I327" s="5"/>
      <c r="J327" s="5"/>
      <c r="K327" s="5"/>
      <c r="L327" s="136"/>
      <c r="P327" s="318"/>
      <c r="Q327" s="305">
        <f>IF(B327="Yes",1,0)</f>
        <v>1</v>
      </c>
    </row>
    <row r="328" spans="1:17">
      <c r="A328" s="187"/>
      <c r="B328" s="14" t="str">
        <f>IF(UPPER(C280)="YES","Yes","No")</f>
        <v>No</v>
      </c>
      <c r="C328" s="304" t="s">
        <v>281</v>
      </c>
      <c r="D328" s="5"/>
      <c r="E328" s="5"/>
      <c r="F328" s="5"/>
      <c r="G328" s="5"/>
      <c r="H328" s="5"/>
      <c r="I328" s="5"/>
      <c r="J328" s="5"/>
      <c r="K328" s="5"/>
      <c r="L328" s="136"/>
      <c r="Q328" s="305">
        <f t="shared" ref="Q328:Q333" si="7">IF(B328="Yes",1,0)</f>
        <v>0</v>
      </c>
    </row>
    <row r="329" spans="1:17">
      <c r="A329" s="187"/>
      <c r="B329" s="14" t="str">
        <f>IF(F216=0,"No","Yes")</f>
        <v>No</v>
      </c>
      <c r="C329" s="5" t="s">
        <v>35</v>
      </c>
      <c r="D329" s="5"/>
      <c r="E329" s="5"/>
      <c r="F329" s="5"/>
      <c r="G329" s="5"/>
      <c r="H329" s="5"/>
      <c r="I329" s="5"/>
      <c r="J329" s="5"/>
      <c r="K329" s="5"/>
      <c r="L329" s="136"/>
      <c r="Q329" s="305">
        <f t="shared" si="7"/>
        <v>0</v>
      </c>
    </row>
    <row r="330" spans="1:17">
      <c r="A330" s="187"/>
      <c r="B330" s="14" t="str">
        <f>IF($G$36=$Q$36,"Yes","No")</f>
        <v>No</v>
      </c>
      <c r="C330" s="5" t="s">
        <v>32</v>
      </c>
      <c r="D330" s="5"/>
      <c r="E330" s="5"/>
      <c r="F330" s="5"/>
      <c r="G330" s="5"/>
      <c r="H330" s="5"/>
      <c r="I330" s="5"/>
      <c r="J330" s="5"/>
      <c r="K330" s="5"/>
      <c r="L330" s="136"/>
      <c r="Q330" s="305">
        <f t="shared" si="7"/>
        <v>0</v>
      </c>
    </row>
    <row r="331" spans="1:17">
      <c r="A331" s="187"/>
      <c r="B331" s="14" t="str">
        <f>IF(F264="yes","Yes","No")</f>
        <v>No</v>
      </c>
      <c r="C331" s="304" t="s">
        <v>282</v>
      </c>
      <c r="D331" s="5"/>
      <c r="E331" s="5"/>
      <c r="F331" s="5"/>
      <c r="G331" s="5"/>
      <c r="H331" s="5"/>
      <c r="I331" s="5"/>
      <c r="J331" s="5"/>
      <c r="K331" s="5"/>
      <c r="L331" s="136"/>
      <c r="Q331" s="305">
        <f t="shared" si="7"/>
        <v>0</v>
      </c>
    </row>
    <row r="332" spans="1:17">
      <c r="A332" s="187"/>
      <c r="B332" s="14" t="str">
        <f>IF(K270="Yes","Yes","No")</f>
        <v>No</v>
      </c>
      <c r="C332" s="304" t="s">
        <v>283</v>
      </c>
      <c r="D332" s="5"/>
      <c r="E332" s="5"/>
      <c r="F332" s="5"/>
      <c r="G332" s="5"/>
      <c r="H332" s="5"/>
      <c r="I332" s="5"/>
      <c r="J332" s="5"/>
      <c r="K332" s="5"/>
      <c r="L332" s="136"/>
      <c r="Q332" s="305">
        <f t="shared" si="7"/>
        <v>0</v>
      </c>
    </row>
    <row r="333" spans="1:17">
      <c r="A333" s="187"/>
      <c r="B333" s="14" t="str">
        <f>IF(K270="no","Yes","No")</f>
        <v>No</v>
      </c>
      <c r="C333" s="304" t="s">
        <v>284</v>
      </c>
      <c r="D333" s="5"/>
      <c r="E333" s="5"/>
      <c r="F333" s="5"/>
      <c r="G333" s="5"/>
      <c r="H333" s="5"/>
      <c r="I333" s="5"/>
      <c r="J333" s="5"/>
      <c r="K333" s="5"/>
      <c r="L333" s="136"/>
      <c r="Q333" s="305">
        <f t="shared" si="7"/>
        <v>0</v>
      </c>
    </row>
    <row r="334" spans="1:17">
      <c r="A334" s="449"/>
      <c r="B334" s="450"/>
      <c r="C334" s="450"/>
      <c r="D334" s="450"/>
      <c r="E334" s="450"/>
      <c r="F334" s="450"/>
      <c r="G334" s="450"/>
      <c r="H334" s="450"/>
      <c r="I334" s="450"/>
      <c r="J334" s="450"/>
      <c r="K334" s="450"/>
      <c r="L334" s="451"/>
      <c r="Q334" s="305">
        <f>SUM(Q326:Q333)</f>
        <v>2</v>
      </c>
    </row>
    <row r="335" spans="1:17">
      <c r="A335" s="402" t="s">
        <v>278</v>
      </c>
      <c r="B335" s="403"/>
      <c r="C335" s="403"/>
      <c r="D335" s="403"/>
      <c r="E335" s="403"/>
      <c r="F335" s="403"/>
      <c r="G335" s="403"/>
      <c r="H335" s="403"/>
      <c r="I335" s="403"/>
      <c r="J335" s="403"/>
      <c r="K335" s="403"/>
      <c r="L335" s="404"/>
      <c r="N335" s="9">
        <f>+N202+1</f>
        <v>8</v>
      </c>
      <c r="O335" s="35"/>
    </row>
    <row r="336" spans="1:17">
      <c r="A336" s="187"/>
      <c r="B336" s="5"/>
      <c r="C336" s="5"/>
      <c r="D336" s="5"/>
      <c r="E336" s="5"/>
      <c r="F336" s="5"/>
      <c r="G336" s="5"/>
      <c r="H336" s="5"/>
      <c r="I336" s="5"/>
      <c r="J336" s="5"/>
      <c r="K336" s="5"/>
      <c r="L336" s="136"/>
    </row>
    <row r="337" spans="1:12" ht="192" customHeight="1">
      <c r="A337" s="187"/>
      <c r="B337" s="530" t="s">
        <v>317</v>
      </c>
      <c r="C337" s="530"/>
      <c r="D337" s="530"/>
      <c r="E337" s="530"/>
      <c r="F337" s="530"/>
      <c r="G337" s="530"/>
      <c r="H337" s="530"/>
      <c r="I337" s="530"/>
      <c r="J337" s="530"/>
      <c r="K337" s="530"/>
      <c r="L337" s="531"/>
    </row>
    <row r="338" spans="1:12" ht="9" customHeight="1">
      <c r="A338" s="187"/>
      <c r="B338" s="312"/>
      <c r="C338" s="312"/>
      <c r="D338" s="312"/>
      <c r="E338" s="312"/>
      <c r="F338" s="312"/>
      <c r="G338" s="312"/>
      <c r="H338" s="312"/>
      <c r="I338" s="312"/>
      <c r="J338" s="312"/>
      <c r="K338" s="312"/>
      <c r="L338" s="306"/>
    </row>
    <row r="339" spans="1:12" ht="43.5" customHeight="1">
      <c r="A339" s="187"/>
      <c r="B339" s="458" t="s">
        <v>101</v>
      </c>
      <c r="C339" s="458"/>
      <c r="D339" s="458"/>
      <c r="E339" s="458"/>
      <c r="F339" s="458"/>
      <c r="G339" s="458"/>
      <c r="H339" s="458"/>
      <c r="I339" s="458"/>
      <c r="J339" s="458"/>
      <c r="K339" s="458"/>
      <c r="L339" s="151"/>
    </row>
    <row r="340" spans="1:12">
      <c r="A340" s="187"/>
      <c r="B340" s="317" t="str">
        <f>"By "&amp;F19&amp;" ("&amp;F20&amp;")"</f>
        <v>By  ()</v>
      </c>
      <c r="C340" s="5"/>
      <c r="D340" s="5"/>
      <c r="E340" s="5"/>
      <c r="F340" s="5"/>
      <c r="G340" s="5"/>
      <c r="H340" s="5"/>
      <c r="I340" s="5"/>
      <c r="J340" s="5"/>
      <c r="K340" s="5"/>
      <c r="L340" s="136"/>
    </row>
    <row r="341" spans="1:12">
      <c r="A341" s="187"/>
      <c r="B341" s="317"/>
      <c r="C341" s="5"/>
      <c r="D341" s="5"/>
      <c r="E341" s="5"/>
      <c r="F341" s="5"/>
      <c r="G341" s="5"/>
      <c r="H341" s="5"/>
      <c r="I341" s="5"/>
      <c r="J341" s="5"/>
      <c r="K341" s="5"/>
      <c r="L341" s="136"/>
    </row>
    <row r="342" spans="1:12">
      <c r="A342" s="187"/>
      <c r="B342" s="29"/>
      <c r="C342" s="29"/>
      <c r="D342" s="29"/>
      <c r="E342" s="29"/>
      <c r="F342" s="29"/>
      <c r="G342" s="29"/>
      <c r="H342" s="29"/>
      <c r="I342" s="29"/>
      <c r="J342" s="29"/>
      <c r="K342" s="29"/>
      <c r="L342" s="152"/>
    </row>
    <row r="343" spans="1:12">
      <c r="A343" s="187"/>
      <c r="B343" s="309"/>
      <c r="C343" s="309"/>
      <c r="D343" s="309"/>
      <c r="E343" s="309"/>
      <c r="F343" s="309"/>
      <c r="G343" s="309"/>
      <c r="H343" s="309"/>
      <c r="I343" s="309"/>
      <c r="J343" s="309"/>
      <c r="K343" s="309"/>
      <c r="L343" s="153"/>
    </row>
    <row r="344" spans="1:12">
      <c r="A344" s="187"/>
      <c r="B344" s="529"/>
      <c r="C344" s="529"/>
      <c r="D344" s="529"/>
      <c r="E344" s="529"/>
      <c r="F344" s="28"/>
      <c r="G344" s="5" t="str">
        <f>"Date: "&amp;TEXT($F$21,"mmmm dd, yyyy")</f>
        <v>Date: January 00, 1900</v>
      </c>
      <c r="H344" s="5"/>
      <c r="I344" s="5"/>
      <c r="J344" s="5"/>
      <c r="K344" s="5"/>
      <c r="L344" s="136"/>
    </row>
    <row r="345" spans="1:12">
      <c r="A345" s="187"/>
      <c r="B345" s="317" t="s">
        <v>102</v>
      </c>
      <c r="C345" s="28"/>
      <c r="D345" s="28"/>
      <c r="E345" s="28"/>
      <c r="F345" s="28"/>
      <c r="G345" s="317"/>
      <c r="H345" s="317"/>
      <c r="I345" s="317"/>
      <c r="J345" s="317"/>
      <c r="K345" s="317"/>
      <c r="L345" s="154"/>
    </row>
    <row r="346" spans="1:12">
      <c r="A346" s="187"/>
      <c r="B346" s="5"/>
      <c r="C346" s="5"/>
      <c r="D346" s="5"/>
      <c r="E346" s="5"/>
      <c r="F346" s="5"/>
      <c r="G346" s="5"/>
      <c r="H346" s="5"/>
      <c r="I346" s="5"/>
      <c r="J346" s="5"/>
      <c r="K346" s="5"/>
      <c r="L346" s="136"/>
    </row>
    <row r="347" spans="1:12">
      <c r="A347" s="191"/>
      <c r="B347" s="156"/>
      <c r="C347" s="156"/>
      <c r="D347" s="156"/>
      <c r="E347" s="156"/>
      <c r="F347" s="156"/>
      <c r="G347" s="156"/>
      <c r="H347" s="156"/>
      <c r="I347" s="156"/>
      <c r="J347" s="156"/>
      <c r="K347" s="156"/>
      <c r="L347" s="157"/>
    </row>
  </sheetData>
  <mergeCells count="199">
    <mergeCell ref="B344:E344"/>
    <mergeCell ref="B339:K339"/>
    <mergeCell ref="F237:G237"/>
    <mergeCell ref="F238:G238"/>
    <mergeCell ref="F234:G234"/>
    <mergeCell ref="F235:G235"/>
    <mergeCell ref="F232:G232"/>
    <mergeCell ref="F233:G233"/>
    <mergeCell ref="F230:G230"/>
    <mergeCell ref="F231:G231"/>
    <mergeCell ref="A273:L273"/>
    <mergeCell ref="B337:L337"/>
    <mergeCell ref="C294:E294"/>
    <mergeCell ref="F294:H294"/>
    <mergeCell ref="C295:E295"/>
    <mergeCell ref="F295:H295"/>
    <mergeCell ref="C296:E296"/>
    <mergeCell ref="F296:H296"/>
    <mergeCell ref="F258:G258"/>
    <mergeCell ref="F259:G259"/>
    <mergeCell ref="B290:L290"/>
    <mergeCell ref="C291:E291"/>
    <mergeCell ref="F291:H291"/>
    <mergeCell ref="C292:E292"/>
    <mergeCell ref="G36:J36"/>
    <mergeCell ref="I79:J79"/>
    <mergeCell ref="I137:L137"/>
    <mergeCell ref="I78:J78"/>
    <mergeCell ref="F118:G118"/>
    <mergeCell ref="I118:J118"/>
    <mergeCell ref="F123:G123"/>
    <mergeCell ref="B211:E211"/>
    <mergeCell ref="F216:G216"/>
    <mergeCell ref="B215:E215"/>
    <mergeCell ref="F212:G212"/>
    <mergeCell ref="F213:G213"/>
    <mergeCell ref="F214:G214"/>
    <mergeCell ref="F215:G215"/>
    <mergeCell ref="B212:E212"/>
    <mergeCell ref="B213:E213"/>
    <mergeCell ref="B214:E214"/>
    <mergeCell ref="F211:G211"/>
    <mergeCell ref="F207:G207"/>
    <mergeCell ref="F206:G206"/>
    <mergeCell ref="F208:G208"/>
    <mergeCell ref="F209:G209"/>
    <mergeCell ref="F210:G210"/>
    <mergeCell ref="I155:L155"/>
    <mergeCell ref="C68:J68"/>
    <mergeCell ref="C69:J69"/>
    <mergeCell ref="A72:L72"/>
    <mergeCell ref="A71:L71"/>
    <mergeCell ref="H63:I63"/>
    <mergeCell ref="F78:G78"/>
    <mergeCell ref="E70:L70"/>
    <mergeCell ref="A65:L65"/>
    <mergeCell ref="A62:L62"/>
    <mergeCell ref="B63:C63"/>
    <mergeCell ref="B64:C64"/>
    <mergeCell ref="D63:E63"/>
    <mergeCell ref="D64:E64"/>
    <mergeCell ref="I80:J80"/>
    <mergeCell ref="B286:K286"/>
    <mergeCell ref="F100:G100"/>
    <mergeCell ref="F101:G101"/>
    <mergeCell ref="C66:J66"/>
    <mergeCell ref="C67:J67"/>
    <mergeCell ref="F249:G249"/>
    <mergeCell ref="I145:L145"/>
    <mergeCell ref="I143:L143"/>
    <mergeCell ref="I144:L144"/>
    <mergeCell ref="I157:L157"/>
    <mergeCell ref="I141:L141"/>
    <mergeCell ref="I142:L142"/>
    <mergeCell ref="F108:G108"/>
    <mergeCell ref="I149:L149"/>
    <mergeCell ref="I150:L150"/>
    <mergeCell ref="I152:L152"/>
    <mergeCell ref="F116:G116"/>
    <mergeCell ref="F117:G117"/>
    <mergeCell ref="F124:G124"/>
    <mergeCell ref="F125:G125"/>
    <mergeCell ref="F205:G205"/>
    <mergeCell ref="I160:L160"/>
    <mergeCell ref="I101:J101"/>
    <mergeCell ref="B209:E209"/>
    <mergeCell ref="B210:E210"/>
    <mergeCell ref="K208:L208"/>
    <mergeCell ref="F220:G220"/>
    <mergeCell ref="H64:I64"/>
    <mergeCell ref="A3:L3"/>
    <mergeCell ref="F89:G89"/>
    <mergeCell ref="J135:L135"/>
    <mergeCell ref="I140:L140"/>
    <mergeCell ref="J136:L136"/>
    <mergeCell ref="J138:L138"/>
    <mergeCell ref="J139:L139"/>
    <mergeCell ref="F91:G91"/>
    <mergeCell ref="I91:J91"/>
    <mergeCell ref="F92:G92"/>
    <mergeCell ref="J127:L127"/>
    <mergeCell ref="I93:J93"/>
    <mergeCell ref="F94:G94"/>
    <mergeCell ref="I94:J94"/>
    <mergeCell ref="A84:L84"/>
    <mergeCell ref="F79:G79"/>
    <mergeCell ref="F63:G63"/>
    <mergeCell ref="F64:G64"/>
    <mergeCell ref="F80:G80"/>
    <mergeCell ref="I81:J81"/>
    <mergeCell ref="F226:G226"/>
    <mergeCell ref="F227:G227"/>
    <mergeCell ref="F228:G228"/>
    <mergeCell ref="F229:G229"/>
    <mergeCell ref="I153:L153"/>
    <mergeCell ref="I154:L154"/>
    <mergeCell ref="F93:G93"/>
    <mergeCell ref="F107:G107"/>
    <mergeCell ref="F106:G106"/>
    <mergeCell ref="I151:L151"/>
    <mergeCell ref="F81:G81"/>
    <mergeCell ref="I92:J92"/>
    <mergeCell ref="F99:G99"/>
    <mergeCell ref="I156:L156"/>
    <mergeCell ref="I166:L166"/>
    <mergeCell ref="I158:L158"/>
    <mergeCell ref="I159:L159"/>
    <mergeCell ref="F221:G221"/>
    <mergeCell ref="F222:G222"/>
    <mergeCell ref="F223:G223"/>
    <mergeCell ref="F224:G224"/>
    <mergeCell ref="I162:L162"/>
    <mergeCell ref="F188:G188"/>
    <mergeCell ref="A318:L318"/>
    <mergeCell ref="A302:L302"/>
    <mergeCell ref="A305:L305"/>
    <mergeCell ref="B308:L308"/>
    <mergeCell ref="A268:L268"/>
    <mergeCell ref="F248:G248"/>
    <mergeCell ref="F292:H292"/>
    <mergeCell ref="C293:E293"/>
    <mergeCell ref="F293:H293"/>
    <mergeCell ref="A265:L265"/>
    <mergeCell ref="A275:L275"/>
    <mergeCell ref="A274:L274"/>
    <mergeCell ref="A311:L311"/>
    <mergeCell ref="A314:L314"/>
    <mergeCell ref="B317:L317"/>
    <mergeCell ref="F31:G31"/>
    <mergeCell ref="F32:G32"/>
    <mergeCell ref="B77:L77"/>
    <mergeCell ref="F183:G183"/>
    <mergeCell ref="F184:G184"/>
    <mergeCell ref="F185:G185"/>
    <mergeCell ref="F186:G186"/>
    <mergeCell ref="F187:G187"/>
    <mergeCell ref="A334:L334"/>
    <mergeCell ref="F246:G246"/>
    <mergeCell ref="F256:G256"/>
    <mergeCell ref="F254:G254"/>
    <mergeCell ref="F255:G255"/>
    <mergeCell ref="F252:G252"/>
    <mergeCell ref="F253:G253"/>
    <mergeCell ref="F250:G250"/>
    <mergeCell ref="A266:L266"/>
    <mergeCell ref="A267:L267"/>
    <mergeCell ref="B325:L325"/>
    <mergeCell ref="A303:L303"/>
    <mergeCell ref="A306:L306"/>
    <mergeCell ref="A309:L309"/>
    <mergeCell ref="A312:L312"/>
    <mergeCell ref="A315:L315"/>
    <mergeCell ref="F189:G189"/>
    <mergeCell ref="F190:G190"/>
    <mergeCell ref="F243:G243"/>
    <mergeCell ref="F244:G244"/>
    <mergeCell ref="F241:G241"/>
    <mergeCell ref="F242:G242"/>
    <mergeCell ref="F239:G239"/>
    <mergeCell ref="F240:G240"/>
    <mergeCell ref="F247:G247"/>
    <mergeCell ref="F245:G245"/>
    <mergeCell ref="F20:K20"/>
    <mergeCell ref="F23:K23"/>
    <mergeCell ref="F24:K24"/>
    <mergeCell ref="F25:H25"/>
    <mergeCell ref="F26:G26"/>
    <mergeCell ref="F28:G28"/>
    <mergeCell ref="F30:H30"/>
    <mergeCell ref="F7:K7"/>
    <mergeCell ref="F9:K9"/>
    <mergeCell ref="F10:K10"/>
    <mergeCell ref="F11:K11"/>
    <mergeCell ref="F12:H12"/>
    <mergeCell ref="F14:G14"/>
    <mergeCell ref="F15:G15"/>
    <mergeCell ref="F16:K16"/>
    <mergeCell ref="F19:K19"/>
    <mergeCell ref="F21:G21"/>
  </mergeCells>
  <phoneticPr fontId="38" type="noConversion"/>
  <conditionalFormatting sqref="O323">
    <cfRule type="cellIs" dxfId="4" priority="0" stopIfTrue="1" operator="notEqual">
      <formula>0</formula>
    </cfRule>
  </conditionalFormatting>
  <conditionalFormatting sqref="H189 H183:H184 H187">
    <cfRule type="containsText" dxfId="3" priority="6" operator="containsText" text="too low">
      <formula>NOT(ISERROR(SEARCH("too low",H183)))</formula>
    </cfRule>
  </conditionalFormatting>
  <conditionalFormatting sqref="K208:L208">
    <cfRule type="expression" dxfId="2" priority="5">
      <formula>$F208=$N$208</formula>
    </cfRule>
  </conditionalFormatting>
  <conditionalFormatting sqref="K281">
    <cfRule type="expression" dxfId="1" priority="2">
      <formula>$G$281="Yes"</formula>
    </cfRule>
  </conditionalFormatting>
  <conditionalFormatting sqref="K282">
    <cfRule type="expression" dxfId="0" priority="1">
      <formula>$G$282="Yes"</formula>
    </cfRule>
  </conditionalFormatting>
  <dataValidations count="10">
    <dataValidation type="custom" allowBlank="1" showInputMessage="1" showErrorMessage="1" errorTitle="Interest Rate Error" error="Interest Rate+ Mortgage Premium cannot be less than 6%" sqref="F184:F186">
      <formula1>F183+F184&gt;0.05999</formula1>
    </dataValidation>
    <dataValidation type="custom" allowBlank="1" showInputMessage="1" showErrorMessage="1" errorTitle="Interest Rate Error" error="Interest Rate+ Mortgage Premium cannot be less than 6%" sqref="F187">
      <formula1>F185+F187&gt;0.05999</formula1>
    </dataValidation>
    <dataValidation type="list" allowBlank="1" showInputMessage="1" showErrorMessage="1" sqref="G281:G282 C285 G38 I127 H181 C289 C280 I113">
      <formula1>$P$110:$Q$110</formula1>
    </dataValidation>
    <dataValidation type="list" allowBlank="1" showInputMessage="1" showErrorMessage="1" sqref="Q270:S271 AB264:AE264 BB270:BE271">
      <formula1>$BH$22:$BI$22</formula1>
    </dataValidation>
    <dataValidation type="list" allowBlank="1" showInputMessage="1" showErrorMessage="1" sqref="F264 K270">
      <formula1>$P$264:$Q$264</formula1>
    </dataValidation>
    <dataValidation type="list" allowBlank="1" showInputMessage="1" showErrorMessage="1" sqref="K208">
      <formula1>$P$208:$R$208</formula1>
    </dataValidation>
    <dataValidation type="list" allowBlank="1" showInputMessage="1" showErrorMessage="1" sqref="AG208:AJ208">
      <formula1>$BH$254:$BJ$254</formula1>
    </dataValidation>
    <dataValidation allowBlank="1" showInputMessage="1" showErrorMessage="1" errorTitle="Interest Rate Error" error="Interest Rate+ Mortgage Premium cannot be less than 6%" sqref="F183"/>
    <dataValidation type="whole" operator="greaterThanOrEqual" allowBlank="1" showInputMessage="1" showErrorMessage="1" sqref="F92:F94 H92:I94 F89 F79:F81 H79:I81 D66:D70 B66:B70">
      <formula1>0</formula1>
    </dataValidation>
    <dataValidation type="list" allowBlank="1" showInputMessage="1" showErrorMessage="1" sqref="G36:J36">
      <formula1>$P$36:$Q$36</formula1>
    </dataValidation>
  </dataValidations>
  <pageMargins left="0.3" right="0.3" top="0.5" bottom="0.5" header="0.3" footer="0.3"/>
  <pageSetup scale="68" orientation="portrait" r:id="rId1"/>
  <headerFooter>
    <oddFooter>&amp;L&amp;F&amp;RPage &amp;P of &amp;N</oddFooter>
  </headerFooter>
  <rowBreaks count="7" manualBreakCount="7">
    <brk id="40" max="11" man="1"/>
    <brk id="74" max="11" man="1"/>
    <brk id="129" max="11" man="1"/>
    <brk id="201" max="11" man="1"/>
    <brk id="261" max="11" man="1"/>
    <brk id="298" max="11" man="1"/>
    <brk id="320" max="11" man="1"/>
  </rowBreaks>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autoPageBreaks="0"/>
  </sheetPr>
  <dimension ref="A1:BX128"/>
  <sheetViews>
    <sheetView topLeftCell="A70" zoomScale="55" zoomScaleNormal="55" workbookViewId="0">
      <selection activeCell="Q103" sqref="Q103"/>
    </sheetView>
  </sheetViews>
  <sheetFormatPr defaultColWidth="8.88671875" defaultRowHeight="15.6"/>
  <cols>
    <col min="1" max="1" width="2.44140625" style="43" customWidth="1"/>
    <col min="2" max="2" width="52.33203125" style="43" customWidth="1"/>
    <col min="3" max="3" width="14" style="43" customWidth="1"/>
    <col min="4" max="4" width="13.6640625" style="43" customWidth="1"/>
    <col min="5" max="20" width="8.33203125" style="43" customWidth="1"/>
    <col min="21" max="16384" width="8.88671875" style="43"/>
  </cols>
  <sheetData>
    <row r="1" spans="1:20" s="42" customFormat="1">
      <c r="B1" s="116"/>
      <c r="C1" s="117"/>
      <c r="D1" s="117"/>
      <c r="E1" s="117"/>
      <c r="F1" s="117"/>
      <c r="G1" s="117"/>
      <c r="H1" s="117"/>
      <c r="I1" s="117"/>
      <c r="J1" s="117"/>
      <c r="K1" s="117"/>
      <c r="L1" s="117"/>
      <c r="M1" s="118"/>
    </row>
    <row r="2" spans="1:20" s="42" customFormat="1">
      <c r="B2" s="126" t="s">
        <v>36</v>
      </c>
      <c r="C2" s="45"/>
      <c r="D2" s="45"/>
      <c r="E2" s="45"/>
      <c r="F2" s="45"/>
      <c r="G2" s="45"/>
      <c r="H2" s="45"/>
      <c r="I2" s="45"/>
      <c r="J2" s="45"/>
      <c r="K2" s="45"/>
      <c r="L2" s="45"/>
      <c r="M2" s="120"/>
    </row>
    <row r="3" spans="1:20" s="42" customFormat="1">
      <c r="B3" s="127" t="s">
        <v>30</v>
      </c>
      <c r="C3" s="45"/>
      <c r="D3" s="45"/>
      <c r="E3" s="45"/>
      <c r="F3" s="45"/>
      <c r="G3" s="45"/>
      <c r="H3" s="45"/>
      <c r="I3" s="45"/>
      <c r="J3" s="45"/>
      <c r="K3" s="45"/>
      <c r="L3" s="45"/>
      <c r="M3" s="120"/>
    </row>
    <row r="4" spans="1:20" s="42" customFormat="1">
      <c r="B4" s="128"/>
      <c r="C4" s="45"/>
      <c r="D4" s="45"/>
      <c r="E4" s="45"/>
      <c r="F4" s="45"/>
      <c r="G4" s="45"/>
      <c r="H4" s="45"/>
      <c r="I4" s="45"/>
      <c r="J4" s="45"/>
      <c r="K4" s="45"/>
      <c r="L4" s="45"/>
      <c r="M4" s="120"/>
    </row>
    <row r="5" spans="1:20" s="42" customFormat="1">
      <c r="B5" s="126" t="s">
        <v>42</v>
      </c>
      <c r="C5" s="124"/>
      <c r="D5" s="124"/>
      <c r="E5" s="124"/>
      <c r="F5" s="124"/>
      <c r="G5" s="124"/>
      <c r="H5" s="124"/>
      <c r="I5" s="124"/>
      <c r="J5" s="45"/>
      <c r="K5" s="45"/>
      <c r="L5" s="45"/>
      <c r="M5" s="120"/>
    </row>
    <row r="6" spans="1:20" s="42" customFormat="1">
      <c r="B6" s="127" t="s">
        <v>27</v>
      </c>
      <c r="C6" s="124"/>
      <c r="D6" s="565" t="s">
        <v>31</v>
      </c>
      <c r="E6" s="565"/>
      <c r="F6" s="45"/>
      <c r="G6" s="566">
        <v>40942</v>
      </c>
      <c r="H6" s="566"/>
      <c r="I6" s="566"/>
      <c r="J6" s="45"/>
      <c r="K6" s="45"/>
      <c r="L6" s="45"/>
      <c r="M6" s="120"/>
    </row>
    <row r="7" spans="1:20" s="42" customFormat="1">
      <c r="B7" s="128" t="s">
        <v>43</v>
      </c>
      <c r="C7" s="124"/>
      <c r="D7" s="125" t="s">
        <v>138</v>
      </c>
      <c r="E7" s="125"/>
      <c r="F7" s="45"/>
      <c r="G7" s="125" t="s">
        <v>103</v>
      </c>
      <c r="H7" s="125"/>
      <c r="I7" s="125"/>
      <c r="J7" s="45"/>
      <c r="K7" s="45"/>
      <c r="L7" s="45"/>
      <c r="M7" s="120"/>
    </row>
    <row r="8" spans="1:20" s="42" customFormat="1">
      <c r="B8" s="119"/>
      <c r="C8" s="45"/>
      <c r="D8" s="45"/>
      <c r="E8" s="45"/>
      <c r="F8" s="45"/>
      <c r="G8" s="45"/>
      <c r="H8" s="45"/>
      <c r="I8" s="45"/>
      <c r="J8" s="45"/>
      <c r="K8" s="45"/>
      <c r="L8" s="45"/>
      <c r="M8" s="120"/>
    </row>
    <row r="9" spans="1:20" s="42" customFormat="1">
      <c r="B9" s="119"/>
      <c r="C9" s="45"/>
      <c r="D9" s="45"/>
      <c r="E9" s="45"/>
      <c r="F9" s="45"/>
      <c r="G9" s="45"/>
      <c r="H9" s="45"/>
      <c r="I9" s="45"/>
      <c r="J9" s="45"/>
      <c r="K9" s="45"/>
      <c r="L9" s="45"/>
      <c r="M9" s="120"/>
    </row>
    <row r="10" spans="1:20" s="42" customFormat="1">
      <c r="B10" s="121"/>
      <c r="C10" s="122"/>
      <c r="D10" s="122"/>
      <c r="E10" s="122"/>
      <c r="F10" s="122"/>
      <c r="G10" s="122"/>
      <c r="H10" s="122"/>
      <c r="I10" s="122"/>
      <c r="J10" s="122"/>
      <c r="K10" s="122"/>
      <c r="L10" s="122"/>
      <c r="M10" s="123"/>
    </row>
    <row r="11" spans="1:20">
      <c r="A11" s="42"/>
      <c r="B11" s="42"/>
      <c r="C11" s="42"/>
      <c r="D11" s="42"/>
      <c r="E11" s="42"/>
      <c r="F11" s="42"/>
      <c r="G11" s="42"/>
      <c r="H11" s="42"/>
      <c r="I11" s="42"/>
      <c r="J11" s="42"/>
      <c r="K11" s="42"/>
      <c r="L11" s="42"/>
      <c r="M11" s="42"/>
      <c r="N11" s="42"/>
      <c r="O11" s="42"/>
      <c r="P11" s="42"/>
      <c r="Q11" s="42"/>
      <c r="R11" s="42"/>
      <c r="S11" s="42"/>
      <c r="T11" s="42"/>
    </row>
    <row r="12" spans="1:20" ht="25.8">
      <c r="A12" s="42"/>
      <c r="B12" s="114" t="s">
        <v>38</v>
      </c>
      <c r="C12" s="114"/>
      <c r="D12" s="114"/>
      <c r="E12" s="44"/>
      <c r="F12" s="44"/>
      <c r="G12" s="44"/>
      <c r="H12" s="44"/>
      <c r="I12" s="44"/>
      <c r="J12" s="44"/>
      <c r="K12" s="42"/>
      <c r="L12" s="42"/>
      <c r="M12" s="42"/>
      <c r="N12" s="42"/>
      <c r="O12" s="42"/>
      <c r="P12" s="42"/>
      <c r="Q12" s="42"/>
      <c r="R12" s="42"/>
      <c r="S12" s="42"/>
      <c r="T12" s="42"/>
    </row>
    <row r="13" spans="1:20">
      <c r="A13" s="42"/>
      <c r="B13" s="42"/>
      <c r="C13" s="42"/>
      <c r="D13" s="42"/>
      <c r="E13" s="42"/>
      <c r="F13" s="42"/>
      <c r="G13" s="42"/>
      <c r="H13" s="42"/>
      <c r="I13" s="42"/>
      <c r="J13" s="42"/>
      <c r="K13" s="42"/>
      <c r="L13" s="42"/>
      <c r="M13" s="42"/>
      <c r="N13" s="42"/>
      <c r="O13" s="42"/>
      <c r="P13" s="42"/>
      <c r="Q13" s="42"/>
      <c r="R13" s="42"/>
      <c r="S13" s="42"/>
      <c r="T13" s="42"/>
    </row>
    <row r="14" spans="1:20">
      <c r="A14" s="42"/>
      <c r="B14" s="551" t="str">
        <f>F101&amp;" RAD Application for "&amp;'MR App Form'!F23</f>
        <v xml:space="preserve"> RAD Application for </v>
      </c>
      <c r="C14" s="551"/>
      <c r="D14" s="551"/>
      <c r="E14" s="551"/>
      <c r="F14" s="551"/>
      <c r="G14" s="551"/>
      <c r="H14" s="551"/>
      <c r="I14" s="551"/>
      <c r="J14" s="551"/>
      <c r="K14" s="551"/>
      <c r="L14" s="551"/>
      <c r="M14" s="551"/>
      <c r="N14" s="42"/>
      <c r="O14" s="42"/>
      <c r="P14" s="42"/>
      <c r="Q14" s="42"/>
      <c r="R14" s="42"/>
      <c r="S14" s="42"/>
      <c r="T14" s="42"/>
    </row>
    <row r="15" spans="1:20">
      <c r="A15" s="42"/>
      <c r="B15" s="46" t="s">
        <v>66</v>
      </c>
      <c r="C15" s="47">
        <f>'MR App Form'!L57</f>
        <v>0</v>
      </c>
      <c r="D15" s="48"/>
      <c r="E15" s="45"/>
      <c r="F15" s="42"/>
      <c r="G15" s="42"/>
      <c r="H15" s="42"/>
      <c r="I15" s="42"/>
      <c r="J15" s="42"/>
      <c r="K15" s="42"/>
      <c r="L15" s="42"/>
      <c r="M15" s="42"/>
      <c r="N15" s="42"/>
      <c r="O15" s="42"/>
      <c r="P15" s="42"/>
      <c r="Q15" s="42"/>
      <c r="R15" s="42"/>
      <c r="S15" s="42"/>
      <c r="T15" s="42"/>
    </row>
    <row r="16" spans="1:20">
      <c r="A16" s="42"/>
      <c r="B16" s="46" t="s">
        <v>67</v>
      </c>
      <c r="C16" s="49" t="e">
        <f>SUMPRODUCT('MR App Form'!F57:K57,'MR App Form'!P43:U43)/'MR App Form'!L57</f>
        <v>#DIV/0!</v>
      </c>
      <c r="D16" s="48"/>
      <c r="E16" s="45"/>
      <c r="F16" s="42"/>
      <c r="G16" s="42"/>
      <c r="H16" s="42"/>
      <c r="I16" s="42"/>
      <c r="J16" s="42"/>
      <c r="K16" s="42"/>
      <c r="L16" s="42"/>
      <c r="M16" s="42"/>
      <c r="N16" s="42"/>
      <c r="O16" s="42"/>
      <c r="P16" s="42"/>
      <c r="Q16" s="42"/>
      <c r="R16" s="42"/>
      <c r="S16" s="42"/>
      <c r="T16" s="42"/>
    </row>
    <row r="17" spans="1:20">
      <c r="A17" s="42"/>
      <c r="B17" s="52" t="s">
        <v>69</v>
      </c>
      <c r="C17" s="52"/>
      <c r="D17" s="53"/>
      <c r="E17" s="45"/>
      <c r="F17" s="555" t="s">
        <v>70</v>
      </c>
      <c r="G17" s="556"/>
      <c r="H17" s="556"/>
      <c r="I17" s="556"/>
      <c r="J17" s="556"/>
      <c r="K17" s="556"/>
      <c r="L17" s="556"/>
      <c r="M17" s="557"/>
      <c r="N17" s="42"/>
      <c r="O17" s="42"/>
      <c r="P17" s="42"/>
      <c r="Q17" s="42"/>
      <c r="R17" s="42"/>
      <c r="S17" s="42"/>
      <c r="T17" s="42"/>
    </row>
    <row r="18" spans="1:20">
      <c r="A18" s="42"/>
      <c r="B18" s="50" t="s">
        <v>123</v>
      </c>
      <c r="C18" s="54" t="s">
        <v>71</v>
      </c>
      <c r="D18" s="51" t="s">
        <v>68</v>
      </c>
      <c r="E18" s="45"/>
      <c r="F18" s="558"/>
      <c r="G18" s="559"/>
      <c r="H18" s="559"/>
      <c r="I18" s="559"/>
      <c r="J18" s="559"/>
      <c r="K18" s="559"/>
      <c r="L18" s="559"/>
      <c r="M18" s="560"/>
      <c r="N18" s="42"/>
      <c r="O18" s="42"/>
      <c r="P18" s="42"/>
      <c r="Q18" s="42"/>
      <c r="R18" s="42"/>
      <c r="S18" s="42"/>
      <c r="T18" s="42"/>
    </row>
    <row r="19" spans="1:20">
      <c r="A19" s="42"/>
      <c r="B19" s="55" t="str">
        <f>'MR App Form'!B205</f>
        <v>New First Mortgage Loan</v>
      </c>
      <c r="C19" s="56">
        <f>'MR App Form'!F205</f>
        <v>0</v>
      </c>
      <c r="D19" s="57">
        <f>IF($C$15=0,0,C19/$C$15)</f>
        <v>0</v>
      </c>
      <c r="E19" s="45"/>
      <c r="F19" s="538" t="str">
        <f>+'MR App Form'!H205</f>
        <v/>
      </c>
      <c r="G19" s="539"/>
      <c r="H19" s="539"/>
      <c r="I19" s="539"/>
      <c r="J19" s="539"/>
      <c r="K19" s="539"/>
      <c r="L19" s="539"/>
      <c r="M19" s="540"/>
      <c r="N19" s="42"/>
      <c r="O19" s="42"/>
      <c r="P19" s="42"/>
      <c r="Q19" s="42"/>
      <c r="R19" s="42"/>
      <c r="S19" s="42"/>
      <c r="T19" s="42"/>
    </row>
    <row r="20" spans="1:20">
      <c r="A20" s="42"/>
      <c r="B20" s="55" t="str">
        <f>'MR App Form'!B206</f>
        <v>Existing Replacement Reserve Balance</v>
      </c>
      <c r="C20" s="56">
        <f>'MR App Form'!F206</f>
        <v>0</v>
      </c>
      <c r="D20" s="57">
        <f t="shared" ref="D20:D30" si="0">IF($C$15=0,0,C20/$C$15)</f>
        <v>0</v>
      </c>
      <c r="E20" s="45"/>
      <c r="F20" s="538"/>
      <c r="G20" s="539"/>
      <c r="H20" s="539"/>
      <c r="I20" s="539"/>
      <c r="J20" s="539"/>
      <c r="K20" s="539"/>
      <c r="L20" s="539"/>
      <c r="M20" s="540"/>
      <c r="N20" s="42"/>
      <c r="O20" s="42"/>
      <c r="P20" s="42"/>
      <c r="Q20" s="42"/>
      <c r="R20" s="42"/>
      <c r="S20" s="42"/>
      <c r="T20" s="42"/>
    </row>
    <row r="21" spans="1:20">
      <c r="A21" s="42"/>
      <c r="B21" s="55" t="str">
        <f>'MR App Form'!B207</f>
        <v>Existing Balance in Other Escrow Accounts</v>
      </c>
      <c r="C21" s="56">
        <f>'MR App Form'!F207</f>
        <v>0</v>
      </c>
      <c r="D21" s="57">
        <f t="shared" si="0"/>
        <v>0</v>
      </c>
      <c r="E21" s="45"/>
      <c r="F21" s="538"/>
      <c r="G21" s="539"/>
      <c r="H21" s="539"/>
      <c r="I21" s="539"/>
      <c r="J21" s="539"/>
      <c r="K21" s="539"/>
      <c r="L21" s="539"/>
      <c r="M21" s="540"/>
      <c r="N21" s="42"/>
      <c r="O21" s="42"/>
      <c r="P21" s="42"/>
      <c r="Q21" s="42"/>
      <c r="R21" s="42"/>
      <c r="S21" s="42"/>
      <c r="T21" s="42"/>
    </row>
    <row r="22" spans="1:20">
      <c r="A22" s="42"/>
      <c r="B22" s="55" t="str">
        <f>'MR App Form'!B208</f>
        <v>Low Income Housing Tax Credit Equity</v>
      </c>
      <c r="C22" s="56">
        <f>'MR App Form'!F208</f>
        <v>0</v>
      </c>
      <c r="D22" s="57">
        <f t="shared" si="0"/>
        <v>0</v>
      </c>
      <c r="E22" s="45"/>
      <c r="F22" s="538" t="str">
        <f>IFERROR('MR App Form'!K208:L208,"")</f>
        <v/>
      </c>
      <c r="G22" s="539"/>
      <c r="H22" s="539"/>
      <c r="I22" s="539"/>
      <c r="J22" s="539"/>
      <c r="K22" s="539"/>
      <c r="L22" s="539"/>
      <c r="M22" s="540"/>
      <c r="N22" s="42"/>
      <c r="O22" s="42"/>
      <c r="P22" s="42"/>
      <c r="Q22" s="42"/>
      <c r="R22" s="42"/>
      <c r="S22" s="42"/>
      <c r="T22" s="42"/>
    </row>
    <row r="23" spans="1:20">
      <c r="A23" s="42"/>
      <c r="B23" s="55" t="str">
        <f>'MR App Form'!B209</f>
        <v>Other #1</v>
      </c>
      <c r="C23" s="56">
        <f>'MR App Form'!F209</f>
        <v>0</v>
      </c>
      <c r="D23" s="57">
        <f t="shared" si="0"/>
        <v>0</v>
      </c>
      <c r="E23" s="45"/>
      <c r="F23" s="538" t="str">
        <f>IF('MR App Form'!H209="","",'MR App Form'!H209)</f>
        <v/>
      </c>
      <c r="G23" s="539"/>
      <c r="H23" s="539"/>
      <c r="I23" s="539"/>
      <c r="J23" s="539"/>
      <c r="K23" s="539"/>
      <c r="L23" s="539"/>
      <c r="M23" s="540"/>
      <c r="N23" s="42"/>
      <c r="O23" s="42"/>
      <c r="P23" s="42"/>
      <c r="Q23" s="42"/>
      <c r="R23" s="42"/>
      <c r="S23" s="42"/>
      <c r="T23" s="42"/>
    </row>
    <row r="24" spans="1:20">
      <c r="A24" s="42"/>
      <c r="B24" s="55" t="str">
        <f>'MR App Form'!B210</f>
        <v>Other #2</v>
      </c>
      <c r="C24" s="56">
        <f>'MR App Form'!F210</f>
        <v>0</v>
      </c>
      <c r="D24" s="57">
        <f t="shared" si="0"/>
        <v>0</v>
      </c>
      <c r="E24" s="45"/>
      <c r="F24" s="538" t="str">
        <f>IF('MR App Form'!H210="","",'MR App Form'!H210)</f>
        <v/>
      </c>
      <c r="G24" s="539"/>
      <c r="H24" s="539"/>
      <c r="I24" s="539"/>
      <c r="J24" s="539"/>
      <c r="K24" s="539"/>
      <c r="L24" s="539"/>
      <c r="M24" s="540"/>
      <c r="N24" s="42"/>
      <c r="O24" s="42"/>
      <c r="P24" s="42"/>
      <c r="Q24" s="42"/>
      <c r="R24" s="42"/>
      <c r="S24" s="42"/>
      <c r="T24" s="42"/>
    </row>
    <row r="25" spans="1:20">
      <c r="A25" s="42"/>
      <c r="B25" s="55" t="str">
        <f>'MR App Form'!B211</f>
        <v>Other #3</v>
      </c>
      <c r="C25" s="56">
        <f>'MR App Form'!F211</f>
        <v>0</v>
      </c>
      <c r="D25" s="57">
        <f t="shared" si="0"/>
        <v>0</v>
      </c>
      <c r="E25" s="45"/>
      <c r="F25" s="538" t="str">
        <f>IF('MR App Form'!H211="","",'MR App Form'!H211)</f>
        <v/>
      </c>
      <c r="G25" s="539"/>
      <c r="H25" s="539"/>
      <c r="I25" s="539"/>
      <c r="J25" s="539"/>
      <c r="K25" s="539"/>
      <c r="L25" s="539"/>
      <c r="M25" s="540"/>
      <c r="N25" s="42"/>
      <c r="O25" s="42"/>
      <c r="P25" s="42"/>
      <c r="Q25" s="42"/>
      <c r="R25" s="42"/>
      <c r="S25" s="42"/>
      <c r="T25" s="42"/>
    </row>
    <row r="26" spans="1:20">
      <c r="A26" s="42"/>
      <c r="B26" s="55" t="str">
        <f>'MR App Form'!B212</f>
        <v>Other #4</v>
      </c>
      <c r="C26" s="56">
        <f>'MR App Form'!F212</f>
        <v>0</v>
      </c>
      <c r="D26" s="57">
        <f t="shared" si="0"/>
        <v>0</v>
      </c>
      <c r="E26" s="45"/>
      <c r="F26" s="107" t="str">
        <f>IF('MR App Form'!H212="","",'MR App Form'!H212)</f>
        <v/>
      </c>
      <c r="G26" s="108"/>
      <c r="H26" s="108"/>
      <c r="I26" s="108"/>
      <c r="J26" s="108"/>
      <c r="K26" s="108"/>
      <c r="L26" s="108"/>
      <c r="M26" s="109"/>
      <c r="N26" s="42"/>
      <c r="O26" s="42"/>
      <c r="P26" s="42"/>
      <c r="Q26" s="42"/>
      <c r="R26" s="42"/>
      <c r="S26" s="42"/>
      <c r="T26" s="42"/>
    </row>
    <row r="27" spans="1:20">
      <c r="A27" s="42"/>
      <c r="B27" s="55" t="str">
        <f>'MR App Form'!B213</f>
        <v>Other #5</v>
      </c>
      <c r="C27" s="56">
        <f>'MR App Form'!F213</f>
        <v>0</v>
      </c>
      <c r="D27" s="57">
        <f t="shared" si="0"/>
        <v>0</v>
      </c>
      <c r="E27" s="45"/>
      <c r="F27" s="107" t="str">
        <f>IF('MR App Form'!H213="","",'MR App Form'!H213)</f>
        <v/>
      </c>
      <c r="G27" s="108"/>
      <c r="H27" s="108"/>
      <c r="I27" s="108"/>
      <c r="J27" s="108"/>
      <c r="K27" s="108"/>
      <c r="L27" s="108"/>
      <c r="M27" s="109"/>
      <c r="N27" s="42"/>
      <c r="O27" s="42"/>
      <c r="P27" s="42"/>
      <c r="Q27" s="42"/>
      <c r="R27" s="42"/>
      <c r="S27" s="42"/>
      <c r="T27" s="42"/>
    </row>
    <row r="28" spans="1:20">
      <c r="A28" s="42"/>
      <c r="B28" s="55" t="str">
        <f>'MR App Form'!B214</f>
        <v>Other #6</v>
      </c>
      <c r="C28" s="56">
        <f>'MR App Form'!F214</f>
        <v>0</v>
      </c>
      <c r="D28" s="57">
        <f t="shared" si="0"/>
        <v>0</v>
      </c>
      <c r="E28" s="45"/>
      <c r="F28" s="107" t="str">
        <f>IF('MR App Form'!H214="","",'MR App Form'!H214)</f>
        <v/>
      </c>
      <c r="G28" s="108"/>
      <c r="H28" s="108"/>
      <c r="I28" s="108"/>
      <c r="J28" s="108"/>
      <c r="K28" s="108"/>
      <c r="L28" s="108"/>
      <c r="M28" s="109"/>
      <c r="N28" s="42"/>
      <c r="O28" s="42"/>
      <c r="P28" s="42"/>
      <c r="Q28" s="42"/>
      <c r="R28" s="42"/>
      <c r="S28" s="42"/>
      <c r="T28" s="42"/>
    </row>
    <row r="29" spans="1:20" ht="16.2" thickBot="1">
      <c r="A29" s="42"/>
      <c r="B29" s="58" t="str">
        <f>'MR App Form'!B215</f>
        <v>Other #7</v>
      </c>
      <c r="C29" s="59">
        <f>'MR App Form'!F215</f>
        <v>0</v>
      </c>
      <c r="D29" s="60">
        <f t="shared" si="0"/>
        <v>0</v>
      </c>
      <c r="E29" s="61"/>
      <c r="F29" s="562" t="str">
        <f>IF('MR App Form'!H215="","",'MR App Form'!H215)</f>
        <v/>
      </c>
      <c r="G29" s="563"/>
      <c r="H29" s="563"/>
      <c r="I29" s="563"/>
      <c r="J29" s="563"/>
      <c r="K29" s="563"/>
      <c r="L29" s="563"/>
      <c r="M29" s="564"/>
      <c r="N29" s="42"/>
      <c r="O29" s="42"/>
      <c r="P29" s="42"/>
      <c r="Q29" s="42"/>
      <c r="R29" s="42"/>
      <c r="S29" s="42"/>
      <c r="T29" s="42"/>
    </row>
    <row r="30" spans="1:20" ht="16.2" thickTop="1">
      <c r="A30" s="42"/>
      <c r="B30" s="62" t="s">
        <v>57</v>
      </c>
      <c r="C30" s="63">
        <f>SUM(C19:C29)</f>
        <v>0</v>
      </c>
      <c r="D30" s="64">
        <f t="shared" si="0"/>
        <v>0</v>
      </c>
      <c r="E30" s="45"/>
      <c r="F30" s="65"/>
      <c r="G30" s="65"/>
      <c r="H30" s="65"/>
      <c r="I30" s="65"/>
      <c r="J30" s="65"/>
      <c r="K30" s="65"/>
      <c r="L30" s="65"/>
      <c r="M30" s="65"/>
      <c r="N30" s="42"/>
      <c r="O30" s="42"/>
      <c r="P30" s="42"/>
      <c r="Q30" s="42"/>
      <c r="R30" s="42"/>
      <c r="S30" s="42"/>
      <c r="T30" s="42"/>
    </row>
    <row r="31" spans="1:20">
      <c r="A31" s="42"/>
      <c r="B31" s="66"/>
      <c r="C31" s="67"/>
      <c r="D31" s="68"/>
      <c r="E31" s="45"/>
      <c r="F31" s="65"/>
      <c r="G31" s="65"/>
      <c r="H31" s="65"/>
      <c r="I31" s="65"/>
      <c r="J31" s="65"/>
      <c r="K31" s="65"/>
      <c r="L31" s="65"/>
      <c r="M31" s="65"/>
      <c r="N31" s="42"/>
      <c r="O31" s="42"/>
      <c r="P31" s="42"/>
      <c r="Q31" s="42"/>
      <c r="R31" s="42"/>
      <c r="S31" s="42"/>
      <c r="T31" s="42"/>
    </row>
    <row r="32" spans="1:20">
      <c r="A32" s="42"/>
      <c r="B32" s="50" t="s">
        <v>124</v>
      </c>
      <c r="C32" s="69" t="s">
        <v>71</v>
      </c>
      <c r="D32" s="70" t="s">
        <v>68</v>
      </c>
      <c r="E32" s="45"/>
      <c r="F32" s="552" t="s">
        <v>70</v>
      </c>
      <c r="G32" s="553"/>
      <c r="H32" s="553"/>
      <c r="I32" s="553"/>
      <c r="J32" s="553"/>
      <c r="K32" s="553"/>
      <c r="L32" s="553"/>
      <c r="M32" s="554"/>
      <c r="N32" s="42"/>
      <c r="O32" s="42"/>
      <c r="P32" s="42"/>
      <c r="Q32" s="42"/>
      <c r="R32" s="42"/>
      <c r="S32" s="42"/>
      <c r="T32" s="42"/>
    </row>
    <row r="33" spans="1:20">
      <c r="A33" s="42"/>
      <c r="B33" s="71" t="str">
        <f>'MR App Form'!B219</f>
        <v>Acquisition Costs</v>
      </c>
      <c r="C33" s="72">
        <f>SUM('MR App Form'!F220:G222)</f>
        <v>0</v>
      </c>
      <c r="D33" s="57">
        <f t="shared" ref="D33:D40" si="1">IF($C$15=0,0,C33/$C$15)</f>
        <v>0</v>
      </c>
      <c r="E33" s="45"/>
      <c r="F33" s="538"/>
      <c r="G33" s="539"/>
      <c r="H33" s="539"/>
      <c r="I33" s="539"/>
      <c r="J33" s="539"/>
      <c r="K33" s="539"/>
      <c r="L33" s="539"/>
      <c r="M33" s="540"/>
      <c r="N33" s="42"/>
      <c r="O33" s="42"/>
      <c r="P33" s="42"/>
      <c r="Q33" s="42"/>
      <c r="R33" s="42"/>
      <c r="S33" s="42"/>
      <c r="T33" s="42"/>
    </row>
    <row r="34" spans="1:20">
      <c r="A34" s="42"/>
      <c r="B34" s="71" t="str">
        <f>'MR App Form'!B223</f>
        <v>Construction Costs</v>
      </c>
      <c r="C34" s="72">
        <f>SUM('MR App Form'!F223:G223)</f>
        <v>0</v>
      </c>
      <c r="D34" s="57">
        <f t="shared" si="1"/>
        <v>0</v>
      </c>
      <c r="E34" s="45"/>
      <c r="F34" s="538"/>
      <c r="G34" s="539"/>
      <c r="H34" s="539"/>
      <c r="I34" s="539"/>
      <c r="J34" s="539"/>
      <c r="K34" s="539"/>
      <c r="L34" s="539"/>
      <c r="M34" s="540"/>
      <c r="N34" s="42"/>
      <c r="O34" s="42"/>
      <c r="P34" s="42"/>
      <c r="Q34" s="42"/>
      <c r="R34" s="42"/>
      <c r="S34" s="42"/>
      <c r="T34" s="42"/>
    </row>
    <row r="35" spans="1:20">
      <c r="A35" s="42"/>
      <c r="B35" s="71" t="str">
        <f>'MR App Form'!B224</f>
        <v>Relocation Costs</v>
      </c>
      <c r="C35" s="72">
        <f>SUM('MR App Form'!F224:G224)</f>
        <v>0</v>
      </c>
      <c r="D35" s="57">
        <f t="shared" si="1"/>
        <v>0</v>
      </c>
      <c r="E35" s="45"/>
      <c r="F35" s="538"/>
      <c r="G35" s="539"/>
      <c r="H35" s="539"/>
      <c r="I35" s="539"/>
      <c r="J35" s="539"/>
      <c r="K35" s="539"/>
      <c r="L35" s="539"/>
      <c r="M35" s="540"/>
      <c r="N35" s="42"/>
      <c r="O35" s="42"/>
      <c r="P35" s="42"/>
      <c r="Q35" s="42"/>
      <c r="R35" s="42"/>
      <c r="S35" s="42"/>
      <c r="T35" s="42"/>
    </row>
    <row r="36" spans="1:20">
      <c r="A36" s="42"/>
      <c r="B36" s="71" t="str">
        <f>'MR App Form'!B225</f>
        <v>Professional Fees</v>
      </c>
      <c r="C36" s="72">
        <f>SUM('MR App Form'!F226:G235)</f>
        <v>0</v>
      </c>
      <c r="D36" s="57">
        <f t="shared" si="1"/>
        <v>0</v>
      </c>
      <c r="E36" s="45"/>
      <c r="F36" s="538"/>
      <c r="G36" s="539"/>
      <c r="H36" s="539"/>
      <c r="I36" s="539"/>
      <c r="J36" s="539"/>
      <c r="K36" s="539"/>
      <c r="L36" s="539"/>
      <c r="M36" s="540"/>
      <c r="N36" s="42"/>
      <c r="O36" s="42"/>
      <c r="P36" s="42"/>
      <c r="Q36" s="42"/>
      <c r="R36" s="42"/>
      <c r="S36" s="42"/>
      <c r="T36" s="42"/>
    </row>
    <row r="37" spans="1:20">
      <c r="A37" s="42"/>
      <c r="B37" s="71" t="str">
        <f>'MR App Form'!B236</f>
        <v>Loan Fees and Costs</v>
      </c>
      <c r="C37" s="72">
        <f>SUM('MR App Form'!F237:G250)</f>
        <v>0</v>
      </c>
      <c r="D37" s="57">
        <f t="shared" si="1"/>
        <v>0</v>
      </c>
      <c r="E37" s="45"/>
      <c r="F37" s="538"/>
      <c r="G37" s="539"/>
      <c r="H37" s="539"/>
      <c r="I37" s="539"/>
      <c r="J37" s="539"/>
      <c r="K37" s="539"/>
      <c r="L37" s="539"/>
      <c r="M37" s="540"/>
      <c r="N37" s="42"/>
      <c r="O37" s="42"/>
      <c r="P37" s="42"/>
      <c r="Q37" s="42"/>
      <c r="R37" s="42"/>
      <c r="S37" s="42"/>
      <c r="T37" s="42"/>
    </row>
    <row r="38" spans="1:20">
      <c r="A38" s="42"/>
      <c r="B38" s="71" t="str">
        <f>'MR App Form'!B251</f>
        <v>Reserves</v>
      </c>
      <c r="C38" s="72">
        <f>SUM('MR App Form'!F252:G256)</f>
        <v>0</v>
      </c>
      <c r="D38" s="57">
        <f t="shared" si="1"/>
        <v>0</v>
      </c>
      <c r="E38" s="45"/>
      <c r="F38" s="538"/>
      <c r="G38" s="539"/>
      <c r="H38" s="539"/>
      <c r="I38" s="539"/>
      <c r="J38" s="539"/>
      <c r="K38" s="539"/>
      <c r="L38" s="539"/>
      <c r="M38" s="540"/>
      <c r="N38" s="42"/>
      <c r="O38" s="42"/>
      <c r="P38" s="42"/>
      <c r="Q38" s="42"/>
      <c r="R38" s="42"/>
      <c r="S38" s="42"/>
      <c r="T38" s="42"/>
    </row>
    <row r="39" spans="1:20" ht="16.2" thickBot="1">
      <c r="A39" s="42"/>
      <c r="B39" s="71" t="str">
        <f>'MR App Form'!B257</f>
        <v>Developer Fee</v>
      </c>
      <c r="C39" s="72">
        <f>SUM('MR App Form'!F258:G258)</f>
        <v>0</v>
      </c>
      <c r="D39" s="57">
        <f t="shared" si="1"/>
        <v>0</v>
      </c>
      <c r="E39" s="45"/>
      <c r="F39" s="313"/>
      <c r="G39" s="314"/>
      <c r="H39" s="314"/>
      <c r="I39" s="314"/>
      <c r="J39" s="314"/>
      <c r="K39" s="314"/>
      <c r="L39" s="314"/>
      <c r="M39" s="315"/>
      <c r="N39" s="42"/>
      <c r="O39" s="42"/>
      <c r="P39" s="42"/>
      <c r="Q39" s="42"/>
      <c r="R39" s="42"/>
      <c r="S39" s="42"/>
      <c r="T39" s="42"/>
    </row>
    <row r="40" spans="1:20" ht="16.8" thickTop="1" thickBot="1">
      <c r="A40" s="42"/>
      <c r="B40" s="73" t="s">
        <v>122</v>
      </c>
      <c r="C40" s="74">
        <f>+C30</f>
        <v>0</v>
      </c>
      <c r="D40" s="75">
        <f t="shared" si="1"/>
        <v>0</v>
      </c>
      <c r="E40" s="45"/>
      <c r="F40" s="562"/>
      <c r="G40" s="563"/>
      <c r="H40" s="563"/>
      <c r="I40" s="563"/>
      <c r="J40" s="563"/>
      <c r="K40" s="563"/>
      <c r="L40" s="563"/>
      <c r="M40" s="564"/>
      <c r="N40" s="42"/>
      <c r="O40" s="42"/>
      <c r="P40" s="42"/>
      <c r="Q40" s="42"/>
      <c r="R40" s="42"/>
      <c r="S40" s="42"/>
      <c r="T40" s="42"/>
    </row>
    <row r="41" spans="1:20" ht="16.2" thickTop="1">
      <c r="A41" s="42"/>
      <c r="B41" s="42"/>
      <c r="C41" s="42"/>
      <c r="D41" s="42"/>
      <c r="E41" s="42"/>
      <c r="F41" s="65"/>
      <c r="G41" s="65"/>
      <c r="H41" s="65"/>
      <c r="I41" s="65"/>
      <c r="J41" s="65"/>
      <c r="K41" s="65"/>
      <c r="L41" s="65"/>
      <c r="M41" s="65"/>
      <c r="N41" s="42"/>
      <c r="O41" s="42"/>
      <c r="P41" s="42"/>
      <c r="Q41" s="42"/>
      <c r="R41" s="42"/>
      <c r="S41" s="42"/>
      <c r="T41" s="42"/>
    </row>
    <row r="42" spans="1:20">
      <c r="A42" s="42"/>
      <c r="B42" s="76" t="s">
        <v>72</v>
      </c>
      <c r="C42" s="52"/>
      <c r="D42" s="53"/>
      <c r="E42" s="42"/>
      <c r="F42" s="552" t="s">
        <v>70</v>
      </c>
      <c r="G42" s="553"/>
      <c r="H42" s="553"/>
      <c r="I42" s="553"/>
      <c r="J42" s="553"/>
      <c r="K42" s="553"/>
      <c r="L42" s="553"/>
      <c r="M42" s="554"/>
      <c r="N42" s="42"/>
      <c r="O42" s="42"/>
      <c r="P42" s="42"/>
      <c r="Q42" s="42"/>
      <c r="R42" s="42"/>
      <c r="S42" s="42"/>
      <c r="T42" s="42"/>
    </row>
    <row r="43" spans="1:20">
      <c r="A43" s="42"/>
      <c r="B43" s="50"/>
      <c r="C43" s="77" t="s">
        <v>91</v>
      </c>
      <c r="D43" s="51" t="s">
        <v>262</v>
      </c>
      <c r="E43" s="42"/>
      <c r="F43" s="567"/>
      <c r="G43" s="568"/>
      <c r="H43" s="568"/>
      <c r="I43" s="568"/>
      <c r="J43" s="568"/>
      <c r="K43" s="568"/>
      <c r="L43" s="568"/>
      <c r="M43" s="569"/>
      <c r="N43" s="42"/>
      <c r="O43" s="42"/>
      <c r="P43" s="42"/>
      <c r="Q43" s="42"/>
      <c r="R43" s="42"/>
      <c r="S43" s="42"/>
      <c r="T43" s="42"/>
    </row>
    <row r="44" spans="1:20">
      <c r="A44" s="42"/>
      <c r="B44" s="55" t="s">
        <v>155</v>
      </c>
      <c r="C44" s="78">
        <f>'MR App Form'!H134</f>
        <v>0</v>
      </c>
      <c r="D44" s="277">
        <f t="shared" ref="D44:D48" si="2">IF($C$15=0,0,C44/$C$15)</f>
        <v>0</v>
      </c>
      <c r="E44" s="42"/>
      <c r="F44" s="538"/>
      <c r="G44" s="539"/>
      <c r="H44" s="539"/>
      <c r="I44" s="539"/>
      <c r="J44" s="539"/>
      <c r="K44" s="539"/>
      <c r="L44" s="539"/>
      <c r="M44" s="540"/>
      <c r="N44" s="42"/>
      <c r="O44" s="42"/>
      <c r="P44" s="42"/>
      <c r="Q44" s="42"/>
      <c r="R44" s="42"/>
      <c r="S44" s="42"/>
      <c r="T44" s="42"/>
    </row>
    <row r="45" spans="1:20">
      <c r="A45" s="42"/>
      <c r="B45" s="55" t="s">
        <v>156</v>
      </c>
      <c r="C45" s="78">
        <f>'MR App Form'!H137</f>
        <v>0</v>
      </c>
      <c r="D45" s="277">
        <f t="shared" si="2"/>
        <v>0</v>
      </c>
      <c r="E45" s="42"/>
      <c r="F45" s="538"/>
      <c r="G45" s="539"/>
      <c r="H45" s="539"/>
      <c r="I45" s="539"/>
      <c r="J45" s="539"/>
      <c r="K45" s="539"/>
      <c r="L45" s="539"/>
      <c r="M45" s="540"/>
      <c r="N45" s="42"/>
      <c r="O45" s="42"/>
      <c r="P45" s="42"/>
      <c r="Q45" s="42"/>
      <c r="R45" s="42"/>
      <c r="S45" s="42"/>
      <c r="T45" s="42"/>
    </row>
    <row r="46" spans="1:20">
      <c r="A46" s="42"/>
      <c r="B46" s="55" t="s">
        <v>263</v>
      </c>
      <c r="C46" s="78">
        <f>'MR App Form'!H137</f>
        <v>0</v>
      </c>
      <c r="D46" s="277">
        <f t="shared" si="2"/>
        <v>0</v>
      </c>
      <c r="E46" s="42"/>
      <c r="F46" s="204"/>
      <c r="G46" s="205"/>
      <c r="H46" s="205"/>
      <c r="I46" s="205"/>
      <c r="J46" s="205"/>
      <c r="K46" s="205"/>
      <c r="L46" s="205"/>
      <c r="M46" s="206"/>
      <c r="N46" s="42"/>
      <c r="O46" s="42"/>
      <c r="P46" s="42"/>
      <c r="Q46" s="42"/>
      <c r="R46" s="42"/>
      <c r="S46" s="42"/>
      <c r="T46" s="42"/>
    </row>
    <row r="47" spans="1:20">
      <c r="A47" s="42"/>
      <c r="B47" s="55" t="s">
        <v>80</v>
      </c>
      <c r="C47" s="78">
        <f>SUM('MR App Form'!H135:H136,'MR App Form'!H138:H143)</f>
        <v>0</v>
      </c>
      <c r="D47" s="277">
        <f t="shared" si="2"/>
        <v>0</v>
      </c>
      <c r="E47" s="42"/>
      <c r="F47" s="538"/>
      <c r="G47" s="539"/>
      <c r="H47" s="539"/>
      <c r="I47" s="539"/>
      <c r="J47" s="539"/>
      <c r="K47" s="539"/>
      <c r="L47" s="539"/>
      <c r="M47" s="540"/>
      <c r="N47" s="42"/>
      <c r="O47" s="42"/>
      <c r="P47" s="42"/>
      <c r="Q47" s="42"/>
      <c r="R47" s="42"/>
      <c r="S47" s="42"/>
      <c r="T47" s="42"/>
    </row>
    <row r="48" spans="1:20">
      <c r="A48" s="42"/>
      <c r="B48" s="55" t="s">
        <v>158</v>
      </c>
      <c r="C48" s="78">
        <f>SUM('MR App Form'!H140:H145)</f>
        <v>0</v>
      </c>
      <c r="D48" s="277">
        <f t="shared" si="2"/>
        <v>0</v>
      </c>
      <c r="E48" s="42"/>
      <c r="F48" s="538"/>
      <c r="G48" s="539"/>
      <c r="H48" s="539"/>
      <c r="I48" s="539"/>
      <c r="J48" s="539"/>
      <c r="K48" s="539"/>
      <c r="L48" s="539"/>
      <c r="M48" s="540"/>
      <c r="N48" s="42"/>
      <c r="O48" s="42"/>
      <c r="P48" s="42"/>
      <c r="Q48" s="42"/>
      <c r="R48" s="42"/>
      <c r="S48" s="42"/>
      <c r="T48" s="42"/>
    </row>
    <row r="49" spans="1:20">
      <c r="A49" s="42"/>
      <c r="B49" s="79"/>
      <c r="C49" s="80"/>
      <c r="D49" s="81"/>
      <c r="E49" s="42"/>
      <c r="F49" s="538"/>
      <c r="G49" s="539"/>
      <c r="H49" s="539"/>
      <c r="I49" s="539"/>
      <c r="J49" s="539"/>
      <c r="K49" s="539"/>
      <c r="L49" s="539"/>
      <c r="M49" s="540"/>
      <c r="N49" s="42"/>
      <c r="O49" s="42"/>
      <c r="P49" s="42"/>
      <c r="Q49" s="42"/>
      <c r="R49" s="42"/>
      <c r="S49" s="42"/>
      <c r="T49" s="42"/>
    </row>
    <row r="50" spans="1:20">
      <c r="A50" s="42"/>
      <c r="B50" s="82" t="s">
        <v>73</v>
      </c>
      <c r="C50" s="83">
        <f>SUM(C44:C49)</f>
        <v>0</v>
      </c>
      <c r="D50" s="84">
        <f>IF($C$15=0,0,C50/$C$15)</f>
        <v>0</v>
      </c>
      <c r="E50" s="42"/>
      <c r="F50" s="538"/>
      <c r="G50" s="539"/>
      <c r="H50" s="539"/>
      <c r="I50" s="539"/>
      <c r="J50" s="539"/>
      <c r="K50" s="539"/>
      <c r="L50" s="539"/>
      <c r="M50" s="540"/>
      <c r="N50" s="42"/>
      <c r="O50" s="42"/>
      <c r="P50" s="42"/>
      <c r="Q50" s="42"/>
      <c r="R50" s="42"/>
      <c r="S50" s="42"/>
      <c r="T50" s="42"/>
    </row>
    <row r="51" spans="1:20">
      <c r="A51" s="42"/>
      <c r="B51" s="85"/>
      <c r="C51" s="86"/>
      <c r="D51" s="87"/>
      <c r="E51" s="42"/>
      <c r="F51" s="538"/>
      <c r="G51" s="539"/>
      <c r="H51" s="539"/>
      <c r="I51" s="539"/>
      <c r="J51" s="539"/>
      <c r="K51" s="539"/>
      <c r="L51" s="539"/>
      <c r="M51" s="540"/>
      <c r="N51" s="42"/>
      <c r="O51" s="42"/>
      <c r="P51" s="42"/>
      <c r="Q51" s="42"/>
      <c r="R51" s="42"/>
      <c r="S51" s="42"/>
      <c r="T51" s="42"/>
    </row>
    <row r="52" spans="1:20">
      <c r="A52" s="42"/>
      <c r="B52" s="79" t="s">
        <v>74</v>
      </c>
      <c r="C52" s="80">
        <f>-'MR App Form'!H162</f>
        <v>0</v>
      </c>
      <c r="D52" s="88">
        <f>IF($C$15=0,0,C52/$C$15)</f>
        <v>0</v>
      </c>
      <c r="E52" s="42"/>
      <c r="F52" s="538"/>
      <c r="G52" s="539"/>
      <c r="H52" s="539"/>
      <c r="I52" s="539"/>
      <c r="J52" s="539"/>
      <c r="K52" s="539"/>
      <c r="L52" s="539"/>
      <c r="M52" s="540"/>
      <c r="N52" s="42"/>
      <c r="O52" s="42"/>
      <c r="P52" s="42"/>
      <c r="Q52" s="42"/>
      <c r="R52" s="42"/>
      <c r="S52" s="42"/>
      <c r="T52" s="42"/>
    </row>
    <row r="53" spans="1:20">
      <c r="A53" s="42"/>
      <c r="B53" s="79" t="s">
        <v>75</v>
      </c>
      <c r="C53" s="80">
        <f>-'MR App Form'!H166</f>
        <v>0</v>
      </c>
      <c r="D53" s="88">
        <f>IF($C$15=0,0,C53/$C$15)</f>
        <v>0</v>
      </c>
      <c r="E53" s="42"/>
      <c r="F53" s="538"/>
      <c r="G53" s="539"/>
      <c r="H53" s="539"/>
      <c r="I53" s="539"/>
      <c r="J53" s="539"/>
      <c r="K53" s="539"/>
      <c r="L53" s="539"/>
      <c r="M53" s="540"/>
      <c r="N53" s="42"/>
      <c r="O53" s="42"/>
      <c r="P53" s="42"/>
      <c r="Q53" s="42"/>
      <c r="R53" s="42"/>
      <c r="S53" s="42"/>
      <c r="T53" s="42"/>
    </row>
    <row r="54" spans="1:20">
      <c r="A54" s="42"/>
      <c r="B54" s="79"/>
      <c r="C54" s="80"/>
      <c r="D54" s="88"/>
      <c r="E54" s="42"/>
      <c r="F54" s="538"/>
      <c r="G54" s="539"/>
      <c r="H54" s="539"/>
      <c r="I54" s="539"/>
      <c r="J54" s="539"/>
      <c r="K54" s="539"/>
      <c r="L54" s="539"/>
      <c r="M54" s="540"/>
      <c r="N54" s="42"/>
      <c r="O54" s="42"/>
      <c r="P54" s="42"/>
      <c r="Q54" s="42"/>
      <c r="R54" s="42"/>
      <c r="S54" s="42"/>
      <c r="T54" s="42"/>
    </row>
    <row r="55" spans="1:20">
      <c r="A55" s="42"/>
      <c r="B55" s="82" t="s">
        <v>73</v>
      </c>
      <c r="C55" s="83">
        <f>SUM(C50:C54)</f>
        <v>0</v>
      </c>
      <c r="D55" s="84">
        <f>IF($C$15=0,0,C55/$C$15)</f>
        <v>0</v>
      </c>
      <c r="E55" s="42"/>
      <c r="F55" s="538"/>
      <c r="G55" s="539"/>
      <c r="H55" s="539"/>
      <c r="I55" s="539"/>
      <c r="J55" s="539"/>
      <c r="K55" s="539"/>
      <c r="L55" s="539"/>
      <c r="M55" s="540"/>
      <c r="N55" s="42"/>
      <c r="O55" s="42"/>
      <c r="P55" s="42"/>
      <c r="Q55" s="42"/>
      <c r="R55" s="42"/>
      <c r="S55" s="42"/>
      <c r="T55" s="42"/>
    </row>
    <row r="56" spans="1:20">
      <c r="A56" s="42"/>
      <c r="B56" s="79"/>
      <c r="C56" s="80"/>
      <c r="D56" s="88"/>
      <c r="E56" s="42"/>
      <c r="F56" s="538"/>
      <c r="G56" s="539"/>
      <c r="H56" s="539"/>
      <c r="I56" s="539"/>
      <c r="J56" s="539"/>
      <c r="K56" s="539"/>
      <c r="L56" s="539"/>
      <c r="M56" s="540"/>
      <c r="N56" s="42"/>
      <c r="O56" s="42"/>
      <c r="P56" s="42"/>
      <c r="Q56" s="42"/>
      <c r="R56" s="42"/>
      <c r="S56" s="42"/>
      <c r="T56" s="42"/>
    </row>
    <row r="57" spans="1:20">
      <c r="A57" s="42"/>
      <c r="B57" s="79" t="e">
        <f>" Debt Service ("&amp;TEXT(-C55/C57,"0.00")&amp;" DSCR)"</f>
        <v>#DIV/0!</v>
      </c>
      <c r="C57" s="80">
        <f>-SUM('MR App Form'!G195:G196)</f>
        <v>0</v>
      </c>
      <c r="D57" s="88">
        <f>IF($C$15=0,0,C57/$C$15)</f>
        <v>0</v>
      </c>
      <c r="E57" s="42"/>
      <c r="F57" s="538"/>
      <c r="G57" s="539"/>
      <c r="H57" s="539"/>
      <c r="I57" s="539"/>
      <c r="J57" s="539"/>
      <c r="K57" s="539"/>
      <c r="L57" s="539"/>
      <c r="M57" s="540"/>
      <c r="N57" s="42"/>
      <c r="O57" s="42"/>
      <c r="P57" s="42"/>
      <c r="Q57" s="42"/>
      <c r="R57" s="42"/>
      <c r="S57" s="42"/>
      <c r="T57" s="42"/>
    </row>
    <row r="58" spans="1:20">
      <c r="A58" s="42"/>
      <c r="B58" s="89"/>
      <c r="C58" s="90"/>
      <c r="D58" s="91"/>
      <c r="E58" s="42"/>
      <c r="F58" s="538"/>
      <c r="G58" s="539"/>
      <c r="H58" s="539"/>
      <c r="I58" s="539"/>
      <c r="J58" s="539"/>
      <c r="K58" s="539"/>
      <c r="L58" s="539"/>
      <c r="M58" s="540"/>
      <c r="N58" s="42"/>
      <c r="O58" s="42"/>
      <c r="P58" s="42"/>
      <c r="Q58" s="42"/>
      <c r="R58" s="42"/>
      <c r="S58" s="42"/>
      <c r="T58" s="42"/>
    </row>
    <row r="59" spans="1:20">
      <c r="A59" s="42"/>
      <c r="B59" s="92" t="s">
        <v>76</v>
      </c>
      <c r="C59" s="83">
        <f>SUM(C55:C58)</f>
        <v>0</v>
      </c>
      <c r="D59" s="84">
        <f>IF($C$15=0,0,C59/$C$15)</f>
        <v>0</v>
      </c>
      <c r="E59" s="42"/>
      <c r="F59" s="538"/>
      <c r="G59" s="539"/>
      <c r="H59" s="539"/>
      <c r="I59" s="539"/>
      <c r="J59" s="539"/>
      <c r="K59" s="539"/>
      <c r="L59" s="539"/>
      <c r="M59" s="540"/>
      <c r="N59" s="42"/>
      <c r="O59" s="42"/>
      <c r="P59" s="42"/>
      <c r="Q59" s="42"/>
      <c r="R59" s="42"/>
      <c r="S59" s="42"/>
      <c r="T59" s="42"/>
    </row>
    <row r="60" spans="1:20">
      <c r="A60" s="42"/>
      <c r="B60" s="93"/>
      <c r="C60" s="94"/>
      <c r="D60" s="95"/>
      <c r="E60" s="42"/>
      <c r="F60" s="572"/>
      <c r="G60" s="573"/>
      <c r="H60" s="573"/>
      <c r="I60" s="573"/>
      <c r="J60" s="573"/>
      <c r="K60" s="573"/>
      <c r="L60" s="573"/>
      <c r="M60" s="574"/>
      <c r="N60" s="42"/>
      <c r="O60" s="42"/>
      <c r="P60" s="42"/>
      <c r="Q60" s="42"/>
      <c r="R60" s="42"/>
      <c r="S60" s="42"/>
      <c r="T60" s="42"/>
    </row>
    <row r="61" spans="1:20">
      <c r="A61" s="42"/>
      <c r="B61" s="42"/>
      <c r="C61" s="42"/>
      <c r="D61" s="42"/>
      <c r="E61" s="42"/>
      <c r="F61" s="42"/>
      <c r="G61" s="42"/>
      <c r="H61" s="42"/>
      <c r="I61" s="42"/>
      <c r="J61" s="42"/>
      <c r="K61" s="42"/>
      <c r="L61" s="42"/>
      <c r="M61" s="42"/>
      <c r="N61" s="42"/>
      <c r="O61" s="42"/>
      <c r="P61" s="42"/>
      <c r="Q61" s="42"/>
      <c r="R61" s="42"/>
      <c r="S61" s="42"/>
      <c r="T61" s="42"/>
    </row>
    <row r="62" spans="1:20" s="330" customFormat="1">
      <c r="A62" s="329"/>
      <c r="B62" s="576" t="s">
        <v>295</v>
      </c>
      <c r="C62" s="577"/>
      <c r="D62" s="577"/>
      <c r="E62" s="577"/>
      <c r="F62" s="577"/>
      <c r="G62" s="577"/>
      <c r="H62" s="577"/>
      <c r="I62" s="577"/>
      <c r="J62" s="578"/>
      <c r="K62" s="329"/>
      <c r="L62" s="329"/>
      <c r="M62" s="329"/>
      <c r="N62" s="329"/>
      <c r="O62" s="329"/>
      <c r="P62" s="329"/>
      <c r="Q62" s="329"/>
      <c r="R62" s="329"/>
      <c r="S62" s="329"/>
      <c r="T62" s="329"/>
    </row>
    <row r="63" spans="1:20" s="330" customFormat="1" ht="23.25" customHeight="1">
      <c r="A63" s="329"/>
      <c r="B63" s="579" t="s">
        <v>293</v>
      </c>
      <c r="C63" s="331">
        <f>'MR App Form'!E132</f>
        <v>0</v>
      </c>
      <c r="D63" s="331">
        <f>'MR App Form'!F132</f>
        <v>0</v>
      </c>
      <c r="E63" s="581">
        <f>'MR App Form'!G132</f>
        <v>0</v>
      </c>
      <c r="F63" s="582"/>
      <c r="G63" s="583" t="s">
        <v>294</v>
      </c>
      <c r="H63" s="582"/>
      <c r="I63" s="583" t="s">
        <v>7</v>
      </c>
      <c r="J63" s="582"/>
      <c r="K63" s="329"/>
      <c r="L63" s="329"/>
      <c r="M63" s="329"/>
      <c r="N63" s="329"/>
      <c r="O63" s="329"/>
      <c r="P63" s="329"/>
      <c r="Q63" s="329"/>
      <c r="R63" s="329"/>
      <c r="S63" s="329"/>
      <c r="T63" s="329"/>
    </row>
    <row r="64" spans="1:20" s="330" customFormat="1" ht="23.25" customHeight="1">
      <c r="A64" s="329"/>
      <c r="B64" s="580"/>
      <c r="C64" s="332">
        <f>'MR App Form'!E162</f>
        <v>0</v>
      </c>
      <c r="D64" s="332">
        <f>'MR App Form'!F162</f>
        <v>0</v>
      </c>
      <c r="E64" s="584">
        <f>'MR App Form'!G162</f>
        <v>0</v>
      </c>
      <c r="F64" s="585"/>
      <c r="G64" s="586">
        <f>AVERAGE(C64:F64)</f>
        <v>0</v>
      </c>
      <c r="H64" s="585"/>
      <c r="I64" s="586">
        <f>'MR App Form'!H162</f>
        <v>0</v>
      </c>
      <c r="J64" s="585"/>
      <c r="K64" s="329"/>
      <c r="L64" s="329"/>
      <c r="M64" s="329"/>
      <c r="N64" s="329"/>
      <c r="O64" s="329"/>
      <c r="P64" s="329"/>
      <c r="Q64" s="329"/>
      <c r="R64" s="329"/>
      <c r="S64" s="329"/>
      <c r="T64" s="329"/>
    </row>
    <row r="65" spans="1:20" s="330" customFormat="1" ht="23.25" customHeight="1">
      <c r="A65" s="329"/>
      <c r="B65" s="587"/>
      <c r="C65" s="588"/>
      <c r="D65" s="588"/>
      <c r="E65" s="588"/>
      <c r="F65" s="588"/>
      <c r="G65" s="588"/>
      <c r="H65" s="588"/>
      <c r="I65" s="588"/>
      <c r="J65" s="589"/>
      <c r="K65" s="329"/>
      <c r="L65" s="329"/>
      <c r="M65" s="329"/>
      <c r="N65" s="329"/>
      <c r="O65" s="329"/>
      <c r="P65" s="329"/>
      <c r="Q65" s="329"/>
      <c r="R65" s="329"/>
      <c r="S65" s="329"/>
      <c r="T65" s="329"/>
    </row>
    <row r="66" spans="1:20" s="330" customFormat="1" ht="23.25" customHeight="1">
      <c r="A66" s="329"/>
      <c r="B66" s="590"/>
      <c r="C66" s="591"/>
      <c r="D66" s="591"/>
      <c r="E66" s="591"/>
      <c r="F66" s="591"/>
      <c r="G66" s="591"/>
      <c r="H66" s="591"/>
      <c r="I66" s="591"/>
      <c r="J66" s="592"/>
      <c r="K66" s="329"/>
      <c r="L66" s="329"/>
      <c r="M66" s="329"/>
      <c r="N66" s="329"/>
      <c r="O66" s="329"/>
      <c r="P66" s="329"/>
      <c r="Q66" s="329"/>
      <c r="R66" s="329"/>
      <c r="S66" s="329"/>
      <c r="T66" s="329"/>
    </row>
    <row r="67" spans="1:20" s="330" customFormat="1" ht="23.25" customHeight="1">
      <c r="A67" s="329"/>
      <c r="B67" s="590"/>
      <c r="C67" s="591"/>
      <c r="D67" s="591"/>
      <c r="E67" s="591"/>
      <c r="F67" s="591"/>
      <c r="G67" s="591"/>
      <c r="H67" s="591"/>
      <c r="I67" s="591"/>
      <c r="J67" s="592"/>
      <c r="K67" s="329"/>
      <c r="L67" s="329"/>
      <c r="M67" s="329"/>
      <c r="N67" s="329"/>
      <c r="O67" s="329"/>
      <c r="P67" s="329"/>
      <c r="Q67" s="329"/>
      <c r="R67" s="329"/>
      <c r="S67" s="329"/>
      <c r="T67" s="329"/>
    </row>
    <row r="68" spans="1:20" s="330" customFormat="1" ht="23.25" customHeight="1">
      <c r="A68" s="329"/>
      <c r="B68" s="593"/>
      <c r="C68" s="594"/>
      <c r="D68" s="594"/>
      <c r="E68" s="594"/>
      <c r="F68" s="594"/>
      <c r="G68" s="594"/>
      <c r="H68" s="594"/>
      <c r="I68" s="594"/>
      <c r="J68" s="595"/>
      <c r="K68" s="329"/>
      <c r="L68" s="329"/>
      <c r="M68" s="329"/>
      <c r="N68" s="329"/>
      <c r="O68" s="329"/>
      <c r="P68" s="329"/>
      <c r="Q68" s="329"/>
      <c r="R68" s="329"/>
      <c r="S68" s="329"/>
      <c r="T68" s="329"/>
    </row>
    <row r="69" spans="1:20" s="330" customFormat="1">
      <c r="A69" s="329"/>
      <c r="B69" s="333"/>
      <c r="C69" s="334"/>
      <c r="D69" s="334"/>
      <c r="E69" s="329"/>
      <c r="F69" s="329"/>
      <c r="G69" s="329"/>
      <c r="H69" s="329"/>
      <c r="I69" s="329"/>
      <c r="J69" s="329"/>
      <c r="K69" s="329"/>
      <c r="L69" s="329"/>
      <c r="M69" s="329"/>
      <c r="N69" s="329"/>
      <c r="O69" s="329"/>
      <c r="P69" s="329"/>
      <c r="Q69" s="329"/>
      <c r="R69" s="329"/>
      <c r="S69" s="329"/>
      <c r="T69" s="329"/>
    </row>
    <row r="70" spans="1:20" s="330" customFormat="1">
      <c r="A70" s="329"/>
      <c r="B70" s="547" t="str">
        <f>'[1]Board Approval Form'!B97:M97</f>
        <v>PHA's Explanation of the Capital Needs and Replacement Reserves Estimates</v>
      </c>
      <c r="C70" s="548"/>
      <c r="D70" s="548"/>
      <c r="E70" s="548"/>
      <c r="F70" s="548"/>
      <c r="G70" s="548"/>
      <c r="H70" s="548"/>
      <c r="I70" s="548"/>
      <c r="J70" s="548"/>
      <c r="K70" s="548"/>
      <c r="L70" s="548"/>
      <c r="M70" s="549"/>
      <c r="N70" s="329"/>
      <c r="O70" s="329"/>
      <c r="P70" s="329"/>
      <c r="Q70" s="329"/>
      <c r="R70" s="329"/>
      <c r="S70" s="329"/>
      <c r="T70" s="329"/>
    </row>
    <row r="71" spans="1:20" s="330" customFormat="1" ht="23.25" customHeight="1">
      <c r="A71" s="329"/>
      <c r="B71" s="541">
        <f>'MR App Form'!A84:L84</f>
        <v>0</v>
      </c>
      <c r="C71" s="542"/>
      <c r="D71" s="542"/>
      <c r="E71" s="542"/>
      <c r="F71" s="542"/>
      <c r="G71" s="542"/>
      <c r="H71" s="542"/>
      <c r="I71" s="542"/>
      <c r="J71" s="542"/>
      <c r="K71" s="542"/>
      <c r="L71" s="542"/>
      <c r="M71" s="543"/>
      <c r="N71" s="329"/>
      <c r="O71" s="329"/>
      <c r="P71" s="329"/>
      <c r="Q71" s="329"/>
      <c r="R71" s="329"/>
      <c r="S71" s="329"/>
      <c r="T71" s="329"/>
    </row>
    <row r="72" spans="1:20" s="330" customFormat="1" ht="23.25" customHeight="1">
      <c r="A72" s="329"/>
      <c r="B72" s="541"/>
      <c r="C72" s="542"/>
      <c r="D72" s="542"/>
      <c r="E72" s="542"/>
      <c r="F72" s="542"/>
      <c r="G72" s="542"/>
      <c r="H72" s="542"/>
      <c r="I72" s="542"/>
      <c r="J72" s="542"/>
      <c r="K72" s="542"/>
      <c r="L72" s="542"/>
      <c r="M72" s="543"/>
      <c r="N72" s="329"/>
      <c r="O72" s="329"/>
      <c r="P72" s="329"/>
      <c r="Q72" s="329"/>
      <c r="R72" s="329"/>
      <c r="S72" s="329"/>
      <c r="T72" s="329"/>
    </row>
    <row r="73" spans="1:20" s="330" customFormat="1" ht="23.25" customHeight="1">
      <c r="A73" s="329"/>
      <c r="B73" s="541"/>
      <c r="C73" s="542"/>
      <c r="D73" s="542"/>
      <c r="E73" s="542"/>
      <c r="F73" s="542"/>
      <c r="G73" s="542"/>
      <c r="H73" s="542"/>
      <c r="I73" s="542"/>
      <c r="J73" s="542"/>
      <c r="K73" s="542"/>
      <c r="L73" s="542"/>
      <c r="M73" s="543"/>
      <c r="N73" s="329"/>
      <c r="O73" s="329"/>
      <c r="P73" s="329"/>
      <c r="Q73" s="329"/>
      <c r="R73" s="329"/>
      <c r="S73" s="329"/>
      <c r="T73" s="329"/>
    </row>
    <row r="74" spans="1:20" s="330" customFormat="1" ht="23.25" customHeight="1">
      <c r="A74" s="329"/>
      <c r="B74" s="541"/>
      <c r="C74" s="542"/>
      <c r="D74" s="542"/>
      <c r="E74" s="542"/>
      <c r="F74" s="542"/>
      <c r="G74" s="542"/>
      <c r="H74" s="542"/>
      <c r="I74" s="542"/>
      <c r="J74" s="542"/>
      <c r="K74" s="542"/>
      <c r="L74" s="542"/>
      <c r="M74" s="543"/>
      <c r="N74" s="329"/>
      <c r="O74" s="329"/>
      <c r="P74" s="329"/>
      <c r="Q74" s="329"/>
      <c r="R74" s="329"/>
      <c r="S74" s="329"/>
      <c r="T74" s="329"/>
    </row>
    <row r="75" spans="1:20" s="330" customFormat="1" ht="23.25" customHeight="1">
      <c r="A75" s="329"/>
      <c r="B75" s="541"/>
      <c r="C75" s="542"/>
      <c r="D75" s="542"/>
      <c r="E75" s="542"/>
      <c r="F75" s="542"/>
      <c r="G75" s="542"/>
      <c r="H75" s="542"/>
      <c r="I75" s="542"/>
      <c r="J75" s="542"/>
      <c r="K75" s="542"/>
      <c r="L75" s="542"/>
      <c r="M75" s="543"/>
      <c r="N75" s="329"/>
      <c r="O75" s="329"/>
      <c r="P75" s="329"/>
      <c r="Q75" s="329"/>
      <c r="R75" s="329"/>
      <c r="S75" s="329"/>
      <c r="T75" s="329"/>
    </row>
    <row r="76" spans="1:20" s="330" customFormat="1" ht="23.25" customHeight="1">
      <c r="A76" s="329"/>
      <c r="B76" s="541"/>
      <c r="C76" s="542"/>
      <c r="D76" s="542"/>
      <c r="E76" s="542"/>
      <c r="F76" s="542"/>
      <c r="G76" s="542"/>
      <c r="H76" s="542"/>
      <c r="I76" s="542"/>
      <c r="J76" s="542"/>
      <c r="K76" s="542"/>
      <c r="L76" s="542"/>
      <c r="M76" s="543"/>
      <c r="N76" s="329"/>
      <c r="O76" s="329"/>
      <c r="P76" s="329"/>
      <c r="Q76" s="329"/>
      <c r="R76" s="329"/>
      <c r="S76" s="329"/>
      <c r="T76" s="329"/>
    </row>
    <row r="77" spans="1:20" s="330" customFormat="1" ht="23.25" customHeight="1">
      <c r="A77" s="329"/>
      <c r="B77" s="541"/>
      <c r="C77" s="542"/>
      <c r="D77" s="542"/>
      <c r="E77" s="542"/>
      <c r="F77" s="542"/>
      <c r="G77" s="542"/>
      <c r="H77" s="542"/>
      <c r="I77" s="542"/>
      <c r="J77" s="542"/>
      <c r="K77" s="542"/>
      <c r="L77" s="542"/>
      <c r="M77" s="543"/>
      <c r="N77" s="329"/>
      <c r="O77" s="329"/>
      <c r="P77" s="329"/>
      <c r="Q77" s="329"/>
      <c r="R77" s="329"/>
      <c r="S77" s="329"/>
      <c r="T77" s="329"/>
    </row>
    <row r="78" spans="1:20" s="330" customFormat="1" ht="23.25" customHeight="1">
      <c r="A78" s="329"/>
      <c r="B78" s="544"/>
      <c r="C78" s="545"/>
      <c r="D78" s="545"/>
      <c r="E78" s="545"/>
      <c r="F78" s="545"/>
      <c r="G78" s="545"/>
      <c r="H78" s="545"/>
      <c r="I78" s="545"/>
      <c r="J78" s="545"/>
      <c r="K78" s="545"/>
      <c r="L78" s="545"/>
      <c r="M78" s="546"/>
      <c r="N78" s="329"/>
      <c r="O78" s="329"/>
      <c r="P78" s="329"/>
      <c r="Q78" s="329"/>
      <c r="R78" s="329"/>
      <c r="S78" s="329"/>
      <c r="T78" s="329"/>
    </row>
    <row r="79" spans="1:20" s="330" customFormat="1">
      <c r="A79" s="329"/>
      <c r="B79" s="335"/>
      <c r="C79" s="335"/>
      <c r="D79" s="335"/>
      <c r="E79" s="335"/>
      <c r="F79" s="335"/>
      <c r="G79" s="335"/>
      <c r="H79" s="335"/>
      <c r="I79" s="335"/>
      <c r="J79" s="335"/>
      <c r="K79" s="335"/>
      <c r="L79" s="335"/>
      <c r="M79" s="335"/>
      <c r="N79" s="329"/>
      <c r="O79" s="329"/>
      <c r="P79" s="329"/>
      <c r="Q79" s="329"/>
      <c r="R79" s="329"/>
      <c r="S79" s="329"/>
      <c r="T79" s="329"/>
    </row>
    <row r="80" spans="1:20" s="330" customFormat="1">
      <c r="A80" s="329"/>
      <c r="B80" s="547" t="s">
        <v>267</v>
      </c>
      <c r="C80" s="548"/>
      <c r="D80" s="548"/>
      <c r="E80" s="548"/>
      <c r="F80" s="548"/>
      <c r="G80" s="548"/>
      <c r="H80" s="548"/>
      <c r="I80" s="548"/>
      <c r="J80" s="548"/>
      <c r="K80" s="548"/>
      <c r="L80" s="548"/>
      <c r="M80" s="549"/>
      <c r="N80" s="329"/>
      <c r="O80" s="329"/>
      <c r="P80" s="329"/>
      <c r="Q80" s="329"/>
      <c r="R80" s="329"/>
      <c r="S80" s="329"/>
      <c r="T80" s="329"/>
    </row>
    <row r="81" spans="1:20" s="330" customFormat="1" ht="23.25" customHeight="1">
      <c r="A81" s="329"/>
      <c r="B81" s="541">
        <f>'MR App Form'!A266:L266</f>
        <v>0</v>
      </c>
      <c r="C81" s="542"/>
      <c r="D81" s="542"/>
      <c r="E81" s="542"/>
      <c r="F81" s="542"/>
      <c r="G81" s="542"/>
      <c r="H81" s="542"/>
      <c r="I81" s="542"/>
      <c r="J81" s="542"/>
      <c r="K81" s="542"/>
      <c r="L81" s="542"/>
      <c r="M81" s="543"/>
      <c r="N81" s="329"/>
      <c r="O81" s="329"/>
      <c r="P81" s="329"/>
      <c r="Q81" s="329"/>
      <c r="R81" s="329"/>
      <c r="S81" s="329"/>
      <c r="T81" s="329"/>
    </row>
    <row r="82" spans="1:20" s="330" customFormat="1" ht="23.25" customHeight="1">
      <c r="A82" s="329"/>
      <c r="B82" s="541"/>
      <c r="C82" s="542"/>
      <c r="D82" s="542"/>
      <c r="E82" s="542"/>
      <c r="F82" s="542"/>
      <c r="G82" s="542"/>
      <c r="H82" s="542"/>
      <c r="I82" s="542"/>
      <c r="J82" s="542"/>
      <c r="K82" s="542"/>
      <c r="L82" s="542"/>
      <c r="M82" s="543"/>
      <c r="N82" s="329"/>
      <c r="O82" s="329"/>
      <c r="P82" s="329"/>
      <c r="Q82" s="329"/>
      <c r="R82" s="329"/>
      <c r="S82" s="329"/>
      <c r="T82" s="329"/>
    </row>
    <row r="83" spans="1:20" s="330" customFormat="1" ht="23.25" customHeight="1">
      <c r="A83" s="329"/>
      <c r="B83" s="541"/>
      <c r="C83" s="542"/>
      <c r="D83" s="542"/>
      <c r="E83" s="542"/>
      <c r="F83" s="542"/>
      <c r="G83" s="542"/>
      <c r="H83" s="542"/>
      <c r="I83" s="542"/>
      <c r="J83" s="542"/>
      <c r="K83" s="542"/>
      <c r="L83" s="542"/>
      <c r="M83" s="543"/>
      <c r="N83" s="329"/>
      <c r="O83" s="329"/>
      <c r="P83" s="329"/>
      <c r="Q83" s="329"/>
      <c r="R83" s="329"/>
      <c r="S83" s="329"/>
      <c r="T83" s="329"/>
    </row>
    <row r="84" spans="1:20" s="330" customFormat="1" ht="23.25" customHeight="1">
      <c r="A84" s="329"/>
      <c r="B84" s="541"/>
      <c r="C84" s="542"/>
      <c r="D84" s="542"/>
      <c r="E84" s="542"/>
      <c r="F84" s="542"/>
      <c r="G84" s="542"/>
      <c r="H84" s="542"/>
      <c r="I84" s="542"/>
      <c r="J84" s="542"/>
      <c r="K84" s="542"/>
      <c r="L84" s="542"/>
      <c r="M84" s="543"/>
      <c r="N84" s="329"/>
      <c r="O84" s="329"/>
      <c r="P84" s="329"/>
      <c r="Q84" s="329"/>
      <c r="R84" s="329"/>
      <c r="S84" s="329"/>
      <c r="T84" s="329"/>
    </row>
    <row r="85" spans="1:20" s="330" customFormat="1" ht="23.25" customHeight="1">
      <c r="A85" s="329"/>
      <c r="B85" s="541"/>
      <c r="C85" s="542"/>
      <c r="D85" s="542"/>
      <c r="E85" s="542"/>
      <c r="F85" s="542"/>
      <c r="G85" s="542"/>
      <c r="H85" s="542"/>
      <c r="I85" s="542"/>
      <c r="J85" s="542"/>
      <c r="K85" s="542"/>
      <c r="L85" s="542"/>
      <c r="M85" s="543"/>
      <c r="N85" s="329"/>
      <c r="O85" s="329"/>
      <c r="P85" s="329"/>
      <c r="Q85" s="329"/>
      <c r="R85" s="329"/>
      <c r="S85" s="329"/>
      <c r="T85" s="329"/>
    </row>
    <row r="86" spans="1:20" s="330" customFormat="1" ht="23.25" customHeight="1">
      <c r="A86" s="329"/>
      <c r="B86" s="541"/>
      <c r="C86" s="542"/>
      <c r="D86" s="542"/>
      <c r="E86" s="542"/>
      <c r="F86" s="542"/>
      <c r="G86" s="542"/>
      <c r="H86" s="542"/>
      <c r="I86" s="542"/>
      <c r="J86" s="542"/>
      <c r="K86" s="542"/>
      <c r="L86" s="542"/>
      <c r="M86" s="543"/>
      <c r="N86" s="329"/>
      <c r="O86" s="329"/>
      <c r="P86" s="329"/>
      <c r="Q86" s="329"/>
      <c r="R86" s="329"/>
      <c r="S86" s="329"/>
      <c r="T86" s="329"/>
    </row>
    <row r="87" spans="1:20" s="330" customFormat="1" ht="23.25" customHeight="1">
      <c r="A87" s="329"/>
      <c r="B87" s="541"/>
      <c r="C87" s="542"/>
      <c r="D87" s="542"/>
      <c r="E87" s="542"/>
      <c r="F87" s="542"/>
      <c r="G87" s="542"/>
      <c r="H87" s="542"/>
      <c r="I87" s="542"/>
      <c r="J87" s="542"/>
      <c r="K87" s="542"/>
      <c r="L87" s="542"/>
      <c r="M87" s="543"/>
      <c r="N87" s="329"/>
      <c r="O87" s="329"/>
      <c r="P87" s="329"/>
      <c r="Q87" s="329"/>
      <c r="R87" s="329"/>
      <c r="S87" s="329"/>
      <c r="T87" s="329"/>
    </row>
    <row r="88" spans="1:20" s="330" customFormat="1" ht="23.25" customHeight="1">
      <c r="A88" s="329"/>
      <c r="B88" s="544"/>
      <c r="C88" s="545"/>
      <c r="D88" s="545"/>
      <c r="E88" s="545"/>
      <c r="F88" s="545"/>
      <c r="G88" s="545"/>
      <c r="H88" s="545"/>
      <c r="I88" s="545"/>
      <c r="J88" s="545"/>
      <c r="K88" s="545"/>
      <c r="L88" s="545"/>
      <c r="M88" s="546"/>
      <c r="N88" s="329"/>
      <c r="O88" s="329"/>
      <c r="P88" s="329"/>
      <c r="Q88" s="329"/>
      <c r="R88" s="329"/>
      <c r="S88" s="329"/>
      <c r="T88" s="329"/>
    </row>
    <row r="89" spans="1:20" s="330" customFormat="1">
      <c r="A89" s="329"/>
      <c r="B89" s="335"/>
      <c r="C89" s="335"/>
      <c r="D89" s="335"/>
      <c r="E89" s="335"/>
      <c r="F89" s="335"/>
      <c r="G89" s="335"/>
      <c r="H89" s="335"/>
      <c r="I89" s="335"/>
      <c r="J89" s="335"/>
      <c r="K89" s="335"/>
      <c r="L89" s="335"/>
      <c r="M89" s="335"/>
      <c r="N89" s="329"/>
      <c r="O89" s="329"/>
      <c r="P89" s="329"/>
      <c r="Q89" s="329"/>
      <c r="R89" s="329"/>
      <c r="S89" s="329"/>
      <c r="T89" s="329"/>
    </row>
    <row r="90" spans="1:20" s="330" customFormat="1">
      <c r="A90" s="329"/>
      <c r="B90" s="547" t="s">
        <v>269</v>
      </c>
      <c r="C90" s="548"/>
      <c r="D90" s="548"/>
      <c r="E90" s="548"/>
      <c r="F90" s="548"/>
      <c r="G90" s="548"/>
      <c r="H90" s="548"/>
      <c r="I90" s="548"/>
      <c r="J90" s="548"/>
      <c r="K90" s="548"/>
      <c r="L90" s="548"/>
      <c r="M90" s="549"/>
      <c r="N90" s="329"/>
      <c r="O90" s="329"/>
      <c r="P90" s="329"/>
      <c r="Q90" s="329"/>
      <c r="R90" s="329"/>
      <c r="S90" s="329"/>
      <c r="T90" s="329"/>
    </row>
    <row r="91" spans="1:20" s="330" customFormat="1" ht="23.25" customHeight="1">
      <c r="A91" s="329"/>
      <c r="B91" s="596">
        <f>'MR App Form'!A268:L268</f>
        <v>0</v>
      </c>
      <c r="C91" s="597"/>
      <c r="D91" s="597"/>
      <c r="E91" s="597"/>
      <c r="F91" s="597"/>
      <c r="G91" s="597"/>
      <c r="H91" s="597"/>
      <c r="I91" s="597"/>
      <c r="J91" s="597"/>
      <c r="K91" s="597"/>
      <c r="L91" s="597"/>
      <c r="M91" s="598"/>
      <c r="N91" s="329"/>
      <c r="O91" s="329"/>
      <c r="P91" s="329"/>
      <c r="Q91" s="329"/>
      <c r="R91" s="329"/>
      <c r="S91" s="329"/>
      <c r="T91" s="329"/>
    </row>
    <row r="92" spans="1:20" s="330" customFormat="1" ht="23.25" customHeight="1">
      <c r="A92" s="329"/>
      <c r="B92" s="541"/>
      <c r="C92" s="542"/>
      <c r="D92" s="542"/>
      <c r="E92" s="542"/>
      <c r="F92" s="542"/>
      <c r="G92" s="542"/>
      <c r="H92" s="542"/>
      <c r="I92" s="542"/>
      <c r="J92" s="542"/>
      <c r="K92" s="542"/>
      <c r="L92" s="542"/>
      <c r="M92" s="543"/>
      <c r="N92" s="329"/>
      <c r="O92" s="329"/>
      <c r="P92" s="329"/>
      <c r="Q92" s="329"/>
      <c r="R92" s="329"/>
      <c r="S92" s="329"/>
      <c r="T92" s="329"/>
    </row>
    <row r="93" spans="1:20" s="330" customFormat="1" ht="23.25" customHeight="1">
      <c r="A93" s="329"/>
      <c r="B93" s="541"/>
      <c r="C93" s="542"/>
      <c r="D93" s="542"/>
      <c r="E93" s="542"/>
      <c r="F93" s="542"/>
      <c r="G93" s="542"/>
      <c r="H93" s="542"/>
      <c r="I93" s="542"/>
      <c r="J93" s="542"/>
      <c r="K93" s="542"/>
      <c r="L93" s="542"/>
      <c r="M93" s="543"/>
      <c r="N93" s="329"/>
      <c r="O93" s="329"/>
      <c r="P93" s="329"/>
      <c r="Q93" s="329"/>
      <c r="R93" s="329"/>
      <c r="S93" s="329"/>
      <c r="T93" s="329"/>
    </row>
    <row r="94" spans="1:20" s="330" customFormat="1" ht="23.25" customHeight="1">
      <c r="A94" s="329"/>
      <c r="B94" s="541"/>
      <c r="C94" s="542"/>
      <c r="D94" s="542"/>
      <c r="E94" s="542"/>
      <c r="F94" s="542"/>
      <c r="G94" s="542"/>
      <c r="H94" s="542"/>
      <c r="I94" s="542"/>
      <c r="J94" s="542"/>
      <c r="K94" s="542"/>
      <c r="L94" s="542"/>
      <c r="M94" s="543"/>
      <c r="N94" s="329"/>
      <c r="O94" s="329"/>
      <c r="P94" s="329"/>
      <c r="Q94" s="329"/>
      <c r="R94" s="329"/>
      <c r="S94" s="329"/>
      <c r="T94" s="329"/>
    </row>
    <row r="95" spans="1:20" s="330" customFormat="1" ht="23.25" customHeight="1">
      <c r="A95" s="329"/>
      <c r="B95" s="541"/>
      <c r="C95" s="542"/>
      <c r="D95" s="542"/>
      <c r="E95" s="542"/>
      <c r="F95" s="542"/>
      <c r="G95" s="542"/>
      <c r="H95" s="542"/>
      <c r="I95" s="542"/>
      <c r="J95" s="542"/>
      <c r="K95" s="542"/>
      <c r="L95" s="542"/>
      <c r="M95" s="543"/>
      <c r="N95" s="329"/>
      <c r="O95" s="329"/>
      <c r="P95" s="329"/>
      <c r="Q95" s="329"/>
      <c r="R95" s="329"/>
      <c r="S95" s="329"/>
      <c r="T95" s="329"/>
    </row>
    <row r="96" spans="1:20" s="330" customFormat="1" ht="23.25" customHeight="1">
      <c r="A96" s="329"/>
      <c r="B96" s="541"/>
      <c r="C96" s="542"/>
      <c r="D96" s="542"/>
      <c r="E96" s="542"/>
      <c r="F96" s="542"/>
      <c r="G96" s="542"/>
      <c r="H96" s="542"/>
      <c r="I96" s="542"/>
      <c r="J96" s="542"/>
      <c r="K96" s="542"/>
      <c r="L96" s="542"/>
      <c r="M96" s="543"/>
      <c r="N96" s="329"/>
      <c r="O96" s="329"/>
      <c r="P96" s="329"/>
      <c r="Q96" s="329"/>
      <c r="R96" s="329"/>
      <c r="S96" s="329"/>
      <c r="T96" s="329"/>
    </row>
    <row r="97" spans="1:76" s="330" customFormat="1" ht="23.25" customHeight="1">
      <c r="A97" s="329"/>
      <c r="B97" s="541"/>
      <c r="C97" s="542"/>
      <c r="D97" s="542"/>
      <c r="E97" s="542"/>
      <c r="F97" s="542"/>
      <c r="G97" s="542"/>
      <c r="H97" s="542"/>
      <c r="I97" s="542"/>
      <c r="J97" s="542"/>
      <c r="K97" s="542"/>
      <c r="L97" s="542"/>
      <c r="M97" s="543"/>
      <c r="N97" s="329"/>
      <c r="O97" s="329"/>
      <c r="P97" s="329"/>
      <c r="Q97" s="329"/>
      <c r="R97" s="329"/>
      <c r="S97" s="329"/>
      <c r="T97" s="329"/>
    </row>
    <row r="98" spans="1:76" s="330" customFormat="1" ht="23.25" customHeight="1">
      <c r="A98" s="329"/>
      <c r="B98" s="544"/>
      <c r="C98" s="545"/>
      <c r="D98" s="545"/>
      <c r="E98" s="545"/>
      <c r="F98" s="545"/>
      <c r="G98" s="545"/>
      <c r="H98" s="545"/>
      <c r="I98" s="545"/>
      <c r="J98" s="545"/>
      <c r="K98" s="545"/>
      <c r="L98" s="545"/>
      <c r="M98" s="546"/>
      <c r="N98" s="329"/>
      <c r="O98" s="329"/>
      <c r="P98" s="329"/>
      <c r="Q98" s="329"/>
      <c r="R98" s="329"/>
      <c r="S98" s="329"/>
      <c r="T98" s="329"/>
    </row>
    <row r="99" spans="1:76" s="330" customFormat="1">
      <c r="A99" s="329"/>
      <c r="B99" s="335"/>
      <c r="C99" s="335"/>
      <c r="D99" s="335"/>
      <c r="E99" s="335"/>
      <c r="F99" s="335"/>
      <c r="G99" s="335"/>
      <c r="H99" s="335"/>
      <c r="I99" s="335"/>
      <c r="J99" s="335"/>
      <c r="K99" s="335"/>
      <c r="L99" s="335"/>
      <c r="M99" s="335"/>
      <c r="N99" s="329"/>
      <c r="O99" s="329"/>
      <c r="P99" s="329"/>
      <c r="Q99" s="329"/>
      <c r="R99" s="329"/>
      <c r="S99" s="329"/>
      <c r="T99" s="329"/>
    </row>
    <row r="100" spans="1:76">
      <c r="A100" s="42"/>
      <c r="B100" s="61"/>
      <c r="C100" s="343"/>
      <c r="D100" s="343"/>
      <c r="E100" s="45"/>
      <c r="F100" s="42"/>
      <c r="G100" s="42"/>
      <c r="H100" s="42"/>
      <c r="I100" s="42"/>
      <c r="J100" s="42"/>
      <c r="K100" s="42"/>
      <c r="L100" s="42"/>
      <c r="M100" s="42"/>
      <c r="N100" s="42"/>
      <c r="O100" s="42"/>
      <c r="P100" s="42"/>
      <c r="Q100" s="42"/>
      <c r="R100" s="42"/>
      <c r="S100" s="42"/>
      <c r="T100" s="42"/>
    </row>
    <row r="101" spans="1:76">
      <c r="A101" s="42"/>
      <c r="C101" s="342"/>
      <c r="D101" s="110"/>
      <c r="E101" s="112"/>
      <c r="F101" s="575"/>
      <c r="G101" s="575"/>
      <c r="H101" s="575"/>
      <c r="I101" s="575"/>
      <c r="J101" s="575"/>
      <c r="K101" s="575"/>
      <c r="L101" s="575"/>
      <c r="M101" s="575"/>
      <c r="N101" s="96"/>
      <c r="O101" s="96"/>
      <c r="P101" s="96"/>
      <c r="Q101" s="97"/>
      <c r="R101" s="97"/>
      <c r="S101" s="97"/>
      <c r="T101" s="97"/>
    </row>
    <row r="102" spans="1:76">
      <c r="A102" s="42"/>
      <c r="B102" s="111" t="s">
        <v>77</v>
      </c>
      <c r="C102" s="113"/>
      <c r="D102" s="110"/>
      <c r="E102" s="112"/>
      <c r="F102" s="575"/>
      <c r="G102" s="575"/>
      <c r="H102" s="575"/>
      <c r="I102" s="575"/>
      <c r="J102" s="575"/>
      <c r="K102" s="575"/>
      <c r="L102" s="575"/>
      <c r="M102" s="575"/>
      <c r="N102" s="96"/>
      <c r="O102" s="96"/>
      <c r="P102" s="96"/>
      <c r="Q102" s="97"/>
      <c r="R102" s="97"/>
      <c r="S102" s="97"/>
      <c r="T102" s="97"/>
    </row>
    <row r="103" spans="1:76" s="41" customFormat="1" ht="11.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98"/>
      <c r="BG103" s="2"/>
      <c r="BH103" s="2"/>
      <c r="BI103" s="2"/>
      <c r="BJ103" s="2"/>
      <c r="BK103" s="2"/>
      <c r="BL103" s="2"/>
      <c r="BM103" s="2"/>
      <c r="BN103" s="2"/>
      <c r="BO103" s="2"/>
      <c r="BP103" s="2"/>
      <c r="BQ103" s="99"/>
      <c r="BR103" s="99"/>
      <c r="BS103" s="99"/>
      <c r="BT103" s="99"/>
    </row>
    <row r="104" spans="1:76" ht="75" customHeight="1">
      <c r="A104" s="42"/>
      <c r="B104" s="570" t="str">
        <f>"The project appears feasible for "&amp;$B$3&amp;" to fund.  Our general repayment terms and any conditions are stated above and/or in the comment block below.  "&amp;$B$3&amp;" understands and acknowledges the RAD program requirements and policies and agrees to cooperate with the applicable RAD processes, as appropriate. This letter of intent is not a firm commitment.  Final approval will be contingent on the results of "&amp;$B$3&amp;" due diligence process and approvals."</f>
        <v>The project appears feasible for ABC Mortgage Company to fund.  Our general repayment terms and any conditions are stated above and/or in the comment block below.  ABC Mortgage Company understands and acknowledges the RAD program requirements and policies and agrees to cooperate with the applicable RAD processes, as appropriate. This letter of intent is not a firm commitment.  Final approval will be contingent on the results of ABC Mortgage Company due diligence process and approvals.</v>
      </c>
      <c r="C104" s="570"/>
      <c r="D104" s="570"/>
      <c r="E104" s="570"/>
      <c r="F104" s="570"/>
      <c r="G104" s="570"/>
      <c r="H104" s="570"/>
      <c r="I104" s="570"/>
      <c r="J104" s="570"/>
      <c r="K104" s="570"/>
      <c r="L104" s="570"/>
      <c r="M104" s="570"/>
      <c r="N104" s="42"/>
      <c r="O104" s="42"/>
      <c r="P104" s="42"/>
      <c r="Q104" s="42"/>
      <c r="R104" s="42"/>
      <c r="S104" s="42"/>
      <c r="T104" s="42"/>
    </row>
    <row r="105" spans="1:76">
      <c r="A105" s="42"/>
      <c r="B105" s="316"/>
      <c r="C105" s="316"/>
      <c r="D105" s="316"/>
      <c r="E105" s="316"/>
      <c r="F105" s="316"/>
      <c r="G105" s="316"/>
      <c r="H105" s="316"/>
      <c r="I105" s="316"/>
      <c r="J105" s="316"/>
      <c r="K105" s="316"/>
      <c r="L105" s="316"/>
      <c r="M105" s="316"/>
      <c r="N105" s="42"/>
      <c r="O105" s="42"/>
      <c r="P105" s="42"/>
      <c r="Q105" s="42"/>
      <c r="R105" s="42"/>
      <c r="S105" s="42"/>
      <c r="T105" s="42"/>
    </row>
    <row r="106" spans="1:76" ht="59.25" customHeight="1">
      <c r="A106" s="42"/>
      <c r="B106" s="571" t="s">
        <v>78</v>
      </c>
      <c r="C106" s="571"/>
      <c r="D106" s="571"/>
      <c r="E106" s="571"/>
      <c r="F106" s="571"/>
      <c r="G106" s="571"/>
      <c r="H106" s="571"/>
      <c r="I106" s="571"/>
      <c r="J106" s="571"/>
      <c r="K106" s="571"/>
      <c r="L106" s="571"/>
      <c r="M106" s="571"/>
      <c r="N106" s="42"/>
      <c r="O106" s="42"/>
      <c r="P106" s="42"/>
      <c r="Q106" s="42"/>
      <c r="R106" s="42"/>
      <c r="S106" s="42"/>
      <c r="T106" s="42"/>
    </row>
    <row r="107" spans="1:76" s="41" customFormat="1">
      <c r="A107" s="27"/>
      <c r="B107" s="27"/>
      <c r="C107" s="27"/>
      <c r="D107" s="27"/>
      <c r="E107" s="27"/>
      <c r="F107" s="27"/>
      <c r="G107" s="27"/>
      <c r="H107" s="27"/>
      <c r="I107" s="27"/>
      <c r="J107" s="27"/>
      <c r="K107" s="27"/>
      <c r="L107" s="27"/>
      <c r="M107" s="27"/>
      <c r="N107" s="27"/>
      <c r="O107" s="27"/>
      <c r="P107" s="27"/>
      <c r="Q107" s="27"/>
      <c r="R107" s="27"/>
      <c r="S107" s="27"/>
      <c r="T107" s="27"/>
      <c r="U107" s="100" t="s">
        <v>79</v>
      </c>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98"/>
      <c r="BG107" s="2"/>
      <c r="BH107" s="2"/>
      <c r="BI107" s="2"/>
      <c r="BJ107" s="2"/>
      <c r="BK107" s="2"/>
      <c r="BL107" s="2"/>
      <c r="BM107" s="2"/>
      <c r="BN107" s="2"/>
      <c r="BO107" s="2"/>
      <c r="BP107" s="2"/>
      <c r="BQ107" s="99"/>
      <c r="BR107" s="99"/>
      <c r="BS107" s="99"/>
      <c r="BT107" s="99"/>
    </row>
    <row r="108" spans="1:76" s="41" customFormat="1">
      <c r="A108" s="27"/>
      <c r="B108" s="111" t="str">
        <f>B3&amp;": By "&amp;B6&amp;" ("&amp;D6&amp;")"</f>
        <v>ABC Mortgage Company: By Pat Winslow (President)</v>
      </c>
      <c r="C108" s="111"/>
      <c r="D108" s="111"/>
      <c r="E108" s="111"/>
      <c r="F108" s="111"/>
      <c r="G108" s="111"/>
      <c r="H108" s="111"/>
      <c r="I108" s="111"/>
      <c r="J108" s="111"/>
      <c r="K108" s="111"/>
      <c r="L108" s="111"/>
      <c r="M108" s="111"/>
      <c r="N108" s="27"/>
      <c r="O108" s="27"/>
      <c r="P108" s="27"/>
      <c r="Q108" s="27"/>
      <c r="R108" s="27"/>
      <c r="S108" s="27"/>
      <c r="T108" s="27"/>
      <c r="U108" s="100"/>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98"/>
      <c r="BG108" s="2"/>
      <c r="BH108" s="2"/>
      <c r="BI108" s="2"/>
      <c r="BJ108" s="2"/>
      <c r="BK108" s="2"/>
      <c r="BL108" s="2"/>
      <c r="BM108" s="2"/>
      <c r="BN108" s="2"/>
      <c r="BO108" s="2"/>
      <c r="BP108" s="2"/>
      <c r="BQ108" s="99"/>
      <c r="BR108" s="99"/>
      <c r="BS108" s="99"/>
      <c r="BT108" s="99"/>
    </row>
    <row r="109" spans="1:76" s="41" customFormat="1" ht="35.25" customHeight="1">
      <c r="A109" s="27"/>
      <c r="B109" s="27"/>
      <c r="C109" s="27"/>
      <c r="D109" s="27"/>
      <c r="E109" s="27"/>
      <c r="F109" s="27"/>
      <c r="G109" s="27"/>
      <c r="H109" s="27"/>
      <c r="I109" s="27"/>
      <c r="J109" s="27"/>
      <c r="K109" s="27"/>
      <c r="L109" s="27"/>
      <c r="M109" s="27"/>
      <c r="N109" s="27"/>
      <c r="O109" s="27"/>
      <c r="P109" s="27"/>
      <c r="Q109" s="27"/>
      <c r="R109" s="27"/>
      <c r="S109" s="27"/>
      <c r="T109" s="27"/>
      <c r="U109" s="100"/>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98"/>
      <c r="BG109" s="2"/>
      <c r="BH109" s="2"/>
      <c r="BI109" s="2"/>
      <c r="BJ109" s="2"/>
      <c r="BK109" s="2"/>
      <c r="BL109" s="2"/>
      <c r="BM109" s="2"/>
      <c r="BN109" s="2"/>
      <c r="BO109" s="2"/>
      <c r="BP109" s="2"/>
      <c r="BQ109" s="99"/>
      <c r="BR109" s="99"/>
      <c r="BS109" s="99"/>
      <c r="BT109" s="99"/>
    </row>
    <row r="110" spans="1:76">
      <c r="A110" s="42"/>
      <c r="B110" s="529"/>
      <c r="C110" s="529"/>
      <c r="D110" s="529"/>
      <c r="E110" s="529"/>
      <c r="F110" s="28"/>
      <c r="G110" s="561">
        <f>G6</f>
        <v>40942</v>
      </c>
      <c r="H110" s="561"/>
      <c r="I110" s="561"/>
      <c r="J110" s="561"/>
      <c r="K110" s="561"/>
      <c r="L110" s="561"/>
      <c r="M110" s="561"/>
      <c r="N110" s="101"/>
      <c r="O110" s="101"/>
      <c r="P110" s="28"/>
      <c r="Q110" s="28"/>
      <c r="R110" s="28"/>
      <c r="S110" s="28"/>
      <c r="T110" s="28"/>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3"/>
      <c r="BI110" s="103"/>
      <c r="BJ110" s="103"/>
      <c r="BK110" s="103"/>
      <c r="BL110" s="103"/>
      <c r="BM110" s="103"/>
      <c r="BN110" s="103"/>
      <c r="BO110" s="103"/>
      <c r="BP110" s="103"/>
      <c r="BQ110" s="103"/>
      <c r="BR110" s="103"/>
      <c r="BS110" s="103"/>
      <c r="BT110" s="103"/>
      <c r="BU110" s="103"/>
      <c r="BV110" s="103"/>
      <c r="BW110" s="103"/>
      <c r="BX110" s="103"/>
    </row>
    <row r="111" spans="1:76">
      <c r="A111" s="42"/>
      <c r="B111" s="115" t="s">
        <v>102</v>
      </c>
      <c r="C111" s="104"/>
      <c r="D111" s="104"/>
      <c r="E111" s="104"/>
      <c r="F111" s="104"/>
      <c r="G111" s="550" t="str">
        <f>"Date: "&amp;TEXT(G6,"mmmm dd, yyyy")</f>
        <v>Date: February 03, 2012</v>
      </c>
      <c r="H111" s="550"/>
      <c r="I111" s="550"/>
      <c r="J111" s="550"/>
      <c r="K111" s="550"/>
      <c r="L111" s="550"/>
      <c r="M111" s="550"/>
      <c r="N111" s="104"/>
      <c r="O111" s="104"/>
      <c r="P111" s="104"/>
      <c r="Q111" s="104"/>
      <c r="R111" s="104"/>
      <c r="S111" s="104"/>
      <c r="T111" s="104"/>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3"/>
      <c r="BI111" s="103"/>
      <c r="BJ111" s="103"/>
      <c r="BK111" s="103"/>
      <c r="BL111" s="103"/>
      <c r="BM111" s="103"/>
      <c r="BN111" s="103"/>
      <c r="BO111" s="103"/>
      <c r="BP111" s="103"/>
      <c r="BQ111" s="103"/>
      <c r="BR111" s="103"/>
      <c r="BS111" s="103"/>
      <c r="BT111" s="103"/>
      <c r="BU111" s="103"/>
      <c r="BV111" s="103"/>
      <c r="BW111" s="103"/>
      <c r="BX111" s="103"/>
    </row>
    <row r="112" spans="1:76">
      <c r="A112" s="42"/>
      <c r="B112" s="97"/>
      <c r="C112" s="97"/>
      <c r="D112" s="97"/>
      <c r="E112" s="97"/>
      <c r="F112" s="97"/>
      <c r="G112" s="97"/>
      <c r="H112" s="97"/>
      <c r="I112" s="97"/>
      <c r="J112" s="97"/>
      <c r="K112" s="97"/>
      <c r="L112" s="97"/>
      <c r="M112" s="97"/>
      <c r="N112" s="97"/>
      <c r="O112" s="97"/>
      <c r="P112" s="97"/>
      <c r="Q112" s="97"/>
      <c r="R112" s="97"/>
      <c r="S112" s="97"/>
      <c r="T112" s="97"/>
    </row>
    <row r="113" spans="1:20">
      <c r="A113" s="42"/>
      <c r="B113" s="42"/>
      <c r="C113" s="42"/>
      <c r="D113" s="42"/>
      <c r="E113" s="42"/>
      <c r="F113" s="42"/>
      <c r="G113" s="160"/>
      <c r="H113" s="42"/>
      <c r="I113" s="42"/>
      <c r="J113" s="42"/>
      <c r="K113" s="42"/>
      <c r="L113" s="42"/>
      <c r="M113" s="42"/>
      <c r="N113" s="42"/>
      <c r="O113" s="42"/>
      <c r="P113" s="42"/>
      <c r="Q113" s="42"/>
      <c r="R113" s="42"/>
      <c r="S113" s="42"/>
      <c r="T113" s="42"/>
    </row>
    <row r="114" spans="1:20">
      <c r="A114" s="42"/>
      <c r="B114" s="42"/>
      <c r="C114" s="42"/>
      <c r="D114" s="42"/>
      <c r="E114" s="42"/>
      <c r="F114" s="42"/>
      <c r="G114" s="42"/>
      <c r="H114" s="42"/>
      <c r="I114" s="42"/>
      <c r="J114" s="42"/>
      <c r="K114" s="42"/>
      <c r="L114" s="42"/>
      <c r="M114" s="42"/>
      <c r="N114" s="42"/>
      <c r="O114" s="42"/>
      <c r="P114" s="42"/>
      <c r="Q114" s="42"/>
      <c r="R114" s="42"/>
      <c r="S114" s="42"/>
      <c r="T114" s="42"/>
    </row>
    <row r="115" spans="1:20">
      <c r="A115" s="42"/>
      <c r="B115" s="42"/>
      <c r="C115" s="42"/>
      <c r="D115" s="42"/>
      <c r="E115" s="42"/>
      <c r="F115" s="42"/>
      <c r="G115" s="42"/>
      <c r="H115" s="42"/>
      <c r="I115" s="42"/>
      <c r="J115" s="42"/>
      <c r="K115" s="42"/>
      <c r="L115" s="42"/>
      <c r="M115" s="42"/>
      <c r="N115" s="42"/>
      <c r="O115" s="42"/>
      <c r="P115" s="42"/>
      <c r="Q115" s="42"/>
      <c r="R115" s="42"/>
      <c r="S115" s="42"/>
      <c r="T115" s="42"/>
    </row>
    <row r="116" spans="1:20">
      <c r="A116" s="42"/>
      <c r="B116" s="42"/>
      <c r="C116" s="42"/>
      <c r="D116" s="42"/>
      <c r="E116" s="42"/>
      <c r="F116" s="42"/>
      <c r="G116" s="42"/>
      <c r="H116" s="42"/>
      <c r="I116" s="42"/>
      <c r="J116" s="42"/>
      <c r="K116" s="42"/>
      <c r="L116" s="42"/>
      <c r="M116" s="42"/>
      <c r="N116" s="42"/>
      <c r="O116" s="42"/>
      <c r="P116" s="42"/>
      <c r="Q116" s="42"/>
      <c r="R116" s="42"/>
      <c r="S116" s="42"/>
      <c r="T116" s="42"/>
    </row>
    <row r="117" spans="1:20">
      <c r="A117" s="42"/>
      <c r="B117" s="42"/>
      <c r="C117" s="42"/>
      <c r="D117" s="42"/>
      <c r="E117" s="42"/>
      <c r="F117" s="42"/>
      <c r="G117" s="42"/>
      <c r="H117" s="42"/>
      <c r="I117" s="42"/>
      <c r="J117" s="42"/>
      <c r="K117" s="42"/>
      <c r="L117" s="42"/>
      <c r="M117" s="42"/>
      <c r="N117" s="42"/>
      <c r="O117" s="42"/>
      <c r="P117" s="42"/>
      <c r="Q117" s="42"/>
      <c r="R117" s="42"/>
      <c r="S117" s="42"/>
      <c r="T117" s="42"/>
    </row>
    <row r="118" spans="1:20">
      <c r="A118" s="42"/>
      <c r="B118" s="42"/>
      <c r="C118" s="42"/>
      <c r="D118" s="42"/>
      <c r="E118" s="42"/>
      <c r="F118" s="42"/>
      <c r="G118" s="42"/>
      <c r="H118" s="42"/>
      <c r="I118" s="42"/>
      <c r="J118" s="42"/>
      <c r="K118" s="42"/>
      <c r="L118" s="42"/>
      <c r="M118" s="42"/>
      <c r="N118" s="42"/>
      <c r="O118" s="42"/>
      <c r="P118" s="42"/>
      <c r="Q118" s="42"/>
      <c r="R118" s="42"/>
      <c r="S118" s="42"/>
      <c r="T118" s="42"/>
    </row>
    <row r="119" spans="1:20">
      <c r="A119" s="42"/>
      <c r="B119" s="42"/>
      <c r="C119" s="42"/>
      <c r="D119" s="42"/>
      <c r="E119" s="42"/>
      <c r="F119" s="42"/>
      <c r="G119" s="42"/>
      <c r="H119" s="42"/>
      <c r="I119" s="42"/>
      <c r="J119" s="42"/>
      <c r="K119" s="42"/>
      <c r="L119" s="42"/>
      <c r="M119" s="42"/>
      <c r="N119" s="42"/>
      <c r="O119" s="42"/>
      <c r="P119" s="42"/>
      <c r="Q119" s="42"/>
      <c r="R119" s="42"/>
      <c r="S119" s="42"/>
      <c r="T119" s="42"/>
    </row>
    <row r="120" spans="1:20">
      <c r="A120" s="42"/>
      <c r="B120" s="42"/>
      <c r="C120" s="42"/>
      <c r="D120" s="42"/>
      <c r="E120" s="42"/>
      <c r="F120" s="42"/>
      <c r="G120" s="42"/>
      <c r="H120" s="42"/>
      <c r="I120" s="42"/>
      <c r="J120" s="42"/>
      <c r="K120" s="42"/>
      <c r="L120" s="42"/>
      <c r="M120" s="42"/>
      <c r="N120" s="42"/>
      <c r="O120" s="42"/>
      <c r="P120" s="42"/>
      <c r="Q120" s="42"/>
      <c r="R120" s="42"/>
      <c r="S120" s="42"/>
      <c r="T120" s="42"/>
    </row>
    <row r="121" spans="1:20">
      <c r="A121" s="42"/>
      <c r="B121" s="42"/>
      <c r="C121" s="42"/>
      <c r="D121" s="42"/>
      <c r="E121" s="42"/>
      <c r="F121" s="42"/>
      <c r="G121" s="42"/>
      <c r="H121" s="42"/>
      <c r="I121" s="42"/>
      <c r="J121" s="42"/>
      <c r="K121" s="42"/>
      <c r="L121" s="42"/>
      <c r="M121" s="42"/>
      <c r="N121" s="42"/>
      <c r="O121" s="42"/>
      <c r="P121" s="42"/>
      <c r="Q121" s="42"/>
      <c r="R121" s="42"/>
      <c r="S121" s="42"/>
      <c r="T121" s="42"/>
    </row>
    <row r="122" spans="1:20">
      <c r="A122" s="42"/>
      <c r="B122" s="42"/>
      <c r="C122" s="42"/>
      <c r="D122" s="42"/>
      <c r="E122" s="42"/>
      <c r="F122" s="42"/>
      <c r="G122" s="42"/>
      <c r="H122" s="42"/>
      <c r="I122" s="42"/>
      <c r="J122" s="42"/>
      <c r="K122" s="42"/>
      <c r="L122" s="42"/>
      <c r="M122" s="42"/>
      <c r="N122" s="42"/>
      <c r="O122" s="42"/>
      <c r="P122" s="42"/>
      <c r="Q122" s="42"/>
      <c r="R122" s="42"/>
      <c r="S122" s="42"/>
      <c r="T122" s="42"/>
    </row>
    <row r="123" spans="1:20">
      <c r="A123" s="42"/>
      <c r="E123" s="42"/>
      <c r="F123" s="42"/>
      <c r="G123" s="42"/>
      <c r="H123" s="42"/>
      <c r="I123" s="42"/>
      <c r="J123" s="42"/>
      <c r="K123" s="42"/>
      <c r="L123" s="42"/>
      <c r="M123" s="42"/>
      <c r="N123" s="42"/>
      <c r="O123" s="42"/>
      <c r="P123" s="42"/>
      <c r="Q123" s="42"/>
      <c r="R123" s="42"/>
      <c r="S123" s="42"/>
      <c r="T123" s="42"/>
    </row>
    <row r="124" spans="1:20">
      <c r="A124" s="42"/>
      <c r="E124" s="42"/>
      <c r="F124" s="42"/>
      <c r="G124" s="42"/>
      <c r="H124" s="42"/>
      <c r="I124" s="42"/>
      <c r="J124" s="42"/>
      <c r="K124" s="42"/>
      <c r="L124" s="42"/>
      <c r="M124" s="42"/>
      <c r="N124" s="42"/>
      <c r="O124" s="42"/>
      <c r="P124" s="42"/>
      <c r="Q124" s="42"/>
      <c r="R124" s="42"/>
      <c r="S124" s="42"/>
      <c r="T124" s="42"/>
    </row>
    <row r="125" spans="1:20">
      <c r="A125" s="42"/>
      <c r="E125" s="42"/>
      <c r="F125" s="42"/>
      <c r="G125" s="42"/>
      <c r="H125" s="42"/>
      <c r="I125" s="42"/>
      <c r="J125" s="42"/>
      <c r="K125" s="42"/>
      <c r="L125" s="42"/>
      <c r="M125" s="42"/>
      <c r="N125" s="42"/>
      <c r="O125" s="42"/>
      <c r="P125" s="42"/>
      <c r="Q125" s="42"/>
      <c r="R125" s="42"/>
      <c r="S125" s="42"/>
      <c r="T125" s="42"/>
    </row>
    <row r="126" spans="1:20">
      <c r="A126" s="42"/>
      <c r="E126" s="42"/>
      <c r="F126" s="42"/>
      <c r="G126" s="42"/>
      <c r="H126" s="42"/>
      <c r="I126" s="42"/>
      <c r="J126" s="42"/>
      <c r="K126" s="42"/>
      <c r="L126" s="42"/>
      <c r="M126" s="42"/>
      <c r="N126" s="42"/>
      <c r="O126" s="42"/>
      <c r="P126" s="42"/>
      <c r="Q126" s="42"/>
      <c r="R126" s="42"/>
      <c r="S126" s="42"/>
      <c r="T126" s="42"/>
    </row>
    <row r="127" spans="1:20">
      <c r="A127" s="42"/>
      <c r="E127" s="42"/>
      <c r="F127" s="42"/>
      <c r="G127" s="42"/>
      <c r="H127" s="42"/>
      <c r="I127" s="42"/>
      <c r="J127" s="42"/>
      <c r="K127" s="42"/>
      <c r="L127" s="42"/>
      <c r="M127" s="42"/>
      <c r="N127" s="42"/>
      <c r="O127" s="42"/>
      <c r="P127" s="42"/>
      <c r="Q127" s="42"/>
      <c r="R127" s="42"/>
      <c r="S127" s="42"/>
      <c r="T127" s="42"/>
    </row>
    <row r="128" spans="1:20">
      <c r="M128" s="42"/>
      <c r="N128" s="42"/>
      <c r="O128" s="42"/>
      <c r="P128" s="42"/>
      <c r="Q128" s="42"/>
      <c r="R128" s="42"/>
      <c r="S128" s="42"/>
      <c r="T128" s="42"/>
    </row>
  </sheetData>
  <mergeCells count="61">
    <mergeCell ref="B91:M98"/>
    <mergeCell ref="F53:M53"/>
    <mergeCell ref="B104:M104"/>
    <mergeCell ref="B106:M106"/>
    <mergeCell ref="F60:M60"/>
    <mergeCell ref="F101:M101"/>
    <mergeCell ref="F102:M102"/>
    <mergeCell ref="B62:J62"/>
    <mergeCell ref="B63:B64"/>
    <mergeCell ref="E63:F63"/>
    <mergeCell ref="G63:H63"/>
    <mergeCell ref="I63:J63"/>
    <mergeCell ref="E64:F64"/>
    <mergeCell ref="G64:H64"/>
    <mergeCell ref="I64:J64"/>
    <mergeCell ref="B65:J68"/>
    <mergeCell ref="B70:M70"/>
    <mergeCell ref="F48:M48"/>
    <mergeCell ref="F49:M49"/>
    <mergeCell ref="F50:M50"/>
    <mergeCell ref="F51:M51"/>
    <mergeCell ref="F52:M52"/>
    <mergeCell ref="F44:M44"/>
    <mergeCell ref="F45:M45"/>
    <mergeCell ref="F47:M47"/>
    <mergeCell ref="F42:M42"/>
    <mergeCell ref="F43:M43"/>
    <mergeCell ref="F33:M33"/>
    <mergeCell ref="F34:M34"/>
    <mergeCell ref="F40:M40"/>
    <mergeCell ref="D6:E6"/>
    <mergeCell ref="G6:I6"/>
    <mergeCell ref="F22:M22"/>
    <mergeCell ref="F23:M23"/>
    <mergeCell ref="F24:M24"/>
    <mergeCell ref="F35:M35"/>
    <mergeCell ref="F36:M36"/>
    <mergeCell ref="F37:M37"/>
    <mergeCell ref="B81:M88"/>
    <mergeCell ref="B90:M90"/>
    <mergeCell ref="F59:M59"/>
    <mergeCell ref="G111:M111"/>
    <mergeCell ref="B14:M14"/>
    <mergeCell ref="F32:M32"/>
    <mergeCell ref="F17:M17"/>
    <mergeCell ref="F18:M18"/>
    <mergeCell ref="F19:M19"/>
    <mergeCell ref="F20:M20"/>
    <mergeCell ref="F21:M21"/>
    <mergeCell ref="F25:M25"/>
    <mergeCell ref="F38:M38"/>
    <mergeCell ref="B110:E110"/>
    <mergeCell ref="G110:M110"/>
    <mergeCell ref="F29:M29"/>
    <mergeCell ref="F54:M54"/>
    <mergeCell ref="F55:M55"/>
    <mergeCell ref="F56:M56"/>
    <mergeCell ref="B71:M78"/>
    <mergeCell ref="B80:M80"/>
    <mergeCell ref="F57:M57"/>
    <mergeCell ref="F58:M58"/>
  </mergeCells>
  <phoneticPr fontId="38" type="noConversion"/>
  <pageMargins left="0.7" right="0.7" top="0.75" bottom="0.75" header="0.3" footer="0.3"/>
  <pageSetup orientation="portrait" r:id="rId1"/>
  <rowBreaks count="1" manualBreakCount="1">
    <brk id="40" max="1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7">
    <pageSetUpPr autoPageBreaks="0" fitToPage="1"/>
  </sheetPr>
  <dimension ref="A1:BY35"/>
  <sheetViews>
    <sheetView showGridLines="0" tabSelected="1" topLeftCell="A26" zoomScaleNormal="100" workbookViewId="0">
      <selection activeCell="H34" sqref="H34:J34"/>
    </sheetView>
  </sheetViews>
  <sheetFormatPr defaultColWidth="9.109375" defaultRowHeight="14.4"/>
  <cols>
    <col min="1" max="1" width="1.6640625" style="361" customWidth="1"/>
    <col min="2" max="2" width="4.109375" style="361" customWidth="1"/>
    <col min="3" max="3" width="25.88671875" style="361" customWidth="1"/>
    <col min="4" max="5" width="9.109375" style="361"/>
    <col min="6" max="6" width="13.6640625" style="361" customWidth="1"/>
    <col min="7" max="10" width="9.109375" style="361"/>
    <col min="11" max="11" width="2" style="361" customWidth="1"/>
    <col min="12" max="16384" width="9.109375" style="361"/>
  </cols>
  <sheetData>
    <row r="1" spans="1:46" s="347" customFormat="1" ht="15.6">
      <c r="A1" s="344"/>
      <c r="B1" s="345"/>
      <c r="C1" s="345"/>
      <c r="D1" s="345"/>
      <c r="E1" s="345"/>
      <c r="F1" s="345"/>
      <c r="G1" s="345"/>
      <c r="H1" s="345"/>
      <c r="I1" s="345"/>
      <c r="J1" s="346"/>
    </row>
    <row r="2" spans="1:46" s="347" customFormat="1" ht="15.6">
      <c r="A2" s="348"/>
      <c r="B2" s="349"/>
      <c r="C2" s="350" t="s">
        <v>44</v>
      </c>
      <c r="D2" s="349"/>
      <c r="E2" s="349"/>
      <c r="F2" s="349"/>
      <c r="G2" s="349"/>
      <c r="H2" s="349"/>
      <c r="I2" s="349"/>
      <c r="J2" s="351"/>
    </row>
    <row r="3" spans="1:46" s="347" customFormat="1" ht="15.6">
      <c r="A3" s="348"/>
      <c r="B3" s="349"/>
      <c r="C3" s="603"/>
      <c r="D3" s="603"/>
      <c r="E3" s="603"/>
      <c r="F3" s="603"/>
      <c r="G3" s="349"/>
      <c r="H3" s="349"/>
      <c r="I3" s="349"/>
      <c r="J3" s="351"/>
    </row>
    <row r="4" spans="1:46" s="347" customFormat="1" ht="15.6">
      <c r="A4" s="348"/>
      <c r="B4" s="349"/>
      <c r="C4" s="349"/>
      <c r="D4" s="349"/>
      <c r="E4" s="349"/>
      <c r="F4" s="349"/>
      <c r="G4" s="349"/>
      <c r="H4" s="349"/>
      <c r="I4" s="349"/>
      <c r="J4" s="351"/>
    </row>
    <row r="5" spans="1:46" s="347" customFormat="1" ht="15.6">
      <c r="A5" s="348"/>
      <c r="B5" s="349"/>
      <c r="C5" s="350" t="s">
        <v>45</v>
      </c>
      <c r="D5" s="352"/>
      <c r="E5" s="352"/>
      <c r="F5" s="352"/>
      <c r="G5" s="352"/>
      <c r="H5" s="352"/>
      <c r="I5" s="352"/>
      <c r="J5" s="353"/>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0"/>
      <c r="AL5" s="352"/>
      <c r="AM5" s="352"/>
      <c r="AN5" s="352"/>
      <c r="AO5" s="352"/>
      <c r="AP5" s="352"/>
      <c r="AQ5" s="352"/>
      <c r="AR5" s="352"/>
      <c r="AS5" s="352"/>
      <c r="AT5" s="352"/>
    </row>
    <row r="6" spans="1:46" s="347" customFormat="1" ht="15.6">
      <c r="A6" s="348"/>
      <c r="B6" s="349"/>
      <c r="C6" s="354"/>
      <c r="D6" s="352"/>
      <c r="E6" s="603"/>
      <c r="F6" s="603"/>
      <c r="G6" s="349"/>
      <c r="H6" s="604"/>
      <c r="I6" s="604"/>
      <c r="J6" s="353"/>
      <c r="K6" s="352"/>
      <c r="L6" s="352"/>
      <c r="M6" s="352"/>
      <c r="N6" s="352"/>
      <c r="O6" s="352"/>
      <c r="P6" s="352"/>
      <c r="Q6" s="352"/>
      <c r="R6" s="352"/>
      <c r="S6" s="352"/>
      <c r="T6" s="352"/>
      <c r="U6" s="352"/>
      <c r="V6" s="352"/>
      <c r="AE6" s="352"/>
      <c r="AF6" s="352"/>
      <c r="AG6" s="352"/>
      <c r="AH6" s="352"/>
    </row>
    <row r="7" spans="1:46" s="347" customFormat="1" ht="15.6">
      <c r="A7" s="348"/>
      <c r="B7" s="349"/>
      <c r="C7" s="355" t="s">
        <v>43</v>
      </c>
      <c r="D7" s="352"/>
      <c r="E7" s="356" t="s">
        <v>138</v>
      </c>
      <c r="F7" s="356"/>
      <c r="G7" s="349"/>
      <c r="H7" s="356" t="s">
        <v>103</v>
      </c>
      <c r="I7" s="356"/>
      <c r="J7" s="357"/>
      <c r="K7" s="355"/>
      <c r="L7" s="355"/>
      <c r="M7" s="355"/>
      <c r="N7" s="355"/>
      <c r="O7" s="355"/>
      <c r="P7" s="355"/>
      <c r="Q7" s="355"/>
      <c r="R7" s="355"/>
      <c r="AE7" s="352"/>
      <c r="AF7" s="352"/>
      <c r="AG7" s="352"/>
      <c r="AH7" s="352"/>
    </row>
    <row r="8" spans="1:46" s="347" customFormat="1" ht="15.6">
      <c r="A8" s="348"/>
      <c r="B8" s="349"/>
      <c r="C8" s="349"/>
      <c r="D8" s="349"/>
      <c r="E8" s="349"/>
      <c r="F8" s="349"/>
      <c r="G8" s="349"/>
      <c r="H8" s="349"/>
      <c r="I8" s="349"/>
      <c r="J8" s="351"/>
    </row>
    <row r="9" spans="1:46" s="347" customFormat="1" ht="15.6">
      <c r="A9" s="348"/>
      <c r="B9" s="349"/>
      <c r="C9" s="350" t="s">
        <v>300</v>
      </c>
      <c r="D9" s="349"/>
      <c r="E9" s="349"/>
      <c r="F9" s="349"/>
      <c r="G9" s="349"/>
      <c r="H9" s="349"/>
      <c r="I9" s="349"/>
      <c r="J9" s="351"/>
    </row>
    <row r="10" spans="1:46" s="347" customFormat="1" ht="15.6">
      <c r="A10" s="348"/>
      <c r="B10" s="349"/>
      <c r="C10" s="603"/>
      <c r="D10" s="603"/>
      <c r="E10" s="603"/>
      <c r="F10" s="603"/>
      <c r="G10" s="349"/>
      <c r="H10" s="349"/>
      <c r="I10" s="349"/>
      <c r="J10" s="351"/>
    </row>
    <row r="11" spans="1:46" s="347" customFormat="1" ht="15.6">
      <c r="A11" s="348"/>
      <c r="B11" s="349"/>
      <c r="C11" s="349"/>
      <c r="D11" s="349"/>
      <c r="E11" s="349"/>
      <c r="F11" s="349"/>
      <c r="G11" s="349"/>
      <c r="H11" s="349"/>
      <c r="I11" s="349"/>
      <c r="J11" s="351"/>
    </row>
    <row r="12" spans="1:46" s="347" customFormat="1" ht="15.6">
      <c r="A12" s="348"/>
      <c r="B12" s="349"/>
      <c r="C12" s="350" t="s">
        <v>301</v>
      </c>
      <c r="D12" s="352"/>
      <c r="E12" s="352"/>
      <c r="F12" s="352"/>
      <c r="G12" s="352"/>
      <c r="H12" s="352"/>
      <c r="I12" s="352"/>
      <c r="J12" s="353"/>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0"/>
      <c r="AL12" s="352"/>
      <c r="AM12" s="352"/>
      <c r="AN12" s="352"/>
      <c r="AO12" s="352"/>
      <c r="AP12" s="352"/>
      <c r="AQ12" s="352"/>
      <c r="AR12" s="352"/>
      <c r="AS12" s="352"/>
      <c r="AT12" s="352"/>
    </row>
    <row r="13" spans="1:46" s="347" customFormat="1" ht="15.6">
      <c r="A13" s="348"/>
      <c r="B13" s="349"/>
      <c r="C13" s="354"/>
      <c r="D13" s="352"/>
      <c r="E13" s="603"/>
      <c r="F13" s="603"/>
      <c r="G13" s="349"/>
      <c r="H13" s="604"/>
      <c r="I13" s="604"/>
      <c r="J13" s="353"/>
      <c r="K13" s="352"/>
      <c r="L13" s="352"/>
      <c r="M13" s="352"/>
      <c r="N13" s="352"/>
      <c r="O13" s="352"/>
      <c r="P13" s="352"/>
      <c r="Q13" s="352"/>
      <c r="R13" s="352"/>
      <c r="S13" s="352"/>
      <c r="T13" s="352"/>
      <c r="U13" s="352"/>
      <c r="V13" s="352"/>
      <c r="AE13" s="352"/>
      <c r="AF13" s="352"/>
      <c r="AG13" s="352"/>
      <c r="AH13" s="352"/>
    </row>
    <row r="14" spans="1:46" s="347" customFormat="1" ht="15.6">
      <c r="A14" s="348"/>
      <c r="B14" s="349"/>
      <c r="C14" s="355" t="s">
        <v>43</v>
      </c>
      <c r="D14" s="352"/>
      <c r="E14" s="356" t="s">
        <v>138</v>
      </c>
      <c r="F14" s="356"/>
      <c r="G14" s="349"/>
      <c r="H14" s="356" t="s">
        <v>103</v>
      </c>
      <c r="I14" s="356"/>
      <c r="J14" s="357"/>
      <c r="K14" s="355"/>
      <c r="L14" s="355"/>
      <c r="M14" s="355"/>
      <c r="N14" s="355"/>
      <c r="O14" s="355"/>
      <c r="P14" s="355"/>
      <c r="Q14" s="355"/>
      <c r="R14" s="355"/>
      <c r="AE14" s="352"/>
      <c r="AF14" s="352"/>
      <c r="AG14" s="352"/>
      <c r="AH14" s="352"/>
    </row>
    <row r="15" spans="1:46">
      <c r="A15" s="358"/>
      <c r="B15" s="359"/>
      <c r="C15" s="359"/>
      <c r="D15" s="359"/>
      <c r="E15" s="359"/>
      <c r="F15" s="359"/>
      <c r="G15" s="359"/>
      <c r="H15" s="359"/>
      <c r="I15" s="359"/>
      <c r="J15" s="360"/>
    </row>
    <row r="16" spans="1:46" s="362" customFormat="1" ht="25.8">
      <c r="B16" s="363" t="s">
        <v>297</v>
      </c>
    </row>
    <row r="17" spans="1:77" s="362" customFormat="1" ht="21">
      <c r="B17" s="364" t="str">
        <f>"Between "&amp;C3&amp;" (contributing vouchers)"</f>
        <v>Between  (contributing vouchers)</v>
      </c>
    </row>
    <row r="18" spans="1:77" s="362" customFormat="1" ht="21">
      <c r="B18" s="364" t="str">
        <f>"And "&amp;C10&amp;" (receiving vouchers)"</f>
        <v>And  (receiving vouchers)</v>
      </c>
    </row>
    <row r="19" spans="1:77" s="362" customFormat="1" ht="15.6">
      <c r="B19" s="365" t="str">
        <f>"Regarding RAD Application for "&amp;'MR App Form'!F23</f>
        <v xml:space="preserve">Regarding RAD Application for </v>
      </c>
    </row>
    <row r="20" spans="1:77" s="362" customFormat="1" ht="15.6"/>
    <row r="21" spans="1:77" s="362" customFormat="1" ht="40.5" customHeight="1">
      <c r="B21" s="366" t="s">
        <v>46</v>
      </c>
      <c r="C21" s="600" t="s">
        <v>318</v>
      </c>
      <c r="D21" s="600"/>
      <c r="E21" s="600"/>
      <c r="F21" s="600"/>
      <c r="G21" s="600"/>
      <c r="H21" s="600"/>
      <c r="I21" s="600"/>
      <c r="J21" s="600"/>
      <c r="K21" s="367"/>
      <c r="L21" s="367"/>
      <c r="M21" s="367"/>
    </row>
    <row r="22" spans="1:77" s="362" customFormat="1" ht="64.5" customHeight="1">
      <c r="B22" s="366" t="s">
        <v>47</v>
      </c>
      <c r="C22" s="600" t="str">
        <f>C6&amp;" certifies that he or she is the "&amp;E6&amp;" of "&amp;C3&amp;" and that he or she has been authorized by "&amp;C3&amp;" to enter into this Choice-Mobility Letter Agreement regarding the RAD application submitted by "&amp;'MR App Form'!F7&amp;" ("&amp;'MR App Form'!F23&amp;")."</f>
        <v xml:space="preserve"> certifies that he or she is the  of  and that he or she has been authorized by  to enter into this Choice-Mobility Letter Agreement regarding the RAD application submitted by  ().</v>
      </c>
      <c r="D22" s="600"/>
      <c r="E22" s="600"/>
      <c r="F22" s="600"/>
      <c r="G22" s="600"/>
      <c r="H22" s="600"/>
      <c r="I22" s="600"/>
      <c r="J22" s="600"/>
      <c r="K22" s="367"/>
      <c r="L22" s="367"/>
      <c r="M22" s="367"/>
    </row>
    <row r="23" spans="1:77" s="362" customFormat="1" ht="68.25" customHeight="1">
      <c r="B23" s="366" t="s">
        <v>48</v>
      </c>
      <c r="C23" s="600" t="str">
        <f>C13&amp;" certifies that he or she is the "&amp;E13&amp;" of "&amp;C10&amp;" and that he or she has been authorized by "&amp;C10&amp;" to enter into this Choice-Mobility Letter Agreement regarding the RAD application submitted by "&amp;'MR App Form'!F7&amp;" ("&amp;'MR App Form'!F23&amp;")."</f>
        <v xml:space="preserve"> certifies that he or she is the  of  and that he or she has been authorized by  to enter into this Choice-Mobility Letter Agreement regarding the RAD application submitted by  ().</v>
      </c>
      <c r="D23" s="600"/>
      <c r="E23" s="600"/>
      <c r="F23" s="600"/>
      <c r="G23" s="600"/>
      <c r="H23" s="600"/>
      <c r="I23" s="600"/>
      <c r="J23" s="600"/>
      <c r="K23" s="367"/>
      <c r="L23" s="367"/>
      <c r="M23" s="367"/>
    </row>
    <row r="24" spans="1:77" s="362" customFormat="1" ht="105" customHeight="1">
      <c r="B24" s="366" t="s">
        <v>49</v>
      </c>
      <c r="C24" s="600" t="str">
        <f>C3&amp;", through its duly authorized representative, commits that if the subject project converts assistance under RAD, "&amp;C3&amp;" will provide Section 8 Housing Choice Vouchers to the assisted residents of the subject project to achieve the choice-mobility objective described in PIH Notice 2012-32.  "&amp;C3&amp;" agrees that this commitment is binding on "&amp;C3&amp;" without regard to whether any RAD application submitted by "&amp;C3&amp;" is selected for participation in RAD."</f>
        <v>, through its duly authorized representative, commits that if the subject project converts assistance under RAD,  will provide Section 8 Housing Choice Vouchers to the assisted residents of the subject project to achieve the choice-mobility objective described in PIH Notice 2012-32.   agrees that this commitment is binding on  without regard to whether any RAD application submitted by  is selected for participation in RAD.</v>
      </c>
      <c r="D24" s="600"/>
      <c r="E24" s="600"/>
      <c r="F24" s="600"/>
      <c r="G24" s="600"/>
      <c r="H24" s="600"/>
      <c r="I24" s="600"/>
      <c r="J24" s="600"/>
      <c r="L24" s="368"/>
    </row>
    <row r="25" spans="1:77" s="362" customFormat="1" ht="102" customHeight="1">
      <c r="B25" s="366" t="s">
        <v>50</v>
      </c>
      <c r="C25" s="600" t="str">
        <f>C3&amp;" acknowledges that if the subject project's application for RAD conversion is incomplete, fails to meet threshold criteria, or is submitted outside of the Initial Application Period, "&amp;C3&amp;" will not earn any Ranking Factor.  However, if such application is submitted during the Initial Application Period, is complete, and meets threshold criteria, then "&amp;C3&amp;" will earn a Ranking Factor regardless of whether such application is selected, or, once selected, is withdrawn or terminated."</f>
        <v xml:space="preserve"> acknowledges that if the subject project's application for RAD conversion is incomplete, fails to meet threshold criteria, or is submitted outside of the Initial Application Period,  will not earn any Ranking Factor.  However, if such application is submitted during the Initial Application Period, is complete, and meets threshold criteria, then  will earn a Ranking Factor regardless of whether such application is selected, or, once selected, is withdrawn or terminated.</v>
      </c>
      <c r="D25" s="600"/>
      <c r="E25" s="600"/>
      <c r="F25" s="600"/>
      <c r="G25" s="600"/>
      <c r="H25" s="600"/>
      <c r="I25" s="600"/>
      <c r="J25" s="600"/>
    </row>
    <row r="26" spans="1:77" s="362" customFormat="1" ht="69" customHeight="1">
      <c r="B26" s="366" t="s">
        <v>298</v>
      </c>
      <c r="C26" s="600" t="str">
        <f>C10&amp;" acknowledges that if the subject project's application for RAD conversion is incomplete, fails to meet threshold criteria, or is submitted outside of the Initial Application Period, "&amp;C10&amp;" will not earn any Ranking Factor. "</f>
        <v xml:space="preserve"> acknowledges that if the subject project's application for RAD conversion is incomplete, fails to meet threshold criteria, or is submitted outside of the Initial Application Period,  will not earn any Ranking Factor. </v>
      </c>
      <c r="D26" s="600"/>
      <c r="E26" s="600"/>
      <c r="F26" s="600"/>
      <c r="G26" s="600"/>
      <c r="H26" s="600"/>
      <c r="I26" s="600"/>
      <c r="J26" s="600"/>
    </row>
    <row r="27" spans="1:77" s="362" customFormat="1" ht="15.6">
      <c r="A27" s="347"/>
      <c r="B27" s="347"/>
      <c r="C27" s="369" t="str">
        <f>C3&amp;": "&amp;"By "&amp;C6&amp;" ("&amp;E6&amp;")"</f>
        <v>: By  ()</v>
      </c>
      <c r="D27" s="369"/>
      <c r="E27" s="369"/>
      <c r="F27" s="369"/>
      <c r="G27" s="369"/>
      <c r="H27" s="369"/>
      <c r="I27" s="369"/>
      <c r="J27" s="369"/>
      <c r="K27" s="369"/>
      <c r="L27" s="369"/>
      <c r="M27" s="369"/>
      <c r="N27" s="369"/>
      <c r="O27" s="370"/>
      <c r="P27" s="370"/>
      <c r="Q27" s="370"/>
      <c r="R27" s="371"/>
      <c r="S27" s="371"/>
      <c r="T27" s="371"/>
      <c r="U27" s="371"/>
    </row>
    <row r="28" spans="1:77" s="376" customFormat="1" ht="32.25" customHeight="1">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3"/>
      <c r="BH28" s="374"/>
      <c r="BI28" s="374"/>
      <c r="BJ28" s="374"/>
      <c r="BK28" s="374"/>
      <c r="BL28" s="374"/>
      <c r="BM28" s="374"/>
      <c r="BN28" s="374"/>
      <c r="BO28" s="374"/>
      <c r="BP28" s="374"/>
      <c r="BQ28" s="374"/>
      <c r="BR28" s="375"/>
      <c r="BS28" s="375"/>
      <c r="BT28" s="375"/>
      <c r="BU28" s="375"/>
    </row>
    <row r="29" spans="1:77" s="362" customFormat="1" ht="15.6">
      <c r="A29" s="347"/>
      <c r="B29" s="347"/>
      <c r="C29" s="601"/>
      <c r="D29" s="601"/>
      <c r="E29" s="601"/>
      <c r="F29" s="601"/>
      <c r="G29" s="377"/>
      <c r="H29" s="602">
        <f>H6</f>
        <v>0</v>
      </c>
      <c r="I29" s="602"/>
      <c r="J29" s="602"/>
      <c r="K29" s="347"/>
      <c r="L29" s="347"/>
      <c r="M29" s="347"/>
      <c r="N29" s="347"/>
      <c r="O29" s="378"/>
      <c r="P29" s="378"/>
      <c r="Q29" s="377"/>
      <c r="R29" s="377"/>
      <c r="S29" s="377"/>
      <c r="T29" s="377"/>
      <c r="U29" s="377"/>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80"/>
      <c r="BJ29" s="380"/>
      <c r="BK29" s="380"/>
      <c r="BL29" s="380"/>
      <c r="BM29" s="380"/>
      <c r="BN29" s="380"/>
      <c r="BO29" s="380"/>
      <c r="BP29" s="380"/>
      <c r="BQ29" s="380"/>
      <c r="BR29" s="380"/>
      <c r="BS29" s="380"/>
      <c r="BT29" s="380"/>
      <c r="BU29" s="380"/>
      <c r="BV29" s="380"/>
      <c r="BW29" s="380"/>
      <c r="BX29" s="380"/>
      <c r="BY29" s="380"/>
    </row>
    <row r="30" spans="1:77" s="362" customFormat="1" ht="15.6">
      <c r="A30" s="347"/>
      <c r="B30" s="347"/>
      <c r="C30" s="381" t="s">
        <v>51</v>
      </c>
      <c r="D30" s="377"/>
      <c r="E30" s="377"/>
      <c r="F30" s="377"/>
      <c r="G30" s="377"/>
      <c r="H30" s="599" t="s">
        <v>299</v>
      </c>
      <c r="I30" s="599"/>
      <c r="J30" s="599"/>
      <c r="K30" s="599"/>
      <c r="L30" s="599"/>
      <c r="M30" s="599"/>
      <c r="N30" s="599"/>
      <c r="O30" s="377"/>
      <c r="P30" s="377"/>
      <c r="Q30" s="377"/>
      <c r="R30" s="377"/>
      <c r="S30" s="377"/>
      <c r="T30" s="377"/>
      <c r="U30" s="377"/>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80"/>
      <c r="BJ30" s="380"/>
      <c r="BK30" s="380"/>
      <c r="BL30" s="380"/>
      <c r="BM30" s="380"/>
      <c r="BN30" s="380"/>
      <c r="BO30" s="380"/>
      <c r="BP30" s="380"/>
      <c r="BQ30" s="380"/>
      <c r="BR30" s="380"/>
      <c r="BS30" s="380"/>
      <c r="BT30" s="380"/>
      <c r="BU30" s="380"/>
      <c r="BV30" s="380"/>
      <c r="BW30" s="380"/>
      <c r="BX30" s="380"/>
      <c r="BY30" s="380"/>
    </row>
    <row r="31" spans="1:77" ht="15.6">
      <c r="C31" s="382"/>
    </row>
    <row r="32" spans="1:77" s="362" customFormat="1" ht="15.6">
      <c r="A32" s="347"/>
      <c r="B32" s="347"/>
      <c r="C32" s="369" t="str">
        <f>C10&amp;": "&amp;"By "&amp;C13&amp;" ("&amp;E13&amp;")"</f>
        <v>: By  ()</v>
      </c>
      <c r="D32" s="369"/>
      <c r="E32" s="369"/>
      <c r="F32" s="369"/>
      <c r="G32" s="369"/>
      <c r="H32" s="369"/>
      <c r="I32" s="369"/>
      <c r="J32" s="369"/>
      <c r="K32" s="369"/>
      <c r="L32" s="369"/>
      <c r="M32" s="369"/>
      <c r="N32" s="369"/>
      <c r="O32" s="370"/>
      <c r="P32" s="370"/>
      <c r="Q32" s="370"/>
      <c r="R32" s="371"/>
      <c r="S32" s="371"/>
      <c r="T32" s="371"/>
      <c r="U32" s="371"/>
    </row>
    <row r="33" spans="1:77" s="376" customFormat="1" ht="32.2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3"/>
      <c r="BH33" s="374"/>
      <c r="BI33" s="374"/>
      <c r="BJ33" s="374"/>
      <c r="BK33" s="374"/>
      <c r="BL33" s="374"/>
      <c r="BM33" s="374"/>
      <c r="BN33" s="374"/>
      <c r="BO33" s="374"/>
      <c r="BP33" s="374"/>
      <c r="BQ33" s="374"/>
      <c r="BR33" s="375"/>
      <c r="BS33" s="375"/>
      <c r="BT33" s="375"/>
      <c r="BU33" s="375"/>
    </row>
    <row r="34" spans="1:77" s="362" customFormat="1" ht="15.6">
      <c r="A34" s="347"/>
      <c r="B34" s="347"/>
      <c r="C34" s="601"/>
      <c r="D34" s="601"/>
      <c r="E34" s="601"/>
      <c r="F34" s="601"/>
      <c r="G34" s="377"/>
      <c r="H34" s="602">
        <f>H13</f>
        <v>0</v>
      </c>
      <c r="I34" s="602"/>
      <c r="J34" s="602"/>
      <c r="K34" s="347"/>
      <c r="L34" s="347"/>
      <c r="M34" s="347"/>
      <c r="N34" s="347"/>
      <c r="O34" s="378"/>
      <c r="P34" s="378"/>
      <c r="Q34" s="377"/>
      <c r="R34" s="377"/>
      <c r="S34" s="377"/>
      <c r="T34" s="377"/>
      <c r="U34" s="377"/>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80"/>
      <c r="BJ34" s="380"/>
      <c r="BK34" s="380"/>
      <c r="BL34" s="380"/>
      <c r="BM34" s="380"/>
      <c r="BN34" s="380"/>
      <c r="BO34" s="380"/>
      <c r="BP34" s="380"/>
      <c r="BQ34" s="380"/>
      <c r="BR34" s="380"/>
      <c r="BS34" s="380"/>
      <c r="BT34" s="380"/>
      <c r="BU34" s="380"/>
      <c r="BV34" s="380"/>
      <c r="BW34" s="380"/>
      <c r="BX34" s="380"/>
      <c r="BY34" s="380"/>
    </row>
    <row r="35" spans="1:77" s="362" customFormat="1" ht="15.6">
      <c r="A35" s="347"/>
      <c r="B35" s="347"/>
      <c r="C35" s="381" t="s">
        <v>51</v>
      </c>
      <c r="D35" s="377"/>
      <c r="E35" s="377"/>
      <c r="F35" s="377"/>
      <c r="G35" s="377"/>
      <c r="H35" s="599" t="s">
        <v>299</v>
      </c>
      <c r="I35" s="599"/>
      <c r="J35" s="599"/>
      <c r="K35" s="599"/>
      <c r="L35" s="599"/>
      <c r="M35" s="599"/>
      <c r="N35" s="599"/>
      <c r="O35" s="377"/>
      <c r="P35" s="377"/>
      <c r="Q35" s="377"/>
      <c r="R35" s="377"/>
      <c r="S35" s="377"/>
      <c r="T35" s="377"/>
      <c r="U35" s="377"/>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80"/>
      <c r="BJ35" s="380"/>
      <c r="BK35" s="380"/>
      <c r="BL35" s="380"/>
      <c r="BM35" s="380"/>
      <c r="BN35" s="380"/>
      <c r="BO35" s="380"/>
      <c r="BP35" s="380"/>
      <c r="BQ35" s="380"/>
      <c r="BR35" s="380"/>
      <c r="BS35" s="380"/>
      <c r="BT35" s="380"/>
      <c r="BU35" s="380"/>
      <c r="BV35" s="380"/>
      <c r="BW35" s="380"/>
      <c r="BX35" s="380"/>
      <c r="BY35" s="380"/>
    </row>
  </sheetData>
  <dataConsolidate/>
  <mergeCells count="18">
    <mergeCell ref="C3:F3"/>
    <mergeCell ref="E6:F6"/>
    <mergeCell ref="H6:I6"/>
    <mergeCell ref="C10:F10"/>
    <mergeCell ref="E13:F13"/>
    <mergeCell ref="H13:I13"/>
    <mergeCell ref="H35:N35"/>
    <mergeCell ref="C21:J21"/>
    <mergeCell ref="C22:J22"/>
    <mergeCell ref="C23:J23"/>
    <mergeCell ref="C24:J24"/>
    <mergeCell ref="C25:J25"/>
    <mergeCell ref="C26:J26"/>
    <mergeCell ref="C29:F29"/>
    <mergeCell ref="H29:J29"/>
    <mergeCell ref="H30:N30"/>
    <mergeCell ref="C34:F34"/>
    <mergeCell ref="H34:J34"/>
  </mergeCells>
  <pageMargins left="0.5" right="0.5" top="0.75" bottom="0.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MR App Form</vt:lpstr>
      <vt:lpstr>Financing Letter of Intent</vt:lpstr>
      <vt:lpstr>Choice Mobility Let Agreement</vt:lpstr>
      <vt:lpstr>'Choice Mobility Let Agreement'!Print_Area</vt:lpstr>
      <vt:lpstr>'Financing Letter of Intent'!Print_Area</vt:lpstr>
      <vt:lpstr>Instructions!Print_Area</vt:lpstr>
      <vt:lpstr>'MR App Form'!Print_Area</vt:lpstr>
      <vt:lpstr>Instructions!Print_Titles</vt:lpstr>
      <vt:lpstr>'MR App Form'!Print_Titles</vt:lpstr>
    </vt:vector>
  </TitlesOfParts>
  <Company>The Compass Group,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Wilkins</dc:creator>
  <cp:lastModifiedBy>Arlette Annette Mussington</cp:lastModifiedBy>
  <cp:lastPrinted>2012-07-24T13:13:18Z</cp:lastPrinted>
  <dcterms:created xsi:type="dcterms:W3CDTF">2012-01-18T18:47:10Z</dcterms:created>
  <dcterms:modified xsi:type="dcterms:W3CDTF">2012-07-24T13:16:19Z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1676834033</vt:i4>
  </property>
  <property fmtid="{D5CDD505-2E9C-101B-9397-08002B2CF9AE}" pid="3" name="_NewReviewCycle">
    <vt:lpwstr/>
  </property>
  <property fmtid="{D5CDD505-2E9C-101B-9397-08002B2CF9AE}" pid="4" name="_EmailSubject">
    <vt:lpwstr>RAD Application PRA</vt:lpwstr>
  </property>
  <property fmtid="{D5CDD505-2E9C-101B-9397-08002B2CF9AE}" pid="5" name="_AuthorEmail">
    <vt:lpwstr>Ian.B.Goldfarb@hud.gov</vt:lpwstr>
  </property>
  <property fmtid="{D5CDD505-2E9C-101B-9397-08002B2CF9AE}" pid="6" name="_AuthorEmailDisplayName">
    <vt:lpwstr>Goldfarb, Ian B</vt:lpwstr>
  </property>
  <property fmtid="{D5CDD505-2E9C-101B-9397-08002B2CF9AE}" pid="7" name="_PreviousAdHocReviewCycleID">
    <vt:i4>-1083386164</vt:i4>
  </property>
  <property fmtid="{D5CDD505-2E9C-101B-9397-08002B2CF9AE}" pid="8" name="_ReviewingToolsShownOnce">
    <vt:lpwstr/>
  </property>
</Properties>
</file>