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autoCompressPictures="0"/>
  <bookViews>
    <workbookView xWindow="3792" yWindow="72" windowWidth="12384" windowHeight="9312" tabRatio="785" firstSheet="1" activeTab="3"/>
  </bookViews>
  <sheets>
    <sheet name="Instructions" sheetId="10" r:id="rId1"/>
    <sheet name="MR App Form" sheetId="1" r:id="rId2"/>
    <sheet name="Financing Letter of Intent" sheetId="7" r:id="rId3"/>
    <sheet name="Choice Mobility Let Agreement" sheetId="11" r:id="rId4"/>
  </sheets>
  <externalReferences>
    <externalReference r:id="rId5"/>
  </externalReferences>
  <definedNames>
    <definedName name="aging_report_region_1" localSheetId="3">#REF!</definedName>
    <definedName name="aging_report_region_1">#REF!</definedName>
    <definedName name="PICDN">'[1]Sample PIC Data'!$A$44:$A$45</definedName>
    <definedName name="PICII">'[1]Sample PIC Data'!#REF!</definedName>
    <definedName name="_xlnm.Print_Area" localSheetId="3">'Choice Mobility Let Agreement'!$B$16:$J$36</definedName>
    <definedName name="_xlnm.Print_Area" localSheetId="2">'Financing Letter of Intent'!$A$11:$N$112</definedName>
    <definedName name="_xlnm.Print_Area" localSheetId="0">Instructions!$A$1:$B$21</definedName>
    <definedName name="_xlnm.Print_Area" localSheetId="1">'MR App Form'!$A$1:$L$347</definedName>
    <definedName name="_xlnm.Print_Titles" localSheetId="0">Instructions!$1:$2</definedName>
    <definedName name="_xlnm.Print_Titles" localSheetId="1">'MR App Form'!$1:$2</definedName>
  </definedNames>
  <calcPr calcId="125725" concurrentCalc="0"/>
  <extLst>
    <ext xmlns:mx="http://schemas.microsoft.com/office/mac/excel/2008/main" uri="http://schemas.microsoft.com/office/mac/excel/2008/main">
      <mx:ArchID Flags="0"/>
    </ext>
  </extLst>
</workbook>
</file>

<file path=xl/calcChain.xml><?xml version="1.0" encoding="utf-8"?>
<calcChain xmlns="http://schemas.openxmlformats.org/spreadsheetml/2006/main">
  <c r="H282" i="1"/>
  <c r="H281"/>
  <c r="G110" i="7"/>
  <c r="H34" i="11"/>
  <c r="H29"/>
  <c r="D285" i="1"/>
  <c r="D280"/>
  <c r="H205"/>
  <c r="B182"/>
  <c r="F123"/>
  <c r="F106"/>
  <c r="L54"/>
  <c r="L55"/>
  <c r="L50"/>
  <c r="L51"/>
  <c r="L45"/>
  <c r="L47"/>
  <c r="L46"/>
  <c r="O208"/>
  <c r="O186"/>
  <c r="H186"/>
  <c r="P86"/>
  <c r="P87"/>
  <c r="F94"/>
  <c r="B95"/>
  <c r="O95"/>
  <c r="B70"/>
  <c r="L44"/>
  <c r="B64"/>
  <c r="D64"/>
  <c r="F64"/>
  <c r="H64"/>
  <c r="E70"/>
  <c r="N65"/>
  <c r="A65"/>
  <c r="C24" i="11"/>
  <c r="C23"/>
  <c r="C22"/>
  <c r="B19"/>
  <c r="C32"/>
  <c r="C27"/>
  <c r="C26"/>
  <c r="C25"/>
  <c r="B18"/>
  <c r="B17"/>
  <c r="B104" i="7"/>
  <c r="B91"/>
  <c r="B81"/>
  <c r="B71"/>
  <c r="E162" i="1"/>
  <c r="F162"/>
  <c r="G162"/>
  <c r="H162"/>
  <c r="B163"/>
  <c r="I64" i="7"/>
  <c r="C64"/>
  <c r="D64"/>
  <c r="E64"/>
  <c r="G64"/>
  <c r="E63"/>
  <c r="D63"/>
  <c r="C63"/>
  <c r="F22"/>
  <c r="B70"/>
  <c r="O38" i="1"/>
  <c r="O70"/>
  <c r="O113"/>
  <c r="O127"/>
  <c r="O183"/>
  <c r="O185"/>
  <c r="O187"/>
  <c r="F221"/>
  <c r="F223"/>
  <c r="F259"/>
  <c r="F205"/>
  <c r="F206"/>
  <c r="F216"/>
  <c r="O259"/>
  <c r="O323"/>
  <c r="B323"/>
  <c r="Q326"/>
  <c r="Q327"/>
  <c r="B328"/>
  <c r="Q328"/>
  <c r="B329"/>
  <c r="Q329"/>
  <c r="B330"/>
  <c r="Q330"/>
  <c r="B331"/>
  <c r="Q331"/>
  <c r="B332"/>
  <c r="Q332"/>
  <c r="B333"/>
  <c r="Q333"/>
  <c r="Q334"/>
  <c r="A271"/>
  <c r="A263"/>
  <c r="H208"/>
  <c r="AH264"/>
  <c r="F57"/>
  <c r="G57"/>
  <c r="H57"/>
  <c r="I57"/>
  <c r="J57"/>
  <c r="K57"/>
  <c r="L57"/>
  <c r="C15" i="7"/>
  <c r="F59" i="1"/>
  <c r="G59"/>
  <c r="H59"/>
  <c r="I59"/>
  <c r="J59"/>
  <c r="K59"/>
  <c r="L59"/>
  <c r="H134"/>
  <c r="C44" i="7"/>
  <c r="C45"/>
  <c r="C46"/>
  <c r="H135" i="1"/>
  <c r="H136"/>
  <c r="H138"/>
  <c r="H139"/>
  <c r="C47" i="7"/>
  <c r="C48"/>
  <c r="C50"/>
  <c r="C52"/>
  <c r="H166" i="1"/>
  <c r="C53" i="7"/>
  <c r="C55"/>
  <c r="P190" i="1"/>
  <c r="R190"/>
  <c r="F190"/>
  <c r="G195"/>
  <c r="H171"/>
  <c r="H172"/>
  <c r="H174"/>
  <c r="H175"/>
  <c r="G196"/>
  <c r="C57" i="7"/>
  <c r="D59"/>
  <c r="B57"/>
  <c r="D57"/>
  <c r="D55"/>
  <c r="D50"/>
  <c r="D53"/>
  <c r="D52"/>
  <c r="D48"/>
  <c r="D44"/>
  <c r="D45"/>
  <c r="D46"/>
  <c r="D47"/>
  <c r="C39"/>
  <c r="C38"/>
  <c r="C37"/>
  <c r="C36"/>
  <c r="C35"/>
  <c r="C34"/>
  <c r="C33"/>
  <c r="B39"/>
  <c r="B38"/>
  <c r="B37"/>
  <c r="B36"/>
  <c r="B35"/>
  <c r="B34"/>
  <c r="B33"/>
  <c r="C16"/>
  <c r="A18" i="10"/>
  <c r="A19"/>
  <c r="A12"/>
  <c r="A13"/>
  <c r="H259" i="1"/>
  <c r="H147"/>
  <c r="H168"/>
  <c r="G193"/>
  <c r="H198"/>
  <c r="H187"/>
  <c r="P188"/>
  <c r="R188"/>
  <c r="H178"/>
  <c r="F188"/>
  <c r="F147"/>
  <c r="F168"/>
  <c r="F177"/>
  <c r="G147"/>
  <c r="G168"/>
  <c r="G177"/>
  <c r="E147"/>
  <c r="E168"/>
  <c r="E177"/>
  <c r="G198"/>
  <c r="H183"/>
  <c r="H185"/>
  <c r="P187"/>
  <c r="P183"/>
  <c r="P185"/>
  <c r="H189"/>
  <c r="N180"/>
  <c r="I151"/>
  <c r="J127"/>
  <c r="K113"/>
  <c r="B39"/>
  <c r="G111" i="7"/>
  <c r="B108"/>
  <c r="B14"/>
  <c r="F29"/>
  <c r="F28"/>
  <c r="F27"/>
  <c r="F26"/>
  <c r="F25"/>
  <c r="F24"/>
  <c r="F23"/>
  <c r="C29"/>
  <c r="C28"/>
  <c r="C27"/>
  <c r="C26"/>
  <c r="C25"/>
  <c r="C24"/>
  <c r="C23"/>
  <c r="C22"/>
  <c r="C21"/>
  <c r="C20"/>
  <c r="B29"/>
  <c r="B26"/>
  <c r="B27"/>
  <c r="B28"/>
  <c r="B20"/>
  <c r="B21"/>
  <c r="B22"/>
  <c r="B23"/>
  <c r="B24"/>
  <c r="B25"/>
  <c r="B19"/>
  <c r="D38"/>
  <c r="D36"/>
  <c r="D34"/>
  <c r="C19"/>
  <c r="C30"/>
  <c r="C40"/>
  <c r="D30"/>
  <c r="D28"/>
  <c r="D26"/>
  <c r="D24"/>
  <c r="D22"/>
  <c r="D20"/>
  <c r="D39"/>
  <c r="D37"/>
  <c r="D35"/>
  <c r="D33"/>
  <c r="D29"/>
  <c r="D27"/>
  <c r="D25"/>
  <c r="D23"/>
  <c r="D21"/>
  <c r="D19"/>
  <c r="D40"/>
  <c r="F19"/>
  <c r="N34" i="1"/>
  <c r="N41"/>
  <c r="I137"/>
  <c r="I145"/>
  <c r="I144"/>
  <c r="J138"/>
  <c r="J139"/>
  <c r="I150"/>
  <c r="I152"/>
  <c r="I153"/>
  <c r="I154"/>
  <c r="I155"/>
  <c r="I156"/>
  <c r="I157"/>
  <c r="I158"/>
  <c r="I159"/>
  <c r="I160"/>
  <c r="I149"/>
  <c r="I141"/>
  <c r="I142"/>
  <c r="I143"/>
  <c r="I140"/>
  <c r="J136"/>
  <c r="J135"/>
  <c r="F92"/>
  <c r="N94"/>
  <c r="P96"/>
  <c r="P94"/>
  <c r="B37"/>
  <c r="N277"/>
  <c r="N75"/>
  <c r="B93"/>
  <c r="T70"/>
  <c r="T65"/>
  <c r="P37"/>
  <c r="B340"/>
  <c r="G344"/>
  <c r="H122"/>
  <c r="H121"/>
  <c r="H216"/>
  <c r="N96"/>
  <c r="I81"/>
  <c r="I80"/>
  <c r="I79"/>
  <c r="N130"/>
  <c r="N202"/>
  <c r="N335"/>
  <c r="C59" i="7"/>
</calcChain>
</file>

<file path=xl/comments1.xml><?xml version="1.0" encoding="utf-8"?>
<comments xmlns="http://schemas.openxmlformats.org/spreadsheetml/2006/main">
  <authors>
    <author>Charlie Wilkins</author>
    <author>May31wl</author>
    <author>gregory anthony byrne</author>
  </authors>
  <commentList>
    <comment ref="A9" authorId="0">
      <text>
        <r>
          <rPr>
            <b/>
            <sz val="8"/>
            <color indexed="81"/>
            <rFont val="Tahoma"/>
            <family val="2"/>
          </rPr>
          <t xml:space="preserve">This is the person that HUD should contact with any questions about the proposed RAD transaction.  </t>
        </r>
      </text>
    </comment>
    <comment ref="A30" authorId="0">
      <text>
        <r>
          <rPr>
            <b/>
            <sz val="8"/>
            <color indexed="81"/>
            <rFont val="Tahoma"/>
            <family val="2"/>
          </rPr>
          <t xml:space="preserve">Contract Number: Enter the 15 character Housing Assistance Payments (HAP) contract number. The HAP contract number will be in this format:
  XX999 indicating the PHA
  MR  indicating a Mod Rehab contract
  9999-9999 contract number
 </t>
        </r>
      </text>
    </comment>
    <comment ref="A43" authorId="0">
      <text>
        <r>
          <rPr>
            <sz val="8"/>
            <color indexed="81"/>
            <rFont val="Tahoma"/>
            <family val="2"/>
          </rPr>
          <t>Exhibit A of the Mod Rehab contract contains (1) units under contract by bedroom type, (2) Contract Rents for each bedroom type, and (3) Utility allowances for each bedroom type.</t>
        </r>
      </text>
    </comment>
    <comment ref="A77" authorId="0">
      <text>
        <r>
          <rPr>
            <b/>
            <sz val="8"/>
            <color indexed="81"/>
            <rFont val="Tahoma"/>
            <family val="2"/>
          </rPr>
          <t>The PHA is not required, at the time of application, to have completed an updated, third-party  Physical Needs Assessment (PNA). The PHA can esimate its capital needs and explain the basis for its estimates in the narrative box below. If the project includes market or other units, include the capital needs for those units as well in these estimates.</t>
        </r>
      </text>
    </comment>
    <comment ref="A79" authorId="1">
      <text>
        <r>
          <rPr>
            <b/>
            <sz val="8"/>
            <color indexed="81"/>
            <rFont val="Tahoma"/>
            <family val="2"/>
          </rPr>
          <t xml:space="preserve">Include all rehabilitation or constructions costs, site improvements, general requirements, contractor overhead, contractor profit, P&amp;P Bond or LoC, Contingency, Permits &amp; Impact Fees, and other costs…
</t>
        </r>
        <r>
          <rPr>
            <sz val="8"/>
            <color indexed="81"/>
            <rFont val="Tahoma"/>
            <family val="2"/>
          </rPr>
          <t xml:space="preserve">
</t>
        </r>
      </text>
    </comment>
    <comment ref="A86" authorId="0">
      <text>
        <r>
          <rPr>
            <b/>
            <sz val="8"/>
            <color indexed="81"/>
            <rFont val="Tahoma"/>
            <family val="2"/>
          </rPr>
          <t xml:space="preserve">The application calculates a "formula amount" for both the initial deposit to replacement reserve (IDRR) and the annual deposit to replacement reserve (ADRR). For purposes of the application, you must enter an amount ("Your Proposal") that is not less than these formula amounts.
The formula for the IDRR is as follows: the amount of short-term needs minus (5 x ADRR). (This formula is intended to insure that sufficient funds are available over the initial five years to cover identified needs.)
The formula for the ADRR is as follows: total of needs from years 2-20, divided by 20.   
</t>
        </r>
      </text>
    </comment>
    <comment ref="A110" authorId="0">
      <text>
        <r>
          <rPr>
            <b/>
            <sz val="8"/>
            <color indexed="81"/>
            <rFont val="Tahoma"/>
            <family val="2"/>
          </rPr>
          <t xml:space="preserve">If the Mod Rehab project has existing FHA-insured financing, it will have an FHA project number and an iREMS ID number.  </t>
        </r>
      </text>
    </comment>
    <comment ref="A220" authorId="2">
      <text>
        <r>
          <rPr>
            <sz val="8"/>
            <color indexed="81"/>
            <rFont val="Tahoma"/>
            <family val="2"/>
          </rPr>
          <t xml:space="preserve">In many cases, the covered project will not have any acquisition costs.  If you will have acquisition costs, make sure that you have identified sources of financing, and that the acquisition costs are acceptable to your lender(s).
</t>
        </r>
      </text>
    </comment>
    <comment ref="A221" authorId="2">
      <text>
        <r>
          <rPr>
            <sz val="8"/>
            <color indexed="81"/>
            <rFont val="Tahoma"/>
            <family val="2"/>
          </rPr>
          <t xml:space="preserve">Could include amounts from Energy Service Contracts, Capital Fund Financing Program (CFFP), etc.
</t>
        </r>
      </text>
    </comment>
    <comment ref="A222" authorId="2">
      <text>
        <r>
          <rPr>
            <sz val="8"/>
            <color indexed="81"/>
            <rFont val="Tahoma"/>
            <family val="2"/>
          </rPr>
          <t xml:space="preserve">Enter other acquisition costs, if applicable.
</t>
        </r>
      </text>
    </comment>
    <comment ref="A223" authorId="1">
      <text>
        <r>
          <rPr>
            <b/>
            <sz val="8"/>
            <color indexed="81"/>
            <rFont val="Tahoma"/>
            <family val="2"/>
          </rPr>
          <t xml:space="preserve">Include actual costs of construction, including contractor overhead, general requirements, contractor profit, performance and payment bond, construction contingency, permits and impact fees, etc. 
</t>
        </r>
        <r>
          <rPr>
            <sz val="8"/>
            <color indexed="81"/>
            <rFont val="Tahoma"/>
            <family val="2"/>
          </rPr>
          <t xml:space="preserve">
</t>
        </r>
      </text>
    </comment>
    <comment ref="A224" authorId="2">
      <text>
        <r>
          <rPr>
            <sz val="8"/>
            <color indexed="81"/>
            <rFont val="Tahoma"/>
            <family val="2"/>
          </rPr>
          <t xml:space="preserve">Include the costs associated with any relocation, if applicable.
</t>
        </r>
      </text>
    </comment>
    <comment ref="A226" authorId="2">
      <text>
        <r>
          <rPr>
            <sz val="8"/>
            <color indexed="81"/>
            <rFont val="Tahoma"/>
            <family val="2"/>
          </rPr>
          <t xml:space="preserve">Includes A/E fees to design project, prepare specifications, carry out inspections during construction, etc.
</t>
        </r>
      </text>
    </comment>
    <comment ref="A227" authorId="2">
      <text>
        <r>
          <rPr>
            <sz val="8"/>
            <color indexed="81"/>
            <rFont val="Tahoma"/>
            <family val="2"/>
          </rPr>
          <t xml:space="preserve">Includes cost of PCA for the project
</t>
        </r>
      </text>
    </comment>
    <comment ref="A228" authorId="2">
      <text>
        <r>
          <rPr>
            <sz val="8"/>
            <color indexed="81"/>
            <rFont val="Tahoma"/>
            <family val="2"/>
          </rPr>
          <t xml:space="preserve">Legal fees may be incurred in submitting the application (and necessary certifications) and submitting the Financing Plan, and will be incurred in closing the transaction. Legal fees in establishing the single-asset entity to hold the project post-conversion (a lender will likely require this) would normally be considered "Organizational Costs" (see below).
</t>
        </r>
      </text>
    </comment>
    <comment ref="A229" authorId="2">
      <text>
        <r>
          <rPr>
            <sz val="8"/>
            <color indexed="81"/>
            <rFont val="Tahoma"/>
            <family val="2"/>
          </rPr>
          <t xml:space="preserve">Many lenders require the borrower to pay fees for the lender's attorney.
</t>
        </r>
      </text>
    </comment>
    <comment ref="A230" authorId="2">
      <text>
        <r>
          <rPr>
            <sz val="8"/>
            <color indexed="81"/>
            <rFont val="Tahoma"/>
            <family val="2"/>
          </rPr>
          <t xml:space="preserve">Includes cost of feasibility studies related to development of the project.
</t>
        </r>
      </text>
    </comment>
    <comment ref="A231" authorId="2">
      <text>
        <r>
          <rPr>
            <sz val="8"/>
            <color indexed="81"/>
            <rFont val="Tahoma"/>
            <family val="2"/>
          </rPr>
          <t xml:space="preserve">Includes cost of environmental reports related to  development of the project.
</t>
        </r>
      </text>
    </comment>
    <comment ref="A232" authorId="2">
      <text>
        <r>
          <rPr>
            <sz val="8"/>
            <color indexed="81"/>
            <rFont val="Tahoma"/>
            <family val="2"/>
          </rPr>
          <t xml:space="preserve">Includes cost of appraisal or market study as may be required by lender.
</t>
        </r>
      </text>
    </comment>
    <comment ref="A233" authorId="2">
      <text>
        <r>
          <rPr>
            <sz val="8"/>
            <color indexed="81"/>
            <rFont val="Tahoma"/>
            <family val="2"/>
          </rPr>
          <t xml:space="preserve">ncludes cost of accounting services during development of the project, for example for a cost certification audit.
</t>
        </r>
      </text>
    </comment>
    <comment ref="A234" authorId="2">
      <text>
        <r>
          <rPr>
            <sz val="8"/>
            <color indexed="81"/>
            <rFont val="Tahoma"/>
            <family val="2"/>
          </rPr>
          <t xml:space="preserve">Includes cost of surveys related to development of the project.  Lenders typically require an as-built survey after construction completion.
</t>
        </r>
      </text>
    </comment>
    <comment ref="A235" authorId="2">
      <text>
        <r>
          <rPr>
            <sz val="8"/>
            <color indexed="81"/>
            <rFont val="Tahoma"/>
            <family val="2"/>
          </rPr>
          <t xml:space="preserve">Enter other professional fees, if applicable. 
</t>
        </r>
      </text>
    </comment>
    <comment ref="A237" authorId="2">
      <text>
        <r>
          <rPr>
            <sz val="8"/>
            <color indexed="81"/>
            <rFont val="Tahoma"/>
            <family val="2"/>
          </rPr>
          <t xml:space="preserve">Includes cost of the initial (up front) Mortgage Insurance Premium on an FHA-insured mortgage loan.  Ask the lender for an estimate.
</t>
        </r>
      </text>
    </comment>
    <comment ref="A238" authorId="2">
      <text>
        <r>
          <rPr>
            <sz val="8"/>
            <color indexed="81"/>
            <rFont val="Tahoma"/>
            <family val="2"/>
          </rPr>
          <t>Includes standard FHA application fee, also sometimes called an examination fee.</t>
        </r>
      </text>
    </comment>
    <comment ref="A239" authorId="2">
      <text>
        <r>
          <rPr>
            <sz val="8"/>
            <color indexed="81"/>
            <rFont val="Tahoma"/>
            <family val="2"/>
          </rPr>
          <t xml:space="preserve">Includes standard FHA inspection fee.
</t>
        </r>
      </text>
    </comment>
    <comment ref="A240" authorId="2">
      <text>
        <r>
          <rPr>
            <sz val="8"/>
            <color indexed="81"/>
            <rFont val="Tahoma"/>
            <family val="2"/>
          </rPr>
          <t xml:space="preserve">Includes fee charged by lender related to financing of the project.  Also see "Lender's Legal Counsel" above.  Note that some lenders break the financing fee into components, such as an origination fee, a placement fee, and a processing fee.
</t>
        </r>
      </text>
    </comment>
    <comment ref="A241" authorId="2">
      <text>
        <r>
          <rPr>
            <sz val="8"/>
            <color indexed="81"/>
            <rFont val="Tahoma"/>
            <family val="2"/>
          </rPr>
          <t xml:space="preserve">Includes costs associated with establishing the legal entity that will own the project after conversion.
</t>
        </r>
      </text>
    </comment>
    <comment ref="A242" authorId="2">
      <text>
        <r>
          <rPr>
            <sz val="8"/>
            <color indexed="81"/>
            <rFont val="Tahoma"/>
            <family val="2"/>
          </rPr>
          <t xml:space="preserve">Title insurance premium.  Check with your lenders regarding the amount of title insurance that will be required (typically, coverage will be required at least equal to the original principal balances of all loans).
</t>
        </r>
      </text>
    </comment>
    <comment ref="A243" authorId="2">
      <text>
        <r>
          <rPr>
            <sz val="8"/>
            <color indexed="81"/>
            <rFont val="Tahoma"/>
            <family val="2"/>
          </rPr>
          <t xml:space="preserve">Includes fee charged for recordation of any legal documents that must be placed in the local land records.  This will include the RAD Use Agreement and all mortgages or deeds of trust. 
</t>
        </r>
      </text>
    </comment>
    <comment ref="A244" authorId="2">
      <text>
        <r>
          <rPr>
            <sz val="8"/>
            <color indexed="81"/>
            <rFont val="Tahoma"/>
            <family val="2"/>
          </rPr>
          <t>Includes payment for the closing escrow agent.</t>
        </r>
      </text>
    </comment>
    <comment ref="A245" authorId="2">
      <text>
        <r>
          <rPr>
            <sz val="8"/>
            <color indexed="81"/>
            <rFont val="Tahoma"/>
            <family val="2"/>
          </rPr>
          <t xml:space="preserve">Includes penalty or premium charged for prepayment of existing loan.
</t>
        </r>
      </text>
    </comment>
    <comment ref="A246" authorId="2">
      <text>
        <r>
          <rPr>
            <sz val="8"/>
            <color indexed="81"/>
            <rFont val="Tahoma"/>
            <family val="2"/>
          </rPr>
          <t xml:space="preserve">If the project has accounts payable that will not be paid as of the closing date, you will need to make arrangements to pay those payables at or prior to the closing.
</t>
        </r>
      </text>
    </comment>
    <comment ref="A247" authorId="2">
      <text>
        <r>
          <rPr>
            <sz val="8"/>
            <color indexed="81"/>
            <rFont val="Tahoma"/>
            <family val="2"/>
          </rPr>
          <t xml:space="preserve">Includes the interest paid on the construction loan during the development period.  When estimating construction interest, make a month by month estimate of sources and uses to determine the amount that will need to be drawn on the construction loan each month, and remember to account for the period after construction completion and prior to closing of the permanent loan.  If you are utilizing a construction loan, be sure that your sources and uses of funds properly account for rental revenue and operating expenses during the construction and lease-up period (either by showing net rental income as a source of funds, by showing net expenses as a use of funds, or by showing income as a source and expenses as a use).
</t>
        </r>
      </text>
    </comment>
    <comment ref="A248" authorId="2">
      <text>
        <r>
          <rPr>
            <sz val="8"/>
            <color indexed="81"/>
            <rFont val="Tahoma"/>
            <family val="2"/>
          </rPr>
          <t xml:space="preserve">Includes any fees paid to obtain the construction loan.  This could include an origination fee (points) and costs to cover the construction lender's attorney fees.
</t>
        </r>
      </text>
    </comment>
    <comment ref="A249" authorId="2">
      <text>
        <r>
          <rPr>
            <sz val="8"/>
            <color indexed="81"/>
            <rFont val="Tahoma"/>
            <family val="2"/>
          </rPr>
          <t xml:space="preserve">Includes the cost of issuing bonds (4% tax credits are available only with tax-exempt bonds, and taxable bond financing may be an efficient approach for certain larger projects). Talk to bond counsel to obtain an estimate of those costs. </t>
        </r>
      </text>
    </comment>
    <comment ref="A250" authorId="2">
      <text>
        <r>
          <rPr>
            <sz val="8"/>
            <color indexed="81"/>
            <rFont val="Tahoma"/>
            <family val="2"/>
          </rPr>
          <t xml:space="preserve">Include other loan fees and costs, as applicable. 
</t>
        </r>
      </text>
    </comment>
    <comment ref="A252" authorId="2">
      <text>
        <r>
          <rPr>
            <sz val="8"/>
            <color indexed="81"/>
            <rFont val="Tahoma"/>
            <family val="2"/>
          </rPr>
          <t xml:space="preserve">The amount of the IDRR varies based on the lender's minimum reserve balance requirements, the stream of annual long term capital needs from the PCNA, and the annual reserve deposit level.    Some projects will require a large IDRR, and others may require a small IDRR or no IDRR.
</t>
        </r>
      </text>
    </comment>
    <comment ref="A253" authorId="2">
      <text>
        <r>
          <rPr>
            <sz val="8"/>
            <color indexed="81"/>
            <rFont val="Tahoma"/>
            <family val="2"/>
          </rPr>
          <t xml:space="preserve">If your permanent loan will be funded at the initial closing, this line item should contain an allowance for any temporary loss of NOI during the rehab and stabilization period.  Temporary loss of NOI could occur because of needing to hold units off line for rehab, and/or because operating expenses may be unusually high during rehab.
</t>
        </r>
      </text>
    </comment>
    <comment ref="A254" authorId="2">
      <text>
        <r>
          <rPr>
            <sz val="8"/>
            <color indexed="81"/>
            <rFont val="Tahoma"/>
            <family val="2"/>
          </rPr>
          <t xml:space="preserve">Some lenders may require an operating reserve to guard against potential negative cash flow over the loan term.
</t>
        </r>
      </text>
    </comment>
    <comment ref="A255" authorId="2">
      <text>
        <r>
          <rPr>
            <sz val="8"/>
            <color indexed="81"/>
            <rFont val="Tahoma"/>
            <family val="2"/>
          </rPr>
          <t xml:space="preserve">Lenders typically require that tax and insurance expenses be escrowed. Check with your lender regarding initial escrow funding.
</t>
        </r>
      </text>
    </comment>
    <comment ref="A256" authorId="2">
      <text>
        <r>
          <rPr>
            <sz val="8"/>
            <color indexed="81"/>
            <rFont val="Tahoma"/>
            <family val="2"/>
          </rPr>
          <t xml:space="preserve">Include other reserves, as applicable. Some lenders may require additional reserves (for example, a Debt Service Reserve).
</t>
        </r>
      </text>
    </comment>
    <comment ref="A258" authorId="2">
      <text>
        <r>
          <rPr>
            <sz val="8"/>
            <color indexed="81"/>
            <rFont val="Tahoma"/>
            <family val="2"/>
          </rPr>
          <t xml:space="preserve">For non-LIHTC transactions, the RAD Developer Fee may be up to 10 percent of the total development budget (all hard costs and reasonable soft costs), less  developer fee and  reserves and less any acquisition costs in non arms-length acquisitions, e.g., transfers of property title to related or wholly-owned entities for the purpose of meeting single asset entity ownership requirements. For LIHTC transactions, RAD permits a developer fee up to the lower of (a) 15% of total development cost and (b) the amount allowed by the state LIHTC allocating agency.
</t>
        </r>
      </text>
    </comment>
    <comment ref="A259" authorId="2">
      <text>
        <r>
          <rPr>
            <sz val="8"/>
            <color indexed="81"/>
            <rFont val="Tahoma"/>
            <family val="2"/>
          </rPr>
          <t xml:space="preserve">Include other reserves, as applicable.
</t>
        </r>
      </text>
    </comment>
    <comment ref="AO263" authorId="0">
      <text>
        <r>
          <rPr>
            <b/>
            <sz val="8"/>
            <color indexed="81"/>
            <rFont val="Tahoma"/>
            <family val="2"/>
          </rPr>
          <t xml:space="preserve">RAD allows PHA applicants to propose use of 9% LIHTCs without requiring that the PHA already hold a LIHTC Reservation letter.  In such cases, the PHA must provide information on the QAP application timeline and demonstrate recent success in obtaining 9% LIHTCs. If a CHAP is issued, then based on this information, HUD will establish a property-specific milestone date, by which the PHA must have received a LIHTC Reservation letter.  In addition, applicants proposing to utilize 9% credits must include a letter from the credit issuing authority- see the RAD Notice for detail.If the PHA is unable to secure such a letter from the credit-issuing agency, it must document its efforts to do so and must submit a self-scored QAP application. </t>
        </r>
      </text>
    </comment>
    <comment ref="A264" authorId="0">
      <text>
        <r>
          <rPr>
            <b/>
            <sz val="8"/>
            <color indexed="81"/>
            <rFont val="Tahoma"/>
            <family val="2"/>
          </rPr>
          <t xml:space="preserve">RAD allows PHA applicants to propose use of 9% LIHTCs without requiring that the PHA already hold a LIHTC Reservation letter.  In such cases, the PHA must provide information on the QAP application timeline and demonstrate recent success in obtaining 9% LIHTCs. If a CHAP is issued, then based on this information, HUD will establish a property-specific milestone date, by which the PHA must have received a LIHTC Reservation letter.  In addition, applicants proposing to utilize 9% credits must include a letter from the credit issuing authority- see the RAD Notice for detail.If the PHA is unable to secure such a letter from the credit-issuing agency, it must document its efforts to do so and must submit a self-scored QAP application. </t>
        </r>
      </text>
    </comment>
    <comment ref="A308" authorId="0">
      <text>
        <r>
          <rPr>
            <b/>
            <sz val="8"/>
            <color indexed="81"/>
            <rFont val="Tahoma"/>
            <family val="2"/>
          </rPr>
          <t>Discuss any needed accessibility modifications, including any rehabilitation mandated by 24 C.F.R. Section 8.23.</t>
        </r>
      </text>
    </comment>
    <comment ref="A317" authorId="0">
      <text>
        <r>
          <rPr>
            <b/>
            <sz val="8"/>
            <color indexed="81"/>
            <rFont val="Tahoma"/>
            <family val="2"/>
          </rPr>
          <t>In the Financing Plan, the PHA or proposed ownership entity must demonstrate previous successful experience (within the last several years) with properties requiring similar types and levels of development, rehabilitation, ownership, and operational capabilities.  Capacity and experience can be demonstrated with existing PHA staff and/or by adding relevant expertise to the development team. HUD's decision regarding capacity and experience will be made at the time the Financing Plan is reviewed.</t>
        </r>
      </text>
    </comment>
  </commentList>
</comments>
</file>

<file path=xl/sharedStrings.xml><?xml version="1.0" encoding="utf-8"?>
<sst xmlns="http://schemas.openxmlformats.org/spreadsheetml/2006/main" count="453" uniqueCount="325">
  <si>
    <t>Please explain how you have arrived at these estimates.</t>
  </si>
  <si>
    <t>Replacement Reserve Funding</t>
  </si>
  <si>
    <t>Annual Deposit to Repl. Reserve (ADRR)</t>
  </si>
  <si>
    <t>Initial Deposit to Repl. Reserve (IDRR)</t>
  </si>
  <si>
    <t>avg annual needs years 2-20</t>
  </si>
  <si>
    <t>avg annual needs years 6-20</t>
  </si>
  <si>
    <t>Formula Need</t>
  </si>
  <si>
    <t>Proposed</t>
  </si>
  <si>
    <t>Contract Rent Levels (from Exhibit A)</t>
  </si>
  <si>
    <t>Utility Allowance</t>
  </si>
  <si>
    <t>TotalMonthly Rent</t>
  </si>
  <si>
    <t>Total Units Proposed for Conversion</t>
  </si>
  <si>
    <t>Units Proposed to be Reduced</t>
  </si>
  <si>
    <t>de minimis threshold</t>
  </si>
  <si>
    <t>1=same  2=increase  3=de minimis red'n  4=greater red'n</t>
  </si>
  <si>
    <t xml:space="preserve">     Units have already received Section 18 Demolition-Disposition approval from HUD</t>
  </si>
  <si>
    <t xml:space="preserve">     Reconfiguring efficiency apartments</t>
  </si>
  <si>
    <t xml:space="preserve">     Facilitating social service delivery</t>
  </si>
  <si>
    <t xml:space="preserve">     Units vacant for more than 24 months</t>
  </si>
  <si>
    <t xml:space="preserve">     Total</t>
  </si>
  <si>
    <t>Please provide an explanation for each affected category. Please limit response to 200 words.</t>
  </si>
  <si>
    <t>Explanation of reduction in number of assisted units</t>
  </si>
  <si>
    <t>Current Units Under Mod Rehab Contact</t>
  </si>
  <si>
    <t xml:space="preserve">Enter the most recent estimate of capital needs for the projet, broken down by Immediate, Short-term, and Long-term needs. If these break-downs are not available, provide reasonable estimates. </t>
  </si>
  <si>
    <t>Years 2-5 (Short-term)</t>
  </si>
  <si>
    <t>Years 6-20 (Long-term)</t>
  </si>
  <si>
    <t>Year 1 (Immediate)</t>
  </si>
  <si>
    <t>Pat Winslow</t>
  </si>
  <si>
    <t>Mod Rehab Application for Conversion</t>
  </si>
  <si>
    <t>HUD Form 5261 (DRAFT)</t>
  </si>
  <si>
    <t>ABC Mortgage Company</t>
  </si>
  <si>
    <t>President</t>
  </si>
  <si>
    <t>Letter from PHA agreeing to administer PBVs</t>
  </si>
  <si>
    <t>Total Units Post-RAD</t>
  </si>
  <si>
    <t>Environmental Reports</t>
  </si>
  <si>
    <t>Financing Letter of Intent for each proposed loan, grant, or equity contribution</t>
  </si>
  <si>
    <t>Identify the lender firm / equity investor that will sign the Financing Letter of Intent</t>
  </si>
  <si>
    <t>Appraisal / Market Study</t>
  </si>
  <si>
    <t>Attachment 2D – Financing Letter of Intent for Mod Rehab Projects</t>
  </si>
  <si>
    <t>Instructions to Applicants: Owners of Mod Rehab Projects</t>
  </si>
  <si>
    <t>INTRODUCTION</t>
  </si>
  <si>
    <t>GENERAL INSTRUCTIONS</t>
  </si>
  <si>
    <t>Identify the person who will sign on behalf of the lender / investor:</t>
  </si>
  <si>
    <t>Name</t>
  </si>
  <si>
    <t>Identify the PHA that is contributing choice-mobility vouchers:</t>
  </si>
  <si>
    <t>Identify the person who will sign on behalf of the PHA that is contributing vouchers:</t>
  </si>
  <si>
    <t>1.</t>
  </si>
  <si>
    <t>2.</t>
  </si>
  <si>
    <t>3.</t>
  </si>
  <si>
    <t>4.</t>
  </si>
  <si>
    <t>5.</t>
  </si>
  <si>
    <t>Signature:</t>
  </si>
  <si>
    <t>New First Mortgage Loan</t>
  </si>
  <si>
    <t>Low Income Housing Tax Credit Equity</t>
  </si>
  <si>
    <t>Other #1</t>
  </si>
  <si>
    <t>Other #2</t>
  </si>
  <si>
    <t>Other #3</t>
  </si>
  <si>
    <t>Total Sources of Funds</t>
  </si>
  <si>
    <t>Other #4</t>
  </si>
  <si>
    <t>Other #5</t>
  </si>
  <si>
    <t>Other #6</t>
  </si>
  <si>
    <t>Other #7</t>
  </si>
  <si>
    <t>Operating Reserve</t>
  </si>
  <si>
    <t>Relocation Costs</t>
  </si>
  <si>
    <t>Initial Operating Deficit Escrow</t>
  </si>
  <si>
    <t>Upon completion of the application, print out the associated attachments.</t>
  </si>
  <si>
    <t>Units</t>
  </si>
  <si>
    <t>Average Bedroom Size</t>
  </si>
  <si>
    <t>Per Unit</t>
  </si>
  <si>
    <t>Pro Forma Sources and Uses</t>
  </si>
  <si>
    <t>Comment</t>
  </si>
  <si>
    <t>Amount</t>
  </si>
  <si>
    <t>Stabilized Cash Flow Pro Forma</t>
  </si>
  <si>
    <t>Effective Gross Income</t>
  </si>
  <si>
    <t>Total Operating Expenses</t>
  </si>
  <si>
    <t>Annual Deposit to Replacement Reserve</t>
  </si>
  <si>
    <t xml:space="preserve">Operating Cash Flow </t>
  </si>
  <si>
    <t>Statement of Lender / Equity Provider:</t>
  </si>
  <si>
    <t>State any exceptions</t>
  </si>
  <si>
    <t>for participation in the Rental Assistance Demonstration Program (the “RAD Application”):</t>
  </si>
  <si>
    <t>Vacancy Loss and Bad Debt Loss/Concessions</t>
  </si>
  <si>
    <t>Complete one Application Form for each Mod Rehab project proposed for conversion.</t>
  </si>
  <si>
    <t>Mod Rehab Contract Number</t>
  </si>
  <si>
    <t>Contract Effective Date</t>
  </si>
  <si>
    <t>Contract Expiration Date</t>
  </si>
  <si>
    <t>0BR</t>
  </si>
  <si>
    <t>1BR</t>
  </si>
  <si>
    <t>2BR</t>
  </si>
  <si>
    <t>3BR</t>
  </si>
  <si>
    <t>4BR</t>
  </si>
  <si>
    <t>5BR+</t>
  </si>
  <si>
    <t>Total</t>
  </si>
  <si>
    <t>Project Name</t>
  </si>
  <si>
    <t>County</t>
  </si>
  <si>
    <t>Yes</t>
  </si>
  <si>
    <t>No</t>
  </si>
  <si>
    <t>Other Affordable Units</t>
  </si>
  <si>
    <t>Market Rate Units</t>
  </si>
  <si>
    <t>Post-RAD</t>
  </si>
  <si>
    <t>Vacancy Loss (Apartments)</t>
  </si>
  <si>
    <t>Bad Debt (Apartments)</t>
  </si>
  <si>
    <t>Warning: HUD will prosecute false claims and statements. Conviction may result in criminal and/or civil penalties (18 USC Sections 1001, 1010, 1012; 31 USC Sections 3729, 3802)</t>
  </si>
  <si>
    <t>Authorized Signature:</t>
  </si>
  <si>
    <t>Date Signed</t>
  </si>
  <si>
    <t>Date owner will sign this form</t>
  </si>
  <si>
    <t>NUMBER OF FATAL ERRORS</t>
  </si>
  <si>
    <t>Program standard</t>
  </si>
  <si>
    <t>Calculated Monthly P+I</t>
  </si>
  <si>
    <t>as of</t>
  </si>
  <si>
    <t>Current Monthly MIP</t>
  </si>
  <si>
    <t>Existing Additional Loan:</t>
  </si>
  <si>
    <t>per year</t>
  </si>
  <si>
    <t>There are several explanation boxes that extend the full width of this form. Increase or decrease the height of the box as needed (click to the left on the horizontal line below the row number, then dragthe line up or down as needed).</t>
  </si>
  <si>
    <t>Units under Contract</t>
  </si>
  <si>
    <t>Units to Convert</t>
  </si>
  <si>
    <t>Rents</t>
  </si>
  <si>
    <t>De Minimis Reduction Allowance</t>
  </si>
  <si>
    <t>Closing Escrow Agent Fee</t>
  </si>
  <si>
    <t>Operating Cash Flow</t>
  </si>
  <si>
    <t>Debt Service Coverage Ratio</t>
  </si>
  <si>
    <t>Existing Replacement Reserve Balance</t>
  </si>
  <si>
    <t>Existing Balance in Other Escrow Accounts</t>
  </si>
  <si>
    <t>Total Uses of Funds</t>
  </si>
  <si>
    <t>Sources of Funds</t>
  </si>
  <si>
    <t>Uses of Funds</t>
  </si>
  <si>
    <t>Are you requesting conversion to PBRA or to PBVs?</t>
  </si>
  <si>
    <t>PBRA (Project Based Rental Assistance)</t>
  </si>
  <si>
    <t>PBV (Project Based Vouchers)</t>
  </si>
  <si>
    <t xml:space="preserve">Project Street Address </t>
  </si>
  <si>
    <t>Other taxes and insurance</t>
  </si>
  <si>
    <t>Identify who will sign the certifications at the end of this form, on behalf of the owner / applicant</t>
  </si>
  <si>
    <t>Authorized Owner Representative</t>
  </si>
  <si>
    <t>Rental Assistance Demonstration (RAD)</t>
  </si>
  <si>
    <t>Office of Public Housing, Office of Multifamily Housing</t>
  </si>
  <si>
    <t>?</t>
  </si>
  <si>
    <t>Legal name of ownership entity</t>
  </si>
  <si>
    <t>Owner Contact Information:</t>
  </si>
  <si>
    <t>Contact Person</t>
  </si>
  <si>
    <t>Title</t>
  </si>
  <si>
    <t>Mailing Address</t>
  </si>
  <si>
    <t>City</t>
  </si>
  <si>
    <t>State</t>
  </si>
  <si>
    <t>Enter two character State code</t>
  </si>
  <si>
    <t>Zip Code</t>
  </si>
  <si>
    <t>Telephone</t>
  </si>
  <si>
    <t>Email</t>
  </si>
  <si>
    <t>The table below compares the units currently under the Mod Rehab contract, the number proposed for conversion, the number proposed to be reduced, and the applicable de minimis threshold. If applicable, indicate the number of reductions by eligible category in the rows that follow, along with an explanation in the accompanying text box.</t>
  </si>
  <si>
    <t>Current Replacement Reserve Balance</t>
  </si>
  <si>
    <t>Enter the current balance of the project's Replacement Reserve and the proposed Initial Deposit and Annual Deposit to the Replacement Reserve</t>
  </si>
  <si>
    <t>Late/NSF charges</t>
  </si>
  <si>
    <t>Damage Charges</t>
  </si>
  <si>
    <t>Laundry/Vending</t>
  </si>
  <si>
    <t>Asset Management Fee</t>
  </si>
  <si>
    <t>Protective Services</t>
  </si>
  <si>
    <t>Are you proposing to take out a new first mortgage loan for this project?</t>
  </si>
  <si>
    <t>Gross Potential Rents (Apartments)</t>
  </si>
  <si>
    <t>Gross Potential Rents (Other)</t>
  </si>
  <si>
    <t>Concessions (Other)</t>
  </si>
  <si>
    <t>Other Income</t>
  </si>
  <si>
    <t>Explanation</t>
  </si>
  <si>
    <t xml:space="preserve">   Effective Gross Income</t>
  </si>
  <si>
    <t>Garbage and Trash Removal</t>
  </si>
  <si>
    <t>Maintenance Salaries</t>
  </si>
  <si>
    <t>Maintenance Supplies / Contract</t>
  </si>
  <si>
    <t>Other Operating &amp; Maintenance</t>
  </si>
  <si>
    <t>Real Estate Taxes</t>
  </si>
  <si>
    <t>Property / Liability Insurance</t>
  </si>
  <si>
    <t xml:space="preserve">   Total Operating Expenses</t>
  </si>
  <si>
    <t>Replacement Reserve Deposit</t>
  </si>
  <si>
    <t>Net Operating Income</t>
  </si>
  <si>
    <t>Principal and Interest</t>
  </si>
  <si>
    <t>MIP / Other Credit Enhancement</t>
  </si>
  <si>
    <t>Interest Income</t>
  </si>
  <si>
    <t>Total Utilities (Owner Paid)</t>
  </si>
  <si>
    <t>Existing First Mortgage Loan:</t>
  </si>
  <si>
    <t>Original Loan Amount</t>
  </si>
  <si>
    <t>Unpaid Principal Balance</t>
  </si>
  <si>
    <t>Origination Date</t>
  </si>
  <si>
    <t>Interest Rate</t>
  </si>
  <si>
    <t>Amortization Term</t>
  </si>
  <si>
    <t>Maturity Term</t>
  </si>
  <si>
    <t>Monthly P+I</t>
  </si>
  <si>
    <t>years</t>
  </si>
  <si>
    <t>Are you requesting a Choice-Mobility exemption?</t>
  </si>
  <si>
    <t>Mod Rehab Contract Units</t>
  </si>
  <si>
    <t>Section 4:  Capital needs and Replacement Reserves</t>
  </si>
  <si>
    <t>Will this loan be refinanced in conjunction with the RAD Conversion?</t>
  </si>
  <si>
    <t>Section 5:  Existing Debt</t>
  </si>
  <si>
    <t>Tenant Services</t>
  </si>
  <si>
    <t>Interest Rate % per Year</t>
  </si>
  <si>
    <t>program minimum (interest + MIP)</t>
  </si>
  <si>
    <t xml:space="preserve">Mortgage Insurance Premium % </t>
  </si>
  <si>
    <t>years program maximum</t>
  </si>
  <si>
    <t>years program maximum for FHA</t>
  </si>
  <si>
    <t xml:space="preserve">   Maximum Supportable Mortgage Loan</t>
  </si>
  <si>
    <t>P&amp;I</t>
  </si>
  <si>
    <t>P&amp;I&amp;MIP</t>
  </si>
  <si>
    <t>Proposed Mortgage Loan Amount</t>
  </si>
  <si>
    <t>Calculated Annual Debt Service</t>
  </si>
  <si>
    <t>monthly P&amp;I</t>
  </si>
  <si>
    <t>monthly MIP</t>
  </si>
  <si>
    <t>Administrative Salaries and Expenses</t>
  </si>
  <si>
    <t>New First Mortgage Debt Service</t>
  </si>
  <si>
    <t>Historical Cash Flow</t>
  </si>
  <si>
    <t>Total Available For New Debt Service (NOI, less ongoing debt service payments)</t>
  </si>
  <si>
    <t>Post Conversion Debt Service and Cash Flow Summary</t>
  </si>
  <si>
    <t>Acquisition Costs</t>
  </si>
  <si>
    <t>Building and Land Acquisition</t>
  </si>
  <si>
    <t>Other Costs</t>
  </si>
  <si>
    <t>Construction Costs</t>
  </si>
  <si>
    <t>Professional Fees</t>
  </si>
  <si>
    <t>Architecture &amp; Engineering</t>
  </si>
  <si>
    <t>Physical Conditions Assessment</t>
  </si>
  <si>
    <t>Borrower's Legal Counsel</t>
  </si>
  <si>
    <t>Lender's Legal Counsel</t>
  </si>
  <si>
    <t>Feasibility Studies (LEAN Costs)</t>
  </si>
  <si>
    <t>Accounting</t>
  </si>
  <si>
    <t>Survey</t>
  </si>
  <si>
    <t>Loan Fees and Costs</t>
  </si>
  <si>
    <t>FHA MIP</t>
  </si>
  <si>
    <t>FHA Application Fee</t>
  </si>
  <si>
    <t>FHA Inpection Fee</t>
  </si>
  <si>
    <t>Financing Fee</t>
  </si>
  <si>
    <t>Organizational Costs</t>
  </si>
  <si>
    <t>Title Insurance/Exam Fee</t>
  </si>
  <si>
    <t>Recordation Fee</t>
  </si>
  <si>
    <t>Prepayment Penalty/Premium</t>
  </si>
  <si>
    <t>Payables</t>
  </si>
  <si>
    <t>Construction Interest</t>
  </si>
  <si>
    <t>Construction Loan Fees</t>
  </si>
  <si>
    <t>Cost of Bond Issuance</t>
  </si>
  <si>
    <t>Reserves</t>
  </si>
  <si>
    <t>Initial Deposit to Replacement Reserve</t>
  </si>
  <si>
    <t>Tax and Insurance Escrow</t>
  </si>
  <si>
    <t>Developer Fee</t>
  </si>
  <si>
    <t>Fiscal Year End:</t>
  </si>
  <si>
    <t xml:space="preserve">Do you want to designate this project as your PHA’s priority project? </t>
  </si>
  <si>
    <t>Are you requesting the Ranking Factor for Choice-Mobility?</t>
  </si>
  <si>
    <t>Are you requesting the Ranking Factor for Green Building and Energy Efficiency?</t>
  </si>
  <si>
    <t>1)</t>
  </si>
  <si>
    <t>2)</t>
  </si>
  <si>
    <t>3)</t>
  </si>
  <si>
    <t>4)</t>
  </si>
  <si>
    <t>5)</t>
  </si>
  <si>
    <t>Mod Rehab Contract number</t>
  </si>
  <si>
    <t>By signing this application, the applicant certifies that the owner or its affiliates has not submitted another RAD application for which it is claiming priority project status.  Below, if applicable list all projects under Mod Rehab contracts that are controlled by the owner or its affiliates of the subject project:</t>
  </si>
  <si>
    <t>Section 2: Type of Conversion</t>
  </si>
  <si>
    <t>Section 1:  Owner and Project</t>
  </si>
  <si>
    <t>Section 3:  Unit Mix and Rents</t>
  </si>
  <si>
    <t>Section 6: Pro Forma Post-RAD Cash Flow</t>
  </si>
  <si>
    <t>Section 7: New First Mortgage Loan Sizing</t>
  </si>
  <si>
    <t>Section 8:  Pro Forma Sources and Uses of Funds</t>
  </si>
  <si>
    <t xml:space="preserve">RENTAL ASSISTANCE DEMONSTRATION </t>
  </si>
  <si>
    <t>As part of the application, the user will be completing both an Operating Pro-Forma and a Development Budget for the proposed conversion. An application cannot be submitted (see "fatal error" message, below) if the Pro-Forma or Development Budget do not balance or otherwise contain error messages.</t>
  </si>
  <si>
    <t>Submit the completed application, along with the signed attachments (where applicable), and email to RADApplication@hud.gov.</t>
  </si>
  <si>
    <t>HOW THIS EXCEL WORKBOOK WORKS</t>
  </si>
  <si>
    <t>Fill in all items that appear in grey highlight.</t>
  </si>
  <si>
    <t>Bright blue squares containing a white question mark offer additional guidance.               Place the mouse cursor over the square to read this guidance.</t>
  </si>
  <si>
    <t>Note that, for the purposes of reviewing applications, HUD has standardized some of the financing assumptions. These benchmarks/assumptions are only for hte purposes of reviewing the applications; actual lender underwriting may be different. If an entry trips one of these assumptions, an error message will appear, indicating either that the user provide an explanation or that the user enter not less than the indicated amount.</t>
  </si>
  <si>
    <t>If a "fatal error" message appears in red, the application cannot be submitted. Review the fatal error message and correct the input(s) as needed. The fatal error message will disappear once the input(s) has been corrected.</t>
  </si>
  <si>
    <t>In accordance with Notice PIH-2012-32, this Excel-based Application Form shall be used by owners of Mod Rehab projects in submitting applications under the Rental Assistance Demonstration (RAD).</t>
  </si>
  <si>
    <r>
      <t>Once all information has been entered, print the following form-generated attachments (where applicable):</t>
    </r>
    <r>
      <rPr>
        <sz val="11"/>
        <color rgb="FF000000"/>
        <rFont val="Calibri"/>
        <family val="2"/>
        <scheme val="minor"/>
      </rPr>
      <t xml:space="preserve">
          • </t>
    </r>
    <r>
      <rPr>
        <b/>
        <sz val="11"/>
        <color rgb="FF000000"/>
        <rFont val="Calibri"/>
        <family val="2"/>
        <scheme val="minor"/>
      </rPr>
      <t>Financing Letter of Interest</t>
    </r>
    <r>
      <rPr>
        <sz val="11"/>
        <color rgb="FF000000"/>
        <rFont val="Calibri"/>
        <family val="2"/>
        <scheme val="minor"/>
      </rPr>
      <t>. This is a document that a lender or equity investor must sign.  A PDF copy of the signed document must be submitted with the RAD Application.  It is designed to give the lender or equity investor information on key aspects of the proposed transaction. A separate Financing Letter of Intent must be submitted for each proposed source of funding. Failure to submit all of the required Letters of Intent with the application will result in its rejection.</t>
    </r>
    <r>
      <rPr>
        <sz val="11"/>
        <color rgb="FF000000"/>
        <rFont val="Calibri"/>
        <family val="2"/>
        <scheme val="minor"/>
      </rPr>
      <t xml:space="preserve">
          • </t>
    </r>
    <r>
      <rPr>
        <b/>
        <sz val="11"/>
        <color rgb="FF000000"/>
        <rFont val="Calibri"/>
        <family val="2"/>
        <scheme val="minor"/>
      </rPr>
      <t>Choice-Mobility Letter Agreement</t>
    </r>
    <r>
      <rPr>
        <sz val="11"/>
        <color rgb="FF000000"/>
        <rFont val="Calibri"/>
        <family val="2"/>
        <scheme val="minor"/>
      </rPr>
      <t xml:space="preserve">. This is a document that will be signed by both the PHA that is providing choice-mobility vouchers and by the Mod Rehab project owner whose RAD project will receive the choice-mobility vouchers.  A PDF copy of the signed document must be submitted with the Application in order to qualify for the choice-mobility ranking factor.
These attachments will include the name of the authorized representative identified in the application. Additionally, the Financing Letter of Interest will include both a Statement of Sources and Uses and a Financing Pro-Forma, generated from the information submitted on the Application Form.
Note that the Application Form, along with all the attachments, must be submitted electronically as part of the submission package. The full list of attachments needed will be automatically generated at the end of the Application Form once it has been completed.
</t>
    </r>
  </si>
  <si>
    <t>PUPA</t>
  </si>
  <si>
    <t>Gross Potential Rents (Commercial)</t>
  </si>
  <si>
    <t>Vacancy Loss (Commercial)</t>
  </si>
  <si>
    <t>Bad Debt (Commerical)</t>
  </si>
  <si>
    <t>Do you have a LIHTC reservation?</t>
  </si>
  <si>
    <t>Discussion of QAP timing</t>
  </si>
  <si>
    <t>RAD requires that you demonstrate recent success, internally or through development team partners, in obtaining 9% LIHTCs. Below, briefly discuss your capacity and experience in obtaining 9% LIHTCs from the relevant State allocating agency.</t>
  </si>
  <si>
    <t>Demonstration of recent success obtaining 9% LIHTCs</t>
  </si>
  <si>
    <t>Provide evidence that the applicant diligently attempted to secure such a letter</t>
  </si>
  <si>
    <t>Efforts to secure letter from credit-issuing authority</t>
  </si>
  <si>
    <t>RAD requires that you attach a self-scored QAP application.  Below, briefly discuss why you believe that a QAP application for the subject project, at the indicated score, is likely to receive a 9% LIHTC award.</t>
  </si>
  <si>
    <t>Likelihood of obtaining 9% LIHTCs</t>
  </si>
  <si>
    <t>4% LIHTC</t>
  </si>
  <si>
    <t>9% LIHTC</t>
  </si>
  <si>
    <t>Do you have a letter from the credit-issuing authority as described in the RAD Notice?</t>
  </si>
  <si>
    <t>Section 10: Ranking Factors</t>
  </si>
  <si>
    <t>Section 11: Certification</t>
  </si>
  <si>
    <t>Mod Rehab Contract, including Exhibits</t>
  </si>
  <si>
    <t>Section 9: Projects Utilizing 9% Low Income Housing Tax Credits ('LIHTCs')</t>
  </si>
  <si>
    <t>Choice-Mobility Letter Agreement</t>
  </si>
  <si>
    <t>9% LIHTC Reservation Letter</t>
  </si>
  <si>
    <t>Letter from credit-issuing authority</t>
  </si>
  <si>
    <t>Self-Scored QAP Application for 9% LIHTCs</t>
  </si>
  <si>
    <t>The attachments indicated 'Yes' below must be included in your electronic application package.  Incomplete application packages will be rejected.</t>
  </si>
  <si>
    <t>Compiled comments received from residents and description of how comments are addressed in conversion plan</t>
  </si>
  <si>
    <t>Section 11: Narratives</t>
  </si>
  <si>
    <t>Description</t>
  </si>
  <si>
    <t>Discuss any needed accessibility modifications.</t>
  </si>
  <si>
    <t xml:space="preserve">Discuss any proposed relocation plans for the project. </t>
  </si>
  <si>
    <t>Discuss the capacity of the development team to undertake the proposed conversion.</t>
  </si>
  <si>
    <t>Section 12: Application Validation</t>
  </si>
  <si>
    <t>3 Year Historical Average Comparison</t>
  </si>
  <si>
    <t>Average</t>
  </si>
  <si>
    <t>Owner's Explanation of the Proposed Total Operating Cost being less then 85% of the 3 Year Historical Operating Expenses</t>
  </si>
  <si>
    <t>The proposed operating expenses is less than 85% of the 3 year historical average. Explanation in the Finaning Letter of Intent is required.</t>
  </si>
  <si>
    <t>Attachment 1D – Choice-Mobility Letter Agreement</t>
  </si>
  <si>
    <t>6.</t>
  </si>
  <si>
    <t>Date:</t>
  </si>
  <si>
    <t>Identify the owner of the project that is receiving choice-mobility vouchers:</t>
  </si>
  <si>
    <t>Identify the person who will sign on behalf of the owner of the project that is receiving vouchers:</t>
  </si>
  <si>
    <t>Enter the rent schedule from the Mod Rehab contract and information for the assisted and unassisted units at the project post-conversion.</t>
  </si>
  <si>
    <t>Enter three-year historical cash flow data and proposed pro forma data</t>
  </si>
  <si>
    <t>Existing First Mortgage Debt Service</t>
  </si>
  <si>
    <t>Existing Other Debt Service:</t>
  </si>
  <si>
    <t>Net Operating Income (from Section 6)</t>
  </si>
  <si>
    <t>Ongoing Debt Service (from Section 5)</t>
  </si>
  <si>
    <t>Payoff Existing Loans (from Section 5)</t>
  </si>
  <si>
    <t>Total Development Cost</t>
  </si>
  <si>
    <t>Provide written responses in the grey highlighted rows below. Please limit each responses to 200 words.</t>
  </si>
  <si>
    <t>If FHA Insured, please provide the following information:</t>
  </si>
  <si>
    <t>FHA Project Number:</t>
  </si>
  <si>
    <t>iREMS ID Number:</t>
  </si>
  <si>
    <t>Briefly discuss the application submission and approval timing that is provided under the current QAP. Please provide sufficient detail that HUD can understand when you will submit an application, when you will be notified regarding selection, and when a LIHTC Reservation letter would be issued to you.</t>
  </si>
  <si>
    <t>Discuss any known market competitiveness isues, such as small unit sizes or limited on-site parking, and how the conversion plans to address these issues.</t>
  </si>
  <si>
    <t xml:space="preserve">Briefly describe the land, location / neighborhood, and physical plans for the project. </t>
  </si>
  <si>
    <t>I hereby certify to the following: (1) that I have the requisite authority to execute this application on behalf of the owner; (2) that HUD can rely upon this certification in evaluating the Application, (3) that I acknowledge that I have read and understand PIH Notice 2012-32 (the "Notice"), which describes the Rental Assistance Demonstration (RAD) (the "Program"), and agree to comply with all requirements of the Program or Notice; (4) that all materials submitted in association with the application are accurate, complete and not misleading; (5) that the application meets all applicable eligibility requirements for the Program set forth in the Notice; (6) that the owner approves the creation of a single-asset entity of the affected project, if required by the lender to facilitate financing; (7) that, if selected for award, the owner will comply with the fair housing and civil rights requirements at 24 CFR 5.105(a) (general requirements) and will affirmatively further fair housing; (8) that this Board Approval Form has been approved by the Board of Commissioners on the date noted below; and (9) that, if selected for an award, the PHA will comply with all provisions of HUD’s Commitment to Enter into a HAP (CHAP), which shall indicate the HUD-approved terms and conditions for conversion of assistance, or will indicate to HUD within 15 days that it is refusing the terms of the CHAP and withdrawing from RAD participation.</t>
  </si>
  <si>
    <t>Capitalized terms herein shall have the meaning given to them in Notice PIH-2012-32 (the "Notice") and in the Rental Assistance Demonstration ("RAD").</t>
  </si>
  <si>
    <t>Discuss any known environmental or building product risks such as lead based paint, asbestos, PCBs, flood zone status, aluminum wiring, and fuel storage tanks (whether underground or above ground), along with associated remediation measures.</t>
  </si>
  <si>
    <t>Explain variance less than 85%.</t>
  </si>
  <si>
    <t>Are you receiving choice-mobility vouchers?</t>
  </si>
  <si>
    <t>Are you providing choice-mobility vouchers?</t>
  </si>
  <si>
    <t>a)</t>
  </si>
  <si>
    <t>b)</t>
  </si>
</sst>
</file>

<file path=xl/styles.xml><?xml version="1.0" encoding="utf-8"?>
<styleSheet xmlns="http://schemas.openxmlformats.org/spreadsheetml/2006/main">
  <numFmts count="12">
    <numFmt numFmtId="5" formatCode="&quot;$&quot;#,##0_);\(&quot;$&quot;#,##0\)"/>
    <numFmt numFmtId="44" formatCode="_(&quot;$&quot;* #,##0.00_);_(&quot;$&quot;* \(#,##0.00\);_(&quot;$&quot;* &quot;-&quot;??_);_(@_)"/>
    <numFmt numFmtId="43" formatCode="_(* #,##0.00_);_(* \(#,##0.00\);_(* &quot;-&quot;??_);_(@_)"/>
    <numFmt numFmtId="164" formatCode="mm/dd/yyyy"/>
    <numFmt numFmtId="165" formatCode="&quot;$&quot;#,##0.00"/>
    <numFmt numFmtId="166" formatCode="&quot;$&quot;#,##0"/>
    <numFmt numFmtId="167" formatCode="0.0%"/>
    <numFmt numFmtId="168" formatCode="0.000%"/>
    <numFmt numFmtId="169" formatCode="0.0"/>
    <numFmt numFmtId="170" formatCode="_(&quot;$&quot;* #,##0_);_(&quot;$&quot;* \(#,##0\);_(&quot;$&quot;* &quot;-&quot;??_);_(@_)"/>
    <numFmt numFmtId="171" formatCode="[$-409]mmmm\ d\,\ yyyy;@"/>
    <numFmt numFmtId="172" formatCode="0.0000%"/>
  </numFmts>
  <fonts count="71">
    <font>
      <sz val="11"/>
      <color indexed="8"/>
      <name val="Calibri"/>
      <family val="2"/>
    </font>
    <font>
      <sz val="11"/>
      <color theme="1"/>
      <name val="Calibri"/>
      <family val="2"/>
      <scheme val="minor"/>
    </font>
    <font>
      <sz val="11"/>
      <color theme="1"/>
      <name val="Calibri"/>
      <family val="2"/>
      <scheme val="minor"/>
    </font>
    <font>
      <sz val="11"/>
      <color indexed="8"/>
      <name val="Calibri"/>
      <family val="2"/>
    </font>
    <font>
      <sz val="10"/>
      <color indexed="8"/>
      <name val="Times New Roman"/>
      <family val="1"/>
    </font>
    <font>
      <sz val="12"/>
      <color indexed="8"/>
      <name val="Times New Roman"/>
      <family val="1"/>
    </font>
    <font>
      <b/>
      <sz val="12"/>
      <color indexed="8"/>
      <name val="Times New Roman"/>
      <family val="1"/>
    </font>
    <font>
      <b/>
      <sz val="10"/>
      <color indexed="8"/>
      <name val="Times New Roman"/>
      <family val="1"/>
    </font>
    <font>
      <b/>
      <sz val="14"/>
      <color indexed="8"/>
      <name val="Times New Roman"/>
      <family val="1"/>
    </font>
    <font>
      <sz val="10"/>
      <name val="Times New Roman"/>
      <family val="1"/>
    </font>
    <font>
      <sz val="12"/>
      <name val="Times New Roman"/>
      <family val="1"/>
    </font>
    <font>
      <b/>
      <sz val="10"/>
      <color indexed="9"/>
      <name val="Times New Roman"/>
      <family val="1"/>
    </font>
    <font>
      <b/>
      <sz val="8"/>
      <color indexed="81"/>
      <name val="Tahoma"/>
      <family val="2"/>
    </font>
    <font>
      <b/>
      <sz val="12"/>
      <color indexed="9"/>
      <name val="Times New Roman"/>
      <family val="1"/>
    </font>
    <font>
      <u/>
      <sz val="11"/>
      <color indexed="12"/>
      <name val="Calibri"/>
      <family val="2"/>
    </font>
    <font>
      <i/>
      <sz val="10"/>
      <color indexed="8"/>
      <name val="Times New Roman"/>
      <family val="1"/>
    </font>
    <font>
      <i/>
      <sz val="10"/>
      <name val="Times New Roman"/>
      <family val="1"/>
    </font>
    <font>
      <b/>
      <sz val="10"/>
      <name val="Times New Roman"/>
      <family val="1"/>
    </font>
    <font>
      <b/>
      <sz val="12"/>
      <name val="Times New Roman"/>
      <family val="1"/>
    </font>
    <font>
      <b/>
      <i/>
      <sz val="10"/>
      <color indexed="10"/>
      <name val="Times New Roman"/>
      <family val="1"/>
    </font>
    <font>
      <b/>
      <i/>
      <sz val="12"/>
      <color indexed="10"/>
      <name val="Times New Roman"/>
      <family val="1"/>
    </font>
    <font>
      <b/>
      <sz val="11"/>
      <color indexed="9"/>
      <name val="Calibri"/>
      <family val="2"/>
    </font>
    <font>
      <sz val="11"/>
      <color indexed="8"/>
      <name val="Times New Roman"/>
      <family val="1"/>
    </font>
    <font>
      <sz val="10"/>
      <name val="MS Sans Serif"/>
      <family val="2"/>
    </font>
    <font>
      <sz val="12"/>
      <color indexed="8"/>
      <name val="Calibri"/>
      <family val="2"/>
    </font>
    <font>
      <b/>
      <sz val="20"/>
      <color indexed="8"/>
      <name val="Calibri"/>
      <family val="2"/>
    </font>
    <font>
      <b/>
      <sz val="12"/>
      <color indexed="8"/>
      <name val="Calibri"/>
      <family val="2"/>
    </font>
    <font>
      <b/>
      <sz val="12"/>
      <color indexed="9"/>
      <name val="Calibri"/>
      <family val="2"/>
    </font>
    <font>
      <b/>
      <sz val="12"/>
      <name val="Calibri"/>
      <family val="2"/>
    </font>
    <font>
      <i/>
      <sz val="12"/>
      <name val="Calibri"/>
      <family val="2"/>
    </font>
    <font>
      <i/>
      <sz val="12"/>
      <color indexed="8"/>
      <name val="Calibri"/>
      <family val="2"/>
    </font>
    <font>
      <sz val="12"/>
      <name val="Calibri"/>
      <family val="2"/>
    </font>
    <font>
      <sz val="12"/>
      <color indexed="23"/>
      <name val="Times New Roman"/>
      <family val="1"/>
    </font>
    <font>
      <sz val="10"/>
      <color indexed="9"/>
      <name val="Times New Roman"/>
      <family val="1"/>
    </font>
    <font>
      <i/>
      <sz val="12"/>
      <color indexed="8"/>
      <name val="Times New Roman"/>
      <family val="1"/>
    </font>
    <font>
      <sz val="10"/>
      <color indexed="23"/>
      <name val="Times New Roman"/>
      <family val="1"/>
    </font>
    <font>
      <sz val="8"/>
      <color indexed="81"/>
      <name val="Tahoma"/>
      <family val="2"/>
    </font>
    <font>
      <sz val="10"/>
      <color indexed="10"/>
      <name val="Times New Roman"/>
      <family val="1"/>
    </font>
    <font>
      <sz val="8"/>
      <name val="Verdana"/>
      <family val="2"/>
    </font>
    <font>
      <i/>
      <sz val="10"/>
      <color indexed="10"/>
      <name val="Times New Roman"/>
      <family val="1"/>
    </font>
    <font>
      <b/>
      <u/>
      <sz val="10"/>
      <color indexed="8"/>
      <name val="Times New Roman"/>
      <family val="1"/>
    </font>
    <font>
      <sz val="10"/>
      <color indexed="13"/>
      <name val="Times New Roman"/>
      <family val="1"/>
    </font>
    <font>
      <b/>
      <sz val="11"/>
      <color theme="0"/>
      <name val="Calibri"/>
      <family val="2"/>
      <scheme val="minor"/>
    </font>
    <font>
      <i/>
      <sz val="10"/>
      <color rgb="FFFF0000"/>
      <name val="Times New Roman"/>
      <family val="1"/>
    </font>
    <font>
      <b/>
      <sz val="12"/>
      <color theme="1"/>
      <name val="Times New Roman"/>
      <family val="1"/>
    </font>
    <font>
      <sz val="12"/>
      <color theme="1"/>
      <name val="Times New Roman"/>
      <family val="1"/>
    </font>
    <font>
      <sz val="10"/>
      <color theme="1"/>
      <name val="Times New Roman"/>
      <family val="1"/>
    </font>
    <font>
      <b/>
      <sz val="12"/>
      <color theme="0"/>
      <name val="Times New Roman"/>
      <family val="1"/>
    </font>
    <font>
      <b/>
      <i/>
      <sz val="10"/>
      <color rgb="FFFF0000"/>
      <name val="Times New Roman"/>
      <family val="1"/>
    </font>
    <font>
      <b/>
      <sz val="10"/>
      <color theme="1"/>
      <name val="Times New Roman"/>
      <family val="1"/>
    </font>
    <font>
      <i/>
      <sz val="12"/>
      <color theme="1"/>
      <name val="Times New Roman"/>
      <family val="1"/>
    </font>
    <font>
      <b/>
      <sz val="16"/>
      <color theme="1"/>
      <name val="Calibri"/>
      <family val="2"/>
      <scheme val="minor"/>
    </font>
    <font>
      <sz val="11"/>
      <color rgb="FF000000"/>
      <name val="Calibri"/>
      <family val="2"/>
      <scheme val="minor"/>
    </font>
    <font>
      <b/>
      <sz val="11"/>
      <color rgb="FF000000"/>
      <name val="Calibri"/>
      <family val="2"/>
      <scheme val="minor"/>
    </font>
    <font>
      <sz val="10"/>
      <color theme="0"/>
      <name val="Times New Roman"/>
      <family val="1"/>
    </font>
    <font>
      <i/>
      <sz val="10"/>
      <color theme="1"/>
      <name val="Times New Roman"/>
      <family val="1"/>
    </font>
    <font>
      <sz val="10"/>
      <color theme="0" tint="-0.499984740745262"/>
      <name val="Times New Roman"/>
      <family val="1"/>
    </font>
    <font>
      <sz val="8"/>
      <color theme="1"/>
      <name val="Times New Roman"/>
      <family val="1"/>
    </font>
    <font>
      <b/>
      <sz val="12"/>
      <color rgb="FFFF0000"/>
      <name val="Times New Roman"/>
      <family val="1"/>
    </font>
    <font>
      <i/>
      <sz val="12"/>
      <color rgb="FFFF0000"/>
      <name val="Times New Roman"/>
      <family val="1"/>
    </font>
    <font>
      <sz val="12"/>
      <color theme="0" tint="-0.499984740745262"/>
      <name val="Times New Roman"/>
      <family val="1"/>
    </font>
    <font>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10"/>
      <name val="Calibri"/>
      <family val="2"/>
      <scheme val="minor"/>
    </font>
    <font>
      <b/>
      <sz val="20"/>
      <color theme="1"/>
      <name val="Calibri"/>
      <family val="2"/>
      <scheme val="minor"/>
    </font>
    <font>
      <b/>
      <sz val="12"/>
      <color theme="1"/>
      <name val="Calibri"/>
      <family val="2"/>
      <scheme val="minor"/>
    </font>
    <font>
      <sz val="11"/>
      <color theme="1"/>
      <name val="Times New Roman"/>
      <family val="1"/>
    </font>
    <font>
      <b/>
      <u/>
      <sz val="12"/>
      <color indexed="8"/>
      <name val="Times New Roman"/>
      <family val="1"/>
    </font>
    <font>
      <b/>
      <sz val="10"/>
      <color rgb="FFFF0000"/>
      <name val="Times New Roman"/>
      <family val="1"/>
    </font>
  </fonts>
  <fills count="19">
    <fill>
      <patternFill patternType="none"/>
    </fill>
    <fill>
      <patternFill patternType="gray125"/>
    </fill>
    <fill>
      <patternFill patternType="solid">
        <fgColor indexed="13"/>
        <bgColor indexed="64"/>
      </patternFill>
    </fill>
    <fill>
      <patternFill patternType="solid">
        <fgColor indexed="21"/>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40"/>
        <bgColor indexed="64"/>
      </patternFill>
    </fill>
    <fill>
      <patternFill patternType="solid">
        <fgColor indexed="50"/>
        <bgColor indexed="64"/>
      </patternFill>
    </fill>
    <fill>
      <patternFill patternType="solid">
        <fgColor indexed="31"/>
        <bgColor indexed="64"/>
      </patternFill>
    </fill>
    <fill>
      <patternFill patternType="solid">
        <fgColor indexed="8"/>
        <bgColor indexed="64"/>
      </patternFill>
    </fill>
    <fill>
      <patternFill patternType="solid">
        <fgColor indexed="55"/>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double">
        <color indexed="64"/>
      </bottom>
      <diagonal/>
    </border>
  </borders>
  <cellStyleXfs count="9">
    <xf numFmtId="0" fontId="0" fillId="0" borderId="0"/>
    <xf numFmtId="44" fontId="3" fillId="0" borderId="0" applyFont="0" applyFill="0" applyBorder="0" applyAlignment="0" applyProtection="0"/>
    <xf numFmtId="44" fontId="23" fillId="0" borderId="0" applyFont="0" applyFill="0" applyBorder="0" applyAlignment="0" applyProtection="0"/>
    <xf numFmtId="0" fontId="14" fillId="0" borderId="0" applyNumberFormat="0" applyFill="0" applyBorder="0" applyAlignment="0" applyProtection="0">
      <alignment vertical="top"/>
      <protection locked="0"/>
    </xf>
    <xf numFmtId="0" fontId="2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0" fontId="1" fillId="0" borderId="0"/>
  </cellStyleXfs>
  <cellXfs count="605">
    <xf numFmtId="0" fontId="0" fillId="0" borderId="0" xfId="0"/>
    <xf numFmtId="0" fontId="4" fillId="4" borderId="0" xfId="0" applyFont="1" applyFill="1"/>
    <xf numFmtId="0" fontId="5" fillId="4" borderId="0" xfId="0" applyFont="1" applyFill="1"/>
    <xf numFmtId="0" fontId="4" fillId="4" borderId="2" xfId="0" applyFont="1" applyFill="1" applyBorder="1"/>
    <xf numFmtId="0" fontId="7" fillId="4" borderId="2" xfId="0" applyFont="1" applyFill="1" applyBorder="1" applyAlignment="1">
      <alignment horizontal="right"/>
    </xf>
    <xf numFmtId="0" fontId="5" fillId="4" borderId="0" xfId="0" applyFont="1" applyFill="1" applyBorder="1"/>
    <xf numFmtId="0" fontId="5" fillId="4" borderId="2" xfId="0" applyFont="1" applyFill="1" applyBorder="1"/>
    <xf numFmtId="0" fontId="9" fillId="2" borderId="2" xfId="0" applyFont="1" applyFill="1" applyBorder="1"/>
    <xf numFmtId="0" fontId="10" fillId="2" borderId="0" xfId="0" applyFont="1" applyFill="1"/>
    <xf numFmtId="0" fontId="5" fillId="4" borderId="0" xfId="0" applyFont="1" applyFill="1" applyAlignment="1">
      <alignment horizontal="center"/>
    </xf>
    <xf numFmtId="0" fontId="15" fillId="4" borderId="0" xfId="0" applyFont="1" applyFill="1"/>
    <xf numFmtId="0" fontId="5" fillId="4" borderId="0" xfId="0" applyFont="1" applyFill="1" applyAlignment="1">
      <alignment horizontal="left"/>
    </xf>
    <xf numFmtId="0" fontId="9" fillId="2" borderId="0" xfId="0" applyFont="1" applyFill="1"/>
    <xf numFmtId="0" fontId="16" fillId="2" borderId="0" xfId="0" applyFont="1" applyFill="1"/>
    <xf numFmtId="0" fontId="5" fillId="4" borderId="14" xfId="0" applyFont="1" applyFill="1" applyBorder="1" applyAlignment="1">
      <alignment horizontal="center"/>
    </xf>
    <xf numFmtId="0" fontId="17" fillId="4" borderId="0" xfId="0" applyFont="1" applyFill="1" applyBorder="1" applyAlignment="1" applyProtection="1">
      <alignment horizontal="center" wrapText="1"/>
      <protection locked="0"/>
    </xf>
    <xf numFmtId="166" fontId="4" fillId="6" borderId="14" xfId="0" applyNumberFormat="1" applyFont="1" applyFill="1" applyBorder="1" applyAlignment="1" applyProtection="1">
      <alignment horizontal="center"/>
      <protection locked="0"/>
    </xf>
    <xf numFmtId="166" fontId="4" fillId="4" borderId="14" xfId="0" applyNumberFormat="1" applyFont="1" applyFill="1" applyBorder="1" applyAlignment="1">
      <alignment horizontal="center"/>
    </xf>
    <xf numFmtId="167" fontId="4" fillId="6" borderId="14" xfId="5" applyNumberFormat="1" applyFont="1" applyFill="1" applyBorder="1" applyAlignment="1" applyProtection="1">
      <alignment horizontal="center"/>
      <protection locked="0"/>
    </xf>
    <xf numFmtId="0" fontId="5" fillId="4" borderId="0" xfId="0" applyFont="1" applyFill="1" applyBorder="1" applyAlignment="1">
      <alignment horizontal="left"/>
    </xf>
    <xf numFmtId="0" fontId="4" fillId="0" borderId="14" xfId="0" applyFont="1" applyFill="1" applyBorder="1" applyAlignment="1">
      <alignment horizontal="left"/>
    </xf>
    <xf numFmtId="0" fontId="4" fillId="0" borderId="14" xfId="0" applyFont="1" applyBorder="1" applyAlignment="1">
      <alignment horizontal="left"/>
    </xf>
    <xf numFmtId="0" fontId="5" fillId="8" borderId="0" xfId="0" applyFont="1" applyFill="1" applyAlignment="1">
      <alignment horizontal="right"/>
    </xf>
    <xf numFmtId="0" fontId="4" fillId="6" borderId="14" xfId="0" applyFont="1" applyFill="1" applyBorder="1" applyAlignment="1" applyProtection="1">
      <alignment horizontal="center"/>
      <protection locked="0"/>
    </xf>
    <xf numFmtId="0" fontId="5" fillId="6" borderId="12" xfId="0" applyFont="1" applyFill="1" applyBorder="1" applyAlignment="1" applyProtection="1">
      <alignment horizontal="left"/>
    </xf>
    <xf numFmtId="0" fontId="10" fillId="2" borderId="0" xfId="0" applyFont="1" applyFill="1" applyBorder="1"/>
    <xf numFmtId="0" fontId="5" fillId="4" borderId="0" xfId="0" applyFont="1" applyFill="1" applyBorder="1" applyAlignment="1">
      <alignment horizontal="right"/>
    </xf>
    <xf numFmtId="0" fontId="10" fillId="4" borderId="0" xfId="0" applyFont="1" applyFill="1" applyBorder="1" applyAlignment="1">
      <alignment horizontal="left" vertical="top" wrapText="1"/>
    </xf>
    <xf numFmtId="0" fontId="10" fillId="4" borderId="0" xfId="0" applyFont="1" applyFill="1" applyBorder="1" applyAlignment="1"/>
    <xf numFmtId="0" fontId="18" fillId="4" borderId="0" xfId="0" applyFont="1" applyFill="1" applyBorder="1" applyAlignment="1">
      <alignment horizontal="left" vertical="center"/>
    </xf>
    <xf numFmtId="2" fontId="4" fillId="9" borderId="0" xfId="0" applyNumberFormat="1" applyFont="1" applyFill="1"/>
    <xf numFmtId="0" fontId="4" fillId="5" borderId="2" xfId="0" applyFont="1" applyFill="1" applyBorder="1"/>
    <xf numFmtId="0" fontId="5" fillId="5" borderId="0" xfId="0" applyFont="1" applyFill="1" applyBorder="1"/>
    <xf numFmtId="0" fontId="4" fillId="5" borderId="0" xfId="0" applyFont="1" applyFill="1"/>
    <xf numFmtId="0" fontId="5" fillId="5" borderId="0" xfId="0" applyFont="1" applyFill="1"/>
    <xf numFmtId="0" fontId="5" fillId="5" borderId="0" xfId="0" applyFont="1" applyFill="1" applyAlignment="1">
      <alignment horizontal="center"/>
    </xf>
    <xf numFmtId="0" fontId="4" fillId="5" borderId="0" xfId="0" applyFont="1" applyFill="1" applyAlignment="1">
      <alignment horizontal="center"/>
    </xf>
    <xf numFmtId="0" fontId="15" fillId="5" borderId="0" xfId="0" applyFont="1" applyFill="1"/>
    <xf numFmtId="0" fontId="5" fillId="5" borderId="0" xfId="0" applyFont="1" applyFill="1" applyAlignment="1">
      <alignment horizontal="left"/>
    </xf>
    <xf numFmtId="0" fontId="5" fillId="5" borderId="0" xfId="0" applyFont="1" applyFill="1" applyBorder="1" applyAlignment="1">
      <alignment horizontal="left"/>
    </xf>
    <xf numFmtId="0" fontId="6" fillId="0" borderId="0" xfId="0" applyFont="1"/>
    <xf numFmtId="0" fontId="5" fillId="0" borderId="0" xfId="0" applyFont="1"/>
    <xf numFmtId="0" fontId="24" fillId="4" borderId="0" xfId="0" applyFont="1" applyFill="1"/>
    <xf numFmtId="0" fontId="24" fillId="0" borderId="0" xfId="0" applyFont="1"/>
    <xf numFmtId="0" fontId="26" fillId="4" borderId="0" xfId="0" applyFont="1" applyFill="1" applyAlignment="1"/>
    <xf numFmtId="0" fontId="24" fillId="4" borderId="0" xfId="0" applyFont="1" applyFill="1" applyBorder="1"/>
    <xf numFmtId="0" fontId="24" fillId="4" borderId="4" xfId="0" applyFont="1" applyFill="1" applyBorder="1" applyAlignment="1">
      <alignment horizontal="left" vertical="center"/>
    </xf>
    <xf numFmtId="0" fontId="24" fillId="4" borderId="0" xfId="0" applyFont="1" applyFill="1" applyBorder="1" applyAlignment="1">
      <alignment horizontal="left" wrapText="1"/>
    </xf>
    <xf numFmtId="0" fontId="24" fillId="4" borderId="9" xfId="0" applyFont="1" applyFill="1" applyBorder="1" applyAlignment="1">
      <alignment horizontal="left" wrapText="1"/>
    </xf>
    <xf numFmtId="2" fontId="24" fillId="4" borderId="0" xfId="0" applyNumberFormat="1" applyFont="1" applyFill="1" applyBorder="1" applyAlignment="1">
      <alignment horizontal="left" wrapText="1"/>
    </xf>
    <xf numFmtId="0" fontId="28" fillId="11" borderId="4" xfId="0" applyFont="1" applyFill="1" applyBorder="1"/>
    <xf numFmtId="0" fontId="29" fillId="11" borderId="9" xfId="0" applyFont="1" applyFill="1" applyBorder="1" applyAlignment="1">
      <alignment horizontal="center"/>
    </xf>
    <xf numFmtId="0" fontId="27" fillId="10" borderId="2" xfId="0" applyFont="1" applyFill="1" applyBorder="1"/>
    <xf numFmtId="0" fontId="27" fillId="10" borderId="3" xfId="0" applyFont="1" applyFill="1" applyBorder="1"/>
    <xf numFmtId="0" fontId="29" fillId="11" borderId="4" xfId="0" applyFont="1" applyFill="1" applyBorder="1" applyAlignment="1">
      <alignment horizontal="center"/>
    </xf>
    <xf numFmtId="0" fontId="24" fillId="4" borderId="4" xfId="0" applyFont="1" applyFill="1" applyBorder="1" applyAlignment="1">
      <alignment horizontal="left" indent="1"/>
    </xf>
    <xf numFmtId="166" fontId="24" fillId="4" borderId="4" xfId="1" applyNumberFormat="1" applyFont="1" applyFill="1" applyBorder="1"/>
    <xf numFmtId="166" fontId="24" fillId="4" borderId="9" xfId="1" applyNumberFormat="1" applyFont="1" applyFill="1" applyBorder="1"/>
    <xf numFmtId="0" fontId="24" fillId="4" borderId="16" xfId="0" applyFont="1" applyFill="1" applyBorder="1" applyAlignment="1">
      <alignment horizontal="left" indent="1"/>
    </xf>
    <xf numFmtId="166" fontId="24" fillId="4" borderId="16" xfId="1" applyNumberFormat="1" applyFont="1" applyFill="1" applyBorder="1" applyAlignment="1">
      <alignment horizontal="right"/>
    </xf>
    <xf numFmtId="166" fontId="24" fillId="4" borderId="17" xfId="0" applyNumberFormat="1" applyFont="1" applyFill="1" applyBorder="1" applyAlignment="1">
      <alignment horizontal="right"/>
    </xf>
    <xf numFmtId="0" fontId="24" fillId="4" borderId="0" xfId="0" applyFont="1" applyFill="1" applyBorder="1" applyAlignment="1">
      <alignment horizontal="left"/>
    </xf>
    <xf numFmtId="0" fontId="26" fillId="4" borderId="4" xfId="0" applyFont="1" applyFill="1" applyBorder="1" applyAlignment="1">
      <alignment horizontal="left" wrapText="1" indent="3"/>
    </xf>
    <xf numFmtId="166" fontId="26" fillId="4" borderId="4" xfId="0" applyNumberFormat="1" applyFont="1" applyFill="1" applyBorder="1" applyAlignment="1">
      <alignment vertical="top"/>
    </xf>
    <xf numFmtId="166" fontId="26" fillId="4" borderId="9" xfId="0" applyNumberFormat="1" applyFont="1" applyFill="1" applyBorder="1" applyAlignment="1">
      <alignment vertical="top"/>
    </xf>
    <xf numFmtId="0" fontId="24" fillId="4" borderId="0" xfId="0" applyFont="1" applyFill="1" applyProtection="1"/>
    <xf numFmtId="0" fontId="24" fillId="4" borderId="4" xfId="0" applyFont="1" applyFill="1" applyBorder="1" applyAlignment="1">
      <alignment horizontal="left" vertical="top" wrapText="1"/>
    </xf>
    <xf numFmtId="166" fontId="24" fillId="4" borderId="4" xfId="0" applyNumberFormat="1" applyFont="1" applyFill="1" applyBorder="1" applyAlignment="1">
      <alignment horizontal="right" vertical="top" wrapText="1"/>
    </xf>
    <xf numFmtId="166" fontId="24" fillId="4" borderId="9" xfId="0" applyNumberFormat="1" applyFont="1" applyFill="1" applyBorder="1" applyAlignment="1">
      <alignment horizontal="right" vertical="top" wrapText="1"/>
    </xf>
    <xf numFmtId="166" fontId="29" fillId="11" borderId="4" xfId="0" applyNumberFormat="1" applyFont="1" applyFill="1" applyBorder="1" applyAlignment="1">
      <alignment horizontal="center"/>
    </xf>
    <xf numFmtId="166" fontId="29" fillId="11" borderId="9" xfId="0" applyNumberFormat="1" applyFont="1" applyFill="1" applyBorder="1" applyAlignment="1">
      <alignment horizontal="center"/>
    </xf>
    <xf numFmtId="5" fontId="24" fillId="4" borderId="4" xfId="0" applyNumberFormat="1" applyFont="1" applyFill="1" applyBorder="1" applyAlignment="1">
      <alignment horizontal="left" indent="1"/>
    </xf>
    <xf numFmtId="166" fontId="24" fillId="4" borderId="4" xfId="1" applyNumberFormat="1" applyFont="1" applyFill="1" applyBorder="1" applyAlignment="1">
      <alignment horizontal="right"/>
    </xf>
    <xf numFmtId="0" fontId="26" fillId="4" borderId="19" xfId="0" applyFont="1" applyFill="1" applyBorder="1" applyAlignment="1">
      <alignment horizontal="left" wrapText="1" indent="3"/>
    </xf>
    <xf numFmtId="166" fontId="26" fillId="4" borderId="19" xfId="0" applyNumberFormat="1" applyFont="1" applyFill="1" applyBorder="1" applyAlignment="1">
      <alignment vertical="top"/>
    </xf>
    <xf numFmtId="166" fontId="26" fillId="4" borderId="20" xfId="0" applyNumberFormat="1" applyFont="1" applyFill="1" applyBorder="1" applyAlignment="1">
      <alignment vertical="top"/>
    </xf>
    <xf numFmtId="0" fontId="27" fillId="10" borderId="1" xfId="0" applyFont="1" applyFill="1" applyBorder="1"/>
    <xf numFmtId="169" fontId="30" fillId="11" borderId="4" xfId="0" applyNumberFormat="1" applyFont="1" applyFill="1" applyBorder="1" applyAlignment="1">
      <alignment horizontal="center"/>
    </xf>
    <xf numFmtId="5" fontId="24" fillId="4" borderId="4" xfId="1" applyNumberFormat="1" applyFont="1" applyFill="1" applyBorder="1"/>
    <xf numFmtId="0" fontId="24" fillId="4" borderId="4" xfId="0" applyFont="1" applyFill="1" applyBorder="1" applyAlignment="1">
      <alignment horizontal="left" indent="2"/>
    </xf>
    <xf numFmtId="5" fontId="24" fillId="4" borderId="4" xfId="0" applyNumberFormat="1" applyFont="1" applyFill="1" applyBorder="1"/>
    <xf numFmtId="37" fontId="24" fillId="4" borderId="9" xfId="0" applyNumberFormat="1" applyFont="1" applyFill="1" applyBorder="1"/>
    <xf numFmtId="0" fontId="26" fillId="4" borderId="21" xfId="0" applyFont="1" applyFill="1" applyBorder="1" applyAlignment="1">
      <alignment horizontal="left" indent="1"/>
    </xf>
    <xf numFmtId="5" fontId="26" fillId="4" borderId="21" xfId="0" applyNumberFormat="1" applyFont="1" applyFill="1" applyBorder="1" applyAlignment="1">
      <alignment horizontal="right"/>
    </xf>
    <xf numFmtId="5" fontId="26" fillId="4" borderId="22" xfId="0" applyNumberFormat="1" applyFont="1" applyFill="1" applyBorder="1" applyAlignment="1">
      <alignment horizontal="right"/>
    </xf>
    <xf numFmtId="0" fontId="26" fillId="4" borderId="4" xfId="0" applyFont="1" applyFill="1" applyBorder="1" applyAlignment="1">
      <alignment horizontal="left" indent="1"/>
    </xf>
    <xf numFmtId="170" fontId="26" fillId="4" borderId="4" xfId="0" applyNumberFormat="1" applyFont="1" applyFill="1" applyBorder="1" applyAlignment="1">
      <alignment horizontal="right"/>
    </xf>
    <xf numFmtId="170" fontId="26" fillId="4" borderId="9" xfId="0" applyNumberFormat="1" applyFont="1" applyFill="1" applyBorder="1" applyAlignment="1">
      <alignment horizontal="right"/>
    </xf>
    <xf numFmtId="5" fontId="24" fillId="4" borderId="9" xfId="0" applyNumberFormat="1" applyFont="1" applyFill="1" applyBorder="1"/>
    <xf numFmtId="0" fontId="24" fillId="4" borderId="23" xfId="0" applyFont="1" applyFill="1" applyBorder="1" applyAlignment="1">
      <alignment horizontal="left" indent="1"/>
    </xf>
    <xf numFmtId="5" fontId="24" fillId="4" borderId="23" xfId="1" applyNumberFormat="1" applyFont="1" applyFill="1" applyBorder="1" applyAlignment="1">
      <alignment horizontal="right"/>
    </xf>
    <xf numFmtId="5" fontId="24" fillId="4" borderId="24" xfId="0" applyNumberFormat="1" applyFont="1" applyFill="1" applyBorder="1" applyAlignment="1">
      <alignment horizontal="right"/>
    </xf>
    <xf numFmtId="0" fontId="26" fillId="4" borderId="4" xfId="0" applyFont="1" applyFill="1" applyBorder="1"/>
    <xf numFmtId="0" fontId="24" fillId="4" borderId="25" xfId="0" applyFont="1" applyFill="1" applyBorder="1" applyAlignment="1">
      <alignment horizontal="left"/>
    </xf>
    <xf numFmtId="0" fontId="24" fillId="4" borderId="6" xfId="0" applyFont="1" applyFill="1" applyBorder="1" applyAlignment="1">
      <alignment horizontal="left"/>
    </xf>
    <xf numFmtId="0" fontId="24" fillId="4" borderId="8" xfId="0" applyFont="1" applyFill="1" applyBorder="1" applyAlignment="1">
      <alignment horizontal="left"/>
    </xf>
    <xf numFmtId="0" fontId="31" fillId="4" borderId="0" xfId="0" applyFont="1" applyFill="1" applyBorder="1"/>
    <xf numFmtId="0" fontId="31" fillId="4" borderId="0" xfId="0" applyFont="1" applyFill="1"/>
    <xf numFmtId="0" fontId="32" fillId="4" borderId="0" xfId="0" applyFont="1" applyFill="1" applyBorder="1" applyAlignment="1">
      <alignment horizontal="left" vertical="top" wrapText="1"/>
    </xf>
    <xf numFmtId="0" fontId="5" fillId="0" borderId="0" xfId="0" applyFont="1" applyFill="1"/>
    <xf numFmtId="0" fontId="24" fillId="0" borderId="0" xfId="0" applyNumberFormat="1" applyFont="1" applyAlignment="1">
      <alignment vertical="top"/>
    </xf>
    <xf numFmtId="171" fontId="22" fillId="4" borderId="0" xfId="0" applyNumberFormat="1" applyFont="1" applyFill="1" applyBorder="1" applyAlignment="1"/>
    <xf numFmtId="0" fontId="5" fillId="0" borderId="0" xfId="0" applyFont="1" applyFill="1" applyBorder="1" applyAlignment="1"/>
    <xf numFmtId="0" fontId="24" fillId="0" borderId="0" xfId="0" applyFont="1" applyBorder="1"/>
    <xf numFmtId="0" fontId="31" fillId="4" borderId="0" xfId="0" applyFont="1" applyFill="1" applyBorder="1" applyAlignment="1"/>
    <xf numFmtId="0" fontId="24" fillId="0" borderId="0" xfId="0" applyFont="1" applyFill="1" applyBorder="1" applyAlignment="1"/>
    <xf numFmtId="2" fontId="4" fillId="4" borderId="0" xfId="0" applyNumberFormat="1" applyFont="1" applyFill="1"/>
    <xf numFmtId="0" fontId="24" fillId="4" borderId="4" xfId="1" applyNumberFormat="1" applyFont="1" applyFill="1" applyBorder="1" applyAlignment="1" applyProtection="1">
      <alignment horizontal="left"/>
    </xf>
    <xf numFmtId="0" fontId="24" fillId="4" borderId="0" xfId="1" applyNumberFormat="1" applyFont="1" applyFill="1" applyBorder="1" applyAlignment="1" applyProtection="1">
      <alignment horizontal="left"/>
    </xf>
    <xf numFmtId="0" fontId="24" fillId="4" borderId="9" xfId="1" applyNumberFormat="1" applyFont="1" applyFill="1" applyBorder="1" applyAlignment="1" applyProtection="1">
      <alignment horizontal="left"/>
    </xf>
    <xf numFmtId="0" fontId="28" fillId="4" borderId="0" xfId="0" applyFont="1" applyFill="1" applyBorder="1" applyAlignment="1">
      <alignment vertical="center"/>
    </xf>
    <xf numFmtId="0" fontId="28" fillId="4" borderId="0" xfId="0" applyFont="1" applyFill="1" applyBorder="1" applyAlignment="1">
      <alignment horizontal="left" vertical="center"/>
    </xf>
    <xf numFmtId="0" fontId="31" fillId="4" borderId="0" xfId="0" applyFont="1" applyFill="1" applyBorder="1" applyAlignment="1">
      <alignment horizontal="right" vertical="center"/>
    </xf>
    <xf numFmtId="0" fontId="24" fillId="0" borderId="26" xfId="0" applyFont="1" applyBorder="1"/>
    <xf numFmtId="0" fontId="25" fillId="4" borderId="0" xfId="0" applyFont="1" applyFill="1" applyAlignment="1"/>
    <xf numFmtId="0" fontId="31" fillId="4" borderId="0" xfId="0" applyFont="1" applyFill="1" applyBorder="1" applyAlignment="1">
      <alignment horizontal="left"/>
    </xf>
    <xf numFmtId="0" fontId="24" fillId="4" borderId="1" xfId="0" applyFont="1" applyFill="1" applyBorder="1"/>
    <xf numFmtId="0" fontId="24" fillId="4" borderId="2" xfId="0" applyFont="1" applyFill="1" applyBorder="1"/>
    <xf numFmtId="0" fontId="24" fillId="4" borderId="3" xfId="0" applyFont="1" applyFill="1" applyBorder="1"/>
    <xf numFmtId="0" fontId="24" fillId="4" borderId="4" xfId="0" applyFont="1" applyFill="1" applyBorder="1"/>
    <xf numFmtId="0" fontId="24" fillId="4" borderId="9" xfId="0" applyFont="1" applyFill="1" applyBorder="1"/>
    <xf numFmtId="0" fontId="24" fillId="4" borderId="6" xfId="0" applyFont="1" applyFill="1" applyBorder="1"/>
    <xf numFmtId="0" fontId="24" fillId="4" borderId="7" xfId="0" applyFont="1" applyFill="1" applyBorder="1"/>
    <xf numFmtId="0" fontId="24" fillId="4" borderId="8" xfId="0" applyFont="1" applyFill="1" applyBorder="1"/>
    <xf numFmtId="0" fontId="4" fillId="4" borderId="0" xfId="0" applyFont="1" applyFill="1" applyBorder="1"/>
    <xf numFmtId="0" fontId="5" fillId="4" borderId="2" xfId="0" applyFont="1" applyFill="1" applyBorder="1" applyAlignment="1">
      <alignment horizontal="left"/>
    </xf>
    <xf numFmtId="0" fontId="5" fillId="4" borderId="4" xfId="0" applyFont="1" applyFill="1" applyBorder="1"/>
    <xf numFmtId="0" fontId="5" fillId="6" borderId="6" xfId="0" applyFont="1" applyFill="1" applyBorder="1" applyAlignment="1" applyProtection="1">
      <alignment horizontal="left"/>
      <protection locked="0"/>
    </xf>
    <xf numFmtId="0" fontId="5" fillId="4" borderId="4" xfId="0" applyFont="1" applyFill="1" applyBorder="1" applyAlignment="1">
      <alignment horizontal="left"/>
    </xf>
    <xf numFmtId="0" fontId="4" fillId="4" borderId="9" xfId="0" applyFont="1" applyFill="1" applyBorder="1"/>
    <xf numFmtId="0" fontId="5" fillId="4" borderId="9" xfId="0" applyFont="1" applyFill="1" applyBorder="1" applyAlignment="1">
      <alignment horizontal="left"/>
    </xf>
    <xf numFmtId="0" fontId="5" fillId="6" borderId="14" xfId="0" applyFont="1" applyFill="1" applyBorder="1" applyAlignment="1" applyProtection="1">
      <alignment horizontal="center"/>
      <protection locked="0"/>
    </xf>
    <xf numFmtId="168" fontId="5" fillId="6" borderId="14" xfId="5" applyNumberFormat="1" applyFont="1" applyFill="1" applyBorder="1" applyAlignment="1" applyProtection="1">
      <alignment horizontal="left"/>
      <protection locked="0"/>
    </xf>
    <xf numFmtId="1" fontId="5" fillId="6" borderId="14" xfId="5" applyNumberFormat="1" applyFont="1" applyFill="1" applyBorder="1" applyAlignment="1" applyProtection="1">
      <alignment horizontal="left"/>
      <protection locked="0"/>
    </xf>
    <xf numFmtId="0" fontId="7" fillId="6" borderId="14" xfId="0" applyFont="1" applyFill="1" applyBorder="1" applyAlignment="1" applyProtection="1">
      <alignment horizontal="center" wrapText="1"/>
      <protection locked="0"/>
    </xf>
    <xf numFmtId="0" fontId="5" fillId="6" borderId="13" xfId="0" applyFont="1" applyFill="1" applyBorder="1" applyAlignment="1" applyProtection="1">
      <alignment horizontal="left"/>
      <protection locked="0"/>
    </xf>
    <xf numFmtId="0" fontId="5" fillId="4" borderId="9" xfId="0" applyFont="1" applyFill="1" applyBorder="1"/>
    <xf numFmtId="0" fontId="4" fillId="4" borderId="4" xfId="0" applyFont="1" applyFill="1" applyBorder="1"/>
    <xf numFmtId="0" fontId="11" fillId="7" borderId="4" xfId="0" applyFont="1" applyFill="1" applyBorder="1" applyAlignment="1">
      <alignment horizontal="center" vertical="center"/>
    </xf>
    <xf numFmtId="0" fontId="15" fillId="4" borderId="0" xfId="0" applyFont="1" applyFill="1" applyBorder="1"/>
    <xf numFmtId="0" fontId="5" fillId="4" borderId="0" xfId="0" applyFont="1" applyFill="1" applyBorder="1" applyAlignment="1">
      <alignment horizontal="left" indent="1"/>
    </xf>
    <xf numFmtId="0" fontId="19" fillId="4" borderId="0" xfId="0" applyFont="1" applyFill="1" applyBorder="1"/>
    <xf numFmtId="0" fontId="7" fillId="4" borderId="0" xfId="0" applyFont="1" applyFill="1" applyBorder="1"/>
    <xf numFmtId="0" fontId="7" fillId="4" borderId="0" xfId="0" applyFont="1" applyFill="1" applyBorder="1" applyAlignment="1">
      <alignment horizontal="center"/>
    </xf>
    <xf numFmtId="0" fontId="4" fillId="4" borderId="0" xfId="0" applyFont="1" applyFill="1" applyBorder="1" applyAlignment="1">
      <alignment horizontal="left" indent="1"/>
    </xf>
    <xf numFmtId="0" fontId="15" fillId="4" borderId="9" xfId="0" applyFont="1" applyFill="1" applyBorder="1"/>
    <xf numFmtId="166" fontId="7" fillId="4" borderId="0" xfId="0" applyNumberFormat="1" applyFont="1" applyFill="1" applyBorder="1" applyAlignment="1">
      <alignment horizontal="center"/>
    </xf>
    <xf numFmtId="0" fontId="6" fillId="4" borderId="0" xfId="0" applyFont="1" applyFill="1" applyBorder="1"/>
    <xf numFmtId="169" fontId="5" fillId="4" borderId="0" xfId="0" applyNumberFormat="1" applyFont="1" applyFill="1" applyBorder="1"/>
    <xf numFmtId="0" fontId="7" fillId="4" borderId="0" xfId="0" applyFont="1" applyFill="1" applyBorder="1" applyAlignment="1">
      <alignment horizontal="left" indent="1"/>
    </xf>
    <xf numFmtId="0" fontId="6" fillId="4" borderId="0" xfId="0" applyFont="1" applyFill="1" applyBorder="1" applyAlignment="1">
      <alignment horizontal="left" indent="1"/>
    </xf>
    <xf numFmtId="0" fontId="5" fillId="4" borderId="9" xfId="0" applyFont="1" applyFill="1" applyBorder="1" applyAlignment="1">
      <alignment horizontal="left" vertical="top" wrapText="1"/>
    </xf>
    <xf numFmtId="0" fontId="18" fillId="4" borderId="9" xfId="0" applyFont="1" applyFill="1" applyBorder="1" applyAlignment="1">
      <alignment horizontal="left" vertical="center"/>
    </xf>
    <xf numFmtId="0" fontId="10" fillId="4" borderId="9" xfId="0" applyFont="1" applyFill="1" applyBorder="1" applyAlignment="1">
      <alignment horizontal="left" vertical="top" wrapText="1"/>
    </xf>
    <xf numFmtId="0" fontId="10" fillId="4" borderId="9" xfId="0" applyFont="1" applyFill="1" applyBorder="1" applyAlignment="1">
      <alignment horizontal="left"/>
    </xf>
    <xf numFmtId="0" fontId="20" fillId="4" borderId="0" xfId="0" applyFont="1" applyFill="1" applyBorder="1"/>
    <xf numFmtId="0" fontId="5" fillId="4" borderId="7" xfId="0" applyFont="1" applyFill="1" applyBorder="1"/>
    <xf numFmtId="0" fontId="5" fillId="4" borderId="8" xfId="0" applyFont="1" applyFill="1" applyBorder="1"/>
    <xf numFmtId="0" fontId="8" fillId="4" borderId="3" xfId="0" applyFont="1" applyFill="1" applyBorder="1" applyAlignment="1">
      <alignment horizontal="right"/>
    </xf>
    <xf numFmtId="0" fontId="4" fillId="4" borderId="0" xfId="0" applyFont="1" applyFill="1" applyBorder="1" applyAlignment="1">
      <alignment horizontal="left"/>
    </xf>
    <xf numFmtId="0" fontId="24" fillId="4" borderId="0" xfId="0" quotePrefix="1" applyFont="1" applyFill="1"/>
    <xf numFmtId="0" fontId="4" fillId="4" borderId="0" xfId="0" applyFont="1" applyFill="1" applyBorder="1" applyAlignment="1" applyProtection="1">
      <alignment horizontal="center"/>
      <protection locked="0"/>
    </xf>
    <xf numFmtId="0" fontId="4" fillId="0" borderId="0" xfId="0" applyFont="1"/>
    <xf numFmtId="0" fontId="33" fillId="4" borderId="0" xfId="0" applyFont="1" applyFill="1" applyBorder="1"/>
    <xf numFmtId="0" fontId="33" fillId="4" borderId="9" xfId="0" applyFont="1" applyFill="1" applyBorder="1"/>
    <xf numFmtId="0" fontId="10" fillId="4" borderId="0" xfId="0" applyFont="1" applyFill="1" applyBorder="1" applyAlignment="1">
      <alignment vertical="top" wrapText="1"/>
    </xf>
    <xf numFmtId="0" fontId="19" fillId="4" borderId="0" xfId="0" applyFont="1" applyFill="1" applyBorder="1" applyAlignment="1"/>
    <xf numFmtId="0" fontId="19" fillId="4" borderId="9" xfId="0" applyFont="1" applyFill="1" applyBorder="1" applyAlignment="1"/>
    <xf numFmtId="0" fontId="15" fillId="0" borderId="0" xfId="0" applyFont="1"/>
    <xf numFmtId="0" fontId="10" fillId="4" borderId="9" xfId="0" applyFont="1" applyFill="1" applyBorder="1" applyAlignment="1">
      <alignment vertical="top" wrapText="1"/>
    </xf>
    <xf numFmtId="0" fontId="5" fillId="4" borderId="0" xfId="0" applyFont="1" applyFill="1" applyBorder="1" applyAlignment="1"/>
    <xf numFmtId="0" fontId="19" fillId="4" borderId="0" xfId="0" applyFont="1" applyFill="1" applyBorder="1" applyAlignment="1">
      <alignment vertical="center" wrapText="1"/>
    </xf>
    <xf numFmtId="0" fontId="19" fillId="4" borderId="9" xfId="0" applyFont="1" applyFill="1" applyBorder="1" applyAlignment="1">
      <alignment vertical="center" wrapText="1"/>
    </xf>
    <xf numFmtId="0" fontId="10" fillId="4" borderId="0" xfId="0" applyFont="1" applyFill="1" applyBorder="1" applyAlignment="1" applyProtection="1">
      <alignment vertical="top" wrapText="1"/>
      <protection locked="0"/>
    </xf>
    <xf numFmtId="0" fontId="7" fillId="4" borderId="0" xfId="0" applyFont="1" applyFill="1" applyBorder="1" applyAlignment="1">
      <alignment wrapText="1"/>
    </xf>
    <xf numFmtId="0" fontId="4" fillId="4" borderId="0" xfId="0" applyFont="1" applyFill="1" applyBorder="1" applyAlignment="1">
      <alignment wrapText="1"/>
    </xf>
    <xf numFmtId="1" fontId="4" fillId="4" borderId="0" xfId="5" applyNumberFormat="1" applyFont="1" applyFill="1" applyBorder="1" applyAlignment="1"/>
    <xf numFmtId="0" fontId="5" fillId="4" borderId="0" xfId="0" applyFont="1" applyFill="1" applyBorder="1" applyAlignment="1">
      <alignment vertical="center" wrapText="1"/>
    </xf>
    <xf numFmtId="0" fontId="34" fillId="4" borderId="0" xfId="0" applyFont="1" applyFill="1" applyBorder="1" applyAlignment="1">
      <alignment horizontal="left" vertical="top" wrapText="1"/>
    </xf>
    <xf numFmtId="0" fontId="34" fillId="4" borderId="9" xfId="0" applyFont="1" applyFill="1" applyBorder="1" applyAlignment="1">
      <alignment horizontal="left" vertical="top" wrapText="1"/>
    </xf>
    <xf numFmtId="0" fontId="35" fillId="4" borderId="0" xfId="0" applyFont="1" applyFill="1" applyBorder="1" applyAlignment="1" applyProtection="1">
      <alignment vertical="top" wrapText="1"/>
      <protection locked="0"/>
    </xf>
    <xf numFmtId="0" fontId="6" fillId="4" borderId="0" xfId="0" applyFont="1" applyFill="1"/>
    <xf numFmtId="0" fontId="7" fillId="4" borderId="4" xfId="0" applyFont="1" applyFill="1" applyBorder="1" applyAlignment="1">
      <alignment wrapText="1"/>
    </xf>
    <xf numFmtId="0" fontId="7" fillId="4" borderId="9" xfId="0" applyFont="1" applyFill="1" applyBorder="1" applyAlignment="1">
      <alignment wrapText="1"/>
    </xf>
    <xf numFmtId="0" fontId="4" fillId="4" borderId="4" xfId="0" applyFont="1" applyFill="1" applyBorder="1" applyAlignment="1">
      <alignment wrapText="1"/>
    </xf>
    <xf numFmtId="0" fontId="4" fillId="4" borderId="9" xfId="0" applyFont="1" applyFill="1" applyBorder="1" applyAlignment="1">
      <alignment wrapText="1"/>
    </xf>
    <xf numFmtId="0" fontId="18" fillId="4" borderId="0" xfId="0" applyFont="1" applyFill="1" applyBorder="1" applyAlignment="1">
      <alignment vertical="top"/>
    </xf>
    <xf numFmtId="0" fontId="5" fillId="4" borderId="4" xfId="0" applyFont="1" applyFill="1" applyBorder="1" applyAlignment="1">
      <alignment horizontal="center"/>
    </xf>
    <xf numFmtId="0" fontId="4" fillId="4" borderId="4" xfId="0" applyFont="1" applyFill="1" applyBorder="1" applyAlignment="1">
      <alignment horizontal="center"/>
    </xf>
    <xf numFmtId="0" fontId="13" fillId="4" borderId="4" xfId="0" applyFont="1" applyFill="1" applyBorder="1" applyAlignment="1">
      <alignment horizontal="center"/>
    </xf>
    <xf numFmtId="0" fontId="15" fillId="4" borderId="4" xfId="0" applyFont="1" applyFill="1" applyBorder="1" applyAlignment="1">
      <alignment horizontal="center"/>
    </xf>
    <xf numFmtId="0" fontId="5" fillId="4" borderId="6" xfId="0" applyFont="1" applyFill="1" applyBorder="1" applyAlignment="1">
      <alignment horizontal="center"/>
    </xf>
    <xf numFmtId="166" fontId="4" fillId="0" borderId="0" xfId="0" applyNumberFormat="1" applyFont="1" applyAlignment="1"/>
    <xf numFmtId="0" fontId="4" fillId="0" borderId="0" xfId="0" applyFont="1" applyAlignment="1"/>
    <xf numFmtId="0" fontId="37" fillId="4" borderId="0" xfId="0" applyFont="1" applyFill="1" applyBorder="1"/>
    <xf numFmtId="0" fontId="4" fillId="4" borderId="4" xfId="0" applyFont="1" applyFill="1" applyBorder="1" applyAlignment="1">
      <alignment horizontal="left" vertical="top"/>
    </xf>
    <xf numFmtId="0" fontId="39" fillId="4" borderId="0" xfId="0" applyFont="1" applyFill="1" applyBorder="1" applyAlignment="1">
      <alignment horizontal="left" vertical="top"/>
    </xf>
    <xf numFmtId="0" fontId="8" fillId="4" borderId="1" xfId="0" applyFont="1" applyFill="1" applyBorder="1" applyAlignment="1">
      <alignment horizontal="left"/>
    </xf>
    <xf numFmtId="0" fontId="40" fillId="4" borderId="0" xfId="0" applyFont="1" applyFill="1" applyBorder="1"/>
    <xf numFmtId="0" fontId="18" fillId="4" borderId="4" xfId="0" applyFont="1" applyFill="1" applyBorder="1" applyAlignment="1">
      <alignment horizontal="left"/>
    </xf>
    <xf numFmtId="0" fontId="10" fillId="4" borderId="15" xfId="0" applyFont="1" applyFill="1" applyBorder="1" applyAlignment="1" applyProtection="1">
      <alignment horizontal="center" vertical="top" wrapText="1"/>
      <protection locked="0"/>
    </xf>
    <xf numFmtId="166" fontId="4" fillId="4" borderId="0" xfId="0" applyNumberFormat="1" applyFont="1" applyFill="1"/>
    <xf numFmtId="166" fontId="4" fillId="5" borderId="0" xfId="0" applyNumberFormat="1" applyFont="1" applyFill="1"/>
    <xf numFmtId="0" fontId="5" fillId="6" borderId="14" xfId="0" applyFont="1" applyFill="1" applyBorder="1" applyAlignment="1" applyProtection="1">
      <alignment horizontal="left"/>
      <protection locked="0"/>
    </xf>
    <xf numFmtId="0" fontId="24" fillId="4" borderId="4" xfId="1" applyNumberFormat="1" applyFont="1" applyFill="1" applyBorder="1" applyAlignment="1" applyProtection="1">
      <alignment horizontal="left"/>
    </xf>
    <xf numFmtId="0" fontId="24" fillId="4" borderId="0" xfId="1" applyNumberFormat="1" applyFont="1" applyFill="1" applyBorder="1" applyAlignment="1" applyProtection="1">
      <alignment horizontal="left"/>
    </xf>
    <xf numFmtId="0" fontId="24" fillId="4" borderId="9" xfId="1" applyNumberFormat="1" applyFont="1" applyFill="1" applyBorder="1" applyAlignment="1" applyProtection="1">
      <alignment horizontal="left"/>
    </xf>
    <xf numFmtId="166" fontId="4" fillId="12" borderId="0" xfId="0" applyNumberFormat="1" applyFont="1" applyFill="1" applyBorder="1" applyAlignment="1" applyProtection="1">
      <alignment horizontal="center"/>
      <protection locked="0"/>
    </xf>
    <xf numFmtId="0" fontId="7" fillId="12" borderId="0" xfId="0" applyFont="1" applyFill="1" applyBorder="1" applyAlignment="1">
      <alignment horizontal="center"/>
    </xf>
    <xf numFmtId="0" fontId="9" fillId="2" borderId="0" xfId="0" applyFont="1" applyFill="1" applyBorder="1"/>
    <xf numFmtId="0" fontId="7" fillId="4" borderId="9" xfId="0" applyFont="1" applyFill="1" applyBorder="1" applyAlignment="1">
      <alignment horizontal="center"/>
    </xf>
    <xf numFmtId="166" fontId="7" fillId="4" borderId="5" xfId="0" applyNumberFormat="1" applyFont="1" applyFill="1" applyBorder="1" applyAlignment="1" applyProtection="1">
      <alignment horizontal="center"/>
      <protection locked="0"/>
    </xf>
    <xf numFmtId="166" fontId="7" fillId="4" borderId="9" xfId="0" applyNumberFormat="1" applyFont="1" applyFill="1" applyBorder="1" applyAlignment="1" applyProtection="1">
      <alignment horizontal="center"/>
      <protection locked="0"/>
    </xf>
    <xf numFmtId="166" fontId="7" fillId="12" borderId="9" xfId="0" applyNumberFormat="1" applyFont="1" applyFill="1" applyBorder="1" applyAlignment="1" applyProtection="1">
      <alignment horizontal="center"/>
      <protection locked="0"/>
    </xf>
    <xf numFmtId="0" fontId="4" fillId="4" borderId="9" xfId="0" applyFont="1" applyFill="1" applyBorder="1" applyAlignment="1">
      <alignment horizontal="center"/>
    </xf>
    <xf numFmtId="166" fontId="7" fillId="4" borderId="9" xfId="0" applyNumberFormat="1" applyFont="1" applyFill="1" applyBorder="1" applyAlignment="1">
      <alignment horizontal="center"/>
    </xf>
    <xf numFmtId="0" fontId="4" fillId="12" borderId="4" xfId="0" applyFont="1" applyFill="1" applyBorder="1" applyAlignment="1">
      <alignment horizontal="center"/>
    </xf>
    <xf numFmtId="0" fontId="4" fillId="12" borderId="0" xfId="0" applyFont="1" applyFill="1" applyBorder="1" applyAlignment="1" applyProtection="1">
      <alignment vertical="top" wrapText="1"/>
      <protection locked="0"/>
    </xf>
    <xf numFmtId="165" fontId="5" fillId="12" borderId="0" xfId="5" applyNumberFormat="1" applyFont="1" applyFill="1" applyBorder="1" applyAlignment="1" applyProtection="1">
      <alignment horizontal="left"/>
      <protection locked="0"/>
    </xf>
    <xf numFmtId="0" fontId="5" fillId="12" borderId="0" xfId="0" applyFont="1" applyFill="1" applyBorder="1"/>
    <xf numFmtId="0" fontId="45" fillId="12" borderId="0" xfId="0" applyFont="1" applyFill="1" applyBorder="1" applyAlignment="1">
      <alignment horizontal="left"/>
    </xf>
    <xf numFmtId="0" fontId="45" fillId="12" borderId="0" xfId="0" applyFont="1" applyFill="1" applyBorder="1"/>
    <xf numFmtId="0" fontId="45" fillId="12" borderId="0" xfId="0" applyFont="1" applyFill="1" applyBorder="1" applyAlignment="1">
      <alignment horizontal="right"/>
    </xf>
    <xf numFmtId="0" fontId="44" fillId="12" borderId="0" xfId="0" applyFont="1" applyFill="1" applyBorder="1" applyAlignment="1">
      <alignment horizontal="center"/>
    </xf>
    <xf numFmtId="0" fontId="45" fillId="12" borderId="0" xfId="0" applyFont="1" applyFill="1" applyBorder="1" applyAlignment="1"/>
    <xf numFmtId="0" fontId="45" fillId="12" borderId="0" xfId="0" applyFont="1" applyFill="1" applyBorder="1" applyAlignment="1">
      <alignment horizontal="center"/>
    </xf>
    <xf numFmtId="0" fontId="45" fillId="12" borderId="0" xfId="0" applyFont="1" applyFill="1" applyBorder="1" applyAlignment="1">
      <alignment vertical="top" wrapText="1"/>
    </xf>
    <xf numFmtId="0" fontId="45" fillId="12" borderId="9" xfId="0" applyFont="1" applyFill="1" applyBorder="1" applyAlignment="1">
      <alignment vertical="top" wrapText="1"/>
    </xf>
    <xf numFmtId="0" fontId="46" fillId="0" borderId="0" xfId="0" applyFont="1"/>
    <xf numFmtId="0" fontId="46" fillId="12" borderId="0" xfId="0" applyFont="1" applyFill="1" applyBorder="1"/>
    <xf numFmtId="0" fontId="46" fillId="0" borderId="0" xfId="0" applyFont="1" applyAlignment="1">
      <alignment horizontal="center"/>
    </xf>
    <xf numFmtId="0" fontId="48" fillId="12" borderId="0" xfId="0" applyFont="1" applyFill="1" applyBorder="1" applyAlignment="1">
      <alignment vertical="top"/>
    </xf>
    <xf numFmtId="167" fontId="46" fillId="16" borderId="0" xfId="0" applyNumberFormat="1" applyFont="1" applyFill="1"/>
    <xf numFmtId="1" fontId="46" fillId="16" borderId="0" xfId="0" applyNumberFormat="1" applyFont="1" applyFill="1"/>
    <xf numFmtId="2" fontId="46" fillId="16" borderId="0" xfId="0" applyNumberFormat="1" applyFont="1" applyFill="1"/>
    <xf numFmtId="0" fontId="45" fillId="12" borderId="4" xfId="0" applyFont="1" applyFill="1" applyBorder="1" applyAlignment="1">
      <alignment horizontal="left"/>
    </xf>
    <xf numFmtId="0" fontId="48" fillId="12" borderId="0" xfId="0" applyFont="1" applyFill="1" applyBorder="1"/>
    <xf numFmtId="172" fontId="46" fillId="0" borderId="0" xfId="5" applyNumberFormat="1" applyFont="1"/>
    <xf numFmtId="166" fontId="46" fillId="0" borderId="0" xfId="0" applyNumberFormat="1" applyFont="1"/>
    <xf numFmtId="0" fontId="45" fillId="12" borderId="4" xfId="0" applyFont="1" applyFill="1" applyBorder="1" applyAlignment="1"/>
    <xf numFmtId="0" fontId="45" fillId="12" borderId="0" xfId="0" applyFont="1" applyFill="1" applyBorder="1" applyAlignment="1">
      <alignment wrapText="1"/>
    </xf>
    <xf numFmtId="0" fontId="48" fillId="12" borderId="0" xfId="0" applyFont="1" applyFill="1" applyBorder="1" applyAlignment="1"/>
    <xf numFmtId="0" fontId="48" fillId="12" borderId="9" xfId="0" applyFont="1" applyFill="1" applyBorder="1" applyAlignment="1"/>
    <xf numFmtId="166" fontId="4" fillId="4" borderId="0" xfId="0" applyNumberFormat="1" applyFont="1" applyFill="1" applyBorder="1"/>
    <xf numFmtId="166" fontId="7" fillId="4" borderId="0" xfId="0" applyNumberFormat="1" applyFont="1" applyFill="1" applyBorder="1"/>
    <xf numFmtId="0" fontId="48" fillId="4" borderId="0" xfId="0" applyFont="1" applyFill="1" applyBorder="1"/>
    <xf numFmtId="0" fontId="9" fillId="12" borderId="0" xfId="0" applyFont="1" applyFill="1"/>
    <xf numFmtId="0" fontId="46" fillId="12" borderId="0" xfId="0" applyFont="1" applyFill="1" applyBorder="1" applyAlignment="1"/>
    <xf numFmtId="0" fontId="46" fillId="12" borderId="0" xfId="0" applyFont="1" applyFill="1" applyBorder="1" applyAlignment="1">
      <alignment horizontal="left"/>
    </xf>
    <xf numFmtId="0" fontId="46" fillId="12" borderId="0" xfId="0" applyFont="1" applyFill="1" applyBorder="1" applyAlignment="1">
      <alignment horizontal="right"/>
    </xf>
    <xf numFmtId="0" fontId="46" fillId="12" borderId="0" xfId="0" applyFont="1" applyFill="1" applyBorder="1" applyAlignment="1">
      <alignment horizontal="left" indent="1"/>
    </xf>
    <xf numFmtId="5" fontId="49" fillId="12" borderId="0" xfId="1" applyNumberFormat="1" applyFont="1" applyFill="1" applyBorder="1" applyAlignment="1">
      <alignment horizontal="center"/>
    </xf>
    <xf numFmtId="0" fontId="46" fillId="12" borderId="0" xfId="0" applyFont="1" applyFill="1" applyBorder="1" applyAlignment="1">
      <alignment wrapText="1"/>
    </xf>
    <xf numFmtId="166" fontId="7" fillId="4" borderId="14" xfId="0" applyNumberFormat="1" applyFont="1" applyFill="1" applyBorder="1" applyAlignment="1">
      <alignment horizontal="center"/>
    </xf>
    <xf numFmtId="0" fontId="45" fillId="12" borderId="0" xfId="0" applyFont="1" applyFill="1" applyBorder="1" applyAlignment="1">
      <alignment horizontal="left" vertical="top"/>
    </xf>
    <xf numFmtId="0" fontId="44" fillId="12" borderId="0" xfId="0" applyFont="1" applyFill="1" applyBorder="1" applyAlignment="1">
      <alignment horizontal="left" vertical="top" wrapText="1"/>
    </xf>
    <xf numFmtId="0" fontId="44" fillId="12" borderId="0" xfId="0" applyFont="1" applyFill="1" applyBorder="1" applyAlignment="1">
      <alignment vertical="top" wrapText="1"/>
    </xf>
    <xf numFmtId="0" fontId="44" fillId="12" borderId="0" xfId="0" applyFont="1" applyFill="1" applyBorder="1" applyAlignment="1">
      <alignment horizontal="left" vertical="top"/>
    </xf>
    <xf numFmtId="0" fontId="44" fillId="12" borderId="0" xfId="0" applyFont="1" applyFill="1" applyBorder="1" applyAlignment="1">
      <alignment horizontal="left"/>
    </xf>
    <xf numFmtId="0" fontId="50" fillId="12" borderId="4" xfId="0" applyFont="1" applyFill="1" applyBorder="1" applyAlignment="1">
      <alignment horizontal="left" vertical="top" wrapText="1"/>
    </xf>
    <xf numFmtId="0" fontId="5" fillId="12" borderId="9" xfId="0" applyFont="1" applyFill="1" applyBorder="1"/>
    <xf numFmtId="0" fontId="5" fillId="12" borderId="0" xfId="0" applyFont="1" applyFill="1"/>
    <xf numFmtId="0" fontId="50" fillId="12" borderId="0" xfId="0" applyFont="1" applyFill="1" applyBorder="1" applyAlignment="1">
      <alignment horizontal="center" vertical="top" wrapText="1"/>
    </xf>
    <xf numFmtId="0" fontId="4" fillId="12" borderId="0" xfId="0" applyFont="1" applyFill="1" applyBorder="1" applyAlignment="1">
      <alignment horizontal="right"/>
    </xf>
    <xf numFmtId="0" fontId="4" fillId="12" borderId="0" xfId="0" applyFont="1" applyFill="1" applyBorder="1"/>
    <xf numFmtId="0" fontId="41" fillId="12" borderId="4" xfId="0" applyFont="1" applyFill="1" applyBorder="1" applyAlignment="1">
      <alignment horizontal="center"/>
    </xf>
    <xf numFmtId="0" fontId="7" fillId="12" borderId="0" xfId="0" applyFont="1" applyFill="1" applyBorder="1"/>
    <xf numFmtId="0" fontId="51" fillId="0" borderId="0" xfId="7" applyFont="1" applyAlignment="1">
      <alignment horizontal="left" vertical="top"/>
    </xf>
    <xf numFmtId="0" fontId="51" fillId="0" borderId="0" xfId="7" applyFont="1" applyAlignment="1">
      <alignment vertical="top"/>
    </xf>
    <xf numFmtId="0" fontId="51" fillId="0" borderId="0" xfId="7" applyFont="1"/>
    <xf numFmtId="0" fontId="2" fillId="0" borderId="0" xfId="7"/>
    <xf numFmtId="0" fontId="2" fillId="0" borderId="0" xfId="7" applyAlignment="1">
      <alignment horizontal="center" vertical="top"/>
    </xf>
    <xf numFmtId="0" fontId="2" fillId="0" borderId="0" xfId="7" applyAlignment="1">
      <alignment horizontal="left" vertical="top" wrapText="1"/>
    </xf>
    <xf numFmtId="0" fontId="42" fillId="0" borderId="0" xfId="7" applyFont="1" applyFill="1" applyAlignment="1">
      <alignment horizontal="left" vertical="top" wrapText="1"/>
    </xf>
    <xf numFmtId="0" fontId="2" fillId="0" borderId="0" xfId="7" applyFill="1"/>
    <xf numFmtId="0" fontId="52" fillId="0" borderId="0" xfId="7" applyFont="1" applyAlignment="1">
      <alignment vertical="top" wrapText="1"/>
    </xf>
    <xf numFmtId="0" fontId="2" fillId="0" borderId="0" xfId="7" applyAlignment="1">
      <alignment horizontal="center" vertical="center"/>
    </xf>
    <xf numFmtId="5" fontId="24" fillId="4" borderId="9" xfId="1" applyNumberFormat="1" applyFont="1" applyFill="1" applyBorder="1"/>
    <xf numFmtId="0" fontId="9" fillId="12" borderId="0" xfId="0" applyFont="1" applyFill="1" applyBorder="1"/>
    <xf numFmtId="0" fontId="55" fillId="12" borderId="0" xfId="0" applyFont="1" applyFill="1" applyBorder="1" applyAlignment="1">
      <alignment horizontal="left" vertical="top"/>
    </xf>
    <xf numFmtId="0" fontId="48" fillId="12" borderId="0" xfId="0" applyFont="1" applyFill="1" applyBorder="1" applyAlignment="1">
      <alignment horizontal="left" vertical="top"/>
    </xf>
    <xf numFmtId="0" fontId="56" fillId="12" borderId="2" xfId="0" applyFont="1" applyFill="1" applyBorder="1" applyAlignment="1" applyProtection="1">
      <alignment horizontal="left" vertical="top" wrapText="1"/>
      <protection locked="0"/>
    </xf>
    <xf numFmtId="0" fontId="56" fillId="12" borderId="0" xfId="0" applyFont="1" applyFill="1" applyBorder="1" applyAlignment="1" applyProtection="1">
      <alignment horizontal="left" vertical="top" wrapText="1"/>
      <protection locked="0"/>
    </xf>
    <xf numFmtId="0" fontId="55" fillId="12" borderId="0" xfId="0" applyFont="1" applyFill="1" applyBorder="1" applyAlignment="1">
      <alignment horizontal="left" vertical="top" wrapText="1"/>
    </xf>
    <xf numFmtId="0" fontId="46" fillId="12" borderId="7" xfId="0" applyFont="1" applyFill="1" applyBorder="1" applyAlignment="1">
      <alignment wrapText="1"/>
    </xf>
    <xf numFmtId="0" fontId="56" fillId="12" borderId="1" xfId="0" applyFont="1" applyFill="1" applyBorder="1" applyAlignment="1" applyProtection="1">
      <alignment horizontal="left" vertical="top"/>
      <protection locked="0"/>
    </xf>
    <xf numFmtId="0" fontId="46" fillId="12" borderId="6" xfId="0" applyFont="1" applyFill="1" applyBorder="1" applyAlignment="1"/>
    <xf numFmtId="0" fontId="54" fillId="12" borderId="0" xfId="0" applyFont="1" applyFill="1" applyBorder="1"/>
    <xf numFmtId="0" fontId="47" fillId="12" borderId="0" xfId="0" applyFont="1" applyFill="1" applyBorder="1" applyAlignment="1">
      <alignment vertical="top"/>
    </xf>
    <xf numFmtId="0" fontId="45" fillId="12" borderId="0" xfId="0" applyFont="1" applyFill="1" applyBorder="1" applyAlignment="1" applyProtection="1">
      <protection locked="0"/>
    </xf>
    <xf numFmtId="0" fontId="56" fillId="12" borderId="0" xfId="0" applyFont="1" applyFill="1" applyBorder="1" applyAlignment="1" applyProtection="1">
      <alignment vertical="top" wrapText="1"/>
      <protection locked="0"/>
    </xf>
    <xf numFmtId="0" fontId="46" fillId="12" borderId="0" xfId="0" applyFont="1" applyFill="1" applyBorder="1" applyAlignment="1">
      <alignment vertical="top" wrapText="1"/>
    </xf>
    <xf numFmtId="0" fontId="45" fillId="13" borderId="0" xfId="0" applyFont="1" applyFill="1" applyBorder="1"/>
    <xf numFmtId="0" fontId="46" fillId="12" borderId="14" xfId="0" applyFont="1" applyFill="1" applyBorder="1" applyAlignment="1">
      <alignment horizontal="center"/>
    </xf>
    <xf numFmtId="0" fontId="48" fillId="12" borderId="0" xfId="0" applyFont="1" applyFill="1" applyBorder="1" applyAlignment="1" applyProtection="1">
      <alignment wrapText="1"/>
      <protection locked="0"/>
    </xf>
    <xf numFmtId="0" fontId="57" fillId="12" borderId="0" xfId="0" applyFont="1" applyFill="1" applyBorder="1" applyAlignment="1" applyProtection="1">
      <alignment wrapText="1"/>
      <protection locked="0"/>
    </xf>
    <xf numFmtId="0" fontId="57" fillId="12" borderId="9" xfId="0" applyFont="1" applyFill="1" applyBorder="1" applyAlignment="1" applyProtection="1">
      <alignment wrapText="1"/>
      <protection locked="0"/>
    </xf>
    <xf numFmtId="0" fontId="45" fillId="12" borderId="4" xfId="0" applyFont="1" applyFill="1" applyBorder="1" applyAlignment="1" applyProtection="1">
      <protection locked="0"/>
    </xf>
    <xf numFmtId="0" fontId="58" fillId="12" borderId="4" xfId="0" applyFont="1" applyFill="1" applyBorder="1" applyAlignment="1">
      <alignment horizontal="left"/>
    </xf>
    <xf numFmtId="0" fontId="45" fillId="12" borderId="2" xfId="0" applyFont="1" applyFill="1" applyBorder="1" applyAlignment="1" applyProtection="1">
      <protection locked="0"/>
    </xf>
    <xf numFmtId="0" fontId="50" fillId="12" borderId="0" xfId="0" applyFont="1" applyFill="1" applyBorder="1" applyAlignment="1">
      <alignment wrapText="1"/>
    </xf>
    <xf numFmtId="0" fontId="59" fillId="12" borderId="4" xfId="0" applyFont="1" applyFill="1" applyBorder="1" applyAlignment="1"/>
    <xf numFmtId="0" fontId="47" fillId="14" borderId="4" xfId="0" applyFont="1" applyFill="1" applyBorder="1" applyAlignment="1">
      <alignment horizontal="center" vertical="top"/>
    </xf>
    <xf numFmtId="0" fontId="50" fillId="12" borderId="4" xfId="0" applyFont="1" applyFill="1" applyBorder="1" applyAlignment="1">
      <alignment horizontal="center" vertical="top" wrapText="1"/>
    </xf>
    <xf numFmtId="0" fontId="10" fillId="12" borderId="0" xfId="0" applyFont="1" applyFill="1" applyBorder="1" applyAlignment="1">
      <alignment vertical="top"/>
    </xf>
    <xf numFmtId="0" fontId="46" fillId="0" borderId="0" xfId="0" applyFont="1" applyFill="1" applyAlignment="1">
      <alignment horizontal="center"/>
    </xf>
    <xf numFmtId="0" fontId="5" fillId="4" borderId="9" xfId="0" applyFont="1" applyFill="1" applyBorder="1" applyAlignment="1">
      <alignment horizontal="left" vertical="top" wrapText="1" indent="2"/>
    </xf>
    <xf numFmtId="0" fontId="4" fillId="4" borderId="0" xfId="0" applyFont="1" applyFill="1" applyBorder="1" applyAlignment="1">
      <alignment horizontal="center"/>
    </xf>
    <xf numFmtId="0" fontId="5" fillId="6" borderId="10" xfId="0" applyFont="1" applyFill="1" applyBorder="1" applyAlignment="1" applyProtection="1">
      <alignment horizontal="left"/>
      <protection locked="0"/>
    </xf>
    <xf numFmtId="0" fontId="10" fillId="4" borderId="0" xfId="0" applyFont="1" applyFill="1" applyBorder="1" applyAlignment="1">
      <alignment horizontal="left" vertical="top" wrapText="1"/>
    </xf>
    <xf numFmtId="0" fontId="5" fillId="4" borderId="0" xfId="0" applyFont="1" applyFill="1" applyBorder="1" applyAlignment="1">
      <alignment horizontal="left" wrapText="1"/>
    </xf>
    <xf numFmtId="0" fontId="5" fillId="4" borderId="9" xfId="0" applyFont="1" applyFill="1" applyBorder="1" applyAlignment="1">
      <alignment horizontal="left" wrapText="1"/>
    </xf>
    <xf numFmtId="0" fontId="5" fillId="4" borderId="0" xfId="0" applyFont="1" applyFill="1" applyBorder="1" applyAlignment="1">
      <alignment horizontal="left" vertical="top" wrapText="1" indent="3"/>
    </xf>
    <xf numFmtId="0" fontId="24" fillId="4" borderId="4" xfId="1" applyNumberFormat="1" applyFont="1" applyFill="1" applyBorder="1" applyAlignment="1" applyProtection="1">
      <alignment horizontal="left"/>
    </xf>
    <xf numFmtId="0" fontId="24" fillId="4" borderId="0" xfId="1" applyNumberFormat="1" applyFont="1" applyFill="1" applyBorder="1" applyAlignment="1" applyProtection="1">
      <alignment horizontal="left"/>
    </xf>
    <xf numFmtId="0" fontId="24" fillId="4" borderId="9" xfId="1" applyNumberFormat="1" applyFont="1" applyFill="1" applyBorder="1" applyAlignment="1" applyProtection="1">
      <alignment horizontal="left"/>
    </xf>
    <xf numFmtId="0" fontId="24" fillId="4" borderId="0" xfId="0" applyFont="1" applyFill="1" applyAlignment="1">
      <alignment horizontal="left" vertical="top" wrapText="1" indent="2"/>
    </xf>
    <xf numFmtId="0" fontId="10" fillId="4" borderId="0" xfId="0" applyFont="1" applyFill="1" applyBorder="1" applyAlignment="1">
      <alignment horizontal="left"/>
    </xf>
    <xf numFmtId="0" fontId="5" fillId="12" borderId="0" xfId="0" applyFont="1" applyFill="1" applyAlignment="1">
      <alignment horizontal="left" vertical="top"/>
    </xf>
    <xf numFmtId="0" fontId="46" fillId="0" borderId="4" xfId="0" applyFont="1" applyFill="1" applyBorder="1" applyAlignment="1">
      <alignment horizontal="left"/>
    </xf>
    <xf numFmtId="0" fontId="60" fillId="12" borderId="0" xfId="0" applyFont="1" applyFill="1" applyBorder="1" applyAlignment="1">
      <alignment horizontal="left" vertical="top" wrapText="1"/>
    </xf>
    <xf numFmtId="0" fontId="60" fillId="12" borderId="9" xfId="0" applyFont="1" applyFill="1" applyBorder="1" applyAlignment="1">
      <alignment horizontal="left" vertical="top" wrapText="1"/>
    </xf>
    <xf numFmtId="0" fontId="46" fillId="0" borderId="4" xfId="0" applyFont="1" applyBorder="1" applyAlignment="1">
      <alignment horizontal="left"/>
    </xf>
    <xf numFmtId="0" fontId="46" fillId="12" borderId="0" xfId="0" applyFont="1" applyFill="1" applyBorder="1" applyAlignment="1">
      <alignment horizontal="left" vertical="top" wrapText="1"/>
    </xf>
    <xf numFmtId="0" fontId="44" fillId="12" borderId="4" xfId="0" applyFont="1" applyFill="1" applyBorder="1" applyAlignment="1">
      <alignment horizontal="left"/>
    </xf>
    <xf numFmtId="0" fontId="46" fillId="12" borderId="8" xfId="0" applyFont="1" applyFill="1" applyBorder="1" applyAlignment="1">
      <alignment wrapText="1"/>
    </xf>
    <xf numFmtId="0" fontId="45" fillId="12" borderId="4" xfId="0" applyFont="1" applyFill="1" applyBorder="1" applyAlignment="1">
      <alignment vertical="top"/>
    </xf>
    <xf numFmtId="0" fontId="45" fillId="17" borderId="14" xfId="0" applyFont="1" applyFill="1" applyBorder="1" applyAlignment="1" applyProtection="1">
      <protection locked="0"/>
    </xf>
    <xf numFmtId="0" fontId="5" fillId="12" borderId="0" xfId="0" applyFont="1" applyFill="1" applyAlignment="1">
      <alignment horizontal="right"/>
    </xf>
    <xf numFmtId="0" fontId="61" fillId="12" borderId="0" xfId="0" applyFont="1" applyFill="1"/>
    <xf numFmtId="0" fontId="61" fillId="0" borderId="0" xfId="0" applyFont="1"/>
    <xf numFmtId="0" fontId="63" fillId="12" borderId="14" xfId="0" applyFont="1" applyFill="1" applyBorder="1" applyAlignment="1">
      <alignment horizontal="center" vertical="top" wrapText="1"/>
    </xf>
    <xf numFmtId="166" fontId="64" fillId="12" borderId="14" xfId="0" applyNumberFormat="1" applyFont="1" applyFill="1" applyBorder="1" applyAlignment="1">
      <alignment horizontal="center" vertical="top" wrapText="1"/>
    </xf>
    <xf numFmtId="0" fontId="61" fillId="12" borderId="0" xfId="0" applyFont="1" applyFill="1" applyBorder="1" applyAlignment="1">
      <alignment horizontal="left"/>
    </xf>
    <xf numFmtId="5" fontId="61" fillId="12" borderId="0" xfId="1" applyNumberFormat="1" applyFont="1" applyFill="1" applyBorder="1" applyAlignment="1">
      <alignment horizontal="left"/>
    </xf>
    <xf numFmtId="0" fontId="65" fillId="12" borderId="0" xfId="0" applyFont="1" applyFill="1" applyBorder="1" applyAlignment="1">
      <alignment horizontal="left" vertical="top" wrapText="1"/>
    </xf>
    <xf numFmtId="166" fontId="4" fillId="6" borderId="25" xfId="0" applyNumberFormat="1" applyFont="1" applyFill="1" applyBorder="1" applyAlignment="1" applyProtection="1">
      <alignment horizontal="center"/>
      <protection locked="0"/>
    </xf>
    <xf numFmtId="166" fontId="4" fillId="4" borderId="25" xfId="0" applyNumberFormat="1" applyFont="1" applyFill="1" applyBorder="1" applyAlignment="1">
      <alignment horizontal="center"/>
    </xf>
    <xf numFmtId="0" fontId="56" fillId="12" borderId="0" xfId="0" applyFont="1" applyFill="1" applyBorder="1" applyAlignment="1">
      <alignment horizontal="left" vertical="top"/>
    </xf>
    <xf numFmtId="0" fontId="56" fillId="12" borderId="7" xfId="0" applyFont="1" applyFill="1" applyBorder="1" applyAlignment="1">
      <alignment horizontal="left" vertical="top"/>
    </xf>
    <xf numFmtId="0" fontId="56" fillId="12" borderId="8" xfId="0" applyFont="1" applyFill="1" applyBorder="1" applyAlignment="1">
      <alignment horizontal="left" vertical="top"/>
    </xf>
    <xf numFmtId="0" fontId="56" fillId="12" borderId="0" xfId="0" applyFont="1" applyFill="1" applyBorder="1" applyAlignment="1">
      <alignment vertical="top"/>
    </xf>
    <xf numFmtId="0" fontId="24" fillId="0" borderId="27" xfId="0" applyFont="1" applyBorder="1"/>
    <xf numFmtId="5" fontId="24" fillId="4" borderId="0" xfId="1" applyNumberFormat="1" applyFont="1" applyFill="1" applyBorder="1" applyAlignment="1">
      <alignment horizontal="left"/>
    </xf>
    <xf numFmtId="0" fontId="61" fillId="12" borderId="1" xfId="8" applyFont="1" applyFill="1" applyBorder="1"/>
    <xf numFmtId="0" fontId="61" fillId="12" borderId="2" xfId="8" applyFont="1" applyFill="1" applyBorder="1"/>
    <xf numFmtId="0" fontId="61" fillId="12" borderId="3" xfId="8" applyFont="1" applyFill="1" applyBorder="1"/>
    <xf numFmtId="0" fontId="61" fillId="12" borderId="0" xfId="8" applyFont="1" applyFill="1"/>
    <xf numFmtId="0" fontId="61" fillId="12" borderId="4" xfId="8" applyFont="1" applyFill="1" applyBorder="1"/>
    <xf numFmtId="0" fontId="61" fillId="12" borderId="0" xfId="8" applyFont="1" applyFill="1" applyBorder="1"/>
    <xf numFmtId="0" fontId="45" fillId="12" borderId="0" xfId="8" applyFont="1" applyFill="1" applyBorder="1"/>
    <xf numFmtId="0" fontId="61" fillId="12" borderId="9" xfId="8" applyFont="1" applyFill="1" applyBorder="1"/>
    <xf numFmtId="0" fontId="46" fillId="12" borderId="0" xfId="8" applyFont="1" applyFill="1" applyBorder="1"/>
    <xf numFmtId="0" fontId="46" fillId="12" borderId="9" xfId="8" applyFont="1" applyFill="1" applyBorder="1"/>
    <xf numFmtId="0" fontId="45" fillId="15" borderId="7" xfId="8" applyFont="1" applyFill="1" applyBorder="1" applyAlignment="1" applyProtection="1">
      <alignment horizontal="left"/>
      <protection locked="0"/>
    </xf>
    <xf numFmtId="0" fontId="45" fillId="12" borderId="0" xfId="8" applyFont="1" applyFill="1" applyBorder="1" applyAlignment="1">
      <alignment horizontal="left"/>
    </xf>
    <xf numFmtId="0" fontId="45" fillId="12" borderId="2" xfId="8" applyFont="1" applyFill="1" applyBorder="1" applyAlignment="1">
      <alignment horizontal="left"/>
    </xf>
    <xf numFmtId="0" fontId="45" fillId="12" borderId="9" xfId="8" applyFont="1" applyFill="1" applyBorder="1" applyAlignment="1">
      <alignment horizontal="left"/>
    </xf>
    <xf numFmtId="0" fontId="1" fillId="0" borderId="6" xfId="8" applyBorder="1"/>
    <xf numFmtId="0" fontId="1" fillId="0" borderId="7" xfId="8" applyBorder="1"/>
    <xf numFmtId="0" fontId="1" fillId="0" borderId="8" xfId="8" applyBorder="1"/>
    <xf numFmtId="0" fontId="1" fillId="0" borderId="0" xfId="8"/>
    <xf numFmtId="0" fontId="61" fillId="0" borderId="0" xfId="8" applyFont="1"/>
    <xf numFmtId="0" fontId="66" fillId="0" borderId="0" xfId="8" applyFont="1"/>
    <xf numFmtId="0" fontId="51" fillId="0" borderId="0" xfId="8" applyFont="1"/>
    <xf numFmtId="0" fontId="67" fillId="0" borderId="0" xfId="8" applyFont="1"/>
    <xf numFmtId="0" fontId="61" fillId="0" borderId="0" xfId="8" quotePrefix="1" applyFont="1" applyAlignment="1">
      <alignment vertical="top"/>
    </xf>
    <xf numFmtId="0" fontId="61" fillId="0" borderId="0" xfId="8" applyFont="1" applyAlignment="1">
      <alignment horizontal="left" vertical="center" wrapText="1"/>
    </xf>
    <xf numFmtId="0" fontId="61" fillId="0" borderId="0" xfId="8" applyNumberFormat="1" applyFont="1"/>
    <xf numFmtId="0" fontId="63" fillId="12" borderId="0" xfId="8" applyFont="1" applyFill="1" applyBorder="1" applyAlignment="1">
      <alignment horizontal="left" vertical="center"/>
    </xf>
    <xf numFmtId="0" fontId="64" fillId="12" borderId="0" xfId="8" applyFont="1" applyFill="1" applyBorder="1"/>
    <xf numFmtId="0" fontId="64" fillId="12" borderId="0" xfId="8" applyFont="1" applyFill="1"/>
    <xf numFmtId="0" fontId="10" fillId="12" borderId="0" xfId="8" applyFont="1" applyFill="1" applyBorder="1" applyAlignment="1">
      <alignment horizontal="left" vertical="top" wrapText="1"/>
    </xf>
    <xf numFmtId="0" fontId="60" fillId="12" borderId="0" xfId="8" applyFont="1" applyFill="1" applyBorder="1" applyAlignment="1">
      <alignment horizontal="left" vertical="top" wrapText="1"/>
    </xf>
    <xf numFmtId="0" fontId="45" fillId="12" borderId="0" xfId="8" applyFont="1" applyFill="1"/>
    <xf numFmtId="0" fontId="45" fillId="0" borderId="0" xfId="8" applyFont="1" applyFill="1"/>
    <xf numFmtId="0" fontId="45" fillId="0" borderId="0" xfId="8" applyFont="1"/>
    <xf numFmtId="0" fontId="10" fillId="12" borderId="0" xfId="8" applyFont="1" applyFill="1" applyBorder="1" applyAlignment="1"/>
    <xf numFmtId="171" fontId="68" fillId="12" borderId="0" xfId="8" applyNumberFormat="1" applyFont="1" applyFill="1" applyBorder="1" applyAlignment="1"/>
    <xf numFmtId="0" fontId="45" fillId="0" borderId="0" xfId="8" applyFont="1" applyFill="1" applyBorder="1" applyAlignment="1"/>
    <xf numFmtId="0" fontId="61" fillId="0" borderId="0" xfId="8" applyFont="1" applyBorder="1"/>
    <xf numFmtId="0" fontId="64" fillId="12" borderId="0" xfId="8" applyFont="1" applyFill="1" applyBorder="1" applyAlignment="1">
      <alignment horizontal="left"/>
    </xf>
    <xf numFmtId="0" fontId="44" fillId="0" borderId="0" xfId="8" applyFont="1"/>
    <xf numFmtId="0" fontId="69" fillId="4" borderId="0" xfId="0" applyFont="1" applyFill="1" applyBorder="1" applyAlignment="1"/>
    <xf numFmtId="0" fontId="50" fillId="12" borderId="4" xfId="0" applyFont="1" applyFill="1" applyBorder="1" applyAlignment="1">
      <alignment horizontal="left" vertical="top" wrapText="1" indent="1"/>
    </xf>
    <xf numFmtId="0" fontId="45" fillId="12" borderId="0" xfId="0" applyFont="1" applyFill="1" applyBorder="1" applyAlignment="1">
      <alignment horizontal="left" vertical="top" indent="1"/>
    </xf>
    <xf numFmtId="0" fontId="50" fillId="12" borderId="0" xfId="0" applyFont="1" applyFill="1" applyBorder="1" applyAlignment="1">
      <alignment horizontal="left" vertical="top" wrapText="1" indent="1"/>
    </xf>
    <xf numFmtId="0" fontId="5" fillId="4" borderId="9" xfId="0" applyFont="1" applyFill="1" applyBorder="1" applyAlignment="1">
      <alignment horizontal="left" indent="1"/>
    </xf>
    <xf numFmtId="0" fontId="10" fillId="2" borderId="0" xfId="0" applyFont="1" applyFill="1" applyAlignment="1">
      <alignment horizontal="left" indent="1"/>
    </xf>
    <xf numFmtId="0" fontId="5" fillId="4" borderId="0" xfId="0" applyFont="1" applyFill="1" applyAlignment="1">
      <alignment horizontal="left" indent="1"/>
    </xf>
    <xf numFmtId="0" fontId="5" fillId="5" borderId="0" xfId="0" applyFont="1" applyFill="1" applyAlignment="1">
      <alignment horizontal="left" indent="1"/>
    </xf>
    <xf numFmtId="0" fontId="13" fillId="7" borderId="4" xfId="0" applyFont="1" applyFill="1" applyBorder="1" applyAlignment="1">
      <alignment horizontal="center" vertical="top"/>
    </xf>
    <xf numFmtId="0" fontId="56" fillId="12" borderId="9" xfId="0" applyFont="1" applyFill="1" applyBorder="1" applyAlignment="1">
      <alignment vertical="top"/>
    </xf>
    <xf numFmtId="0" fontId="45" fillId="0" borderId="0" xfId="0" applyFont="1" applyBorder="1"/>
    <xf numFmtId="0" fontId="9" fillId="12" borderId="9" xfId="0" applyFont="1" applyFill="1" applyBorder="1"/>
    <xf numFmtId="0" fontId="47" fillId="14" borderId="4" xfId="0" applyFont="1" applyFill="1" applyBorder="1" applyAlignment="1">
      <alignment vertical="top"/>
    </xf>
    <xf numFmtId="0" fontId="55" fillId="12" borderId="9" xfId="0" applyFont="1" applyFill="1" applyBorder="1" applyAlignment="1">
      <alignment horizontal="left" vertical="top"/>
    </xf>
    <xf numFmtId="0" fontId="56" fillId="12" borderId="3" xfId="0" applyFont="1" applyFill="1" applyBorder="1" applyAlignment="1" applyProtection="1">
      <alignment horizontal="left" vertical="top" wrapText="1"/>
      <protection locked="0"/>
    </xf>
    <xf numFmtId="0" fontId="45" fillId="12" borderId="9" xfId="0" applyFont="1" applyFill="1" applyBorder="1" applyAlignment="1">
      <alignment horizontal="center"/>
    </xf>
    <xf numFmtId="0" fontId="47" fillId="14" borderId="6" xfId="0" applyFont="1" applyFill="1" applyBorder="1" applyAlignment="1">
      <alignment vertical="top"/>
    </xf>
    <xf numFmtId="0" fontId="8" fillId="4" borderId="6" xfId="0" applyFont="1" applyFill="1" applyBorder="1" applyAlignment="1">
      <alignment vertical="top"/>
    </xf>
    <xf numFmtId="0" fontId="6" fillId="4" borderId="25" xfId="0" applyFont="1" applyFill="1" applyBorder="1" applyAlignment="1">
      <alignment horizontal="right"/>
    </xf>
    <xf numFmtId="0" fontId="13" fillId="3" borderId="10" xfId="0" applyFont="1" applyFill="1" applyBorder="1" applyAlignment="1">
      <alignment horizontal="left"/>
    </xf>
    <xf numFmtId="0" fontId="13" fillId="3" borderId="11" xfId="0" applyFont="1" applyFill="1" applyBorder="1"/>
    <xf numFmtId="0" fontId="13" fillId="3" borderId="12" xfId="0" applyFont="1" applyFill="1" applyBorder="1"/>
    <xf numFmtId="0" fontId="13" fillId="3" borderId="6" xfId="0" applyFont="1" applyFill="1" applyBorder="1" applyAlignment="1">
      <alignment horizontal="left"/>
    </xf>
    <xf numFmtId="0" fontId="13" fillId="3" borderId="7" xfId="0" applyFont="1" applyFill="1" applyBorder="1"/>
    <xf numFmtId="0" fontId="13" fillId="3" borderId="8" xfId="0" applyFont="1" applyFill="1" applyBorder="1"/>
    <xf numFmtId="0" fontId="5" fillId="4" borderId="2" xfId="0" applyFont="1" applyFill="1" applyBorder="1" applyAlignment="1">
      <alignment horizontal="center"/>
    </xf>
    <xf numFmtId="0" fontId="4" fillId="4" borderId="4" xfId="0" applyFont="1" applyFill="1" applyBorder="1" applyAlignment="1">
      <alignment horizontal="left"/>
    </xf>
    <xf numFmtId="0" fontId="10" fillId="6" borderId="14" xfId="0" applyFont="1" applyFill="1" applyBorder="1" applyAlignment="1" applyProtection="1">
      <alignment horizontal="center" vertical="top" wrapText="1"/>
      <protection locked="0"/>
    </xf>
    <xf numFmtId="0" fontId="10" fillId="6" borderId="28" xfId="0" applyFont="1" applyFill="1" applyBorder="1" applyAlignment="1" applyProtection="1">
      <alignment horizontal="center" vertical="top" wrapText="1"/>
      <protection locked="0"/>
    </xf>
    <xf numFmtId="0" fontId="43" fillId="4" borderId="0" xfId="0" applyFont="1" applyFill="1" applyBorder="1"/>
    <xf numFmtId="0" fontId="43" fillId="12" borderId="0" xfId="0" applyFont="1" applyFill="1" applyBorder="1" applyAlignment="1">
      <alignment vertical="top"/>
    </xf>
    <xf numFmtId="43" fontId="4" fillId="4" borderId="0" xfId="6" applyFont="1" applyFill="1" applyBorder="1" applyAlignment="1"/>
    <xf numFmtId="0" fontId="15" fillId="12" borderId="4" xfId="0" applyFont="1" applyFill="1" applyBorder="1"/>
    <xf numFmtId="0" fontId="48" fillId="12" borderId="0" xfId="0" applyFont="1" applyFill="1" applyBorder="1" applyAlignment="1" applyProtection="1">
      <alignment horizontal="left" vertical="top"/>
      <protection locked="0"/>
    </xf>
    <xf numFmtId="0" fontId="44" fillId="12" borderId="15" xfId="0" applyFont="1" applyFill="1" applyBorder="1" applyAlignment="1">
      <alignment horizontal="left"/>
    </xf>
    <xf numFmtId="0" fontId="45" fillId="12" borderId="15" xfId="0" applyFont="1" applyFill="1" applyBorder="1" applyAlignment="1">
      <alignment horizontal="left"/>
    </xf>
    <xf numFmtId="0" fontId="43" fillId="12" borderId="0" xfId="0" applyFont="1" applyFill="1" applyBorder="1" applyAlignment="1" applyProtection="1">
      <alignment vertical="top" wrapText="1"/>
      <protection locked="0"/>
    </xf>
    <xf numFmtId="0" fontId="43" fillId="12" borderId="9" xfId="0" applyFont="1" applyFill="1" applyBorder="1" applyAlignment="1" applyProtection="1">
      <alignment vertical="top" wrapText="1"/>
      <protection locked="0"/>
    </xf>
    <xf numFmtId="0" fontId="10" fillId="12" borderId="0" xfId="0" applyFont="1" applyFill="1" applyBorder="1" applyAlignment="1"/>
    <xf numFmtId="0" fontId="70" fillId="12" borderId="0" xfId="0" applyFont="1" applyFill="1" applyBorder="1" applyAlignment="1"/>
    <xf numFmtId="0" fontId="45" fillId="12" borderId="9" xfId="0" applyFont="1" applyFill="1" applyBorder="1" applyAlignment="1">
      <alignment wrapText="1"/>
    </xf>
    <xf numFmtId="0" fontId="10" fillId="2" borderId="4" xfId="0" applyFont="1" applyFill="1" applyBorder="1"/>
    <xf numFmtId="0" fontId="21" fillId="3" borderId="0" xfId="0" applyFont="1" applyFill="1" applyAlignment="1">
      <alignment horizontal="left" vertical="center" wrapText="1"/>
    </xf>
    <xf numFmtId="0" fontId="5" fillId="6" borderId="10" xfId="0" applyFont="1" applyFill="1" applyBorder="1" applyAlignment="1" applyProtection="1">
      <alignment horizontal="left"/>
      <protection locked="0"/>
    </xf>
    <xf numFmtId="0" fontId="5" fillId="6" borderId="11" xfId="0" applyFont="1" applyFill="1" applyBorder="1" applyAlignment="1" applyProtection="1">
      <alignment horizontal="left"/>
      <protection locked="0"/>
    </xf>
    <xf numFmtId="0" fontId="5" fillId="6" borderId="12" xfId="0" applyFont="1" applyFill="1" applyBorder="1" applyAlignment="1" applyProtection="1">
      <alignment horizontal="left"/>
      <protection locked="0"/>
    </xf>
    <xf numFmtId="0" fontId="14" fillId="6" borderId="10" xfId="3" applyFill="1" applyBorder="1" applyAlignment="1" applyProtection="1">
      <alignment horizontal="left"/>
      <protection locked="0"/>
    </xf>
    <xf numFmtId="0" fontId="14" fillId="6" borderId="11" xfId="3" applyFill="1" applyBorder="1" applyAlignment="1" applyProtection="1">
      <alignment horizontal="left"/>
      <protection locked="0"/>
    </xf>
    <xf numFmtId="0" fontId="14" fillId="6" borderId="12" xfId="3" applyFill="1" applyBorder="1" applyAlignment="1" applyProtection="1">
      <alignment horizontal="left"/>
      <protection locked="0"/>
    </xf>
    <xf numFmtId="5" fontId="46" fillId="17" borderId="10" xfId="1" applyNumberFormat="1" applyFont="1" applyFill="1" applyBorder="1" applyAlignment="1" applyProtection="1">
      <alignment horizontal="center" vertical="top"/>
      <protection locked="0"/>
    </xf>
    <xf numFmtId="5" fontId="46" fillId="17" borderId="12" xfId="1" applyNumberFormat="1" applyFont="1" applyFill="1" applyBorder="1" applyAlignment="1" applyProtection="1">
      <alignment horizontal="center" vertical="top"/>
      <protection locked="0"/>
    </xf>
    <xf numFmtId="5" fontId="46" fillId="12" borderId="10" xfId="1" applyNumberFormat="1" applyFont="1" applyFill="1" applyBorder="1" applyAlignment="1">
      <alignment horizontal="center"/>
    </xf>
    <xf numFmtId="5" fontId="46" fillId="12" borderId="12" xfId="1" applyNumberFormat="1" applyFont="1" applyFill="1" applyBorder="1" applyAlignment="1">
      <alignment horizontal="center"/>
    </xf>
    <xf numFmtId="166" fontId="5" fillId="6" borderId="14" xfId="5" applyNumberFormat="1" applyFont="1" applyFill="1" applyBorder="1" applyAlignment="1" applyProtection="1">
      <alignment horizontal="center"/>
      <protection locked="0"/>
    </xf>
    <xf numFmtId="164" fontId="5" fillId="6" borderId="10" xfId="0" applyNumberFormat="1" applyFont="1" applyFill="1" applyBorder="1" applyAlignment="1" applyProtection="1">
      <alignment horizontal="left"/>
      <protection locked="0"/>
    </xf>
    <xf numFmtId="164" fontId="5" fillId="6" borderId="12" xfId="0" applyNumberFormat="1" applyFont="1" applyFill="1" applyBorder="1" applyAlignment="1" applyProtection="1">
      <alignment horizontal="left"/>
      <protection locked="0"/>
    </xf>
    <xf numFmtId="0" fontId="4" fillId="4" borderId="0" xfId="0" applyFont="1" applyFill="1" applyBorder="1" applyAlignment="1">
      <alignment horizontal="left" wrapText="1"/>
    </xf>
    <xf numFmtId="0" fontId="4" fillId="4" borderId="9" xfId="0" applyFont="1" applyFill="1" applyBorder="1" applyAlignment="1">
      <alignment horizontal="left" wrapText="1"/>
    </xf>
    <xf numFmtId="168" fontId="46" fillId="17" borderId="10" xfId="0" applyNumberFormat="1" applyFont="1" applyFill="1" applyBorder="1" applyAlignment="1" applyProtection="1">
      <alignment horizontal="center"/>
      <protection locked="0"/>
    </xf>
    <xf numFmtId="168" fontId="46" fillId="17" borderId="12" xfId="0" applyNumberFormat="1" applyFont="1" applyFill="1" applyBorder="1" applyAlignment="1" applyProtection="1">
      <alignment horizontal="center"/>
      <protection locked="0"/>
    </xf>
    <xf numFmtId="168" fontId="46" fillId="17" borderId="10" xfId="5" applyNumberFormat="1" applyFont="1" applyFill="1" applyBorder="1" applyAlignment="1" applyProtection="1">
      <alignment horizontal="center"/>
      <protection locked="0"/>
    </xf>
    <xf numFmtId="168" fontId="46" fillId="17" borderId="12" xfId="5" applyNumberFormat="1" applyFont="1" applyFill="1" applyBorder="1" applyAlignment="1" applyProtection="1">
      <alignment horizontal="center"/>
      <protection locked="0"/>
    </xf>
    <xf numFmtId="1" fontId="46" fillId="17" borderId="10" xfId="0" applyNumberFormat="1" applyFont="1" applyFill="1" applyBorder="1" applyAlignment="1" applyProtection="1">
      <alignment horizontal="center"/>
      <protection locked="0"/>
    </xf>
    <xf numFmtId="1" fontId="46" fillId="17" borderId="12" xfId="0" applyNumberFormat="1" applyFont="1" applyFill="1" applyBorder="1" applyAlignment="1" applyProtection="1">
      <alignment horizontal="center"/>
      <protection locked="0"/>
    </xf>
    <xf numFmtId="2" fontId="46" fillId="17" borderId="10" xfId="0" applyNumberFormat="1" applyFont="1" applyFill="1" applyBorder="1" applyAlignment="1" applyProtection="1">
      <alignment horizontal="center"/>
      <protection locked="0"/>
    </xf>
    <xf numFmtId="2" fontId="46" fillId="17" borderId="12" xfId="0" applyNumberFormat="1" applyFont="1" applyFill="1" applyBorder="1" applyAlignment="1" applyProtection="1">
      <alignment horizontal="center"/>
      <protection locked="0"/>
    </xf>
    <xf numFmtId="0" fontId="5" fillId="4" borderId="4" xfId="0" applyFont="1" applyFill="1" applyBorder="1" applyAlignment="1">
      <alignment horizontal="left" wrapText="1"/>
    </xf>
    <xf numFmtId="0" fontId="5" fillId="4" borderId="0" xfId="0" applyFont="1" applyFill="1" applyBorder="1" applyAlignment="1">
      <alignment horizontal="left" wrapText="1"/>
    </xf>
    <xf numFmtId="0" fontId="5" fillId="4" borderId="9" xfId="0" applyFont="1" applyFill="1" applyBorder="1" applyAlignment="1">
      <alignment horizontal="left" wrapText="1"/>
    </xf>
    <xf numFmtId="0" fontId="56" fillId="17" borderId="10" xfId="0" applyFont="1" applyFill="1" applyBorder="1" applyAlignment="1" applyProtection="1">
      <alignment horizontal="left" vertical="top"/>
      <protection locked="0"/>
    </xf>
    <xf numFmtId="0" fontId="56" fillId="17" borderId="11" xfId="0" applyFont="1" applyFill="1" applyBorder="1" applyAlignment="1" applyProtection="1">
      <alignment horizontal="left" vertical="top"/>
      <protection locked="0"/>
    </xf>
    <xf numFmtId="0" fontId="56" fillId="17" borderId="12" xfId="0" applyFont="1" applyFill="1" applyBorder="1" applyAlignment="1" applyProtection="1">
      <alignment horizontal="left" vertical="top"/>
      <protection locked="0"/>
    </xf>
    <xf numFmtId="0" fontId="46" fillId="12" borderId="10" xfId="0" applyFont="1" applyFill="1" applyBorder="1" applyAlignment="1">
      <alignment horizontal="left" vertical="top" wrapText="1"/>
    </xf>
    <xf numFmtId="0" fontId="46" fillId="12" borderId="11" xfId="0" applyFont="1" applyFill="1" applyBorder="1" applyAlignment="1">
      <alignment horizontal="left" vertical="top" wrapText="1"/>
    </xf>
    <xf numFmtId="0" fontId="46" fillId="12" borderId="12"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9" xfId="0" applyFont="1" applyFill="1" applyBorder="1" applyAlignment="1">
      <alignment horizontal="left" vertical="top" wrapText="1"/>
    </xf>
    <xf numFmtId="0" fontId="46" fillId="12" borderId="6" xfId="0" applyFont="1" applyFill="1" applyBorder="1" applyAlignment="1">
      <alignment horizontal="left"/>
    </xf>
    <xf numFmtId="0" fontId="46" fillId="12" borderId="7" xfId="0" applyFont="1" applyFill="1" applyBorder="1" applyAlignment="1">
      <alignment horizontal="left"/>
    </xf>
    <xf numFmtId="0" fontId="46" fillId="12" borderId="8" xfId="0" applyFont="1" applyFill="1" applyBorder="1" applyAlignment="1">
      <alignment horizontal="left"/>
    </xf>
    <xf numFmtId="0" fontId="46" fillId="12" borderId="6" xfId="0" applyFont="1" applyFill="1" applyBorder="1" applyAlignment="1">
      <alignment horizontal="left" wrapText="1"/>
    </xf>
    <xf numFmtId="0" fontId="46" fillId="12" borderId="7" xfId="0" applyFont="1" applyFill="1" applyBorder="1" applyAlignment="1">
      <alignment horizontal="left" wrapText="1"/>
    </xf>
    <xf numFmtId="0" fontId="46" fillId="12" borderId="8" xfId="0" applyFont="1" applyFill="1" applyBorder="1" applyAlignment="1">
      <alignment horizontal="left" wrapText="1"/>
    </xf>
    <xf numFmtId="0" fontId="46" fillId="12" borderId="7" xfId="0" applyFont="1" applyFill="1" applyBorder="1" applyAlignment="1">
      <alignment horizontal="left" vertical="top" wrapText="1"/>
    </xf>
    <xf numFmtId="0" fontId="46" fillId="12" borderId="8" xfId="0" applyFont="1" applyFill="1" applyBorder="1" applyAlignment="1">
      <alignment horizontal="left" vertical="top" wrapText="1"/>
    </xf>
    <xf numFmtId="0" fontId="5" fillId="17" borderId="14" xfId="0" applyFont="1" applyFill="1" applyBorder="1" applyAlignment="1">
      <alignment horizontal="center" wrapText="1"/>
    </xf>
    <xf numFmtId="0" fontId="5" fillId="17" borderId="14" xfId="0" applyFont="1" applyFill="1" applyBorder="1" applyAlignment="1">
      <alignment horizontal="center"/>
    </xf>
    <xf numFmtId="0" fontId="46" fillId="12" borderId="6" xfId="0" applyFont="1" applyFill="1" applyBorder="1" applyAlignment="1">
      <alignment horizontal="left" vertical="top" wrapText="1"/>
    </xf>
    <xf numFmtId="0" fontId="56" fillId="17" borderId="10" xfId="0" applyFont="1" applyFill="1" applyBorder="1" applyAlignment="1" applyProtection="1">
      <alignment horizontal="left" vertical="top" wrapText="1"/>
      <protection locked="0"/>
    </xf>
    <xf numFmtId="0" fontId="56" fillId="17" borderId="11" xfId="0" applyFont="1" applyFill="1" applyBorder="1" applyAlignment="1" applyProtection="1">
      <alignment horizontal="left" vertical="top" wrapText="1"/>
      <protection locked="0"/>
    </xf>
    <xf numFmtId="0" fontId="56" fillId="17" borderId="12" xfId="0" applyFont="1" applyFill="1" applyBorder="1" applyAlignment="1" applyProtection="1">
      <alignment horizontal="left" vertical="top" wrapText="1"/>
      <protection locked="0"/>
    </xf>
    <xf numFmtId="0" fontId="46" fillId="12" borderId="10" xfId="0" applyFont="1" applyFill="1" applyBorder="1" applyAlignment="1">
      <alignment horizontal="left" wrapText="1"/>
    </xf>
    <xf numFmtId="0" fontId="46" fillId="12" borderId="11" xfId="0" applyFont="1" applyFill="1" applyBorder="1" applyAlignment="1">
      <alignment horizontal="left" wrapText="1"/>
    </xf>
    <xf numFmtId="0" fontId="46" fillId="12" borderId="12" xfId="0" applyFont="1" applyFill="1" applyBorder="1" applyAlignment="1">
      <alignment horizontal="left" wrapText="1"/>
    </xf>
    <xf numFmtId="166" fontId="4" fillId="4" borderId="14" xfId="0" applyNumberFormat="1" applyFont="1" applyFill="1" applyBorder="1" applyAlignment="1">
      <alignment horizontal="center"/>
    </xf>
    <xf numFmtId="166" fontId="39" fillId="6" borderId="10" xfId="0" applyNumberFormat="1" applyFont="1" applyFill="1" applyBorder="1" applyAlignment="1" applyProtection="1">
      <alignment horizontal="left" vertical="top" wrapText="1"/>
      <protection locked="0"/>
    </xf>
    <xf numFmtId="166" fontId="39" fillId="6" borderId="11" xfId="0" applyNumberFormat="1" applyFont="1" applyFill="1" applyBorder="1" applyAlignment="1" applyProtection="1">
      <alignment horizontal="left" vertical="top" wrapText="1"/>
      <protection locked="0"/>
    </xf>
    <xf numFmtId="166" fontId="39" fillId="6" borderId="12" xfId="0" applyNumberFormat="1" applyFont="1" applyFill="1" applyBorder="1" applyAlignment="1" applyProtection="1">
      <alignment horizontal="left" vertical="top" wrapText="1"/>
      <protection locked="0"/>
    </xf>
    <xf numFmtId="0" fontId="10" fillId="4" borderId="2" xfId="0" applyFont="1" applyFill="1" applyBorder="1" applyAlignment="1" applyProtection="1">
      <alignment horizontal="center" vertical="top" wrapText="1"/>
      <protection locked="0"/>
    </xf>
    <xf numFmtId="165" fontId="5" fillId="6" borderId="10" xfId="5" applyNumberFormat="1" applyFont="1" applyFill="1" applyBorder="1" applyAlignment="1" applyProtection="1">
      <alignment horizontal="left"/>
      <protection locked="0"/>
    </xf>
    <xf numFmtId="165" fontId="5" fillId="6" borderId="12" xfId="5" applyNumberFormat="1" applyFont="1" applyFill="1" applyBorder="1" applyAlignment="1" applyProtection="1">
      <alignment horizontal="left"/>
      <protection locked="0"/>
    </xf>
    <xf numFmtId="165" fontId="5" fillId="4" borderId="0" xfId="0" applyNumberFormat="1" applyFont="1" applyFill="1" applyBorder="1" applyAlignment="1">
      <alignment horizontal="left"/>
    </xf>
    <xf numFmtId="166" fontId="4" fillId="6" borderId="10" xfId="0" applyNumberFormat="1" applyFont="1" applyFill="1" applyBorder="1" applyAlignment="1" applyProtection="1">
      <alignment horizontal="center"/>
      <protection locked="0"/>
    </xf>
    <xf numFmtId="166" fontId="4" fillId="6" borderId="12" xfId="0" applyNumberFormat="1" applyFont="1" applyFill="1" applyBorder="1" applyAlignment="1" applyProtection="1">
      <alignment horizontal="center"/>
      <protection locked="0"/>
    </xf>
    <xf numFmtId="166" fontId="4" fillId="6" borderId="6" xfId="0" applyNumberFormat="1" applyFont="1" applyFill="1" applyBorder="1" applyAlignment="1" applyProtection="1">
      <alignment horizontal="left" vertical="top" wrapText="1"/>
      <protection locked="0"/>
    </xf>
    <xf numFmtId="166" fontId="4" fillId="6" borderId="7" xfId="0" applyNumberFormat="1" applyFont="1" applyFill="1" applyBorder="1" applyAlignment="1" applyProtection="1">
      <alignment horizontal="left" vertical="top" wrapText="1"/>
      <protection locked="0"/>
    </xf>
    <xf numFmtId="166" fontId="4" fillId="6" borderId="8" xfId="0" applyNumberFormat="1" applyFont="1" applyFill="1" applyBorder="1" applyAlignment="1" applyProtection="1">
      <alignment horizontal="left" vertical="top" wrapText="1"/>
      <protection locked="0"/>
    </xf>
    <xf numFmtId="166" fontId="5" fillId="12" borderId="10" xfId="5" applyNumberFormat="1" applyFont="1" applyFill="1" applyBorder="1" applyAlignment="1" applyProtection="1">
      <alignment horizontal="center"/>
      <protection locked="0"/>
    </xf>
    <xf numFmtId="166" fontId="5" fillId="12" borderId="12" xfId="5" applyNumberFormat="1" applyFont="1" applyFill="1" applyBorder="1" applyAlignment="1" applyProtection="1">
      <alignment horizontal="center"/>
      <protection locked="0"/>
    </xf>
    <xf numFmtId="166" fontId="39" fillId="12" borderId="0" xfId="0" applyNumberFormat="1" applyFont="1" applyFill="1" applyBorder="1" applyAlignment="1" applyProtection="1">
      <alignment horizontal="left" vertical="top" wrapText="1"/>
      <protection locked="0"/>
    </xf>
    <xf numFmtId="166" fontId="39" fillId="12" borderId="9" xfId="0" applyNumberFormat="1" applyFont="1" applyFill="1" applyBorder="1" applyAlignment="1" applyProtection="1">
      <alignment horizontal="left" vertical="top" wrapText="1"/>
      <protection locked="0"/>
    </xf>
    <xf numFmtId="165" fontId="5" fillId="6" borderId="10" xfId="5" applyNumberFormat="1" applyFont="1" applyFill="1" applyBorder="1" applyAlignment="1" applyProtection="1">
      <alignment horizontal="left" vertical="top"/>
      <protection locked="0"/>
    </xf>
    <xf numFmtId="165" fontId="5" fillId="6" borderId="11" xfId="5" applyNumberFormat="1" applyFont="1" applyFill="1" applyBorder="1" applyAlignment="1" applyProtection="1">
      <alignment horizontal="left" vertical="top"/>
      <protection locked="0"/>
    </xf>
    <xf numFmtId="165" fontId="5" fillId="6" borderId="12" xfId="5" applyNumberFormat="1" applyFont="1" applyFill="1" applyBorder="1" applyAlignment="1" applyProtection="1">
      <alignment horizontal="left" vertical="top"/>
      <protection locked="0"/>
    </xf>
    <xf numFmtId="0" fontId="46" fillId="17" borderId="14" xfId="0" applyFont="1" applyFill="1" applyBorder="1" applyAlignment="1" applyProtection="1">
      <alignment horizontal="center" wrapText="1"/>
      <protection locked="0"/>
    </xf>
    <xf numFmtId="1" fontId="4" fillId="4" borderId="10" xfId="5" applyNumberFormat="1" applyFont="1" applyFill="1" applyBorder="1" applyAlignment="1">
      <alignment horizontal="center"/>
    </xf>
    <xf numFmtId="1" fontId="4" fillId="4" borderId="11" xfId="5" applyNumberFormat="1" applyFont="1" applyFill="1" applyBorder="1" applyAlignment="1">
      <alignment horizontal="center"/>
    </xf>
    <xf numFmtId="0" fontId="4" fillId="4" borderId="4" xfId="0" applyFont="1" applyFill="1" applyBorder="1" applyAlignment="1">
      <alignment horizontal="left" wrapText="1"/>
    </xf>
    <xf numFmtId="0" fontId="15" fillId="4" borderId="0" xfId="0" applyFont="1" applyFill="1" applyBorder="1" applyAlignment="1">
      <alignment horizontal="center"/>
    </xf>
    <xf numFmtId="0" fontId="43" fillId="12" borderId="4" xfId="0" applyFont="1" applyFill="1" applyBorder="1" applyAlignment="1" applyProtection="1">
      <alignment horizontal="left" vertical="top" wrapText="1"/>
      <protection locked="0"/>
    </xf>
    <xf numFmtId="0" fontId="43" fillId="12" borderId="0" xfId="0" applyFont="1" applyFill="1" applyBorder="1" applyAlignment="1" applyProtection="1">
      <alignment horizontal="left" vertical="top" wrapText="1"/>
      <protection locked="0"/>
    </xf>
    <xf numFmtId="0" fontId="43" fillId="12" borderId="9" xfId="0" applyFont="1" applyFill="1" applyBorder="1" applyAlignment="1" applyProtection="1">
      <alignment horizontal="left" vertical="top" wrapText="1"/>
      <protection locked="0"/>
    </xf>
    <xf numFmtId="0" fontId="10" fillId="4" borderId="0" xfId="0" applyFont="1" applyFill="1" applyBorder="1" applyAlignment="1" applyProtection="1">
      <alignment horizontal="center" vertical="top" wrapText="1"/>
      <protection locked="0"/>
    </xf>
    <xf numFmtId="0" fontId="35" fillId="6" borderId="10" xfId="0" applyFont="1" applyFill="1" applyBorder="1" applyAlignment="1" applyProtection="1">
      <alignment horizontal="left" vertical="top" wrapText="1"/>
      <protection locked="0"/>
    </xf>
    <xf numFmtId="0" fontId="35" fillId="6" borderId="11" xfId="0" applyFont="1" applyFill="1" applyBorder="1" applyAlignment="1" applyProtection="1">
      <alignment horizontal="left" vertical="top" wrapText="1"/>
      <protection locked="0"/>
    </xf>
    <xf numFmtId="0" fontId="35" fillId="6" borderId="12" xfId="0" applyFont="1" applyFill="1" applyBorder="1" applyAlignment="1" applyProtection="1">
      <alignment horizontal="left" vertical="top" wrapText="1"/>
      <protection locked="0"/>
    </xf>
    <xf numFmtId="0" fontId="7" fillId="4" borderId="10" xfId="0" applyFont="1" applyFill="1" applyBorder="1" applyAlignment="1">
      <alignment horizontal="center" wrapText="1"/>
    </xf>
    <xf numFmtId="0" fontId="7" fillId="4" borderId="11" xfId="0" applyFont="1" applyFill="1" applyBorder="1" applyAlignment="1">
      <alignment horizontal="center" wrapText="1"/>
    </xf>
    <xf numFmtId="0" fontId="4" fillId="6" borderId="10" xfId="0" applyFont="1" applyFill="1" applyBorder="1" applyAlignment="1" applyProtection="1">
      <alignment horizontal="left" vertical="top" wrapText="1"/>
      <protection locked="0"/>
    </xf>
    <xf numFmtId="0" fontId="4" fillId="6" borderId="11" xfId="0" applyFont="1" applyFill="1" applyBorder="1" applyAlignment="1" applyProtection="1">
      <alignment horizontal="left" vertical="top" wrapText="1"/>
      <protection locked="0"/>
    </xf>
    <xf numFmtId="0" fontId="4" fillId="6" borderId="12" xfId="0" applyFont="1" applyFill="1" applyBorder="1" applyAlignment="1" applyProtection="1">
      <alignment horizontal="left" vertical="top" wrapText="1"/>
      <protection locked="0"/>
    </xf>
    <xf numFmtId="0" fontId="10" fillId="4" borderId="0" xfId="0" applyFont="1" applyFill="1" applyBorder="1" applyAlignment="1">
      <alignment horizontal="left" vertical="top" wrapText="1"/>
    </xf>
    <xf numFmtId="166" fontId="5" fillId="4" borderId="14" xfId="0" applyNumberFormat="1" applyFont="1" applyFill="1" applyBorder="1" applyAlignment="1">
      <alignment horizontal="right"/>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4" fillId="4" borderId="0" xfId="0" applyFont="1" applyFill="1" applyBorder="1" applyAlignment="1">
      <alignment horizontal="center"/>
    </xf>
    <xf numFmtId="0" fontId="19" fillId="4" borderId="0"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0" fillId="4" borderId="4" xfId="0" applyFont="1" applyFill="1" applyBorder="1" applyAlignment="1">
      <alignment horizontal="left" vertical="top" wrapText="1"/>
    </xf>
    <xf numFmtId="0" fontId="10" fillId="4" borderId="9" xfId="0" applyFont="1" applyFill="1" applyBorder="1" applyAlignment="1">
      <alignment horizontal="left" vertical="top" wrapText="1"/>
    </xf>
    <xf numFmtId="0" fontId="4" fillId="4" borderId="10" xfId="0" applyFont="1" applyFill="1" applyBorder="1" applyAlignment="1">
      <alignment horizontal="center" wrapText="1"/>
    </xf>
    <xf numFmtId="0" fontId="4" fillId="4" borderId="11" xfId="0" applyFont="1" applyFill="1" applyBorder="1" applyAlignment="1">
      <alignment horizontal="center" wrapText="1"/>
    </xf>
    <xf numFmtId="166" fontId="6" fillId="4" borderId="0" xfId="0" applyNumberFormat="1" applyFont="1" applyFill="1" applyBorder="1" applyAlignment="1">
      <alignment horizontal="right"/>
    </xf>
    <xf numFmtId="166" fontId="5" fillId="6" borderId="14" xfId="5" applyNumberFormat="1" applyFont="1" applyFill="1" applyBorder="1" applyAlignment="1" applyProtection="1">
      <alignment horizontal="right"/>
      <protection locked="0"/>
    </xf>
    <xf numFmtId="0" fontId="10" fillId="6" borderId="7" xfId="0" applyFont="1" applyFill="1" applyBorder="1" applyAlignment="1" applyProtection="1">
      <alignment horizontal="left" vertical="top"/>
      <protection locked="0"/>
    </xf>
    <xf numFmtId="0" fontId="5" fillId="4" borderId="0" xfId="0" applyNumberFormat="1" applyFont="1" applyFill="1" applyBorder="1" applyAlignment="1">
      <alignment horizontal="left" vertical="top" wrapText="1"/>
    </xf>
    <xf numFmtId="0" fontId="5" fillId="4" borderId="9" xfId="0" applyNumberFormat="1" applyFont="1" applyFill="1" applyBorder="1" applyAlignment="1">
      <alignment horizontal="left" vertical="top" wrapText="1"/>
    </xf>
    <xf numFmtId="166" fontId="5" fillId="6" borderId="13" xfId="5" applyNumberFormat="1" applyFont="1" applyFill="1" applyBorder="1" applyAlignment="1" applyProtection="1">
      <alignment horizontal="center"/>
      <protection locked="0"/>
    </xf>
    <xf numFmtId="5" fontId="44" fillId="12" borderId="15" xfId="1" applyNumberFormat="1" applyFont="1" applyFill="1" applyBorder="1" applyAlignment="1">
      <alignment horizontal="center" vertical="top"/>
    </xf>
    <xf numFmtId="0" fontId="5" fillId="4" borderId="0" xfId="0" applyFont="1" applyFill="1" applyBorder="1" applyAlignment="1">
      <alignment horizontal="left" vertical="top" wrapText="1" indent="2"/>
    </xf>
    <xf numFmtId="0" fontId="5" fillId="4" borderId="9" xfId="0" applyFont="1" applyFill="1" applyBorder="1" applyAlignment="1">
      <alignment horizontal="left" vertical="top" wrapText="1" indent="2"/>
    </xf>
    <xf numFmtId="0" fontId="5" fillId="4" borderId="0" xfId="0" applyFont="1" applyFill="1" applyBorder="1" applyAlignment="1">
      <alignment horizontal="center"/>
    </xf>
    <xf numFmtId="0" fontId="5" fillId="4" borderId="0" xfId="0" applyFont="1" applyFill="1" applyBorder="1" applyAlignment="1">
      <alignment horizontal="center" wrapText="1"/>
    </xf>
    <xf numFmtId="0" fontId="24" fillId="4" borderId="4" xfId="1" applyNumberFormat="1" applyFont="1" applyFill="1" applyBorder="1" applyAlignment="1" applyProtection="1">
      <alignment horizontal="left"/>
    </xf>
    <xf numFmtId="0" fontId="24" fillId="4" borderId="0" xfId="1" applyNumberFormat="1" applyFont="1" applyFill="1" applyBorder="1" applyAlignment="1" applyProtection="1">
      <alignment horizontal="left"/>
    </xf>
    <xf numFmtId="0" fontId="24" fillId="4" borderId="9" xfId="1" applyNumberFormat="1" applyFont="1" applyFill="1" applyBorder="1" applyAlignment="1" applyProtection="1">
      <alignment horizontal="left"/>
    </xf>
    <xf numFmtId="0" fontId="65" fillId="12" borderId="4" xfId="0" applyFont="1" applyFill="1" applyBorder="1" applyAlignment="1">
      <alignment horizontal="left" vertical="top" wrapText="1"/>
    </xf>
    <xf numFmtId="0" fontId="65" fillId="12" borderId="0" xfId="0" applyFont="1" applyFill="1" applyBorder="1" applyAlignment="1">
      <alignment horizontal="left" vertical="top" wrapText="1"/>
    </xf>
    <xf numFmtId="0" fontId="65" fillId="12" borderId="9" xfId="0" applyFont="1" applyFill="1" applyBorder="1" applyAlignment="1">
      <alignment horizontal="left" vertical="top" wrapText="1"/>
    </xf>
    <xf numFmtId="0" fontId="65" fillId="12" borderId="6" xfId="0" applyFont="1" applyFill="1" applyBorder="1" applyAlignment="1">
      <alignment horizontal="left" vertical="top" wrapText="1"/>
    </xf>
    <xf numFmtId="0" fontId="65" fillId="12" borderId="7" xfId="0" applyFont="1" applyFill="1" applyBorder="1" applyAlignment="1">
      <alignment horizontal="left" vertical="top" wrapText="1"/>
    </xf>
    <xf numFmtId="0" fontId="65" fillId="12" borderId="8" xfId="0" applyFont="1" applyFill="1" applyBorder="1" applyAlignment="1">
      <alignment horizontal="left" vertical="top" wrapText="1"/>
    </xf>
    <xf numFmtId="0" fontId="62" fillId="18" borderId="1" xfId="0" applyFont="1" applyFill="1" applyBorder="1" applyAlignment="1">
      <alignment horizontal="left" vertical="center"/>
    </xf>
    <xf numFmtId="0" fontId="62" fillId="18" borderId="2" xfId="0" applyFont="1" applyFill="1" applyBorder="1" applyAlignment="1">
      <alignment horizontal="left" vertical="center"/>
    </xf>
    <xf numFmtId="0" fontId="62" fillId="18" borderId="3" xfId="0" applyFont="1" applyFill="1" applyBorder="1" applyAlignment="1">
      <alignment horizontal="left" vertical="center"/>
    </xf>
    <xf numFmtId="171" fontId="24" fillId="4" borderId="0" xfId="0" applyNumberFormat="1" applyFont="1" applyFill="1" applyBorder="1" applyAlignment="1">
      <alignment horizontal="left"/>
    </xf>
    <xf numFmtId="0" fontId="27" fillId="10" borderId="0" xfId="0" applyFont="1" applyFill="1" applyBorder="1" applyAlignment="1">
      <alignment horizontal="left" vertical="center"/>
    </xf>
    <xf numFmtId="0" fontId="27" fillId="10" borderId="1" xfId="0" applyFont="1" applyFill="1" applyBorder="1" applyAlignment="1" applyProtection="1">
      <alignment horizontal="left"/>
    </xf>
    <xf numFmtId="0" fontId="27" fillId="10" borderId="2" xfId="0" applyFont="1" applyFill="1" applyBorder="1" applyAlignment="1" applyProtection="1">
      <alignment horizontal="left"/>
    </xf>
    <xf numFmtId="0" fontId="27" fillId="10" borderId="3" xfId="0" applyFont="1" applyFill="1" applyBorder="1" applyAlignment="1" applyProtection="1">
      <alignment horizontal="left"/>
    </xf>
    <xf numFmtId="0" fontId="27" fillId="10" borderId="1" xfId="0" applyFont="1" applyFill="1" applyBorder="1" applyAlignment="1">
      <alignment horizontal="left"/>
    </xf>
    <xf numFmtId="0" fontId="27" fillId="10" borderId="2" xfId="0" applyFont="1" applyFill="1" applyBorder="1" applyAlignment="1">
      <alignment horizontal="left"/>
    </xf>
    <xf numFmtId="0" fontId="27" fillId="10" borderId="3" xfId="0" applyFont="1" applyFill="1" applyBorder="1" applyAlignment="1">
      <alignment horizontal="left"/>
    </xf>
    <xf numFmtId="169" fontId="30" fillId="11" borderId="4" xfId="0" applyNumberFormat="1" applyFont="1" applyFill="1" applyBorder="1" applyAlignment="1">
      <alignment horizontal="left"/>
    </xf>
    <xf numFmtId="169" fontId="30" fillId="11" borderId="0" xfId="0" applyNumberFormat="1" applyFont="1" applyFill="1" applyBorder="1" applyAlignment="1">
      <alignment horizontal="left"/>
    </xf>
    <xf numFmtId="169" fontId="30" fillId="11" borderId="9" xfId="0" applyNumberFormat="1" applyFont="1" applyFill="1" applyBorder="1" applyAlignment="1">
      <alignment horizontal="left"/>
    </xf>
    <xf numFmtId="171" fontId="22" fillId="12" borderId="7" xfId="0" applyNumberFormat="1" applyFont="1" applyFill="1" applyBorder="1" applyAlignment="1" applyProtection="1">
      <alignment horizontal="left" vertical="top"/>
      <protection locked="0"/>
    </xf>
    <xf numFmtId="0" fontId="24" fillId="4" borderId="16" xfId="1" applyNumberFormat="1" applyFont="1" applyFill="1" applyBorder="1" applyAlignment="1" applyProtection="1">
      <alignment horizontal="left"/>
    </xf>
    <xf numFmtId="0" fontId="24" fillId="4" borderId="18" xfId="1" applyNumberFormat="1" applyFont="1" applyFill="1" applyBorder="1" applyAlignment="1" applyProtection="1">
      <alignment horizontal="left"/>
    </xf>
    <xf numFmtId="0" fontId="24" fillId="4" borderId="17" xfId="1" applyNumberFormat="1" applyFont="1" applyFill="1" applyBorder="1" applyAlignment="1" applyProtection="1">
      <alignment horizontal="left"/>
    </xf>
    <xf numFmtId="0" fontId="5" fillId="6" borderId="7" xfId="0" applyFont="1" applyFill="1" applyBorder="1" applyAlignment="1" applyProtection="1">
      <alignment horizontal="left"/>
      <protection locked="0"/>
    </xf>
    <xf numFmtId="164" fontId="5" fillId="6" borderId="7" xfId="0" applyNumberFormat="1" applyFont="1" applyFill="1" applyBorder="1" applyAlignment="1" applyProtection="1">
      <alignment horizontal="left"/>
      <protection locked="0"/>
    </xf>
    <xf numFmtId="169" fontId="30" fillId="11" borderId="4" xfId="0" applyNumberFormat="1" applyFont="1" applyFill="1" applyBorder="1" applyAlignment="1" applyProtection="1">
      <alignment horizontal="left"/>
    </xf>
    <xf numFmtId="169" fontId="30" fillId="11" borderId="0" xfId="0" applyNumberFormat="1" applyFont="1" applyFill="1" applyBorder="1" applyAlignment="1" applyProtection="1">
      <alignment horizontal="left"/>
    </xf>
    <xf numFmtId="169" fontId="30" fillId="11" borderId="9" xfId="0" applyNumberFormat="1" applyFont="1" applyFill="1" applyBorder="1" applyAlignment="1" applyProtection="1">
      <alignment horizontal="left"/>
    </xf>
    <xf numFmtId="0" fontId="24" fillId="4" borderId="0" xfId="0" applyFont="1" applyFill="1" applyAlignment="1">
      <alignment horizontal="left" vertical="top" wrapText="1" indent="2"/>
    </xf>
    <xf numFmtId="0" fontId="31" fillId="6" borderId="7" xfId="0" applyFont="1" applyFill="1" applyBorder="1" applyAlignment="1" applyProtection="1">
      <alignment horizontal="left" vertical="top" wrapText="1"/>
      <protection locked="0"/>
    </xf>
    <xf numFmtId="0" fontId="24" fillId="4" borderId="6" xfId="1" applyNumberFormat="1" applyFont="1" applyFill="1" applyBorder="1" applyAlignment="1" applyProtection="1">
      <alignment horizontal="left"/>
    </xf>
    <xf numFmtId="0" fontId="24" fillId="4" borderId="7" xfId="1" applyNumberFormat="1" applyFont="1" applyFill="1" applyBorder="1" applyAlignment="1" applyProtection="1">
      <alignment horizontal="left"/>
    </xf>
    <xf numFmtId="0" fontId="24" fillId="4" borderId="8" xfId="1" applyNumberFormat="1" applyFont="1" applyFill="1" applyBorder="1" applyAlignment="1" applyProtection="1">
      <alignment horizontal="left"/>
    </xf>
    <xf numFmtId="0" fontId="24" fillId="4" borderId="0" xfId="0" applyFont="1" applyFill="1" applyBorder="1" applyAlignment="1" applyProtection="1">
      <alignment horizontal="left"/>
    </xf>
    <xf numFmtId="0" fontId="62" fillId="18" borderId="10" xfId="0" applyFont="1" applyFill="1" applyBorder="1" applyAlignment="1">
      <alignment horizontal="left" vertical="center"/>
    </xf>
    <xf numFmtId="0" fontId="62" fillId="18" borderId="11" xfId="0" applyFont="1" applyFill="1" applyBorder="1" applyAlignment="1">
      <alignment horizontal="left" vertical="center"/>
    </xf>
    <xf numFmtId="0" fontId="62" fillId="18" borderId="12" xfId="0" applyFont="1" applyFill="1" applyBorder="1" applyAlignment="1">
      <alignment horizontal="left" vertical="center"/>
    </xf>
    <xf numFmtId="0" fontId="63" fillId="12" borderId="13" xfId="0" applyFont="1" applyFill="1" applyBorder="1" applyAlignment="1">
      <alignment horizontal="center" vertical="center" wrapText="1"/>
    </xf>
    <xf numFmtId="0" fontId="63" fillId="12" borderId="25" xfId="0" applyFont="1" applyFill="1" applyBorder="1" applyAlignment="1">
      <alignment horizontal="center" vertical="center" wrapText="1"/>
    </xf>
    <xf numFmtId="0" fontId="63" fillId="12" borderId="11" xfId="0" applyFont="1" applyFill="1" applyBorder="1" applyAlignment="1">
      <alignment horizontal="center" vertical="top" wrapText="1"/>
    </xf>
    <xf numFmtId="0" fontId="63" fillId="12" borderId="12" xfId="0" applyFont="1" applyFill="1" applyBorder="1" applyAlignment="1">
      <alignment horizontal="center" vertical="top" wrapText="1"/>
    </xf>
    <xf numFmtId="0" fontId="63" fillId="12" borderId="10" xfId="0" applyFont="1" applyFill="1" applyBorder="1" applyAlignment="1">
      <alignment horizontal="center" vertical="top" wrapText="1"/>
    </xf>
    <xf numFmtId="166" fontId="64" fillId="12" borderId="11" xfId="0" applyNumberFormat="1" applyFont="1" applyFill="1" applyBorder="1" applyAlignment="1">
      <alignment horizontal="center" vertical="top" wrapText="1"/>
    </xf>
    <xf numFmtId="166" fontId="64" fillId="12" borderId="12" xfId="0" applyNumberFormat="1" applyFont="1" applyFill="1" applyBorder="1" applyAlignment="1">
      <alignment horizontal="center" vertical="top" wrapText="1"/>
    </xf>
    <xf numFmtId="166" fontId="64" fillId="12" borderId="10" xfId="0" applyNumberFormat="1" applyFont="1" applyFill="1" applyBorder="1" applyAlignment="1">
      <alignment horizontal="center" vertical="top" wrapText="1"/>
    </xf>
    <xf numFmtId="0" fontId="64" fillId="12" borderId="1" xfId="0" applyFont="1" applyFill="1" applyBorder="1" applyAlignment="1">
      <alignment horizontal="left" vertical="top"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9"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65" fillId="12" borderId="1" xfId="0" applyFont="1" applyFill="1" applyBorder="1" applyAlignment="1">
      <alignment horizontal="left" vertical="top" wrapText="1"/>
    </xf>
    <xf numFmtId="0" fontId="65" fillId="12" borderId="2" xfId="0" applyFont="1" applyFill="1" applyBorder="1" applyAlignment="1">
      <alignment horizontal="left" vertical="top" wrapText="1"/>
    </xf>
    <xf numFmtId="0" fontId="65" fillId="12" borderId="3" xfId="0" applyFont="1" applyFill="1" applyBorder="1" applyAlignment="1">
      <alignment horizontal="left" vertical="top" wrapText="1"/>
    </xf>
    <xf numFmtId="0" fontId="10" fillId="12" borderId="0" xfId="8" applyFont="1" applyFill="1" applyBorder="1" applyAlignment="1">
      <alignment horizontal="left"/>
    </xf>
    <xf numFmtId="0" fontId="61" fillId="0" borderId="0" xfId="8" applyFont="1" applyAlignment="1">
      <alignment horizontal="left" vertical="top" wrapText="1"/>
    </xf>
    <xf numFmtId="0" fontId="10" fillId="15" borderId="7" xfId="8" applyFont="1" applyFill="1" applyBorder="1" applyAlignment="1" applyProtection="1">
      <alignment horizontal="left" vertical="top"/>
      <protection locked="0"/>
    </xf>
    <xf numFmtId="171" fontId="61" fillId="12" borderId="7" xfId="8" applyNumberFormat="1" applyFont="1" applyFill="1" applyBorder="1" applyAlignment="1">
      <alignment horizontal="center"/>
    </xf>
    <xf numFmtId="0" fontId="45" fillId="15" borderId="7" xfId="8" applyFont="1" applyFill="1" applyBorder="1" applyAlignment="1" applyProtection="1">
      <alignment horizontal="left"/>
      <protection locked="0"/>
    </xf>
    <xf numFmtId="164" fontId="45" fillId="15" borderId="7" xfId="8" applyNumberFormat="1" applyFont="1" applyFill="1" applyBorder="1" applyAlignment="1" applyProtection="1">
      <alignment horizontal="left"/>
      <protection locked="0"/>
    </xf>
  </cellXfs>
  <cellStyles count="9">
    <cellStyle name="Comma" xfId="6" builtinId="3"/>
    <cellStyle name="Currency" xfId="1" builtinId="4"/>
    <cellStyle name="Currency 2" xfId="2"/>
    <cellStyle name="Hyperlink" xfId="3" builtinId="8"/>
    <cellStyle name="Normal" xfId="0" builtinId="0"/>
    <cellStyle name="Normal 2" xfId="4"/>
    <cellStyle name="Normal 3" xfId="7"/>
    <cellStyle name="Normal 4" xfId="8"/>
    <cellStyle name="Percent" xfId="5" builtinId="5"/>
  </cellStyles>
  <dxfs count="5">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patternType="none">
          <bgColor auto="1"/>
        </patternFill>
      </fill>
      <border>
        <left/>
        <right style="thin">
          <color auto="1"/>
        </right>
        <top/>
        <bottom/>
        <vertical/>
        <horizontal/>
      </border>
    </dxf>
    <dxf>
      <font>
        <b/>
        <i/>
        <strike val="0"/>
        <color rgb="FFFF0000"/>
      </font>
    </dxf>
    <dxf>
      <font>
        <b/>
        <i val="0"/>
        <strike val="0"/>
        <color indexed="9"/>
      </font>
      <fill>
        <patternFill>
          <bgColor indexed="10"/>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4800600</xdr:colOff>
      <xdr:row>17</xdr:row>
      <xdr:rowOff>38100</xdr:rowOff>
    </xdr:from>
    <xdr:to>
      <xdr:col>1</xdr:col>
      <xdr:colOff>5038725</xdr:colOff>
      <xdr:row>17</xdr:row>
      <xdr:rowOff>200025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81600" y="4981575"/>
          <a:ext cx="238125" cy="1619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H56050\Local%20Settings\Temporary%20Internet%20Files\Content.Outlook\D6GSQRQ2\RAD%20PHA%20Application%20v27%20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PHA App Form"/>
      <sheetName val="Board Approval Form"/>
      <sheetName val="Mixed Finance Affidavit"/>
      <sheetName val="Financing Letter of Intent"/>
      <sheetName val="Choice Mobility Let Agreement"/>
      <sheetName val="Validation"/>
      <sheetName val="Sample PIC Data"/>
    </sheetNames>
    <sheetDataSet>
      <sheetData sheetId="0"/>
      <sheetData sheetId="1"/>
      <sheetData sheetId="2">
        <row r="97">
          <cell r="B97" t="str">
            <v>PHA's Explanation of the Capital Needs and Replacement Reserves Estimates</v>
          </cell>
        </row>
      </sheetData>
      <sheetData sheetId="3"/>
      <sheetData sheetId="4"/>
      <sheetData sheetId="5"/>
      <sheetData sheetId="6"/>
      <sheetData sheetId="7">
        <row r="45">
          <cell r="A45" t="str">
            <v>CA2010001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pageSetUpPr autoPageBreaks="0"/>
  </sheetPr>
  <dimension ref="A1:B32"/>
  <sheetViews>
    <sheetView showGridLines="0" topLeftCell="A19" zoomScaleNormal="100" workbookViewId="0">
      <selection activeCell="C18" sqref="C18"/>
    </sheetView>
  </sheetViews>
  <sheetFormatPr defaultColWidth="9.109375" defaultRowHeight="14.4"/>
  <cols>
    <col min="1" max="1" width="5.44140625" style="276" customWidth="1"/>
    <col min="2" max="2" width="95.109375" style="272" customWidth="1"/>
    <col min="3" max="16384" width="9.109375" style="270"/>
  </cols>
  <sheetData>
    <row r="1" spans="1:2" s="269" customFormat="1" ht="21">
      <c r="A1" s="267" t="s">
        <v>252</v>
      </c>
      <c r="B1" s="268"/>
    </row>
    <row r="2" spans="1:2" ht="21">
      <c r="A2" s="267" t="s">
        <v>39</v>
      </c>
      <c r="B2" s="268"/>
    </row>
    <row r="3" spans="1:2" ht="15" customHeight="1">
      <c r="A3" s="271"/>
    </row>
    <row r="4" spans="1:2" ht="15" customHeight="1">
      <c r="A4" s="425" t="s">
        <v>40</v>
      </c>
      <c r="B4" s="425"/>
    </row>
    <row r="5" spans="1:2">
      <c r="A5" s="271"/>
    </row>
    <row r="6" spans="1:2" ht="28.8">
      <c r="A6" s="271">
        <v>1</v>
      </c>
      <c r="B6" s="272" t="s">
        <v>260</v>
      </c>
    </row>
    <row r="7" spans="1:2" ht="43.2">
      <c r="A7" s="271">
        <v>2</v>
      </c>
      <c r="B7" s="272" t="s">
        <v>253</v>
      </c>
    </row>
    <row r="8" spans="1:2">
      <c r="A8" s="271"/>
    </row>
    <row r="9" spans="1:2" ht="15" customHeight="1">
      <c r="A9" s="425" t="s">
        <v>41</v>
      </c>
      <c r="B9" s="425"/>
    </row>
    <row r="10" spans="1:2">
      <c r="A10" s="273"/>
      <c r="B10" s="273"/>
    </row>
    <row r="11" spans="1:2">
      <c r="A11" s="271">
        <v>1</v>
      </c>
      <c r="B11" s="272" t="s">
        <v>81</v>
      </c>
    </row>
    <row r="12" spans="1:2" ht="15" customHeight="1">
      <c r="A12" s="271">
        <f>A11+1</f>
        <v>2</v>
      </c>
      <c r="B12" s="272" t="s">
        <v>65</v>
      </c>
    </row>
    <row r="13" spans="1:2" s="274" customFormat="1" ht="32.25" customHeight="1">
      <c r="A13" s="271">
        <f>A12+1</f>
        <v>3</v>
      </c>
      <c r="B13" s="272" t="s">
        <v>254</v>
      </c>
    </row>
    <row r="14" spans="1:2">
      <c r="A14" s="271"/>
    </row>
    <row r="15" spans="1:2" customFormat="1">
      <c r="A15" s="425" t="s">
        <v>255</v>
      </c>
      <c r="B15" s="425"/>
    </row>
    <row r="16" spans="1:2">
      <c r="A16" s="271"/>
    </row>
    <row r="17" spans="1:2" ht="15" customHeight="1">
      <c r="A17" s="271">
        <v>1</v>
      </c>
      <c r="B17" s="272" t="s">
        <v>256</v>
      </c>
    </row>
    <row r="18" spans="1:2" ht="28.8">
      <c r="A18" s="271">
        <f>A17+1</f>
        <v>2</v>
      </c>
      <c r="B18" s="272" t="s">
        <v>257</v>
      </c>
    </row>
    <row r="19" spans="1:2" ht="78" customHeight="1">
      <c r="A19" s="271">
        <f>A18+1</f>
        <v>3</v>
      </c>
      <c r="B19" s="272" t="s">
        <v>258</v>
      </c>
    </row>
    <row r="20" spans="1:2" ht="28.8">
      <c r="A20" s="271">
        <v>5</v>
      </c>
      <c r="B20" s="272" t="s">
        <v>259</v>
      </c>
    </row>
    <row r="21" spans="1:2" ht="287.25" customHeight="1">
      <c r="A21" s="271">
        <v>6</v>
      </c>
      <c r="B21" s="275" t="s">
        <v>261</v>
      </c>
    </row>
    <row r="22" spans="1:2">
      <c r="A22" s="271"/>
    </row>
    <row r="23" spans="1:2" ht="15" customHeight="1">
      <c r="A23" s="271"/>
    </row>
    <row r="24" spans="1:2" ht="15" customHeight="1">
      <c r="A24" s="270"/>
      <c r="B24" s="270"/>
    </row>
    <row r="25" spans="1:2" ht="15" customHeight="1">
      <c r="A25" s="271"/>
    </row>
    <row r="29" spans="1:2" ht="15" customHeight="1"/>
    <row r="32" spans="1:2" ht="15" customHeight="1"/>
  </sheetData>
  <mergeCells count="3">
    <mergeCell ref="A4:B4"/>
    <mergeCell ref="A9:B9"/>
    <mergeCell ref="A15:B15"/>
  </mergeCells>
  <pageMargins left="0.7" right="0.7" top="0.75" bottom="0.75" header="0.3" footer="0.3"/>
  <pageSetup scale="82" orientation="portrait" r:id="rId1"/>
  <rowBreaks count="1" manualBreakCount="1">
    <brk id="21" max="1" man="1"/>
  </rowBreaks>
  <drawing r:id="rId2"/>
</worksheet>
</file>

<file path=xl/worksheets/sheet2.xml><?xml version="1.0" encoding="utf-8"?>
<worksheet xmlns="http://schemas.openxmlformats.org/spreadsheetml/2006/main" xmlns:r="http://schemas.openxmlformats.org/officeDocument/2006/relationships">
  <sheetPr codeName="Sheet2" enableFormatConditionsCalculation="0">
    <pageSetUpPr autoPageBreaks="0"/>
  </sheetPr>
  <dimension ref="A1:BN347"/>
  <sheetViews>
    <sheetView topLeftCell="A253" zoomScale="85" zoomScaleNormal="85" zoomScaleSheetLayoutView="120" zoomScalePageLayoutView="110" workbookViewId="0">
      <selection activeCell="G283" sqref="G283"/>
    </sheetView>
  </sheetViews>
  <sheetFormatPr defaultColWidth="8.88671875" defaultRowHeight="15.6"/>
  <cols>
    <col min="1" max="1" width="3" style="9" customWidth="1"/>
    <col min="2" max="3" width="8.88671875" style="2"/>
    <col min="4" max="11" width="11.44140625" style="2" customWidth="1"/>
    <col min="12" max="12" width="8.88671875" style="2"/>
    <col min="13" max="13" width="2" style="8" customWidth="1"/>
    <col min="14" max="14" width="9.109375" style="2" customWidth="1"/>
    <col min="15" max="15" width="9.109375" style="34" customWidth="1"/>
    <col min="16" max="16" width="12.44140625" style="2" customWidth="1"/>
    <col min="17" max="48" width="9.109375" style="2" customWidth="1"/>
    <col min="49" max="16384" width="8.88671875" style="2"/>
  </cols>
  <sheetData>
    <row r="1" spans="1:58" ht="17.399999999999999">
      <c r="A1" s="197" t="s">
        <v>132</v>
      </c>
      <c r="B1" s="3"/>
      <c r="C1" s="3"/>
      <c r="D1" s="3"/>
      <c r="E1" s="3"/>
      <c r="F1" s="3"/>
      <c r="G1" s="3"/>
      <c r="H1" s="3"/>
      <c r="I1" s="3"/>
      <c r="J1" s="6"/>
      <c r="K1" s="3"/>
      <c r="L1" s="158" t="s">
        <v>29</v>
      </c>
      <c r="M1" s="7"/>
      <c r="N1" s="3"/>
      <c r="O1" s="31"/>
      <c r="P1" s="3"/>
      <c r="Q1" s="3"/>
      <c r="R1" s="3"/>
      <c r="S1" s="3"/>
      <c r="T1" s="3"/>
      <c r="U1" s="3"/>
      <c r="V1" s="3"/>
      <c r="W1" s="3"/>
      <c r="X1" s="3"/>
      <c r="Y1" s="3"/>
      <c r="Z1" s="3"/>
      <c r="AA1" s="3"/>
      <c r="AB1" s="3"/>
      <c r="AC1" s="3"/>
      <c r="AD1" s="3"/>
      <c r="AE1" s="3"/>
      <c r="AF1" s="3"/>
      <c r="AG1" s="3"/>
      <c r="AH1" s="3"/>
      <c r="AI1" s="3"/>
      <c r="AJ1" s="3"/>
      <c r="AK1" s="4"/>
      <c r="AL1" s="4"/>
      <c r="AM1" s="4"/>
      <c r="AN1" s="4"/>
      <c r="AO1" s="4"/>
      <c r="AP1" s="4"/>
      <c r="AQ1" s="4"/>
      <c r="AR1" s="4"/>
      <c r="AS1" s="4"/>
      <c r="AT1" s="4"/>
      <c r="AU1" s="4"/>
      <c r="AV1" s="4"/>
      <c r="AW1" s="4"/>
      <c r="AX1" s="4"/>
      <c r="AY1" s="4"/>
      <c r="AZ1" s="4"/>
      <c r="BA1" s="4"/>
      <c r="BB1" s="4"/>
      <c r="BC1" s="4"/>
      <c r="BD1" s="4"/>
      <c r="BE1" s="3"/>
      <c r="BF1" s="4"/>
    </row>
    <row r="2" spans="1:58" s="5" customFormat="1" ht="17.399999999999999">
      <c r="A2" s="400" t="s">
        <v>28</v>
      </c>
      <c r="B2" s="156"/>
      <c r="C2" s="156"/>
      <c r="D2" s="156"/>
      <c r="E2" s="156"/>
      <c r="F2" s="156"/>
      <c r="G2" s="156"/>
      <c r="H2" s="156"/>
      <c r="I2" s="156"/>
      <c r="J2" s="156"/>
      <c r="K2" s="156"/>
      <c r="L2" s="401" t="s">
        <v>133</v>
      </c>
      <c r="M2" s="25"/>
      <c r="O2" s="32"/>
      <c r="AK2" s="26"/>
      <c r="AL2" s="26"/>
      <c r="AM2" s="26"/>
      <c r="AN2" s="26"/>
      <c r="AO2" s="26"/>
      <c r="AP2" s="26"/>
      <c r="AQ2" s="26"/>
      <c r="AR2" s="26"/>
      <c r="AS2" s="26"/>
      <c r="AT2" s="26"/>
      <c r="AU2" s="26"/>
      <c r="AV2" s="26"/>
      <c r="AW2" s="26"/>
      <c r="AX2" s="26"/>
      <c r="AY2" s="26"/>
      <c r="AZ2" s="26"/>
      <c r="BA2" s="26"/>
      <c r="BB2" s="26"/>
      <c r="BC2" s="26"/>
      <c r="BD2" s="26"/>
      <c r="BF2" s="26"/>
    </row>
    <row r="3" spans="1:58" ht="27.9" customHeight="1">
      <c r="A3" s="500" t="s">
        <v>112</v>
      </c>
      <c r="B3" s="439"/>
      <c r="C3" s="439"/>
      <c r="D3" s="439"/>
      <c r="E3" s="439"/>
      <c r="F3" s="439"/>
      <c r="G3" s="439"/>
      <c r="H3" s="439"/>
      <c r="I3" s="439"/>
      <c r="J3" s="439"/>
      <c r="K3" s="439"/>
      <c r="L3" s="440"/>
      <c r="N3" s="1"/>
      <c r="O3" s="33"/>
      <c r="P3" s="1"/>
      <c r="Q3" s="1"/>
      <c r="R3" s="1"/>
      <c r="S3" s="1"/>
      <c r="T3" s="1"/>
      <c r="U3" s="1"/>
      <c r="V3" s="1"/>
      <c r="W3" s="1"/>
      <c r="X3" s="1"/>
      <c r="Y3" s="1"/>
      <c r="Z3" s="1"/>
      <c r="AA3" s="1"/>
    </row>
    <row r="4" spans="1:58">
      <c r="A4" s="187"/>
      <c r="B4" s="5"/>
      <c r="C4" s="5"/>
      <c r="D4" s="5"/>
      <c r="E4" s="5"/>
      <c r="F4" s="5"/>
      <c r="G4" s="5"/>
      <c r="H4" s="5"/>
      <c r="I4" s="5"/>
      <c r="J4" s="5"/>
      <c r="K4" s="5"/>
      <c r="L4" s="136"/>
      <c r="U4" s="1"/>
      <c r="V4" s="1"/>
    </row>
    <row r="5" spans="1:58">
      <c r="A5" s="402" t="s">
        <v>247</v>
      </c>
      <c r="B5" s="403"/>
      <c r="C5" s="403"/>
      <c r="D5" s="403"/>
      <c r="E5" s="403"/>
      <c r="F5" s="403"/>
      <c r="G5" s="403"/>
      <c r="H5" s="403"/>
      <c r="I5" s="403"/>
      <c r="J5" s="403"/>
      <c r="K5" s="403"/>
      <c r="L5" s="404"/>
      <c r="N5" s="9">
        <v>1</v>
      </c>
      <c r="O5" s="35"/>
    </row>
    <row r="6" spans="1:58">
      <c r="A6" s="187"/>
      <c r="B6" s="5"/>
      <c r="C6" s="5"/>
      <c r="D6" s="5"/>
      <c r="E6" s="5"/>
      <c r="F6" s="5"/>
      <c r="G6" s="5"/>
      <c r="H6" s="5"/>
      <c r="I6" s="5"/>
      <c r="J6" s="5"/>
      <c r="K6" s="5"/>
      <c r="L6" s="136"/>
    </row>
    <row r="7" spans="1:58">
      <c r="A7" s="187"/>
      <c r="B7" s="5" t="s">
        <v>135</v>
      </c>
      <c r="C7" s="5"/>
      <c r="D7" s="5"/>
      <c r="F7" s="426"/>
      <c r="G7" s="427"/>
      <c r="H7" s="427"/>
      <c r="I7" s="427"/>
      <c r="J7" s="427"/>
      <c r="K7" s="428"/>
      <c r="L7" s="136"/>
    </row>
    <row r="8" spans="1:58">
      <c r="A8" s="187"/>
      <c r="B8" s="5" t="s">
        <v>136</v>
      </c>
      <c r="C8" s="5"/>
      <c r="D8" s="5"/>
      <c r="E8" s="5"/>
      <c r="F8" s="5"/>
      <c r="G8" s="5"/>
      <c r="H8" s="5"/>
      <c r="I8" s="5"/>
      <c r="J8" s="5"/>
      <c r="K8" s="5"/>
      <c r="L8" s="136"/>
    </row>
    <row r="9" spans="1:58">
      <c r="A9" s="138" t="s">
        <v>134</v>
      </c>
      <c r="B9" s="140" t="s">
        <v>137</v>
      </c>
      <c r="C9" s="5"/>
      <c r="D9" s="5"/>
      <c r="F9" s="426"/>
      <c r="G9" s="427"/>
      <c r="H9" s="427"/>
      <c r="I9" s="427"/>
      <c r="J9" s="427"/>
      <c r="K9" s="428"/>
      <c r="L9" s="136"/>
    </row>
    <row r="10" spans="1:58">
      <c r="A10" s="187"/>
      <c r="B10" s="140" t="s">
        <v>138</v>
      </c>
      <c r="C10" s="5"/>
      <c r="D10" s="5"/>
      <c r="F10" s="426"/>
      <c r="G10" s="427"/>
      <c r="H10" s="427"/>
      <c r="I10" s="427"/>
      <c r="J10" s="427"/>
      <c r="K10" s="428"/>
      <c r="L10" s="136"/>
    </row>
    <row r="11" spans="1:58">
      <c r="A11" s="187"/>
      <c r="B11" s="140" t="s">
        <v>139</v>
      </c>
      <c r="C11" s="5"/>
      <c r="D11" s="5"/>
      <c r="F11" s="426"/>
      <c r="G11" s="427"/>
      <c r="H11" s="427"/>
      <c r="I11" s="427"/>
      <c r="J11" s="427"/>
      <c r="K11" s="428"/>
      <c r="L11" s="136"/>
    </row>
    <row r="12" spans="1:58">
      <c r="A12" s="187"/>
      <c r="B12" s="140" t="s">
        <v>140</v>
      </c>
      <c r="C12" s="5"/>
      <c r="D12" s="5"/>
      <c r="F12" s="426"/>
      <c r="G12" s="427"/>
      <c r="H12" s="428"/>
      <c r="I12" s="5"/>
      <c r="J12" s="5"/>
      <c r="K12" s="5"/>
      <c r="L12" s="136"/>
    </row>
    <row r="13" spans="1:58">
      <c r="A13" s="187"/>
      <c r="B13" s="140" t="s">
        <v>141</v>
      </c>
      <c r="C13" s="5"/>
      <c r="D13" s="5"/>
      <c r="F13" s="135"/>
      <c r="G13" s="139" t="s">
        <v>142</v>
      </c>
      <c r="H13" s="5"/>
      <c r="I13" s="5"/>
      <c r="J13" s="5"/>
      <c r="K13" s="5"/>
      <c r="L13" s="136"/>
    </row>
    <row r="14" spans="1:58">
      <c r="A14" s="187"/>
      <c r="B14" s="140" t="s">
        <v>143</v>
      </c>
      <c r="C14" s="5"/>
      <c r="D14" s="5"/>
      <c r="F14" s="426"/>
      <c r="G14" s="428"/>
      <c r="H14" s="5"/>
      <c r="I14" s="5"/>
      <c r="J14" s="5"/>
      <c r="K14" s="5"/>
      <c r="L14" s="136"/>
    </row>
    <row r="15" spans="1:58">
      <c r="A15" s="187"/>
      <c r="B15" s="140" t="s">
        <v>144</v>
      </c>
      <c r="C15" s="5"/>
      <c r="D15" s="5"/>
      <c r="F15" s="426"/>
      <c r="G15" s="428"/>
      <c r="H15" s="5"/>
      <c r="I15" s="5"/>
      <c r="J15" s="5"/>
      <c r="K15" s="5"/>
      <c r="L15" s="136"/>
    </row>
    <row r="16" spans="1:58">
      <c r="A16" s="187"/>
      <c r="B16" s="140" t="s">
        <v>145</v>
      </c>
      <c r="C16" s="5"/>
      <c r="D16" s="5"/>
      <c r="F16" s="429"/>
      <c r="G16" s="430"/>
      <c r="H16" s="430"/>
      <c r="I16" s="430"/>
      <c r="J16" s="430"/>
      <c r="K16" s="431"/>
      <c r="L16" s="136"/>
    </row>
    <row r="17" spans="1:14">
      <c r="A17" s="187"/>
      <c r="B17" s="5"/>
      <c r="C17" s="5"/>
      <c r="D17" s="5"/>
      <c r="E17" s="5"/>
      <c r="F17" s="5"/>
      <c r="G17" s="5"/>
      <c r="H17" s="5"/>
      <c r="I17" s="5"/>
      <c r="J17" s="5"/>
      <c r="K17" s="5"/>
      <c r="L17" s="136"/>
    </row>
    <row r="18" spans="1:14">
      <c r="A18" s="187"/>
      <c r="B18" s="5" t="s">
        <v>130</v>
      </c>
      <c r="C18" s="5"/>
      <c r="D18" s="5"/>
      <c r="E18" s="5"/>
      <c r="F18" s="5"/>
      <c r="G18" s="5"/>
      <c r="H18" s="5"/>
      <c r="I18" s="5"/>
      <c r="J18" s="5"/>
      <c r="K18" s="5"/>
      <c r="L18" s="136"/>
    </row>
    <row r="19" spans="1:14">
      <c r="A19" s="187"/>
      <c r="B19" s="140" t="s">
        <v>131</v>
      </c>
      <c r="C19" s="5"/>
      <c r="D19" s="5"/>
      <c r="F19" s="426"/>
      <c r="G19" s="427"/>
      <c r="H19" s="427"/>
      <c r="I19" s="427"/>
      <c r="J19" s="427"/>
      <c r="K19" s="428"/>
      <c r="L19" s="136"/>
    </row>
    <row r="20" spans="1:14">
      <c r="A20" s="187"/>
      <c r="B20" s="140" t="s">
        <v>138</v>
      </c>
      <c r="C20" s="5"/>
      <c r="D20" s="5"/>
      <c r="F20" s="426"/>
      <c r="G20" s="427"/>
      <c r="H20" s="427"/>
      <c r="I20" s="427"/>
      <c r="J20" s="427"/>
      <c r="K20" s="428"/>
      <c r="L20" s="136"/>
    </row>
    <row r="21" spans="1:14">
      <c r="A21" s="187"/>
      <c r="B21" s="140" t="s">
        <v>103</v>
      </c>
      <c r="C21" s="5"/>
      <c r="D21" s="5"/>
      <c r="F21" s="437"/>
      <c r="G21" s="438"/>
      <c r="H21" s="139" t="s">
        <v>104</v>
      </c>
      <c r="I21" s="5"/>
      <c r="J21" s="5"/>
      <c r="K21" s="5"/>
      <c r="L21" s="136"/>
      <c r="N21" s="261"/>
    </row>
    <row r="22" spans="1:14">
      <c r="A22" s="187"/>
      <c r="B22" s="5"/>
      <c r="C22" s="5"/>
      <c r="D22" s="5"/>
      <c r="E22" s="5"/>
      <c r="F22" s="5"/>
      <c r="G22" s="5"/>
      <c r="H22" s="5"/>
      <c r="I22" s="5"/>
      <c r="J22" s="5"/>
      <c r="K22" s="5"/>
      <c r="L22" s="136"/>
    </row>
    <row r="23" spans="1:14">
      <c r="A23" s="187"/>
      <c r="B23" s="5" t="s">
        <v>92</v>
      </c>
      <c r="C23" s="5"/>
      <c r="D23" s="5"/>
      <c r="F23" s="426"/>
      <c r="G23" s="427"/>
      <c r="H23" s="427"/>
      <c r="I23" s="427"/>
      <c r="J23" s="427"/>
      <c r="K23" s="428"/>
      <c r="L23" s="136"/>
    </row>
    <row r="24" spans="1:14">
      <c r="A24" s="187"/>
      <c r="B24" s="140" t="s">
        <v>128</v>
      </c>
      <c r="C24" s="5"/>
      <c r="D24" s="5"/>
      <c r="F24" s="426"/>
      <c r="G24" s="427"/>
      <c r="H24" s="427"/>
      <c r="I24" s="427"/>
      <c r="J24" s="427"/>
      <c r="K24" s="428"/>
      <c r="L24" s="136"/>
    </row>
    <row r="25" spans="1:14">
      <c r="A25" s="187"/>
      <c r="B25" s="140" t="s">
        <v>140</v>
      </c>
      <c r="C25" s="5"/>
      <c r="D25" s="5"/>
      <c r="F25" s="426"/>
      <c r="G25" s="427"/>
      <c r="H25" s="428"/>
      <c r="I25" s="5"/>
      <c r="J25" s="5"/>
      <c r="K25" s="5"/>
      <c r="L25" s="136"/>
    </row>
    <row r="26" spans="1:14">
      <c r="A26" s="187"/>
      <c r="B26" s="140" t="s">
        <v>93</v>
      </c>
      <c r="C26" s="5"/>
      <c r="D26" s="5"/>
      <c r="F26" s="426"/>
      <c r="G26" s="427"/>
      <c r="H26" s="5"/>
      <c r="I26" s="5"/>
      <c r="J26" s="5"/>
      <c r="K26" s="5"/>
      <c r="L26" s="136"/>
    </row>
    <row r="27" spans="1:14">
      <c r="A27" s="187"/>
      <c r="B27" s="140" t="s">
        <v>141</v>
      </c>
      <c r="C27" s="5"/>
      <c r="D27" s="5"/>
      <c r="F27" s="135"/>
      <c r="G27" s="139" t="s">
        <v>142</v>
      </c>
      <c r="H27" s="5"/>
      <c r="I27" s="5"/>
      <c r="J27" s="5"/>
      <c r="K27" s="5"/>
      <c r="L27" s="136"/>
    </row>
    <row r="28" spans="1:14">
      <c r="A28" s="187"/>
      <c r="B28" s="140" t="s">
        <v>143</v>
      </c>
      <c r="C28" s="5"/>
      <c r="D28" s="5"/>
      <c r="F28" s="426"/>
      <c r="G28" s="428"/>
      <c r="H28" s="5"/>
      <c r="I28" s="5"/>
      <c r="J28" s="5"/>
      <c r="K28" s="5"/>
      <c r="L28" s="136"/>
    </row>
    <row r="29" spans="1:14">
      <c r="A29" s="187"/>
      <c r="B29" s="5"/>
      <c r="C29" s="5"/>
      <c r="D29" s="5"/>
      <c r="E29" s="5"/>
      <c r="F29" s="5"/>
      <c r="G29" s="5"/>
      <c r="H29" s="5"/>
      <c r="I29" s="5"/>
      <c r="J29" s="5"/>
      <c r="K29" s="5"/>
      <c r="L29" s="136"/>
    </row>
    <row r="30" spans="1:14">
      <c r="A30" s="138" t="s">
        <v>134</v>
      </c>
      <c r="B30" s="19" t="s">
        <v>82</v>
      </c>
      <c r="C30" s="5"/>
      <c r="D30" s="5"/>
      <c r="F30" s="426"/>
      <c r="G30" s="427"/>
      <c r="H30" s="428"/>
      <c r="I30" s="5"/>
      <c r="J30" s="5"/>
      <c r="K30" s="5"/>
      <c r="L30" s="136"/>
    </row>
    <row r="31" spans="1:14">
      <c r="A31" s="187"/>
      <c r="B31" s="140" t="s">
        <v>83</v>
      </c>
      <c r="C31" s="5"/>
      <c r="D31" s="5"/>
      <c r="F31" s="437"/>
      <c r="G31" s="438"/>
      <c r="H31" s="5"/>
      <c r="I31" s="5"/>
      <c r="J31" s="5"/>
      <c r="K31" s="5"/>
      <c r="L31" s="136"/>
    </row>
    <row r="32" spans="1:14">
      <c r="A32" s="187"/>
      <c r="B32" s="140" t="s">
        <v>84</v>
      </c>
      <c r="C32" s="5"/>
      <c r="D32" s="5"/>
      <c r="F32" s="437"/>
      <c r="G32" s="438"/>
      <c r="H32" s="5"/>
      <c r="I32" s="5"/>
      <c r="J32" s="5"/>
      <c r="K32" s="5"/>
      <c r="L32" s="136"/>
    </row>
    <row r="33" spans="1:21">
      <c r="A33" s="187"/>
      <c r="B33" s="5"/>
      <c r="C33" s="5"/>
      <c r="D33" s="5"/>
      <c r="E33" s="5"/>
      <c r="F33" s="5"/>
      <c r="G33" s="5"/>
      <c r="H33" s="5"/>
      <c r="I33" s="5"/>
      <c r="J33" s="5"/>
      <c r="K33" s="5"/>
      <c r="L33" s="136"/>
    </row>
    <row r="34" spans="1:21">
      <c r="A34" s="402" t="s">
        <v>246</v>
      </c>
      <c r="B34" s="403"/>
      <c r="C34" s="403"/>
      <c r="D34" s="403"/>
      <c r="E34" s="403"/>
      <c r="F34" s="403"/>
      <c r="G34" s="403"/>
      <c r="H34" s="403"/>
      <c r="I34" s="403"/>
      <c r="J34" s="403"/>
      <c r="K34" s="403"/>
      <c r="L34" s="404"/>
      <c r="N34" s="9">
        <f>+N5+1</f>
        <v>2</v>
      </c>
      <c r="O34" s="35"/>
    </row>
    <row r="35" spans="1:21">
      <c r="A35" s="187"/>
      <c r="B35" s="5"/>
      <c r="C35" s="5"/>
      <c r="D35" s="5"/>
      <c r="E35" s="5"/>
      <c r="F35" s="5"/>
      <c r="G35" s="5"/>
      <c r="H35" s="5"/>
      <c r="I35" s="5"/>
      <c r="J35" s="5"/>
      <c r="K35" s="5"/>
      <c r="L35" s="136"/>
    </row>
    <row r="36" spans="1:21">
      <c r="A36" s="187"/>
      <c r="B36" s="5" t="s">
        <v>125</v>
      </c>
      <c r="C36" s="5"/>
      <c r="D36" s="5"/>
      <c r="E36" s="5"/>
      <c r="F36" s="5"/>
      <c r="G36" s="426"/>
      <c r="H36" s="427"/>
      <c r="I36" s="427"/>
      <c r="J36" s="428"/>
      <c r="K36" s="5"/>
      <c r="L36" s="136"/>
      <c r="P36" s="20" t="s">
        <v>126</v>
      </c>
      <c r="Q36" s="21" t="s">
        <v>127</v>
      </c>
    </row>
    <row r="37" spans="1:21">
      <c r="A37" s="187"/>
      <c r="B37" s="196" t="str">
        <f>IF(G36=$Q$36,"Applicant must submit a signed letter from a voucher agency evidencing their willingness to administer the PBV contract","")</f>
        <v/>
      </c>
      <c r="C37" s="5"/>
      <c r="D37" s="5"/>
      <c r="E37" s="5"/>
      <c r="F37" s="5"/>
      <c r="G37" s="5"/>
      <c r="H37" s="5"/>
      <c r="I37" s="5"/>
      <c r="J37" s="5"/>
      <c r="K37" s="5"/>
      <c r="L37" s="136"/>
      <c r="P37" s="1" t="str">
        <f>IF(G36=P36,"PBRA","PBVs")</f>
        <v>PBVs</v>
      </c>
    </row>
    <row r="38" spans="1:21">
      <c r="A38" s="187"/>
      <c r="B38" s="5" t="s">
        <v>183</v>
      </c>
      <c r="C38" s="5"/>
      <c r="D38" s="5"/>
      <c r="E38" s="5"/>
      <c r="F38" s="5"/>
      <c r="G38" s="131"/>
      <c r="I38" s="5"/>
      <c r="J38" s="5"/>
      <c r="K38" s="5"/>
      <c r="L38" s="136"/>
      <c r="O38" s="34">
        <f>IF(AND(G36=Q36,G38="Yes"),1,0)</f>
        <v>0</v>
      </c>
      <c r="P38" s="22"/>
      <c r="Q38" s="1"/>
    </row>
    <row r="39" spans="1:21">
      <c r="A39" s="187"/>
      <c r="B39" s="196" t="str">
        <f>IF(AND(G36=Q36,G38="Yes"),"Fatal error:Projects converting to PBV are ineligible for the exemption","")</f>
        <v/>
      </c>
      <c r="C39" s="5"/>
      <c r="D39" s="5"/>
      <c r="E39" s="5"/>
      <c r="F39" s="5"/>
      <c r="G39" s="5"/>
      <c r="H39" s="5"/>
      <c r="I39" s="5"/>
      <c r="J39" s="5"/>
      <c r="K39" s="5"/>
      <c r="L39" s="136"/>
    </row>
    <row r="40" spans="1:21" ht="15" customHeight="1">
      <c r="A40" s="408"/>
      <c r="B40" s="6"/>
      <c r="C40" s="6"/>
      <c r="D40" s="6"/>
      <c r="E40" s="6"/>
      <c r="F40" s="6"/>
      <c r="G40" s="6"/>
      <c r="H40" s="6"/>
      <c r="I40" s="6"/>
      <c r="J40" s="6"/>
      <c r="K40" s="6"/>
      <c r="L40" s="6"/>
    </row>
    <row r="41" spans="1:21">
      <c r="A41" s="405" t="s">
        <v>248</v>
      </c>
      <c r="B41" s="406"/>
      <c r="C41" s="406"/>
      <c r="D41" s="406"/>
      <c r="E41" s="406"/>
      <c r="F41" s="406"/>
      <c r="G41" s="406"/>
      <c r="H41" s="406"/>
      <c r="I41" s="406"/>
      <c r="J41" s="406"/>
      <c r="K41" s="406"/>
      <c r="L41" s="407"/>
      <c r="N41" s="9">
        <f>+N34+1</f>
        <v>3</v>
      </c>
      <c r="O41" s="35"/>
    </row>
    <row r="42" spans="1:21">
      <c r="A42" s="409" t="s">
        <v>302</v>
      </c>
      <c r="B42" s="5"/>
      <c r="C42" s="5"/>
      <c r="D42" s="5"/>
      <c r="E42" s="5"/>
      <c r="F42" s="5"/>
      <c r="G42" s="5"/>
      <c r="H42" s="5"/>
      <c r="I42" s="5"/>
      <c r="J42" s="5"/>
      <c r="K42" s="5"/>
      <c r="L42" s="136"/>
    </row>
    <row r="43" spans="1:21" s="1" customFormat="1">
      <c r="A43" s="391" t="s">
        <v>134</v>
      </c>
      <c r="B43" s="198" t="s">
        <v>184</v>
      </c>
      <c r="C43" s="142"/>
      <c r="D43" s="142"/>
      <c r="E43" s="124"/>
      <c r="F43" s="143" t="s">
        <v>85</v>
      </c>
      <c r="G43" s="143" t="s">
        <v>86</v>
      </c>
      <c r="H43" s="143" t="s">
        <v>87</v>
      </c>
      <c r="I43" s="143" t="s">
        <v>88</v>
      </c>
      <c r="J43" s="143" t="s">
        <v>89</v>
      </c>
      <c r="K43" s="143" t="s">
        <v>90</v>
      </c>
      <c r="L43" s="210" t="s">
        <v>91</v>
      </c>
      <c r="M43" s="12"/>
      <c r="O43" s="33"/>
      <c r="P43" s="1">
        <v>0</v>
      </c>
      <c r="Q43" s="1">
        <v>1</v>
      </c>
      <c r="R43" s="1">
        <v>2</v>
      </c>
      <c r="S43" s="1">
        <v>3</v>
      </c>
      <c r="T43" s="1">
        <v>4</v>
      </c>
      <c r="U43" s="1">
        <v>5</v>
      </c>
    </row>
    <row r="44" spans="1:21" s="1" customFormat="1" ht="13.2">
      <c r="A44" s="188"/>
      <c r="B44" s="144" t="s">
        <v>113</v>
      </c>
      <c r="C44" s="142"/>
      <c r="D44" s="142"/>
      <c r="E44" s="124"/>
      <c r="F44" s="23"/>
      <c r="G44" s="23"/>
      <c r="H44" s="23"/>
      <c r="I44" s="23"/>
      <c r="J44" s="23"/>
      <c r="K44" s="23"/>
      <c r="L44" s="210">
        <f>SUM(F44:K44)</f>
        <v>0</v>
      </c>
      <c r="M44" s="12"/>
      <c r="O44" s="33"/>
    </row>
    <row r="45" spans="1:21" s="1" customFormat="1" ht="13.2">
      <c r="A45" s="188"/>
      <c r="B45" s="144" t="s">
        <v>114</v>
      </c>
      <c r="C45" s="142"/>
      <c r="D45" s="142"/>
      <c r="E45" s="124"/>
      <c r="F45" s="23"/>
      <c r="G45" s="23"/>
      <c r="H45" s="23"/>
      <c r="I45" s="23"/>
      <c r="J45" s="23"/>
      <c r="K45" s="23"/>
      <c r="L45" s="210">
        <f>SUM(F45:K45)</f>
        <v>0</v>
      </c>
      <c r="M45" s="12"/>
      <c r="O45" s="33"/>
    </row>
    <row r="46" spans="1:21" s="1" customFormat="1" ht="13.2">
      <c r="A46" s="188"/>
      <c r="B46" s="144" t="s">
        <v>8</v>
      </c>
      <c r="C46" s="142"/>
      <c r="D46" s="142"/>
      <c r="E46" s="124"/>
      <c r="F46" s="16"/>
      <c r="G46" s="16"/>
      <c r="H46" s="16"/>
      <c r="I46" s="16"/>
      <c r="J46" s="16"/>
      <c r="K46" s="16"/>
      <c r="L46" s="211">
        <f>IFERROR(SUMPRODUCT(F45:K45,F46:K46)/L45,0)</f>
        <v>0</v>
      </c>
      <c r="M46" s="12"/>
      <c r="O46" s="33"/>
    </row>
    <row r="47" spans="1:21" s="1" customFormat="1" ht="13.2">
      <c r="A47" s="188"/>
      <c r="B47" s="144" t="s">
        <v>9</v>
      </c>
      <c r="C47" s="142"/>
      <c r="D47" s="142"/>
      <c r="E47" s="124"/>
      <c r="F47" s="16"/>
      <c r="G47" s="16"/>
      <c r="H47" s="16"/>
      <c r="I47" s="16"/>
      <c r="J47" s="16"/>
      <c r="K47" s="16"/>
      <c r="L47" s="211">
        <f>IFERROR(SUMPRODUCT(F45:K45,F47:K47)/L45,0)</f>
        <v>0</v>
      </c>
      <c r="M47" s="12"/>
      <c r="O47" s="33"/>
    </row>
    <row r="48" spans="1:21" s="1" customFormat="1" ht="13.2">
      <c r="A48" s="188"/>
      <c r="B48" s="159"/>
      <c r="C48" s="142"/>
      <c r="D48" s="142"/>
      <c r="E48" s="264"/>
      <c r="F48" s="207"/>
      <c r="G48" s="207"/>
      <c r="H48" s="207"/>
      <c r="I48" s="207"/>
      <c r="J48" s="207"/>
      <c r="K48" s="207"/>
      <c r="L48" s="212"/>
      <c r="M48" s="12"/>
      <c r="O48" s="33"/>
    </row>
    <row r="49" spans="1:60" s="1" customFormat="1" ht="13.2">
      <c r="A49" s="188"/>
      <c r="B49" s="198" t="s">
        <v>96</v>
      </c>
      <c r="C49" s="142"/>
      <c r="D49" s="142"/>
      <c r="E49" s="264"/>
      <c r="F49" s="208"/>
      <c r="G49" s="208"/>
      <c r="H49" s="208"/>
      <c r="I49" s="208"/>
      <c r="J49" s="208"/>
      <c r="K49" s="208"/>
      <c r="L49" s="210"/>
      <c r="M49" s="12"/>
      <c r="O49" s="33"/>
    </row>
    <row r="50" spans="1:60" s="1" customFormat="1" ht="13.2">
      <c r="A50" s="188"/>
      <c r="B50" s="144" t="s">
        <v>66</v>
      </c>
      <c r="C50" s="124"/>
      <c r="D50" s="124"/>
      <c r="E50" s="124"/>
      <c r="F50" s="23"/>
      <c r="G50" s="23"/>
      <c r="H50" s="23"/>
      <c r="I50" s="23"/>
      <c r="J50" s="23"/>
      <c r="K50" s="23"/>
      <c r="L50" s="210">
        <f>SUM(F50:K50)</f>
        <v>0</v>
      </c>
      <c r="M50" s="12"/>
      <c r="O50" s="33"/>
    </row>
    <row r="51" spans="1:60" s="1" customFormat="1" ht="13.2">
      <c r="A51" s="188"/>
      <c r="B51" s="144" t="s">
        <v>115</v>
      </c>
      <c r="C51" s="124"/>
      <c r="D51" s="124"/>
      <c r="E51" s="124"/>
      <c r="F51" s="16"/>
      <c r="G51" s="16"/>
      <c r="H51" s="16"/>
      <c r="I51" s="16"/>
      <c r="J51" s="16"/>
      <c r="K51" s="16"/>
      <c r="L51" s="211">
        <f>IFERROR(SUMPRODUCT(F50:K50,F51:K51)/L50,0)</f>
        <v>0</v>
      </c>
      <c r="M51" s="12"/>
      <c r="O51" s="33"/>
    </row>
    <row r="52" spans="1:60" s="1" customFormat="1" ht="13.2">
      <c r="A52" s="188"/>
      <c r="B52" s="159"/>
      <c r="C52" s="124"/>
      <c r="D52" s="124"/>
      <c r="E52" s="264"/>
      <c r="F52" s="207"/>
      <c r="G52" s="207"/>
      <c r="H52" s="207"/>
      <c r="I52" s="207"/>
      <c r="J52" s="207"/>
      <c r="K52" s="207"/>
      <c r="L52" s="213"/>
      <c r="M52" s="12"/>
      <c r="O52" s="33"/>
    </row>
    <row r="53" spans="1:60" s="1" customFormat="1" ht="13.2">
      <c r="A53" s="188"/>
      <c r="B53" s="198" t="s">
        <v>97</v>
      </c>
      <c r="C53" s="142"/>
      <c r="D53" s="142"/>
      <c r="E53" s="264"/>
      <c r="F53" s="208"/>
      <c r="G53" s="208"/>
      <c r="H53" s="208"/>
      <c r="I53" s="208"/>
      <c r="J53" s="208"/>
      <c r="K53" s="208"/>
      <c r="L53" s="213"/>
      <c r="M53" s="12"/>
      <c r="O53" s="33"/>
    </row>
    <row r="54" spans="1:60" s="1" customFormat="1" ht="13.2">
      <c r="A54" s="188"/>
      <c r="B54" s="144" t="s">
        <v>66</v>
      </c>
      <c r="C54" s="124"/>
      <c r="D54" s="124"/>
      <c r="E54" s="124"/>
      <c r="F54" s="23"/>
      <c r="G54" s="23"/>
      <c r="H54" s="23"/>
      <c r="I54" s="23"/>
      <c r="J54" s="23"/>
      <c r="K54" s="23"/>
      <c r="L54" s="210">
        <f>SUM(F54:K54)</f>
        <v>0</v>
      </c>
      <c r="M54" s="12"/>
      <c r="O54" s="33"/>
    </row>
    <row r="55" spans="1:60" s="1" customFormat="1" ht="13.2">
      <c r="A55" s="188"/>
      <c r="B55" s="144" t="s">
        <v>115</v>
      </c>
      <c r="C55" s="124"/>
      <c r="D55" s="124"/>
      <c r="E55" s="124"/>
      <c r="F55" s="16"/>
      <c r="G55" s="16"/>
      <c r="H55" s="16"/>
      <c r="I55" s="16"/>
      <c r="J55" s="16"/>
      <c r="K55" s="16"/>
      <c r="L55" s="211">
        <f>IFERROR(SUMPRODUCT(F54:K54,F55:K55)/L54,0)</f>
        <v>0</v>
      </c>
      <c r="M55" s="12"/>
      <c r="O55" s="33"/>
    </row>
    <row r="56" spans="1:60" s="1" customFormat="1" ht="13.2">
      <c r="A56" s="188"/>
      <c r="B56" s="144"/>
      <c r="C56" s="124"/>
      <c r="D56" s="124"/>
      <c r="E56" s="124"/>
      <c r="F56" s="161"/>
      <c r="G56" s="161"/>
      <c r="H56" s="161"/>
      <c r="I56" s="161"/>
      <c r="J56" s="161"/>
      <c r="K56" s="161"/>
      <c r="L56" s="214"/>
      <c r="M56" s="12"/>
      <c r="O56" s="33"/>
    </row>
    <row r="57" spans="1:60" s="1" customFormat="1" ht="13.2">
      <c r="A57" s="188"/>
      <c r="B57" s="142" t="s">
        <v>33</v>
      </c>
      <c r="C57" s="124"/>
      <c r="D57" s="124"/>
      <c r="E57" s="124"/>
      <c r="F57" s="307">
        <f t="shared" ref="F57:K57" si="0">F45+F50+F54</f>
        <v>0</v>
      </c>
      <c r="G57" s="307">
        <f t="shared" si="0"/>
        <v>0</v>
      </c>
      <c r="H57" s="307">
        <f t="shared" si="0"/>
        <v>0</v>
      </c>
      <c r="I57" s="307">
        <f t="shared" si="0"/>
        <v>0</v>
      </c>
      <c r="J57" s="307">
        <f t="shared" si="0"/>
        <v>0</v>
      </c>
      <c r="K57" s="307">
        <f t="shared" si="0"/>
        <v>0</v>
      </c>
      <c r="L57" s="214">
        <f>SUM(F57:K57)</f>
        <v>0</v>
      </c>
      <c r="M57" s="12"/>
      <c r="O57" s="33"/>
    </row>
    <row r="58" spans="1:60" s="1" customFormat="1" ht="13.2">
      <c r="A58" s="188"/>
      <c r="B58" s="142"/>
      <c r="C58" s="124"/>
      <c r="D58" s="124"/>
      <c r="E58" s="124"/>
      <c r="F58" s="307"/>
      <c r="G58" s="307"/>
      <c r="H58" s="307"/>
      <c r="I58" s="307"/>
      <c r="J58" s="307"/>
      <c r="K58" s="307"/>
      <c r="L58" s="214"/>
      <c r="M58" s="12"/>
      <c r="O58" s="33"/>
    </row>
    <row r="59" spans="1:60" s="1" customFormat="1" ht="13.2">
      <c r="A59" s="188"/>
      <c r="B59" s="142" t="s">
        <v>10</v>
      </c>
      <c r="C59" s="124"/>
      <c r="D59" s="124"/>
      <c r="E59" s="124"/>
      <c r="F59" s="146">
        <f t="shared" ref="F59:K59" si="1">F46*F45+F50*F51+F54*F55</f>
        <v>0</v>
      </c>
      <c r="G59" s="146">
        <f t="shared" si="1"/>
        <v>0</v>
      </c>
      <c r="H59" s="146">
        <f t="shared" si="1"/>
        <v>0</v>
      </c>
      <c r="I59" s="146">
        <f t="shared" si="1"/>
        <v>0</v>
      </c>
      <c r="J59" s="146">
        <f t="shared" si="1"/>
        <v>0</v>
      </c>
      <c r="K59" s="146">
        <f t="shared" si="1"/>
        <v>0</v>
      </c>
      <c r="L59" s="215">
        <f>SUM(F59:K59)</f>
        <v>0</v>
      </c>
      <c r="M59" s="12"/>
      <c r="O59" s="33"/>
    </row>
    <row r="60" spans="1:60" s="1" customFormat="1" ht="13.2">
      <c r="A60" s="188"/>
      <c r="B60" s="144"/>
      <c r="C60" s="124"/>
      <c r="D60" s="124"/>
      <c r="E60" s="161"/>
      <c r="F60" s="161"/>
      <c r="G60" s="161"/>
      <c r="H60" s="161"/>
      <c r="I60" s="161"/>
      <c r="J60" s="161"/>
      <c r="K60" s="307"/>
      <c r="L60" s="129"/>
      <c r="M60" s="12"/>
      <c r="O60" s="33"/>
    </row>
    <row r="61" spans="1:60" s="162" customFormat="1">
      <c r="A61" s="199" t="s">
        <v>116</v>
      </c>
      <c r="B61" s="163"/>
      <c r="C61" s="163"/>
      <c r="D61" s="163"/>
      <c r="E61" s="163"/>
      <c r="F61" s="163"/>
      <c r="G61" s="163"/>
      <c r="H61" s="163"/>
      <c r="I61" s="163"/>
      <c r="J61" s="163"/>
      <c r="K61" s="163"/>
      <c r="L61" s="164"/>
      <c r="M61" s="209"/>
      <c r="N61" s="1"/>
      <c r="O61" s="33"/>
      <c r="P61" s="106"/>
      <c r="Q61" s="1"/>
      <c r="R61" s="1"/>
      <c r="S61" s="1"/>
      <c r="T61" s="1"/>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4"/>
      <c r="BG61" s="1"/>
      <c r="BH61" s="1"/>
    </row>
    <row r="62" spans="1:60" s="162" customFormat="1" ht="53.25" customHeight="1">
      <c r="A62" s="523" t="s">
        <v>146</v>
      </c>
      <c r="B62" s="514"/>
      <c r="C62" s="514"/>
      <c r="D62" s="514"/>
      <c r="E62" s="514"/>
      <c r="F62" s="514"/>
      <c r="G62" s="514"/>
      <c r="H62" s="514"/>
      <c r="I62" s="514"/>
      <c r="J62" s="514"/>
      <c r="K62" s="514"/>
      <c r="L62" s="524"/>
      <c r="M62" s="209"/>
      <c r="N62" s="1"/>
      <c r="O62" s="33"/>
      <c r="P62" s="106"/>
      <c r="Q62" s="1"/>
      <c r="R62" s="1"/>
      <c r="S62" s="1"/>
      <c r="T62" s="1"/>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9"/>
      <c r="BG62" s="1"/>
      <c r="BH62" s="1"/>
    </row>
    <row r="63" spans="1:60" s="162" customFormat="1" ht="42.75" customHeight="1">
      <c r="A63" s="189"/>
      <c r="B63" s="509" t="s">
        <v>22</v>
      </c>
      <c r="C63" s="510"/>
      <c r="D63" s="509" t="s">
        <v>11</v>
      </c>
      <c r="E63" s="510"/>
      <c r="F63" s="509" t="s">
        <v>12</v>
      </c>
      <c r="G63" s="510"/>
      <c r="H63" s="509" t="s">
        <v>13</v>
      </c>
      <c r="I63" s="510"/>
      <c r="J63" s="182"/>
      <c r="K63" s="174"/>
      <c r="L63" s="183"/>
      <c r="M63" s="209"/>
      <c r="N63" s="1"/>
      <c r="O63" s="33"/>
      <c r="P63" s="106"/>
      <c r="Q63" s="1"/>
      <c r="R63" s="1"/>
      <c r="S63" s="1"/>
      <c r="T63" s="1"/>
      <c r="U63" s="174"/>
      <c r="V63" s="174"/>
      <c r="W63" s="124"/>
      <c r="X63" s="174"/>
      <c r="Y63" s="174"/>
      <c r="Z63" s="174"/>
      <c r="AA63" s="174"/>
      <c r="AB63" s="174"/>
      <c r="AC63" s="174"/>
      <c r="AD63" s="174"/>
      <c r="AE63" s="174"/>
      <c r="AF63" s="174"/>
      <c r="AG63" s="124"/>
      <c r="AH63" s="174"/>
      <c r="AI63" s="174"/>
      <c r="AJ63" s="174"/>
      <c r="AK63" s="174"/>
      <c r="AL63" s="174"/>
      <c r="AM63" s="174"/>
      <c r="AN63" s="174"/>
      <c r="AO63" s="174"/>
      <c r="AP63" s="174"/>
      <c r="AQ63" s="163"/>
      <c r="AR63" s="163"/>
      <c r="AS63" s="163"/>
      <c r="AT63" s="163"/>
      <c r="AU63" s="163"/>
      <c r="AV63" s="163"/>
      <c r="AW63" s="163"/>
      <c r="AX63" s="163"/>
      <c r="AY63" s="163"/>
      <c r="AZ63" s="163"/>
      <c r="BA63" s="163"/>
      <c r="BB63" s="163"/>
      <c r="BC63" s="163"/>
      <c r="BD63" s="163"/>
      <c r="BE63" s="163"/>
      <c r="BF63" s="164"/>
      <c r="BG63" s="1"/>
      <c r="BH63" s="1"/>
    </row>
    <row r="64" spans="1:60" s="162" customFormat="1">
      <c r="A64" s="189"/>
      <c r="B64" s="525">
        <f>L44</f>
        <v>0</v>
      </c>
      <c r="C64" s="526"/>
      <c r="D64" s="525">
        <f>L45</f>
        <v>0</v>
      </c>
      <c r="E64" s="526"/>
      <c r="F64" s="498">
        <f>B64-D64</f>
        <v>0</v>
      </c>
      <c r="G64" s="499"/>
      <c r="H64" s="498">
        <f>MAX(5,ROUND(0.05*B64,0))</f>
        <v>5</v>
      </c>
      <c r="I64" s="499"/>
      <c r="J64" s="184"/>
      <c r="K64" s="175"/>
      <c r="L64" s="185"/>
      <c r="M64" s="209"/>
      <c r="N64" s="1"/>
      <c r="O64" s="33"/>
      <c r="P64" s="106"/>
      <c r="Q64" s="1"/>
      <c r="R64" s="1"/>
      <c r="S64" s="1"/>
      <c r="T64" s="1"/>
      <c r="U64" s="175"/>
      <c r="V64" s="175"/>
      <c r="W64" s="124"/>
      <c r="X64" s="176"/>
      <c r="Y64" s="176"/>
      <c r="Z64" s="176"/>
      <c r="AA64" s="176"/>
      <c r="AB64" s="176"/>
      <c r="AC64" s="176"/>
      <c r="AD64" s="176"/>
      <c r="AE64" s="176"/>
      <c r="AF64" s="176"/>
      <c r="AG64" s="124"/>
      <c r="AH64" s="176"/>
      <c r="AI64" s="176"/>
      <c r="AJ64" s="176"/>
      <c r="AK64" s="176"/>
      <c r="AL64" s="176"/>
      <c r="AM64" s="176"/>
      <c r="AN64" s="176"/>
      <c r="AO64" s="176"/>
      <c r="AP64" s="176"/>
      <c r="AQ64" s="163"/>
      <c r="AR64" s="163"/>
      <c r="AS64" s="163"/>
      <c r="AT64" s="163"/>
      <c r="AU64" s="163"/>
      <c r="AV64" s="163"/>
      <c r="AW64" s="163"/>
      <c r="AX64" s="163"/>
      <c r="AY64" s="163"/>
      <c r="AZ64" s="163"/>
      <c r="BA64" s="163"/>
      <c r="BB64" s="163"/>
      <c r="BC64" s="163"/>
      <c r="BD64" s="163"/>
      <c r="BE64" s="163"/>
      <c r="BF64" s="164"/>
      <c r="BG64" s="1"/>
      <c r="BH64" s="1"/>
    </row>
    <row r="65" spans="1:66" s="40" customFormat="1" ht="40.5" customHeight="1">
      <c r="A65" s="522" t="str">
        <f>IF(N65=1,"No entry or explanation necessary",IF(N65=2,"Fatal Error: Number of units proposed cannot increase",IF(N65=3,"A de minimis reduction in number of assisted units is proposed. Please provide an explanation below.","A beyond de minimis reduction in number of assisted units is proposed.  Please indicate all of the factors below that are applicable, and include an explanation below.")))</f>
        <v>No entry or explanation necessary</v>
      </c>
      <c r="B65" s="520"/>
      <c r="C65" s="520"/>
      <c r="D65" s="520"/>
      <c r="E65" s="520"/>
      <c r="F65" s="520"/>
      <c r="G65" s="520"/>
      <c r="H65" s="520"/>
      <c r="I65" s="520"/>
      <c r="J65" s="520"/>
      <c r="K65" s="520"/>
      <c r="L65" s="521"/>
      <c r="M65" s="209"/>
      <c r="N65" s="1">
        <f>IF(D64=B64,1,IF(D64&gt;B64,2,IF(F64&lt;=H64,3,4)))</f>
        <v>1</v>
      </c>
      <c r="O65" s="33"/>
      <c r="P65" s="106" t="s">
        <v>14</v>
      </c>
      <c r="Q65" s="1"/>
      <c r="R65" s="1"/>
      <c r="S65" s="1"/>
      <c r="T65" s="1">
        <f>CHOOSE(N65,0,1,0,0)</f>
        <v>0</v>
      </c>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c r="AR65" s="171"/>
      <c r="AS65" s="171"/>
      <c r="AT65" s="171"/>
      <c r="AU65" s="171"/>
      <c r="AV65" s="171"/>
      <c r="AW65" s="171"/>
      <c r="AX65" s="171"/>
      <c r="AY65" s="171"/>
      <c r="AZ65" s="171"/>
      <c r="BA65" s="171"/>
      <c r="BB65" s="171"/>
      <c r="BC65" s="171"/>
      <c r="BD65" s="171"/>
      <c r="BE65" s="171"/>
      <c r="BF65" s="172"/>
      <c r="BG65" s="181"/>
      <c r="BH65" s="181"/>
    </row>
    <row r="66" spans="1:66" s="162" customFormat="1" ht="15.75" customHeight="1">
      <c r="A66" s="188"/>
      <c r="B66" s="410">
        <v>0</v>
      </c>
      <c r="C66" s="514" t="s">
        <v>15</v>
      </c>
      <c r="D66" s="514"/>
      <c r="E66" s="514"/>
      <c r="F66" s="514"/>
      <c r="G66" s="514"/>
      <c r="H66" s="514"/>
      <c r="I66" s="514"/>
      <c r="J66" s="514"/>
      <c r="K66" s="165"/>
      <c r="L66" s="169"/>
      <c r="M66" s="209"/>
      <c r="N66" s="1"/>
      <c r="O66" s="33"/>
      <c r="P66" s="106"/>
      <c r="Q66" s="1"/>
      <c r="R66" s="1"/>
      <c r="S66" s="1"/>
      <c r="T66" s="1"/>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9"/>
      <c r="BG66" s="1"/>
      <c r="BH66" s="1"/>
    </row>
    <row r="67" spans="1:66" s="162" customFormat="1" ht="15.75" customHeight="1">
      <c r="A67" s="188"/>
      <c r="B67" s="410">
        <v>0</v>
      </c>
      <c r="C67" s="514" t="s">
        <v>16</v>
      </c>
      <c r="D67" s="514"/>
      <c r="E67" s="514"/>
      <c r="F67" s="514"/>
      <c r="G67" s="514"/>
      <c r="H67" s="514"/>
      <c r="I67" s="514"/>
      <c r="J67" s="514"/>
      <c r="K67" s="165"/>
      <c r="L67" s="169"/>
      <c r="M67" s="209"/>
      <c r="N67" s="1"/>
      <c r="O67" s="33"/>
      <c r="P67" s="106"/>
      <c r="Q67" s="1"/>
      <c r="R67" s="1"/>
      <c r="S67" s="1"/>
      <c r="T67" s="1"/>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9"/>
      <c r="BG67" s="1"/>
      <c r="BH67" s="1"/>
    </row>
    <row r="68" spans="1:66" s="162" customFormat="1" ht="15.75" customHeight="1">
      <c r="A68" s="188"/>
      <c r="B68" s="410">
        <v>0</v>
      </c>
      <c r="C68" s="514" t="s">
        <v>17</v>
      </c>
      <c r="D68" s="514"/>
      <c r="E68" s="514"/>
      <c r="F68" s="514"/>
      <c r="G68" s="514"/>
      <c r="H68" s="514"/>
      <c r="I68" s="514"/>
      <c r="J68" s="514"/>
      <c r="K68" s="165"/>
      <c r="L68" s="169"/>
      <c r="M68" s="209"/>
      <c r="N68" s="1"/>
      <c r="O68" s="33"/>
      <c r="P68" s="106"/>
      <c r="Q68" s="1"/>
      <c r="R68" s="1"/>
      <c r="S68" s="1"/>
      <c r="T68" s="1"/>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65"/>
      <c r="AR68" s="165"/>
      <c r="AS68" s="165"/>
      <c r="AT68" s="165"/>
      <c r="AU68" s="165"/>
      <c r="AV68" s="165"/>
      <c r="AW68" s="165"/>
      <c r="AX68" s="165"/>
      <c r="AY68" s="165"/>
      <c r="AZ68" s="165"/>
      <c r="BA68" s="165"/>
      <c r="BB68" s="165"/>
      <c r="BC68" s="165"/>
      <c r="BD68" s="165"/>
      <c r="BE68" s="165"/>
      <c r="BF68" s="169"/>
      <c r="BG68" s="1"/>
      <c r="BH68" s="1"/>
    </row>
    <row r="69" spans="1:66" s="162" customFormat="1" ht="15.75" customHeight="1" thickBot="1">
      <c r="A69" s="188"/>
      <c r="B69" s="411">
        <v>0</v>
      </c>
      <c r="C69" s="514" t="s">
        <v>18</v>
      </c>
      <c r="D69" s="514"/>
      <c r="E69" s="514"/>
      <c r="F69" s="514"/>
      <c r="G69" s="514"/>
      <c r="H69" s="514"/>
      <c r="I69" s="514"/>
      <c r="J69" s="514"/>
      <c r="K69" s="165"/>
      <c r="L69" s="169"/>
      <c r="M69" s="209"/>
      <c r="N69" s="1"/>
      <c r="O69" s="33"/>
      <c r="P69" s="106"/>
      <c r="Q69" s="1"/>
      <c r="R69" s="1"/>
      <c r="S69" s="1"/>
      <c r="T69" s="1"/>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69"/>
      <c r="BG69" s="1"/>
      <c r="BH69" s="1"/>
    </row>
    <row r="70" spans="1:66" s="162" customFormat="1" ht="15" customHeight="1" thickTop="1">
      <c r="A70" s="188"/>
      <c r="B70" s="200">
        <f>SUM(B66:B69)</f>
        <v>0</v>
      </c>
      <c r="C70" s="170" t="s">
        <v>19</v>
      </c>
      <c r="D70" s="173"/>
      <c r="E70" s="520" t="str">
        <f>IF(B70&gt;(F64-H64),"","Fatal Error: The total must equal the units proposed to be reduced")</f>
        <v/>
      </c>
      <c r="F70" s="520"/>
      <c r="G70" s="520"/>
      <c r="H70" s="520"/>
      <c r="I70" s="520"/>
      <c r="J70" s="520"/>
      <c r="K70" s="520"/>
      <c r="L70" s="521"/>
      <c r="M70" s="209"/>
      <c r="N70" s="1"/>
      <c r="O70" s="33">
        <f>IF(B70=F64,0,1)</f>
        <v>0</v>
      </c>
      <c r="P70" s="106"/>
      <c r="Q70" s="1"/>
      <c r="R70" s="1"/>
      <c r="S70" s="1"/>
      <c r="T70" s="1">
        <f>IF(B70=F64,0,1)</f>
        <v>0</v>
      </c>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6"/>
      <c r="AY70" s="166"/>
      <c r="AZ70" s="166"/>
      <c r="BA70" s="166"/>
      <c r="BB70" s="166"/>
      <c r="BC70" s="166"/>
      <c r="BD70" s="166"/>
      <c r="BE70" s="166"/>
      <c r="BF70" s="167"/>
      <c r="BG70" s="1"/>
      <c r="BH70" s="1"/>
    </row>
    <row r="71" spans="1:66" s="168" customFormat="1" ht="19.5" customHeight="1">
      <c r="A71" s="516" t="s">
        <v>20</v>
      </c>
      <c r="B71" s="517"/>
      <c r="C71" s="517"/>
      <c r="D71" s="517"/>
      <c r="E71" s="517"/>
      <c r="F71" s="517"/>
      <c r="G71" s="517"/>
      <c r="H71" s="517"/>
      <c r="I71" s="517"/>
      <c r="J71" s="517"/>
      <c r="K71" s="517"/>
      <c r="L71" s="518"/>
      <c r="M71" s="209"/>
      <c r="N71" s="1"/>
      <c r="O71" s="33"/>
      <c r="P71" s="106"/>
      <c r="Q71" s="1"/>
      <c r="R71" s="1"/>
      <c r="S71" s="1"/>
      <c r="T71" s="1"/>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8"/>
      <c r="AX71" s="178"/>
      <c r="AY71" s="178"/>
      <c r="AZ71" s="178"/>
      <c r="BA71" s="178"/>
      <c r="BB71" s="178"/>
      <c r="BC71" s="178"/>
      <c r="BD71" s="178"/>
      <c r="BE71" s="178"/>
      <c r="BF71" s="179"/>
      <c r="BG71" s="10"/>
      <c r="BH71" s="10"/>
    </row>
    <row r="72" spans="1:66" s="162" customFormat="1" ht="135" customHeight="1">
      <c r="A72" s="506" t="s">
        <v>21</v>
      </c>
      <c r="B72" s="507"/>
      <c r="C72" s="507"/>
      <c r="D72" s="507"/>
      <c r="E72" s="507"/>
      <c r="F72" s="507"/>
      <c r="G72" s="507"/>
      <c r="H72" s="507"/>
      <c r="I72" s="507"/>
      <c r="J72" s="507"/>
      <c r="K72" s="507"/>
      <c r="L72" s="508"/>
      <c r="M72" s="209"/>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80"/>
      <c r="BE72" s="180"/>
      <c r="BF72" s="180"/>
      <c r="BG72" s="124"/>
      <c r="BH72" s="124"/>
      <c r="BI72" s="124"/>
      <c r="BJ72" s="124"/>
      <c r="BK72" s="124"/>
      <c r="BL72" s="124"/>
      <c r="BM72" s="124"/>
      <c r="BN72" s="36"/>
    </row>
    <row r="73" spans="1:66" s="1" customFormat="1" ht="13.2">
      <c r="A73" s="188"/>
      <c r="B73" s="124"/>
      <c r="C73" s="124"/>
      <c r="D73" s="124"/>
      <c r="E73" s="124"/>
      <c r="F73" s="124"/>
      <c r="G73" s="124"/>
      <c r="H73" s="243"/>
      <c r="I73" s="124"/>
      <c r="J73" s="124"/>
      <c r="K73" s="124"/>
      <c r="L73" s="129"/>
      <c r="M73" s="12"/>
      <c r="O73" s="33"/>
      <c r="P73" s="106"/>
    </row>
    <row r="74" spans="1:66" s="1" customFormat="1">
      <c r="A74" s="408"/>
      <c r="B74" s="6"/>
      <c r="C74" s="6"/>
      <c r="D74" s="6"/>
      <c r="E74" s="6"/>
      <c r="F74" s="6"/>
      <c r="G74" s="6"/>
      <c r="H74" s="6"/>
      <c r="I74" s="6"/>
      <c r="J74" s="6"/>
      <c r="K74" s="6"/>
      <c r="L74" s="6"/>
      <c r="M74" s="12"/>
      <c r="O74" s="33"/>
      <c r="P74" s="106"/>
    </row>
    <row r="75" spans="1:66">
      <c r="A75" s="402" t="s">
        <v>185</v>
      </c>
      <c r="B75" s="403"/>
      <c r="C75" s="403"/>
      <c r="D75" s="403"/>
      <c r="E75" s="403"/>
      <c r="F75" s="403"/>
      <c r="G75" s="403"/>
      <c r="H75" s="403"/>
      <c r="I75" s="403"/>
      <c r="J75" s="403"/>
      <c r="K75" s="403"/>
      <c r="L75" s="404"/>
      <c r="N75" s="9">
        <f>+N41+1</f>
        <v>4</v>
      </c>
      <c r="O75" s="35"/>
    </row>
    <row r="76" spans="1:66" s="1" customFormat="1" ht="13.2">
      <c r="A76" s="188"/>
      <c r="B76" s="124"/>
      <c r="C76" s="124"/>
      <c r="D76" s="124"/>
      <c r="E76" s="124"/>
      <c r="F76" s="124"/>
      <c r="G76" s="124"/>
      <c r="H76" s="124"/>
      <c r="I76" s="124"/>
      <c r="J76" s="124"/>
      <c r="K76" s="124"/>
      <c r="L76" s="129"/>
      <c r="M76" s="12"/>
      <c r="O76" s="33"/>
    </row>
    <row r="77" spans="1:66" s="1" customFormat="1" ht="30" customHeight="1">
      <c r="A77" s="391" t="s">
        <v>134</v>
      </c>
      <c r="B77" s="439" t="s">
        <v>23</v>
      </c>
      <c r="C77" s="439"/>
      <c r="D77" s="439"/>
      <c r="E77" s="439"/>
      <c r="F77" s="439"/>
      <c r="G77" s="439"/>
      <c r="H77" s="439"/>
      <c r="I77" s="439"/>
      <c r="J77" s="439"/>
      <c r="K77" s="439"/>
      <c r="L77" s="440"/>
      <c r="M77" s="12"/>
      <c r="O77" s="33"/>
    </row>
    <row r="78" spans="1:66" s="1" customFormat="1" ht="13.2">
      <c r="A78" s="188"/>
      <c r="B78" s="124"/>
      <c r="C78" s="124"/>
      <c r="D78" s="124"/>
      <c r="E78" s="124"/>
      <c r="F78" s="519" t="s">
        <v>91</v>
      </c>
      <c r="G78" s="519"/>
      <c r="H78" s="124"/>
      <c r="I78" s="519" t="s">
        <v>68</v>
      </c>
      <c r="J78" s="519"/>
      <c r="K78" s="124"/>
      <c r="L78" s="129"/>
      <c r="M78" s="12"/>
      <c r="O78" s="33"/>
    </row>
    <row r="79" spans="1:66" s="1" customFormat="1">
      <c r="A79" s="391" t="s">
        <v>134</v>
      </c>
      <c r="B79" s="124" t="s">
        <v>26</v>
      </c>
      <c r="C79" s="124"/>
      <c r="D79" s="124"/>
      <c r="E79" s="124"/>
      <c r="F79" s="485">
        <v>0</v>
      </c>
      <c r="G79" s="486"/>
      <c r="H79" s="124"/>
      <c r="I79" s="477">
        <f>IF($L$57=0,0,F79/$L$57)</f>
        <v>0</v>
      </c>
      <c r="J79" s="477"/>
      <c r="K79" s="124"/>
      <c r="L79" s="129"/>
      <c r="M79" s="12"/>
      <c r="O79" s="33"/>
    </row>
    <row r="80" spans="1:66" s="1" customFormat="1" ht="13.2">
      <c r="A80" s="188"/>
      <c r="B80" s="124" t="s">
        <v>24</v>
      </c>
      <c r="C80" s="124"/>
      <c r="D80" s="124"/>
      <c r="E80" s="124"/>
      <c r="F80" s="485">
        <v>0</v>
      </c>
      <c r="G80" s="486"/>
      <c r="H80" s="124"/>
      <c r="I80" s="477">
        <f>IF($L$57=0,0,F80/$L$57)</f>
        <v>0</v>
      </c>
      <c r="J80" s="477"/>
      <c r="K80" s="124"/>
      <c r="L80" s="129"/>
      <c r="M80" s="12"/>
      <c r="O80" s="33"/>
    </row>
    <row r="81" spans="1:17" s="1" customFormat="1" ht="13.2">
      <c r="A81" s="188"/>
      <c r="B81" s="124" t="s">
        <v>25</v>
      </c>
      <c r="C81" s="124"/>
      <c r="D81" s="124"/>
      <c r="E81" s="124"/>
      <c r="F81" s="485">
        <v>0</v>
      </c>
      <c r="G81" s="486"/>
      <c r="H81" s="124"/>
      <c r="I81" s="477">
        <f>IF($L$57=0,0,F81/$L$57)</f>
        <v>0</v>
      </c>
      <c r="J81" s="477"/>
      <c r="K81" s="124"/>
      <c r="L81" s="129"/>
      <c r="M81" s="12"/>
      <c r="O81" s="33"/>
    </row>
    <row r="82" spans="1:17" s="1" customFormat="1" ht="13.2">
      <c r="A82" s="188"/>
      <c r="B82" s="124"/>
      <c r="C82" s="124"/>
      <c r="D82" s="124"/>
      <c r="E82" s="124"/>
      <c r="F82" s="124"/>
      <c r="G82" s="124"/>
      <c r="H82" s="124"/>
      <c r="I82" s="124"/>
      <c r="J82" s="124"/>
      <c r="K82" s="124"/>
      <c r="L82" s="129"/>
      <c r="M82" s="12"/>
      <c r="O82" s="33"/>
    </row>
    <row r="83" spans="1:17" s="1" customFormat="1" ht="13.2">
      <c r="A83" s="195" t="s">
        <v>0</v>
      </c>
      <c r="B83" s="124"/>
      <c r="C83" s="124"/>
      <c r="D83" s="124"/>
      <c r="E83" s="124"/>
      <c r="F83" s="124"/>
      <c r="G83" s="124"/>
      <c r="H83" s="124"/>
      <c r="I83" s="124"/>
      <c r="J83" s="124"/>
      <c r="K83" s="124"/>
      <c r="L83" s="129"/>
      <c r="M83" s="12"/>
      <c r="O83" s="33"/>
    </row>
    <row r="84" spans="1:17" s="1" customFormat="1" ht="103.5" customHeight="1">
      <c r="A84" s="506" t="s">
        <v>159</v>
      </c>
      <c r="B84" s="507"/>
      <c r="C84" s="507"/>
      <c r="D84" s="507"/>
      <c r="E84" s="507"/>
      <c r="F84" s="507"/>
      <c r="G84" s="507"/>
      <c r="H84" s="507"/>
      <c r="I84" s="507"/>
      <c r="J84" s="507"/>
      <c r="K84" s="507"/>
      <c r="L84" s="508"/>
      <c r="M84" s="12"/>
      <c r="O84" s="33"/>
    </row>
    <row r="85" spans="1:17" s="1" customFormat="1" ht="13.2">
      <c r="A85" s="188"/>
      <c r="B85" s="124"/>
      <c r="C85" s="124"/>
      <c r="D85" s="124"/>
      <c r="E85" s="124"/>
      <c r="F85" s="124"/>
      <c r="G85" s="124"/>
      <c r="H85" s="124"/>
      <c r="I85" s="124"/>
      <c r="J85" s="124"/>
      <c r="K85" s="124"/>
      <c r="L85" s="129"/>
      <c r="M85" s="12"/>
      <c r="O85" s="33"/>
    </row>
    <row r="86" spans="1:17" s="1" customFormat="1">
      <c r="A86" s="391" t="s">
        <v>134</v>
      </c>
      <c r="B86" s="186" t="s">
        <v>1</v>
      </c>
      <c r="C86" s="124"/>
      <c r="D86" s="124"/>
      <c r="E86" s="124"/>
      <c r="F86" s="124"/>
      <c r="G86" s="124"/>
      <c r="H86" s="124"/>
      <c r="I86" s="124"/>
      <c r="J86" s="124"/>
      <c r="K86" s="124"/>
      <c r="L86" s="129"/>
      <c r="M86" s="12"/>
      <c r="O86" s="33"/>
      <c r="P86" s="192">
        <f>(F80+F81-F89)/19</f>
        <v>0</v>
      </c>
      <c r="Q86" s="193" t="s">
        <v>4</v>
      </c>
    </row>
    <row r="87" spans="1:17" s="1" customFormat="1" ht="13.2">
      <c r="A87" s="188"/>
      <c r="B87" s="124" t="s">
        <v>148</v>
      </c>
      <c r="C87" s="124"/>
      <c r="D87" s="124"/>
      <c r="E87" s="124"/>
      <c r="F87" s="124"/>
      <c r="G87" s="124"/>
      <c r="H87" s="124"/>
      <c r="I87" s="124"/>
      <c r="J87" s="124"/>
      <c r="K87" s="124"/>
      <c r="L87" s="129"/>
      <c r="M87" s="12"/>
      <c r="O87" s="33"/>
      <c r="P87" s="192">
        <f>(F81-F89)/15</f>
        <v>0</v>
      </c>
      <c r="Q87" s="193" t="s">
        <v>5</v>
      </c>
    </row>
    <row r="88" spans="1:17" s="1" customFormat="1" ht="13.2">
      <c r="A88" s="188"/>
      <c r="B88" s="124"/>
      <c r="C88" s="124"/>
      <c r="D88" s="124"/>
      <c r="E88" s="124"/>
      <c r="F88" s="124"/>
      <c r="G88" s="124"/>
      <c r="H88" s="124"/>
      <c r="I88" s="124"/>
      <c r="J88" s="124"/>
      <c r="K88" s="124"/>
      <c r="L88" s="129"/>
      <c r="M88" s="12"/>
      <c r="O88" s="33"/>
      <c r="P88" s="192"/>
      <c r="Q88" s="193"/>
    </row>
    <row r="89" spans="1:17" s="1" customFormat="1" ht="13.2">
      <c r="A89" s="188"/>
      <c r="B89" s="124" t="s">
        <v>147</v>
      </c>
      <c r="C89" s="124"/>
      <c r="D89" s="124"/>
      <c r="E89" s="124"/>
      <c r="F89" s="485">
        <v>0</v>
      </c>
      <c r="G89" s="486"/>
      <c r="H89" s="124"/>
      <c r="I89" s="124"/>
      <c r="J89" s="124"/>
      <c r="K89" s="124"/>
      <c r="L89" s="129"/>
      <c r="M89" s="12"/>
      <c r="N89" s="192"/>
      <c r="O89" s="33"/>
    </row>
    <row r="90" spans="1:17" s="1" customFormat="1" ht="13.2">
      <c r="A90" s="188"/>
      <c r="B90" s="124"/>
      <c r="C90" s="124"/>
      <c r="D90" s="124"/>
      <c r="E90" s="124"/>
      <c r="F90" s="124"/>
      <c r="G90" s="124"/>
      <c r="H90" s="124"/>
      <c r="I90" s="124"/>
      <c r="J90" s="124"/>
      <c r="K90" s="124"/>
      <c r="L90" s="129"/>
      <c r="M90" s="12"/>
      <c r="N90" s="192"/>
      <c r="O90" s="33"/>
    </row>
    <row r="91" spans="1:17" s="1" customFormat="1" ht="13.2">
      <c r="A91" s="188"/>
      <c r="B91" s="124"/>
      <c r="C91" s="124"/>
      <c r="D91" s="124"/>
      <c r="E91" s="124"/>
      <c r="F91" s="501" t="s">
        <v>6</v>
      </c>
      <c r="G91" s="501"/>
      <c r="H91" s="124"/>
      <c r="I91" s="501" t="s">
        <v>7</v>
      </c>
      <c r="J91" s="501"/>
      <c r="K91" s="124"/>
      <c r="L91" s="129"/>
      <c r="M91" s="12"/>
      <c r="O91" s="33"/>
    </row>
    <row r="92" spans="1:17" s="1" customFormat="1" ht="13.2">
      <c r="A92" s="188"/>
      <c r="B92" s="124" t="s">
        <v>3</v>
      </c>
      <c r="C92" s="124"/>
      <c r="D92" s="124"/>
      <c r="E92" s="124"/>
      <c r="F92" s="477">
        <f>MAX(0,(F80+F81)-F94*20-F89)</f>
        <v>0</v>
      </c>
      <c r="G92" s="477"/>
      <c r="H92" s="124"/>
      <c r="I92" s="485">
        <v>0</v>
      </c>
      <c r="J92" s="486"/>
      <c r="K92" s="124"/>
      <c r="L92" s="129"/>
      <c r="M92" s="12"/>
      <c r="O92" s="33"/>
    </row>
    <row r="93" spans="1:17" s="1" customFormat="1">
      <c r="A93" s="188"/>
      <c r="B93" s="194" t="str">
        <f>IF(I92&lt;F92,"Fatal Error: Proposed amounts must be at least as large as the formula amounts","")</f>
        <v/>
      </c>
      <c r="C93" s="124"/>
      <c r="D93" s="124"/>
      <c r="E93" s="124"/>
      <c r="F93" s="481"/>
      <c r="G93" s="481"/>
      <c r="H93" s="124"/>
      <c r="I93" s="505"/>
      <c r="J93" s="505"/>
      <c r="K93" s="124"/>
      <c r="L93" s="129"/>
      <c r="M93" s="12"/>
      <c r="O93" s="33"/>
    </row>
    <row r="94" spans="1:17" s="1" customFormat="1" ht="13.2">
      <c r="A94" s="188"/>
      <c r="B94" s="124" t="s">
        <v>2</v>
      </c>
      <c r="C94" s="124"/>
      <c r="D94" s="124"/>
      <c r="E94" s="124"/>
      <c r="F94" s="477">
        <f>MAX(0,MIN(P86,P87))</f>
        <v>0</v>
      </c>
      <c r="G94" s="477"/>
      <c r="H94" s="124"/>
      <c r="I94" s="485">
        <v>0</v>
      </c>
      <c r="J94" s="486"/>
      <c r="K94" s="124"/>
      <c r="L94" s="129"/>
      <c r="M94" s="12"/>
      <c r="N94" s="201">
        <f>F89+F92+F94*19</f>
        <v>0</v>
      </c>
      <c r="O94" s="33"/>
      <c r="P94" s="202">
        <f>F80+F81</f>
        <v>0</v>
      </c>
    </row>
    <row r="95" spans="1:17" s="1" customFormat="1" ht="13.8">
      <c r="A95" s="188"/>
      <c r="B95" s="245" t="str">
        <f>IF(I94&lt;F94,"Fatal Error: Proposed amounts must be at least as large as the formula amounts","")</f>
        <v/>
      </c>
      <c r="C95" s="124"/>
      <c r="D95" s="124"/>
      <c r="E95" s="124"/>
      <c r="F95" s="124"/>
      <c r="G95" s="124"/>
      <c r="H95" s="243"/>
      <c r="I95" s="124"/>
      <c r="J95" s="124"/>
      <c r="K95" s="124"/>
      <c r="L95" s="129"/>
      <c r="M95" s="12"/>
      <c r="O95" s="33">
        <f>IF(I94&lt;F94,1,0)</f>
        <v>0</v>
      </c>
    </row>
    <row r="96" spans="1:17">
      <c r="A96" s="402" t="s">
        <v>187</v>
      </c>
      <c r="B96" s="403"/>
      <c r="C96" s="403"/>
      <c r="D96" s="403"/>
      <c r="E96" s="403"/>
      <c r="F96" s="403"/>
      <c r="G96" s="403"/>
      <c r="H96" s="403"/>
      <c r="I96" s="403"/>
      <c r="J96" s="403"/>
      <c r="K96" s="403"/>
      <c r="L96" s="404"/>
      <c r="N96" s="9">
        <f>+N75+1</f>
        <v>5</v>
      </c>
      <c r="O96" s="35"/>
      <c r="P96" s="2">
        <f>42*20</f>
        <v>840</v>
      </c>
    </row>
    <row r="97" spans="1:17">
      <c r="A97" s="187"/>
      <c r="B97" s="5"/>
      <c r="C97" s="5"/>
      <c r="D97" s="5"/>
      <c r="E97" s="5"/>
      <c r="F97" s="5"/>
      <c r="G97" s="5"/>
      <c r="H97" s="5"/>
      <c r="I97" s="5"/>
      <c r="J97" s="5"/>
      <c r="K97" s="5"/>
      <c r="L97" s="136"/>
    </row>
    <row r="98" spans="1:17">
      <c r="A98" s="187"/>
      <c r="B98" s="147" t="s">
        <v>174</v>
      </c>
      <c r="C98" s="5"/>
      <c r="D98" s="5"/>
      <c r="E98" s="5"/>
      <c r="F98" s="5"/>
      <c r="G98" s="5"/>
      <c r="H98" s="5"/>
      <c r="I98" s="5"/>
      <c r="J98" s="5"/>
      <c r="K98" s="5"/>
      <c r="L98" s="136"/>
    </row>
    <row r="99" spans="1:17">
      <c r="A99" s="187"/>
      <c r="B99" s="140" t="s">
        <v>177</v>
      </c>
      <c r="C99" s="5"/>
      <c r="D99" s="5"/>
      <c r="E99" s="5"/>
      <c r="F99" s="437"/>
      <c r="G99" s="438"/>
      <c r="H99" s="5"/>
      <c r="I99" s="5"/>
      <c r="J99" s="5"/>
      <c r="K99" s="5"/>
      <c r="L99" s="136"/>
    </row>
    <row r="100" spans="1:17">
      <c r="A100" s="187"/>
      <c r="B100" s="140" t="s">
        <v>175</v>
      </c>
      <c r="C100" s="5"/>
      <c r="D100" s="5"/>
      <c r="E100" s="5"/>
      <c r="F100" s="482"/>
      <c r="G100" s="483"/>
      <c r="H100" s="219"/>
      <c r="I100" s="5"/>
      <c r="J100" s="5"/>
      <c r="K100" s="5"/>
      <c r="L100" s="136"/>
    </row>
    <row r="101" spans="1:17">
      <c r="A101" s="187"/>
      <c r="B101" s="140" t="s">
        <v>176</v>
      </c>
      <c r="C101" s="5"/>
      <c r="D101" s="5"/>
      <c r="E101" s="5"/>
      <c r="F101" s="482"/>
      <c r="G101" s="483"/>
      <c r="H101" s="26" t="s">
        <v>108</v>
      </c>
      <c r="I101" s="437">
        <v>40909</v>
      </c>
      <c r="J101" s="438"/>
      <c r="K101" s="5"/>
      <c r="L101" s="136"/>
    </row>
    <row r="102" spans="1:17">
      <c r="A102" s="187"/>
      <c r="B102" s="140" t="s">
        <v>178</v>
      </c>
      <c r="C102" s="5"/>
      <c r="D102" s="5"/>
      <c r="E102" s="5"/>
      <c r="F102" s="132"/>
      <c r="G102" s="5" t="s">
        <v>111</v>
      </c>
      <c r="H102" s="5"/>
      <c r="I102" s="5"/>
      <c r="J102" s="5"/>
      <c r="K102" s="5"/>
      <c r="L102" s="136"/>
    </row>
    <row r="103" spans="1:17">
      <c r="A103" s="187"/>
      <c r="B103" s="140" t="s">
        <v>171</v>
      </c>
      <c r="C103" s="5"/>
      <c r="D103" s="5"/>
      <c r="E103" s="5"/>
      <c r="F103" s="132"/>
      <c r="G103" s="5" t="s">
        <v>111</v>
      </c>
      <c r="H103" s="5"/>
      <c r="I103" s="5"/>
      <c r="J103" s="5"/>
      <c r="K103" s="5"/>
      <c r="L103" s="136"/>
    </row>
    <row r="104" spans="1:17">
      <c r="A104" s="187"/>
      <c r="B104" s="140" t="s">
        <v>179</v>
      </c>
      <c r="C104" s="5"/>
      <c r="D104" s="5"/>
      <c r="E104" s="5"/>
      <c r="F104" s="133"/>
      <c r="G104" s="5" t="s">
        <v>182</v>
      </c>
      <c r="H104" s="148"/>
      <c r="I104" s="5"/>
      <c r="J104" s="5"/>
      <c r="K104" s="5"/>
      <c r="L104" s="136"/>
    </row>
    <row r="105" spans="1:17">
      <c r="A105" s="187"/>
      <c r="B105" s="140" t="s">
        <v>180</v>
      </c>
      <c r="C105" s="5"/>
      <c r="D105" s="5"/>
      <c r="E105" s="5"/>
      <c r="F105" s="133"/>
      <c r="G105" s="5" t="s">
        <v>182</v>
      </c>
      <c r="H105" s="148"/>
      <c r="I105" s="5"/>
      <c r="J105" s="5"/>
      <c r="K105" s="5"/>
      <c r="L105" s="136"/>
    </row>
    <row r="106" spans="1:17">
      <c r="A106" s="187"/>
      <c r="B106" s="140" t="s">
        <v>107</v>
      </c>
      <c r="C106" s="5"/>
      <c r="D106" s="5"/>
      <c r="E106" s="5"/>
      <c r="F106" s="484">
        <f>IF(ISERROR(IF(F100=0,0,-PMT(F102/12,F104*12,F100))),0,IF(F100=0,0,-PMT(F102/12,F104*12,F100)))</f>
        <v>0</v>
      </c>
      <c r="G106" s="484"/>
      <c r="H106" s="148"/>
      <c r="I106" s="5"/>
      <c r="J106" s="5"/>
      <c r="K106" s="5"/>
      <c r="L106" s="136"/>
    </row>
    <row r="107" spans="1:17">
      <c r="A107" s="187"/>
      <c r="B107" s="140" t="s">
        <v>181</v>
      </c>
      <c r="C107" s="5"/>
      <c r="D107" s="5"/>
      <c r="E107" s="5"/>
      <c r="F107" s="482"/>
      <c r="G107" s="483"/>
      <c r="H107" s="5"/>
      <c r="I107" s="5"/>
      <c r="J107" s="5"/>
      <c r="K107" s="5"/>
      <c r="L107" s="136"/>
    </row>
    <row r="108" spans="1:17">
      <c r="A108" s="187"/>
      <c r="B108" s="140" t="s">
        <v>109</v>
      </c>
      <c r="C108" s="5"/>
      <c r="D108" s="5"/>
      <c r="E108" s="5"/>
      <c r="F108" s="482"/>
      <c r="G108" s="483"/>
      <c r="H108" s="5"/>
      <c r="I108" s="5"/>
      <c r="J108" s="5"/>
      <c r="K108" s="5"/>
      <c r="L108" s="136"/>
    </row>
    <row r="109" spans="1:17">
      <c r="A109" s="187"/>
      <c r="B109" s="140" t="s">
        <v>311</v>
      </c>
      <c r="C109" s="5"/>
      <c r="D109" s="5"/>
      <c r="E109" s="5"/>
      <c r="F109" s="218"/>
      <c r="G109" s="218"/>
      <c r="H109" s="219"/>
      <c r="I109" s="5"/>
      <c r="J109" s="5"/>
      <c r="K109" s="5"/>
      <c r="L109" s="136"/>
    </row>
    <row r="110" spans="1:17">
      <c r="A110" s="138" t="s">
        <v>134</v>
      </c>
      <c r="B110" s="5"/>
      <c r="C110" s="5"/>
      <c r="D110" s="140" t="s">
        <v>312</v>
      </c>
      <c r="E110" s="5"/>
      <c r="F110" s="308"/>
      <c r="G110" s="24"/>
      <c r="L110" s="136"/>
      <c r="N110" s="261"/>
      <c r="P110" s="14" t="s">
        <v>94</v>
      </c>
      <c r="Q110" s="14" t="s">
        <v>95</v>
      </c>
    </row>
    <row r="111" spans="1:17">
      <c r="A111" s="187"/>
      <c r="B111" s="5"/>
      <c r="C111" s="5"/>
      <c r="D111" s="140" t="s">
        <v>313</v>
      </c>
      <c r="E111" s="5"/>
      <c r="F111" s="308"/>
      <c r="G111" s="24"/>
      <c r="L111" s="136"/>
      <c r="N111" s="261"/>
    </row>
    <row r="112" spans="1:17" s="10" customFormat="1" ht="13.2">
      <c r="A112" s="190"/>
      <c r="B112" s="139"/>
      <c r="C112" s="139"/>
      <c r="D112" s="139"/>
      <c r="E112" s="139"/>
      <c r="F112" s="139"/>
      <c r="G112" s="139"/>
      <c r="H112" s="139"/>
      <c r="I112" s="139"/>
      <c r="J112" s="139"/>
      <c r="K112" s="139"/>
      <c r="L112" s="145"/>
      <c r="M112" s="13"/>
      <c r="O112" s="37"/>
    </row>
    <row r="113" spans="1:15" s="1" customFormat="1">
      <c r="A113" s="188"/>
      <c r="B113" s="19" t="s">
        <v>186</v>
      </c>
      <c r="C113" s="217"/>
      <c r="D113" s="217"/>
      <c r="E113" s="217"/>
      <c r="F113" s="217"/>
      <c r="G113" s="217"/>
      <c r="H113" s="217"/>
      <c r="I113" s="203"/>
      <c r="J113" s="137"/>
      <c r="K113" s="419" t="str">
        <f>IF(F101=0,"",IF(I113="","Fatal error: Response required",""))</f>
        <v/>
      </c>
      <c r="L113" s="420"/>
      <c r="M113" s="12"/>
      <c r="O113" s="33">
        <f>IF(F101=0,0,IF(I113="",1,0))</f>
        <v>0</v>
      </c>
    </row>
    <row r="114" spans="1:15">
      <c r="A114" s="187"/>
      <c r="B114" s="5"/>
      <c r="C114" s="5"/>
      <c r="D114" s="5"/>
      <c r="E114" s="5"/>
      <c r="F114" s="5"/>
      <c r="G114" s="5"/>
      <c r="H114" s="5"/>
      <c r="I114" s="5"/>
      <c r="J114" s="5"/>
      <c r="K114" s="5"/>
      <c r="L114" s="136"/>
    </row>
    <row r="115" spans="1:15">
      <c r="A115" s="187"/>
      <c r="B115" s="147" t="s">
        <v>110</v>
      </c>
      <c r="C115" s="5"/>
      <c r="D115" s="5"/>
      <c r="E115" s="5"/>
      <c r="F115" s="5"/>
      <c r="G115" s="5"/>
      <c r="H115" s="5"/>
      <c r="I115" s="5"/>
      <c r="J115" s="5"/>
      <c r="K115" s="5"/>
      <c r="L115" s="136"/>
    </row>
    <row r="116" spans="1:15">
      <c r="A116" s="187"/>
      <c r="B116" s="140" t="s">
        <v>177</v>
      </c>
      <c r="C116" s="5"/>
      <c r="D116" s="5"/>
      <c r="E116" s="5"/>
      <c r="F116" s="437"/>
      <c r="G116" s="438"/>
      <c r="H116" s="5"/>
      <c r="I116" s="5"/>
      <c r="J116" s="5"/>
      <c r="K116" s="5"/>
      <c r="L116" s="136"/>
    </row>
    <row r="117" spans="1:15">
      <c r="A117" s="187"/>
      <c r="B117" s="140" t="s">
        <v>175</v>
      </c>
      <c r="C117" s="5"/>
      <c r="D117" s="5"/>
      <c r="E117" s="5"/>
      <c r="F117" s="482"/>
      <c r="G117" s="483"/>
      <c r="H117" s="219"/>
      <c r="I117" s="5"/>
      <c r="J117" s="5"/>
      <c r="K117" s="5"/>
      <c r="L117" s="136"/>
    </row>
    <row r="118" spans="1:15">
      <c r="A118" s="187"/>
      <c r="B118" s="140" t="s">
        <v>176</v>
      </c>
      <c r="C118" s="5"/>
      <c r="D118" s="5"/>
      <c r="E118" s="5"/>
      <c r="F118" s="482"/>
      <c r="G118" s="483"/>
      <c r="H118" s="26" t="s">
        <v>108</v>
      </c>
      <c r="I118" s="437"/>
      <c r="J118" s="438"/>
      <c r="K118" s="5"/>
      <c r="L118" s="136"/>
    </row>
    <row r="119" spans="1:15">
      <c r="A119" s="187"/>
      <c r="B119" s="140" t="s">
        <v>178</v>
      </c>
      <c r="C119" s="5"/>
      <c r="D119" s="5"/>
      <c r="E119" s="5"/>
      <c r="F119" s="132"/>
      <c r="G119" s="5" t="s">
        <v>111</v>
      </c>
      <c r="H119" s="5"/>
      <c r="I119" s="5"/>
      <c r="J119" s="5"/>
      <c r="K119" s="5"/>
      <c r="L119" s="136"/>
    </row>
    <row r="120" spans="1:15">
      <c r="A120" s="187"/>
      <c r="B120" s="140" t="s">
        <v>171</v>
      </c>
      <c r="C120" s="5"/>
      <c r="D120" s="5"/>
      <c r="E120" s="5"/>
      <c r="F120" s="132"/>
      <c r="G120" s="5" t="s">
        <v>111</v>
      </c>
      <c r="H120" s="5"/>
      <c r="I120" s="5"/>
      <c r="J120" s="5"/>
      <c r="K120" s="5"/>
      <c r="L120" s="136"/>
    </row>
    <row r="121" spans="1:15">
      <c r="A121" s="187"/>
      <c r="B121" s="140" t="s">
        <v>179</v>
      </c>
      <c r="C121" s="5"/>
      <c r="D121" s="5"/>
      <c r="E121" s="5"/>
      <c r="F121" s="133"/>
      <c r="G121" s="5" t="s">
        <v>182</v>
      </c>
      <c r="H121" s="148">
        <f>+F121/12</f>
        <v>0</v>
      </c>
      <c r="I121" s="5" t="s">
        <v>182</v>
      </c>
      <c r="J121" s="5"/>
      <c r="K121" s="5"/>
      <c r="L121" s="136"/>
    </row>
    <row r="122" spans="1:15">
      <c r="A122" s="187"/>
      <c r="B122" s="140" t="s">
        <v>180</v>
      </c>
      <c r="C122" s="5"/>
      <c r="D122" s="5"/>
      <c r="E122" s="5"/>
      <c r="F122" s="133"/>
      <c r="G122" s="5" t="s">
        <v>182</v>
      </c>
      <c r="H122" s="148">
        <f>+F122/12</f>
        <v>0</v>
      </c>
      <c r="I122" s="5" t="s">
        <v>182</v>
      </c>
      <c r="J122" s="5"/>
      <c r="K122" s="5"/>
      <c r="L122" s="136"/>
    </row>
    <row r="123" spans="1:15">
      <c r="A123" s="187"/>
      <c r="B123" s="140" t="s">
        <v>107</v>
      </c>
      <c r="C123" s="5"/>
      <c r="D123" s="5"/>
      <c r="E123" s="5"/>
      <c r="F123" s="484">
        <f>IF(ISERROR(IF(F117=0,0,-PMT(F119/12,F121*12,F117))),0,IF(F117=0,0,-PMT(F119/12,F121*12,F117)))</f>
        <v>0</v>
      </c>
      <c r="G123" s="484"/>
      <c r="H123" s="148"/>
      <c r="I123" s="5"/>
      <c r="J123" s="5"/>
      <c r="K123" s="5"/>
      <c r="L123" s="136"/>
    </row>
    <row r="124" spans="1:15">
      <c r="A124" s="187"/>
      <c r="B124" s="140" t="s">
        <v>181</v>
      </c>
      <c r="C124" s="5"/>
      <c r="D124" s="5"/>
      <c r="E124" s="5"/>
      <c r="F124" s="482"/>
      <c r="G124" s="483"/>
      <c r="H124" s="5"/>
      <c r="I124" s="5"/>
      <c r="J124" s="5"/>
      <c r="K124" s="5"/>
      <c r="L124" s="136"/>
    </row>
    <row r="125" spans="1:15">
      <c r="A125" s="187"/>
      <c r="B125" s="140" t="s">
        <v>109</v>
      </c>
      <c r="C125" s="5"/>
      <c r="D125" s="5"/>
      <c r="E125" s="5"/>
      <c r="F125" s="482"/>
      <c r="G125" s="483"/>
      <c r="H125" s="5"/>
      <c r="I125" s="5"/>
      <c r="J125" s="5"/>
      <c r="K125" s="5"/>
      <c r="L125" s="136"/>
    </row>
    <row r="126" spans="1:15" s="10" customFormat="1" ht="13.2">
      <c r="A126" s="190"/>
      <c r="B126" s="139"/>
      <c r="C126" s="139"/>
      <c r="D126" s="139"/>
      <c r="E126" s="139"/>
      <c r="F126" s="139"/>
      <c r="G126" s="139"/>
      <c r="H126" s="139"/>
      <c r="I126" s="139"/>
      <c r="J126" s="139"/>
      <c r="K126" s="139"/>
      <c r="L126" s="145"/>
      <c r="M126" s="13"/>
      <c r="O126" s="37"/>
    </row>
    <row r="127" spans="1:15" s="1" customFormat="1">
      <c r="A127" s="188"/>
      <c r="B127" s="19" t="s">
        <v>186</v>
      </c>
      <c r="C127" s="217"/>
      <c r="D127" s="217"/>
      <c r="E127" s="217"/>
      <c r="F127" s="217"/>
      <c r="G127" s="217"/>
      <c r="H127" s="217"/>
      <c r="I127" s="203"/>
      <c r="J127" s="502" t="str">
        <f>IF(F118=0,"",IF(I127="","Fatal error: Response required",""))</f>
        <v/>
      </c>
      <c r="K127" s="503"/>
      <c r="L127" s="504"/>
      <c r="M127" s="12"/>
      <c r="O127" s="33">
        <f>IF(F118=0,0,IF(I127="",1,0))</f>
        <v>0</v>
      </c>
    </row>
    <row r="128" spans="1:15" s="1" customFormat="1" ht="13.2">
      <c r="A128" s="188"/>
      <c r="B128" s="124"/>
      <c r="C128" s="124"/>
      <c r="D128" s="124"/>
      <c r="E128" s="124"/>
      <c r="F128" s="124"/>
      <c r="G128" s="124"/>
      <c r="H128" s="243"/>
      <c r="I128" s="124"/>
      <c r="J128" s="124"/>
      <c r="K128" s="124"/>
      <c r="L128" s="129"/>
      <c r="M128" s="12"/>
      <c r="O128" s="33"/>
    </row>
    <row r="129" spans="1:16" s="1" customFormat="1">
      <c r="A129" s="408"/>
      <c r="B129" s="6"/>
      <c r="C129" s="6"/>
      <c r="D129" s="6"/>
      <c r="E129" s="6"/>
      <c r="F129" s="6"/>
      <c r="G129" s="6"/>
      <c r="H129" s="6"/>
      <c r="I129" s="6"/>
      <c r="J129" s="6"/>
      <c r="K129" s="6"/>
      <c r="L129" s="6"/>
      <c r="M129" s="12"/>
      <c r="O129" s="33"/>
    </row>
    <row r="130" spans="1:16">
      <c r="A130" s="402" t="s">
        <v>249</v>
      </c>
      <c r="B130" s="403"/>
      <c r="C130" s="403"/>
      <c r="D130" s="403"/>
      <c r="E130" s="403"/>
      <c r="F130" s="403"/>
      <c r="G130" s="403"/>
      <c r="H130" s="403"/>
      <c r="I130" s="403"/>
      <c r="J130" s="403"/>
      <c r="K130" s="403"/>
      <c r="L130" s="404"/>
      <c r="N130" s="9">
        <f>+N96+1</f>
        <v>6</v>
      </c>
      <c r="O130" s="35"/>
    </row>
    <row r="131" spans="1:16">
      <c r="A131" s="128" t="s">
        <v>303</v>
      </c>
      <c r="B131" s="5"/>
      <c r="C131" s="5"/>
      <c r="D131" s="5"/>
      <c r="E131" s="5"/>
      <c r="F131" s="5"/>
      <c r="G131" s="5"/>
      <c r="H131" s="5"/>
      <c r="I131" s="5"/>
      <c r="J131" s="5"/>
      <c r="K131" s="5"/>
      <c r="L131" s="136"/>
    </row>
    <row r="132" spans="1:16" s="1" customFormat="1" ht="13.2">
      <c r="A132" s="188"/>
      <c r="B132" s="124"/>
      <c r="C132" s="124"/>
      <c r="D132" s="263" t="s">
        <v>235</v>
      </c>
      <c r="E132" s="134"/>
      <c r="F132" s="134"/>
      <c r="G132" s="134"/>
      <c r="H132" s="15" t="s">
        <v>98</v>
      </c>
      <c r="I132" s="142" t="s">
        <v>159</v>
      </c>
      <c r="J132" s="124"/>
      <c r="K132" s="124"/>
      <c r="L132" s="129"/>
      <c r="M132" s="12"/>
      <c r="O132" s="33"/>
    </row>
    <row r="133" spans="1:16" s="1" customFormat="1" ht="7.5" customHeight="1">
      <c r="A133" s="188"/>
      <c r="B133" s="124"/>
      <c r="C133" s="124"/>
      <c r="D133" s="124"/>
      <c r="E133" s="124"/>
      <c r="F133" s="124"/>
      <c r="G133" s="124"/>
      <c r="H133" s="124"/>
      <c r="I133" s="124"/>
      <c r="J133" s="124"/>
      <c r="K133" s="124"/>
      <c r="L133" s="129"/>
      <c r="M133" s="12"/>
      <c r="O133" s="33"/>
    </row>
    <row r="134" spans="1:16" s="1" customFormat="1" ht="13.2">
      <c r="A134" s="188"/>
      <c r="B134" s="124" t="s">
        <v>155</v>
      </c>
      <c r="C134" s="124"/>
      <c r="D134" s="124"/>
      <c r="E134" s="16">
        <v>0</v>
      </c>
      <c r="F134" s="16">
        <v>0</v>
      </c>
      <c r="G134" s="16">
        <v>0</v>
      </c>
      <c r="H134" s="17">
        <f>+L59*12</f>
        <v>0</v>
      </c>
      <c r="I134" s="124"/>
      <c r="J134" s="264"/>
      <c r="K134" s="124"/>
      <c r="L134" s="129"/>
      <c r="M134" s="12"/>
      <c r="O134" s="33"/>
    </row>
    <row r="135" spans="1:16" s="1" customFormat="1" ht="13.2">
      <c r="A135" s="188"/>
      <c r="B135" s="124" t="s">
        <v>99</v>
      </c>
      <c r="C135" s="124"/>
      <c r="D135" s="124"/>
      <c r="E135" s="16">
        <v>0</v>
      </c>
      <c r="F135" s="16">
        <v>0</v>
      </c>
      <c r="G135" s="16">
        <v>0</v>
      </c>
      <c r="H135" s="17">
        <f>-ROUND(H134*I135,0)</f>
        <v>0</v>
      </c>
      <c r="I135" s="18">
        <v>0</v>
      </c>
      <c r="J135" s="478" t="str">
        <f>IF(AVERAGE(E135:G135)&lt;H135*0.85,$P$135,"")</f>
        <v/>
      </c>
      <c r="K135" s="479"/>
      <c r="L135" s="480"/>
      <c r="M135" s="12"/>
      <c r="O135" s="33"/>
      <c r="P135" s="1" t="s">
        <v>320</v>
      </c>
    </row>
    <row r="136" spans="1:16" s="1" customFormat="1" ht="13.2">
      <c r="A136" s="188"/>
      <c r="B136" s="124" t="s">
        <v>100</v>
      </c>
      <c r="C136" s="124"/>
      <c r="D136" s="124"/>
      <c r="E136" s="16">
        <v>0</v>
      </c>
      <c r="F136" s="16">
        <v>0</v>
      </c>
      <c r="G136" s="16">
        <v>0</v>
      </c>
      <c r="H136" s="17">
        <f>-ROUND(H134*I136,0)</f>
        <v>0</v>
      </c>
      <c r="I136" s="18">
        <v>0</v>
      </c>
      <c r="J136" s="478" t="str">
        <f>IF(AVERAGE(E136:G136)&lt;H136*0.85,$P$135,"")</f>
        <v/>
      </c>
      <c r="K136" s="479"/>
      <c r="L136" s="480"/>
      <c r="M136" s="12"/>
      <c r="O136" s="33"/>
      <c r="P136" s="1" t="s">
        <v>296</v>
      </c>
    </row>
    <row r="137" spans="1:16" s="1" customFormat="1" ht="13.2">
      <c r="A137" s="188"/>
      <c r="B137" s="124" t="s">
        <v>263</v>
      </c>
      <c r="C137" s="124"/>
      <c r="D137" s="124"/>
      <c r="E137" s="16">
        <v>0</v>
      </c>
      <c r="F137" s="16">
        <v>0</v>
      </c>
      <c r="G137" s="16">
        <v>0</v>
      </c>
      <c r="H137" s="16">
        <v>0</v>
      </c>
      <c r="I137" s="478" t="str">
        <f>IF(AVERAGE(E137:G137)&lt;H137*0.85,$P$135,"")</f>
        <v/>
      </c>
      <c r="J137" s="479"/>
      <c r="K137" s="479"/>
      <c r="L137" s="480"/>
      <c r="M137" s="12"/>
      <c r="O137" s="33"/>
    </row>
    <row r="138" spans="1:16" s="1" customFormat="1" ht="13.2">
      <c r="A138" s="188"/>
      <c r="B138" s="124" t="s">
        <v>264</v>
      </c>
      <c r="C138" s="124"/>
      <c r="D138" s="124"/>
      <c r="E138" s="16">
        <v>0</v>
      </c>
      <c r="F138" s="16">
        <v>0</v>
      </c>
      <c r="G138" s="16">
        <v>0</v>
      </c>
      <c r="H138" s="17">
        <f>-ROUND(H137*I138,0)</f>
        <v>0</v>
      </c>
      <c r="I138" s="18">
        <v>0</v>
      </c>
      <c r="J138" s="478" t="str">
        <f>IF(AVERAGE(E138:G138)&lt;H138*0.85,$P$135,"")</f>
        <v/>
      </c>
      <c r="K138" s="479"/>
      <c r="L138" s="480"/>
      <c r="M138" s="12"/>
      <c r="O138" s="33"/>
    </row>
    <row r="139" spans="1:16" s="1" customFormat="1" ht="13.2">
      <c r="A139" s="188"/>
      <c r="B139" s="124" t="s">
        <v>265</v>
      </c>
      <c r="C139" s="124"/>
      <c r="D139" s="124"/>
      <c r="E139" s="16">
        <v>0</v>
      </c>
      <c r="F139" s="16">
        <v>0</v>
      </c>
      <c r="G139" s="16">
        <v>0</v>
      </c>
      <c r="H139" s="17">
        <f>-ROUND(H137*I139,0)</f>
        <v>0</v>
      </c>
      <c r="I139" s="18">
        <v>0</v>
      </c>
      <c r="J139" s="478" t="str">
        <f>IF(AVERAGE(E139:G139)&lt;H139*0.85,$P$135,"")</f>
        <v/>
      </c>
      <c r="K139" s="479"/>
      <c r="L139" s="480"/>
      <c r="M139" s="12"/>
      <c r="O139" s="33"/>
    </row>
    <row r="140" spans="1:16" s="1" customFormat="1" ht="13.2">
      <c r="A140" s="188"/>
      <c r="B140" s="124" t="s">
        <v>149</v>
      </c>
      <c r="C140" s="124"/>
      <c r="D140" s="124"/>
      <c r="E140" s="16">
        <v>0</v>
      </c>
      <c r="F140" s="16">
        <v>0</v>
      </c>
      <c r="G140" s="16">
        <v>0</v>
      </c>
      <c r="H140" s="16">
        <v>0</v>
      </c>
      <c r="I140" s="478" t="str">
        <f t="shared" ref="I140:I145" si="2">IF(AVERAGE(E140:G140)&lt;H140*0.85,$P$135,"")</f>
        <v/>
      </c>
      <c r="J140" s="479"/>
      <c r="K140" s="479"/>
      <c r="L140" s="480"/>
      <c r="M140" s="12"/>
      <c r="O140" s="33"/>
    </row>
    <row r="141" spans="1:16" s="1" customFormat="1" ht="13.2">
      <c r="A141" s="188"/>
      <c r="B141" s="124" t="s">
        <v>150</v>
      </c>
      <c r="C141" s="124"/>
      <c r="D141" s="124"/>
      <c r="E141" s="16">
        <v>0</v>
      </c>
      <c r="F141" s="16">
        <v>0</v>
      </c>
      <c r="G141" s="16">
        <v>0</v>
      </c>
      <c r="H141" s="16">
        <v>0</v>
      </c>
      <c r="I141" s="478" t="str">
        <f t="shared" si="2"/>
        <v/>
      </c>
      <c r="J141" s="479"/>
      <c r="K141" s="479"/>
      <c r="L141" s="480"/>
      <c r="M141" s="12"/>
      <c r="O141" s="33"/>
    </row>
    <row r="142" spans="1:16" s="1" customFormat="1" ht="13.2">
      <c r="A142" s="188"/>
      <c r="B142" s="124" t="s">
        <v>151</v>
      </c>
      <c r="C142" s="124"/>
      <c r="D142" s="124"/>
      <c r="E142" s="16">
        <v>0</v>
      </c>
      <c r="F142" s="16">
        <v>0</v>
      </c>
      <c r="G142" s="16">
        <v>0</v>
      </c>
      <c r="H142" s="16">
        <v>0</v>
      </c>
      <c r="I142" s="478" t="str">
        <f t="shared" si="2"/>
        <v/>
      </c>
      <c r="J142" s="479"/>
      <c r="K142" s="479"/>
      <c r="L142" s="480"/>
      <c r="M142" s="12"/>
      <c r="O142" s="33"/>
    </row>
    <row r="143" spans="1:16" s="1" customFormat="1" ht="13.2">
      <c r="A143" s="188"/>
      <c r="B143" s="124" t="s">
        <v>157</v>
      </c>
      <c r="C143" s="124"/>
      <c r="D143" s="124"/>
      <c r="E143" s="16">
        <v>0</v>
      </c>
      <c r="F143" s="16">
        <v>0</v>
      </c>
      <c r="G143" s="16">
        <v>0</v>
      </c>
      <c r="H143" s="16">
        <v>0</v>
      </c>
      <c r="I143" s="478" t="str">
        <f t="shared" si="2"/>
        <v/>
      </c>
      <c r="J143" s="479"/>
      <c r="K143" s="479"/>
      <c r="L143" s="480"/>
      <c r="M143" s="12"/>
      <c r="O143" s="33"/>
    </row>
    <row r="144" spans="1:16" s="1" customFormat="1" ht="13.2">
      <c r="A144" s="188"/>
      <c r="B144" s="124" t="s">
        <v>172</v>
      </c>
      <c r="C144" s="124"/>
      <c r="D144" s="124"/>
      <c r="E144" s="16">
        <v>0</v>
      </c>
      <c r="F144" s="16">
        <v>0</v>
      </c>
      <c r="G144" s="16">
        <v>0</v>
      </c>
      <c r="H144" s="16">
        <v>0</v>
      </c>
      <c r="I144" s="478" t="str">
        <f t="shared" si="2"/>
        <v/>
      </c>
      <c r="J144" s="479"/>
      <c r="K144" s="479"/>
      <c r="L144" s="480"/>
      <c r="M144" s="12"/>
      <c r="O144" s="33"/>
    </row>
    <row r="145" spans="1:15" s="1" customFormat="1" ht="13.2">
      <c r="A145" s="188"/>
      <c r="B145" s="124" t="s">
        <v>158</v>
      </c>
      <c r="C145" s="124"/>
      <c r="D145" s="124"/>
      <c r="E145" s="16">
        <v>0</v>
      </c>
      <c r="F145" s="16">
        <v>0</v>
      </c>
      <c r="G145" s="16">
        <v>0</v>
      </c>
      <c r="H145" s="16">
        <v>0</v>
      </c>
      <c r="I145" s="478" t="str">
        <f t="shared" si="2"/>
        <v/>
      </c>
      <c r="J145" s="479"/>
      <c r="K145" s="479"/>
      <c r="L145" s="480"/>
      <c r="M145" s="12"/>
      <c r="O145" s="33"/>
    </row>
    <row r="146" spans="1:15" s="1" customFormat="1" ht="13.2">
      <c r="A146" s="188"/>
      <c r="B146" s="124"/>
      <c r="C146" s="124"/>
      <c r="D146" s="124"/>
      <c r="E146" s="124"/>
      <c r="F146" s="124"/>
      <c r="G146" s="124"/>
      <c r="H146" s="124"/>
      <c r="I146" s="124"/>
      <c r="J146" s="124"/>
      <c r="K146" s="124"/>
      <c r="L146" s="129"/>
      <c r="M146" s="12"/>
      <c r="O146" s="33"/>
    </row>
    <row r="147" spans="1:15" s="1" customFormat="1" ht="13.2">
      <c r="A147" s="188"/>
      <c r="B147" s="142" t="s">
        <v>160</v>
      </c>
      <c r="C147" s="124"/>
      <c r="D147" s="124"/>
      <c r="E147" s="146">
        <f>SUM(E134:E145)</f>
        <v>0</v>
      </c>
      <c r="F147" s="146">
        <f>SUM(F134:F145)</f>
        <v>0</v>
      </c>
      <c r="G147" s="146">
        <f>SUM(G134:G145)</f>
        <v>0</v>
      </c>
      <c r="H147" s="146">
        <f>SUM(H134:H145)</f>
        <v>0</v>
      </c>
      <c r="I147" s="124"/>
      <c r="J147" s="124"/>
      <c r="K147" s="124"/>
      <c r="L147" s="129"/>
      <c r="M147" s="12"/>
      <c r="O147" s="33"/>
    </row>
    <row r="148" spans="1:15" s="1" customFormat="1" ht="13.2">
      <c r="A148" s="188"/>
      <c r="B148" s="124"/>
      <c r="C148" s="124"/>
      <c r="D148" s="124"/>
      <c r="E148" s="124"/>
      <c r="F148" s="124"/>
      <c r="G148" s="124"/>
      <c r="H148" s="124"/>
      <c r="I148" s="124"/>
      <c r="J148" s="124"/>
      <c r="K148" s="124"/>
      <c r="L148" s="129"/>
      <c r="M148" s="12"/>
      <c r="O148" s="33"/>
    </row>
    <row r="149" spans="1:15" s="1" customFormat="1" ht="13.2">
      <c r="A149" s="188"/>
      <c r="B149" s="124" t="s">
        <v>201</v>
      </c>
      <c r="C149" s="124"/>
      <c r="D149" s="124"/>
      <c r="E149" s="16">
        <v>0</v>
      </c>
      <c r="F149" s="16">
        <v>0</v>
      </c>
      <c r="G149" s="16">
        <v>0</v>
      </c>
      <c r="H149" s="16">
        <v>0</v>
      </c>
      <c r="I149" s="478" t="str">
        <f>IF(AVERAGE(E149:G149)&lt;H149*0.85,$P$135,"")</f>
        <v/>
      </c>
      <c r="J149" s="479"/>
      <c r="K149" s="479"/>
      <c r="L149" s="480"/>
      <c r="M149" s="12"/>
      <c r="O149" s="33"/>
    </row>
    <row r="150" spans="1:15" s="1" customFormat="1" ht="13.2">
      <c r="A150" s="188"/>
      <c r="B150" s="124" t="s">
        <v>152</v>
      </c>
      <c r="C150" s="124"/>
      <c r="D150" s="124"/>
      <c r="E150" s="16">
        <v>0</v>
      </c>
      <c r="F150" s="16">
        <v>0</v>
      </c>
      <c r="G150" s="16">
        <v>0</v>
      </c>
      <c r="H150" s="16">
        <v>0</v>
      </c>
      <c r="I150" s="478" t="str">
        <f t="shared" ref="I150:I160" si="3">IF(AVERAGE(E150:G150)&lt;H150*0.85,$P$135,"")</f>
        <v/>
      </c>
      <c r="J150" s="479"/>
      <c r="K150" s="479"/>
      <c r="L150" s="480"/>
      <c r="M150" s="12"/>
      <c r="O150" s="33"/>
    </row>
    <row r="151" spans="1:15" s="1" customFormat="1" ht="13.2">
      <c r="A151" s="216"/>
      <c r="B151" s="264" t="s">
        <v>188</v>
      </c>
      <c r="C151" s="264"/>
      <c r="D151" s="124"/>
      <c r="E151" s="16">
        <v>0</v>
      </c>
      <c r="F151" s="16">
        <v>0</v>
      </c>
      <c r="G151" s="16">
        <v>0</v>
      </c>
      <c r="H151" s="16">
        <v>0</v>
      </c>
      <c r="I151" s="478" t="str">
        <f t="shared" ref="I151" si="4">IF(AVERAGE(E151:G151)&lt;H151*0.85,$P$135,"")</f>
        <v/>
      </c>
      <c r="J151" s="479"/>
      <c r="K151" s="479"/>
      <c r="L151" s="480"/>
      <c r="M151" s="12"/>
      <c r="O151" s="33"/>
    </row>
    <row r="152" spans="1:15" s="1" customFormat="1" ht="13.2">
      <c r="A152" s="216"/>
      <c r="B152" s="264" t="s">
        <v>173</v>
      </c>
      <c r="C152" s="264"/>
      <c r="D152" s="124"/>
      <c r="E152" s="16">
        <v>0</v>
      </c>
      <c r="F152" s="16">
        <v>0</v>
      </c>
      <c r="G152" s="16">
        <v>0</v>
      </c>
      <c r="H152" s="16">
        <v>0</v>
      </c>
      <c r="I152" s="478" t="str">
        <f t="shared" si="3"/>
        <v/>
      </c>
      <c r="J152" s="479"/>
      <c r="K152" s="479"/>
      <c r="L152" s="480"/>
      <c r="M152" s="12"/>
      <c r="O152" s="33"/>
    </row>
    <row r="153" spans="1:15" s="1" customFormat="1" ht="13.2">
      <c r="A153" s="216"/>
      <c r="B153" s="264" t="s">
        <v>161</v>
      </c>
      <c r="C153" s="264"/>
      <c r="D153" s="124"/>
      <c r="E153" s="16">
        <v>0</v>
      </c>
      <c r="F153" s="16">
        <v>0</v>
      </c>
      <c r="G153" s="16">
        <v>0</v>
      </c>
      <c r="H153" s="16">
        <v>0</v>
      </c>
      <c r="I153" s="478" t="str">
        <f t="shared" si="3"/>
        <v/>
      </c>
      <c r="J153" s="479"/>
      <c r="K153" s="479"/>
      <c r="L153" s="480"/>
      <c r="M153" s="12"/>
      <c r="O153" s="33"/>
    </row>
    <row r="154" spans="1:15" s="1" customFormat="1" ht="13.2">
      <c r="A154" s="216"/>
      <c r="B154" s="264" t="s">
        <v>162</v>
      </c>
      <c r="C154" s="264"/>
      <c r="D154" s="124"/>
      <c r="E154" s="16">
        <v>0</v>
      </c>
      <c r="F154" s="16">
        <v>0</v>
      </c>
      <c r="G154" s="16">
        <v>0</v>
      </c>
      <c r="H154" s="16">
        <v>0</v>
      </c>
      <c r="I154" s="478" t="str">
        <f t="shared" si="3"/>
        <v/>
      </c>
      <c r="J154" s="479"/>
      <c r="K154" s="479"/>
      <c r="L154" s="480"/>
      <c r="M154" s="12"/>
      <c r="O154" s="33"/>
    </row>
    <row r="155" spans="1:15" s="1" customFormat="1" ht="13.2">
      <c r="A155" s="216"/>
      <c r="B155" s="264" t="s">
        <v>153</v>
      </c>
      <c r="C155" s="264"/>
      <c r="D155" s="124"/>
      <c r="E155" s="16">
        <v>0</v>
      </c>
      <c r="F155" s="16">
        <v>0</v>
      </c>
      <c r="G155" s="16">
        <v>0</v>
      </c>
      <c r="H155" s="16">
        <v>0</v>
      </c>
      <c r="I155" s="478" t="str">
        <f t="shared" si="3"/>
        <v/>
      </c>
      <c r="J155" s="479"/>
      <c r="K155" s="479"/>
      <c r="L155" s="480"/>
      <c r="M155" s="12"/>
      <c r="O155" s="33"/>
    </row>
    <row r="156" spans="1:15" s="1" customFormat="1" ht="13.2">
      <c r="A156" s="216"/>
      <c r="B156" s="264" t="s">
        <v>163</v>
      </c>
      <c r="C156" s="264"/>
      <c r="D156" s="124"/>
      <c r="E156" s="16">
        <v>0</v>
      </c>
      <c r="F156" s="16">
        <v>0</v>
      </c>
      <c r="G156" s="16">
        <v>0</v>
      </c>
      <c r="H156" s="16">
        <v>0</v>
      </c>
      <c r="I156" s="478" t="str">
        <f t="shared" si="3"/>
        <v/>
      </c>
      <c r="J156" s="479"/>
      <c r="K156" s="479"/>
      <c r="L156" s="480"/>
      <c r="M156" s="12"/>
      <c r="O156" s="33"/>
    </row>
    <row r="157" spans="1:15" s="1" customFormat="1" ht="13.2">
      <c r="A157" s="265"/>
      <c r="B157" s="264" t="s">
        <v>164</v>
      </c>
      <c r="C157" s="264"/>
      <c r="D157" s="124"/>
      <c r="E157" s="16">
        <v>0</v>
      </c>
      <c r="F157" s="16">
        <v>0</v>
      </c>
      <c r="G157" s="16">
        <v>0</v>
      </c>
      <c r="H157" s="16">
        <v>0</v>
      </c>
      <c r="I157" s="478" t="str">
        <f t="shared" si="3"/>
        <v/>
      </c>
      <c r="J157" s="479"/>
      <c r="K157" s="479"/>
      <c r="L157" s="480"/>
      <c r="M157" s="12"/>
      <c r="O157" s="33"/>
    </row>
    <row r="158" spans="1:15" s="1" customFormat="1" ht="13.2">
      <c r="A158" s="216"/>
      <c r="B158" s="264" t="s">
        <v>165</v>
      </c>
      <c r="C158" s="264"/>
      <c r="D158" s="124"/>
      <c r="E158" s="16">
        <v>0</v>
      </c>
      <c r="F158" s="16">
        <v>0</v>
      </c>
      <c r="G158" s="16">
        <v>0</v>
      </c>
      <c r="H158" s="16">
        <v>0</v>
      </c>
      <c r="I158" s="478" t="str">
        <f t="shared" si="3"/>
        <v/>
      </c>
      <c r="J158" s="479"/>
      <c r="K158" s="479"/>
      <c r="L158" s="480"/>
      <c r="M158" s="12"/>
      <c r="O158" s="33"/>
    </row>
    <row r="159" spans="1:15" s="1" customFormat="1" ht="13.2">
      <c r="A159" s="216"/>
      <c r="B159" s="264" t="s">
        <v>166</v>
      </c>
      <c r="C159" s="264"/>
      <c r="D159" s="124"/>
      <c r="E159" s="16">
        <v>0</v>
      </c>
      <c r="F159" s="16">
        <v>0</v>
      </c>
      <c r="G159" s="16">
        <v>0</v>
      </c>
      <c r="H159" s="16">
        <v>0</v>
      </c>
      <c r="I159" s="478" t="str">
        <f t="shared" si="3"/>
        <v/>
      </c>
      <c r="J159" s="479"/>
      <c r="K159" s="479"/>
      <c r="L159" s="480"/>
      <c r="M159" s="12"/>
      <c r="O159" s="33"/>
    </row>
    <row r="160" spans="1:15" s="1" customFormat="1" ht="13.2">
      <c r="A160" s="216"/>
      <c r="B160" s="264" t="s">
        <v>129</v>
      </c>
      <c r="C160" s="264"/>
      <c r="D160" s="124"/>
      <c r="E160" s="16">
        <v>0</v>
      </c>
      <c r="F160" s="16">
        <v>0</v>
      </c>
      <c r="G160" s="16">
        <v>0</v>
      </c>
      <c r="H160" s="16">
        <v>0</v>
      </c>
      <c r="I160" s="478" t="str">
        <f t="shared" si="3"/>
        <v/>
      </c>
      <c r="J160" s="479"/>
      <c r="K160" s="479"/>
      <c r="L160" s="480"/>
      <c r="M160" s="12"/>
      <c r="O160" s="33"/>
    </row>
    <row r="161" spans="1:15" s="1" customFormat="1" ht="13.2">
      <c r="A161" s="216"/>
      <c r="B161" s="264"/>
      <c r="C161" s="264"/>
      <c r="D161" s="124"/>
      <c r="E161" s="124"/>
      <c r="F161" s="124"/>
      <c r="G161" s="124"/>
      <c r="H161" s="124"/>
      <c r="I161" s="124"/>
      <c r="J161" s="124"/>
      <c r="K161" s="124"/>
      <c r="L161" s="129"/>
      <c r="M161" s="12"/>
      <c r="O161" s="33"/>
    </row>
    <row r="162" spans="1:15" s="1" customFormat="1" ht="13.2">
      <c r="A162" s="216"/>
      <c r="B162" s="266" t="s">
        <v>167</v>
      </c>
      <c r="C162" s="264"/>
      <c r="D162" s="124"/>
      <c r="E162" s="146">
        <f>SUM(E149:E160)</f>
        <v>0</v>
      </c>
      <c r="F162" s="146">
        <f t="shared" ref="F162:H162" si="5">SUM(F149:F160)</f>
        <v>0</v>
      </c>
      <c r="G162" s="146">
        <f t="shared" si="5"/>
        <v>0</v>
      </c>
      <c r="H162" s="146">
        <f t="shared" si="5"/>
        <v>0</v>
      </c>
      <c r="I162" s="492"/>
      <c r="J162" s="492"/>
      <c r="K162" s="492"/>
      <c r="L162" s="493"/>
      <c r="M162" s="12"/>
      <c r="O162" s="33"/>
    </row>
    <row r="163" spans="1:15" s="1" customFormat="1" ht="13.2">
      <c r="A163" s="216"/>
      <c r="B163" s="413" t="str">
        <f>IF(AVERAGE(E162:G162)&lt;H162*0.85,$P$136,"")</f>
        <v/>
      </c>
      <c r="C163" s="124"/>
      <c r="D163" s="341"/>
      <c r="E163" s="341"/>
      <c r="F163" s="341"/>
      <c r="G163" s="341"/>
      <c r="H163" s="341"/>
      <c r="I163" s="341"/>
      <c r="J163" s="341"/>
      <c r="K163" s="341"/>
      <c r="L163" s="392"/>
      <c r="M163" s="12"/>
      <c r="O163" s="33"/>
    </row>
    <row r="164" spans="1:15" s="1" customFormat="1" ht="13.2">
      <c r="A164" s="216"/>
      <c r="B164" s="264"/>
      <c r="C164" s="341"/>
      <c r="D164" s="341"/>
      <c r="E164" s="341"/>
      <c r="F164" s="341"/>
      <c r="G164" s="341"/>
      <c r="H164" s="341"/>
      <c r="I164" s="341"/>
      <c r="J164" s="341"/>
      <c r="K164" s="341"/>
      <c r="L164" s="392"/>
      <c r="M164" s="12"/>
      <c r="O164" s="33"/>
    </row>
    <row r="165" spans="1:15" s="1" customFormat="1" ht="13.2">
      <c r="A165" s="216"/>
      <c r="B165" s="264"/>
      <c r="C165" s="338"/>
      <c r="D165" s="338"/>
      <c r="E165" s="339"/>
      <c r="F165" s="339"/>
      <c r="G165" s="339"/>
      <c r="H165" s="339"/>
      <c r="I165" s="339"/>
      <c r="J165" s="339"/>
      <c r="K165" s="339"/>
      <c r="L165" s="340"/>
      <c r="M165" s="12"/>
      <c r="O165" s="33"/>
    </row>
    <row r="166" spans="1:15" s="1" customFormat="1" ht="13.2">
      <c r="A166" s="216"/>
      <c r="B166" s="264" t="s">
        <v>168</v>
      </c>
      <c r="C166" s="264"/>
      <c r="D166" s="124"/>
      <c r="E166" s="336">
        <v>0</v>
      </c>
      <c r="F166" s="336">
        <v>0</v>
      </c>
      <c r="G166" s="336">
        <v>0</v>
      </c>
      <c r="H166" s="337">
        <f>I94</f>
        <v>0</v>
      </c>
      <c r="I166" s="487"/>
      <c r="J166" s="488"/>
      <c r="K166" s="488"/>
      <c r="L166" s="489"/>
      <c r="M166" s="12"/>
      <c r="N166" s="246"/>
      <c r="O166" s="33"/>
    </row>
    <row r="167" spans="1:15" s="1" customFormat="1" ht="13.2">
      <c r="A167" s="216"/>
      <c r="B167" s="264"/>
      <c r="C167" s="264"/>
      <c r="D167" s="124"/>
      <c r="E167" s="124"/>
      <c r="F167" s="124"/>
      <c r="G167" s="124"/>
      <c r="H167" s="124"/>
      <c r="I167" s="124"/>
      <c r="J167" s="124"/>
      <c r="K167" s="124"/>
      <c r="L167" s="129"/>
      <c r="M167" s="12"/>
      <c r="O167" s="33"/>
    </row>
    <row r="168" spans="1:15" s="1" customFormat="1" ht="13.2">
      <c r="A168" s="188"/>
      <c r="B168" s="149" t="s">
        <v>169</v>
      </c>
      <c r="C168" s="124"/>
      <c r="D168" s="124"/>
      <c r="E168" s="146">
        <f>+E147-E162-E166</f>
        <v>0</v>
      </c>
      <c r="F168" s="146">
        <f>+F147-F162-F166</f>
        <v>0</v>
      </c>
      <c r="G168" s="146">
        <f>+G147-G162-G166</f>
        <v>0</v>
      </c>
      <c r="H168" s="146">
        <f>+H147-H162-H166</f>
        <v>0</v>
      </c>
      <c r="I168" s="124"/>
      <c r="J168" s="124"/>
      <c r="K168" s="124"/>
      <c r="L168" s="129"/>
      <c r="M168" s="12"/>
      <c r="O168" s="33"/>
    </row>
    <row r="169" spans="1:15" s="1" customFormat="1" ht="13.2">
      <c r="A169" s="188"/>
      <c r="B169" s="149"/>
      <c r="C169" s="124"/>
      <c r="D169" s="124"/>
      <c r="E169" s="146"/>
      <c r="F169" s="146"/>
      <c r="G169" s="146"/>
      <c r="H169" s="146"/>
      <c r="I169" s="124"/>
      <c r="J169" s="124"/>
      <c r="K169" s="124"/>
      <c r="L169" s="129"/>
      <c r="M169" s="12"/>
      <c r="O169" s="33"/>
    </row>
    <row r="170" spans="1:15" s="1" customFormat="1" ht="13.2">
      <c r="A170" s="188"/>
      <c r="B170" s="159" t="s">
        <v>304</v>
      </c>
      <c r="C170" s="124"/>
      <c r="D170" s="124"/>
      <c r="E170" s="146"/>
      <c r="F170" s="146"/>
      <c r="G170" s="146"/>
      <c r="H170" s="146"/>
      <c r="I170" s="124"/>
      <c r="J170" s="124"/>
      <c r="K170" s="124"/>
      <c r="L170" s="129"/>
      <c r="M170" s="12"/>
      <c r="O170" s="33"/>
    </row>
    <row r="171" spans="1:15" s="1" customFormat="1" ht="13.2">
      <c r="A171" s="188"/>
      <c r="B171" s="144" t="s">
        <v>170</v>
      </c>
      <c r="C171" s="124"/>
      <c r="D171" s="124"/>
      <c r="E171" s="16">
        <v>0</v>
      </c>
      <c r="F171" s="16">
        <v>0</v>
      </c>
      <c r="G171" s="16">
        <v>0</v>
      </c>
      <c r="H171" s="146">
        <f>IF(I113="No",F107*12,0)</f>
        <v>0</v>
      </c>
      <c r="I171" s="124"/>
      <c r="J171" s="124"/>
      <c r="K171" s="124"/>
      <c r="L171" s="129"/>
      <c r="M171" s="12"/>
      <c r="O171" s="33"/>
    </row>
    <row r="172" spans="1:15" s="1" customFormat="1" ht="13.2">
      <c r="A172" s="188"/>
      <c r="B172" s="144" t="s">
        <v>171</v>
      </c>
      <c r="C172" s="124"/>
      <c r="D172" s="124"/>
      <c r="E172" s="16">
        <v>0</v>
      </c>
      <c r="F172" s="16">
        <v>0</v>
      </c>
      <c r="G172" s="16">
        <v>0</v>
      </c>
      <c r="H172" s="146">
        <f>IF(I113="No",F108*12,0)</f>
        <v>0</v>
      </c>
      <c r="I172" s="124"/>
      <c r="J172" s="124"/>
      <c r="K172" s="124"/>
      <c r="L172" s="129"/>
      <c r="M172" s="12"/>
      <c r="O172" s="33"/>
    </row>
    <row r="173" spans="1:15" s="1" customFormat="1" ht="13.2">
      <c r="A173" s="188"/>
      <c r="B173" s="124" t="s">
        <v>305</v>
      </c>
      <c r="C173" s="124"/>
      <c r="D173" s="124"/>
      <c r="E173" s="124"/>
      <c r="F173" s="124"/>
      <c r="G173" s="124"/>
      <c r="H173" s="146"/>
      <c r="I173" s="124"/>
      <c r="J173" s="124"/>
      <c r="K173" s="124"/>
      <c r="L173" s="129"/>
      <c r="M173" s="12"/>
      <c r="O173" s="33"/>
    </row>
    <row r="174" spans="1:15" s="1" customFormat="1" ht="13.2">
      <c r="A174" s="188"/>
      <c r="B174" s="144" t="s">
        <v>170</v>
      </c>
      <c r="C174" s="124"/>
      <c r="D174" s="124"/>
      <c r="E174" s="16">
        <v>0</v>
      </c>
      <c r="F174" s="16">
        <v>0</v>
      </c>
      <c r="G174" s="16">
        <v>0</v>
      </c>
      <c r="H174" s="146">
        <f>IF(I127="no",F124*12,0)</f>
        <v>0</v>
      </c>
      <c r="I174" s="124"/>
      <c r="J174" s="124"/>
      <c r="K174" s="124"/>
      <c r="L174" s="129"/>
      <c r="M174" s="12"/>
      <c r="O174" s="33"/>
    </row>
    <row r="175" spans="1:15" s="1" customFormat="1" ht="13.2">
      <c r="A175" s="188"/>
      <c r="B175" s="144" t="s">
        <v>171</v>
      </c>
      <c r="C175" s="124"/>
      <c r="D175" s="124"/>
      <c r="E175" s="16">
        <v>0</v>
      </c>
      <c r="F175" s="16">
        <v>0</v>
      </c>
      <c r="G175" s="16">
        <v>0</v>
      </c>
      <c r="H175" s="146">
        <f>IF(I127="no",F125*12,0)</f>
        <v>0</v>
      </c>
      <c r="I175" s="124"/>
      <c r="J175" s="124"/>
      <c r="K175" s="124"/>
      <c r="L175" s="129"/>
      <c r="M175" s="12"/>
      <c r="O175" s="33"/>
    </row>
    <row r="176" spans="1:15" s="1" customFormat="1" ht="13.2">
      <c r="A176" s="188"/>
      <c r="B176" s="124"/>
      <c r="C176" s="124"/>
      <c r="D176" s="124"/>
      <c r="E176" s="124"/>
      <c r="F176" s="124"/>
      <c r="G176" s="124"/>
      <c r="H176" s="146"/>
      <c r="I176" s="124"/>
      <c r="J176" s="124"/>
      <c r="K176" s="124"/>
      <c r="L176" s="129"/>
      <c r="M176" s="12"/>
      <c r="O176" s="33"/>
    </row>
    <row r="177" spans="1:29" s="1" customFormat="1" ht="13.2">
      <c r="A177" s="188"/>
      <c r="B177" s="124" t="s">
        <v>203</v>
      </c>
      <c r="C177" s="124"/>
      <c r="D177" s="124"/>
      <c r="E177" s="243">
        <f>E168-SUM(E171:E175)</f>
        <v>0</v>
      </c>
      <c r="F177" s="243">
        <f t="shared" ref="F177:G177" si="6">F168-SUM(F171:F175)</f>
        <v>0</v>
      </c>
      <c r="G177" s="243">
        <f t="shared" si="6"/>
        <v>0</v>
      </c>
      <c r="H177" s="146"/>
      <c r="I177" s="124"/>
      <c r="J177" s="124"/>
      <c r="K177" s="124"/>
      <c r="L177" s="129"/>
      <c r="M177" s="12"/>
      <c r="O177" s="33"/>
    </row>
    <row r="178" spans="1:29" s="1" customFormat="1" ht="13.2">
      <c r="A178" s="188"/>
      <c r="B178" s="124" t="s">
        <v>204</v>
      </c>
      <c r="C178" s="124"/>
      <c r="D178" s="124"/>
      <c r="E178" s="124"/>
      <c r="F178" s="124"/>
      <c r="G178" s="124"/>
      <c r="H178" s="244">
        <f>H168-SUM(H171:H175)</f>
        <v>0</v>
      </c>
      <c r="I178" s="124"/>
      <c r="J178" s="124"/>
      <c r="K178" s="124"/>
      <c r="L178" s="129"/>
      <c r="M178" s="12"/>
      <c r="O178" s="33"/>
    </row>
    <row r="179" spans="1:29" s="1" customFormat="1" ht="13.2">
      <c r="A179" s="188"/>
      <c r="B179" s="124"/>
      <c r="C179" s="124"/>
      <c r="D179" s="124"/>
      <c r="E179" s="124"/>
      <c r="F179" s="124"/>
      <c r="G179" s="124"/>
      <c r="H179" s="243"/>
      <c r="I179" s="124"/>
      <c r="J179" s="124"/>
      <c r="K179" s="124"/>
      <c r="L179" s="129"/>
      <c r="M179" s="12"/>
      <c r="O179" s="33"/>
    </row>
    <row r="180" spans="1:29">
      <c r="A180" s="402" t="s">
        <v>250</v>
      </c>
      <c r="B180" s="403"/>
      <c r="C180" s="403"/>
      <c r="D180" s="403"/>
      <c r="E180" s="403"/>
      <c r="F180" s="403"/>
      <c r="G180" s="403"/>
      <c r="H180" s="403"/>
      <c r="I180" s="403"/>
      <c r="J180" s="403"/>
      <c r="K180" s="403"/>
      <c r="L180" s="404"/>
      <c r="N180" s="9">
        <f>+N101+1</f>
        <v>1</v>
      </c>
      <c r="O180" s="35"/>
    </row>
    <row r="181" spans="1:29">
      <c r="A181" s="138" t="s">
        <v>134</v>
      </c>
      <c r="B181" s="124" t="s">
        <v>154</v>
      </c>
      <c r="C181" s="124"/>
      <c r="D181" s="124"/>
      <c r="E181" s="124"/>
      <c r="F181" s="124"/>
      <c r="G181" s="124"/>
      <c r="H181" s="23"/>
      <c r="I181" s="124"/>
      <c r="J181" s="5"/>
      <c r="K181" s="5"/>
      <c r="L181" s="136"/>
    </row>
    <row r="182" spans="1:29">
      <c r="A182" s="187"/>
      <c r="B182" s="245" t="str">
        <f>IF(UPPER($H$181)="NO","Skip to Section 8",IF(UPPER($H$181)="YES","Complete the New First Mortgage Loan information below",""))</f>
        <v/>
      </c>
      <c r="C182" s="124"/>
      <c r="D182" s="124"/>
      <c r="E182" s="124"/>
      <c r="F182" s="124"/>
      <c r="G182" s="124"/>
      <c r="H182" s="124"/>
      <c r="I182" s="124"/>
      <c r="J182" s="124"/>
      <c r="K182" s="5"/>
      <c r="L182" s="136"/>
    </row>
    <row r="183" spans="1:29">
      <c r="A183" s="187"/>
      <c r="B183" s="247" t="s">
        <v>189</v>
      </c>
      <c r="C183" s="247"/>
      <c r="D183" s="247"/>
      <c r="E183" s="247"/>
      <c r="F183" s="441">
        <v>0</v>
      </c>
      <c r="G183" s="442"/>
      <c r="H183" s="231" t="str">
        <f>IF(AND(H181="Yes",(F183+F184)&lt;Q183),"Fatal Error: Interest + MIP must be at least "&amp;TEXT(Q183,"0.00%"),"")</f>
        <v/>
      </c>
      <c r="J183" s="229"/>
      <c r="K183" s="393"/>
      <c r="L183" s="136"/>
      <c r="N183" s="222"/>
      <c r="O183" s="34">
        <f>IF(AND(H181="Yes",(F183+F184)&lt;Q183),1,0)</f>
        <v>0</v>
      </c>
      <c r="P183" s="230">
        <f>IF(F183+F184&lt;Q183,2,1)</f>
        <v>2</v>
      </c>
      <c r="Q183" s="232">
        <v>0.05</v>
      </c>
      <c r="R183" s="228" t="s">
        <v>190</v>
      </c>
      <c r="S183" s="228"/>
      <c r="T183" s="228"/>
      <c r="U183" s="228"/>
      <c r="V183" s="224"/>
      <c r="W183" s="220"/>
      <c r="X183" s="220"/>
      <c r="Y183" s="223"/>
      <c r="Z183" s="223"/>
      <c r="AA183" s="223"/>
      <c r="AB183" s="226"/>
      <c r="AC183" s="227"/>
    </row>
    <row r="184" spans="1:29">
      <c r="A184" s="187"/>
      <c r="B184" s="247" t="s">
        <v>191</v>
      </c>
      <c r="C184" s="247"/>
      <c r="D184" s="247"/>
      <c r="E184" s="247"/>
      <c r="F184" s="443"/>
      <c r="G184" s="444"/>
      <c r="H184" s="231"/>
      <c r="J184" s="229"/>
      <c r="K184" s="393"/>
      <c r="L184" s="136"/>
      <c r="N184" s="222"/>
      <c r="P184" s="230"/>
      <c r="Q184" s="233">
        <v>40</v>
      </c>
      <c r="R184" s="228" t="s">
        <v>192</v>
      </c>
      <c r="S184" s="228"/>
      <c r="T184" s="228"/>
      <c r="U184" s="228"/>
      <c r="V184" s="224"/>
      <c r="W184" s="220"/>
      <c r="X184" s="220"/>
      <c r="Y184" s="223"/>
      <c r="Z184" s="223"/>
      <c r="AA184" s="223"/>
      <c r="AB184" s="226"/>
      <c r="AC184" s="227"/>
    </row>
    <row r="185" spans="1:29">
      <c r="A185" s="187"/>
      <c r="B185" s="247" t="s">
        <v>179</v>
      </c>
      <c r="C185" s="247"/>
      <c r="D185" s="247"/>
      <c r="E185" s="247"/>
      <c r="F185" s="445"/>
      <c r="G185" s="446"/>
      <c r="H185" s="241" t="str">
        <f>IF(AND(H181="Yes",F185&gt;Q185),"Fatal Error: Exceeds maximum years","")</f>
        <v/>
      </c>
      <c r="J185" s="241"/>
      <c r="K185" s="241"/>
      <c r="L185" s="136"/>
      <c r="N185" s="241"/>
      <c r="O185" s="34">
        <f>IF(AND(H181="Yes",F185&gt;Q185),1,0)</f>
        <v>0</v>
      </c>
      <c r="P185" s="230">
        <f>IF(F185&gt;Q184,3,IF(F185&gt;Q185,2,1))</f>
        <v>1</v>
      </c>
      <c r="Q185" s="233">
        <v>40</v>
      </c>
      <c r="R185" s="228" t="s">
        <v>193</v>
      </c>
      <c r="S185" s="228"/>
      <c r="T185" s="228"/>
      <c r="U185" s="228"/>
      <c r="V185" s="241"/>
      <c r="W185" s="241"/>
      <c r="X185" s="241"/>
      <c r="Y185" s="241"/>
      <c r="Z185" s="241"/>
      <c r="AA185" s="241"/>
      <c r="AB185" s="241"/>
      <c r="AC185" s="242"/>
    </row>
    <row r="186" spans="1:29">
      <c r="A186" s="187"/>
      <c r="B186" s="247" t="s">
        <v>180</v>
      </c>
      <c r="C186" s="247"/>
      <c r="D186" s="247"/>
      <c r="E186" s="247"/>
      <c r="F186" s="445"/>
      <c r="G186" s="446"/>
      <c r="H186" s="241" t="str">
        <f>IF(AND(H181="Yes",F186&lt;Q186),"Fatal Error: Maturity date can occur no earlier than 18 years","")</f>
        <v/>
      </c>
      <c r="J186" s="241"/>
      <c r="K186" s="241"/>
      <c r="L186" s="136"/>
      <c r="N186" s="241"/>
      <c r="O186" s="34">
        <f>IF(AND(H181="Yes",F186&lt;Q186),1,0)</f>
        <v>0</v>
      </c>
      <c r="P186" s="230"/>
      <c r="Q186" s="233">
        <v>18</v>
      </c>
      <c r="R186" s="228"/>
      <c r="S186" s="228"/>
      <c r="T186" s="228"/>
      <c r="U186" s="228"/>
      <c r="V186" s="241"/>
      <c r="W186" s="241"/>
      <c r="X186" s="241"/>
      <c r="Y186" s="241"/>
      <c r="Z186" s="241"/>
      <c r="AA186" s="241"/>
      <c r="AB186" s="241"/>
      <c r="AC186" s="242"/>
    </row>
    <row r="187" spans="1:29">
      <c r="A187" s="187"/>
      <c r="B187" s="247" t="s">
        <v>119</v>
      </c>
      <c r="C187" s="247"/>
      <c r="D187" s="247"/>
      <c r="E187" s="247"/>
      <c r="F187" s="447"/>
      <c r="G187" s="448"/>
      <c r="H187" s="231" t="str">
        <f>IF(AND(H181="Yes",F187&lt;Q187),"Fatal Error: Must be at least "&amp;TEXT(Q187,"0.00"),"")</f>
        <v/>
      </c>
      <c r="J187" s="247"/>
      <c r="K187" s="393"/>
      <c r="L187" s="136"/>
      <c r="N187" s="222"/>
      <c r="O187" s="34">
        <f>IF(AND(H181="Yes",F187&lt;Q187),1,0)</f>
        <v>0</v>
      </c>
      <c r="P187" s="230">
        <f>IF(F187&lt;Q187,2,1)</f>
        <v>2</v>
      </c>
      <c r="Q187" s="234">
        <v>1.2</v>
      </c>
      <c r="R187" s="228" t="s">
        <v>190</v>
      </c>
      <c r="S187" s="228"/>
      <c r="T187" s="228"/>
      <c r="U187" s="228"/>
      <c r="V187" s="224"/>
      <c r="W187" s="220"/>
      <c r="X187" s="220"/>
      <c r="Y187" s="223"/>
      <c r="Z187" s="223"/>
      <c r="AA187" s="223"/>
      <c r="AB187" s="226"/>
      <c r="AC187" s="227"/>
    </row>
    <row r="188" spans="1:29">
      <c r="A188" s="187"/>
      <c r="B188" s="248" t="s">
        <v>194</v>
      </c>
      <c r="C188" s="248"/>
      <c r="D188" s="248"/>
      <c r="E188" s="248"/>
      <c r="F188" s="434">
        <f>IF(AND(H178&gt;0,H181="Yes"),IFERROR(H178/F187/R188,0),0)</f>
        <v>0</v>
      </c>
      <c r="G188" s="435"/>
      <c r="H188" s="236"/>
      <c r="J188" s="249"/>
      <c r="K188" s="222"/>
      <c r="L188" s="136"/>
      <c r="N188" s="222"/>
      <c r="P188" s="237">
        <f>IF(ISERROR(PMT(F183/12,F185*12,-1)*12),0,PMT(F183/12,F185*12,-1)*12)</f>
        <v>0</v>
      </c>
      <c r="Q188" s="228" t="s">
        <v>195</v>
      </c>
      <c r="R188" s="237">
        <f>P188+F184</f>
        <v>0</v>
      </c>
      <c r="S188" s="228" t="s">
        <v>196</v>
      </c>
      <c r="T188" s="228"/>
      <c r="U188" s="228"/>
      <c r="V188" s="220"/>
      <c r="W188" s="220"/>
      <c r="X188" s="223"/>
      <c r="Y188" s="223"/>
      <c r="Z188" s="225"/>
      <c r="AA188" s="226"/>
      <c r="AB188" s="226"/>
      <c r="AC188" s="227"/>
    </row>
    <row r="189" spans="1:29">
      <c r="A189" s="187"/>
      <c r="B189" s="248" t="s">
        <v>197</v>
      </c>
      <c r="C189" s="248"/>
      <c r="D189" s="248"/>
      <c r="E189" s="248"/>
      <c r="F189" s="432"/>
      <c r="G189" s="433"/>
      <c r="H189" s="231" t="str">
        <f>IF(F189&lt;=F188,"","Fatal Error: Proposed loan exceeds maximum supportable loan")</f>
        <v/>
      </c>
      <c r="J189" s="249"/>
      <c r="K189" s="393"/>
      <c r="L189" s="136"/>
      <c r="N189" s="222"/>
      <c r="P189" s="228"/>
      <c r="Q189" s="228"/>
      <c r="R189" s="228"/>
      <c r="S189" s="228"/>
      <c r="T189" s="228"/>
      <c r="U189" s="228"/>
      <c r="V189" s="220"/>
      <c r="W189" s="220"/>
      <c r="X189" s="223"/>
      <c r="Y189" s="223"/>
      <c r="Z189" s="225"/>
      <c r="AA189" s="226"/>
      <c r="AB189" s="226"/>
      <c r="AC189" s="227"/>
    </row>
    <row r="190" spans="1:29">
      <c r="A190" s="187"/>
      <c r="B190" s="250" t="s">
        <v>198</v>
      </c>
      <c r="C190" s="124"/>
      <c r="D190" s="248"/>
      <c r="E190" s="248"/>
      <c r="F190" s="434">
        <f>P190+R190</f>
        <v>0</v>
      </c>
      <c r="G190" s="435"/>
      <c r="H190" s="229"/>
      <c r="J190" s="249"/>
      <c r="K190" s="222"/>
      <c r="L190" s="136"/>
      <c r="N190" s="222"/>
      <c r="P190" s="238">
        <f>IFERROR(-PMT(F183/12,F185*12,F189),0)*12</f>
        <v>0</v>
      </c>
      <c r="Q190" s="228" t="s">
        <v>199</v>
      </c>
      <c r="R190" s="238">
        <f>+F189*F184/12</f>
        <v>0</v>
      </c>
      <c r="S190" s="228" t="s">
        <v>200</v>
      </c>
      <c r="T190" s="228"/>
      <c r="U190" s="228"/>
      <c r="V190" s="220"/>
      <c r="W190" s="220"/>
      <c r="X190" s="223"/>
      <c r="Y190" s="223"/>
      <c r="Z190" s="225"/>
      <c r="AA190" s="226"/>
      <c r="AB190" s="226"/>
      <c r="AC190" s="227"/>
    </row>
    <row r="191" spans="1:29">
      <c r="A191" s="187"/>
      <c r="B191" s="248"/>
      <c r="C191" s="248"/>
      <c r="D191" s="248"/>
      <c r="E191" s="248"/>
      <c r="F191" s="248"/>
      <c r="G191" s="251"/>
      <c r="H191" s="251"/>
      <c r="I191" s="229"/>
      <c r="J191" s="249"/>
      <c r="K191" s="222"/>
      <c r="L191" s="136"/>
      <c r="N191" s="222"/>
      <c r="P191" s="238"/>
      <c r="Q191" s="228"/>
      <c r="R191" s="238"/>
      <c r="S191" s="228"/>
      <c r="T191" s="228"/>
      <c r="U191" s="228"/>
      <c r="V191" s="220"/>
      <c r="W191" s="220"/>
      <c r="X191" s="223"/>
      <c r="Y191" s="223"/>
      <c r="Z191" s="225"/>
      <c r="AA191" s="226"/>
      <c r="AB191" s="226"/>
      <c r="AC191" s="227"/>
    </row>
    <row r="192" spans="1:29">
      <c r="A192" s="187"/>
      <c r="B192" s="147" t="s">
        <v>205</v>
      </c>
      <c r="C192" s="5"/>
      <c r="D192" s="5"/>
      <c r="E192" s="5"/>
      <c r="F192" s="5"/>
      <c r="G192" s="5"/>
      <c r="H192" s="5"/>
      <c r="I192" s="5"/>
      <c r="J192" s="5"/>
      <c r="K192" s="5"/>
      <c r="L192" s="136"/>
    </row>
    <row r="193" spans="1:40" s="1" customFormat="1" ht="13.2">
      <c r="A193" s="188"/>
      <c r="B193" s="124" t="s">
        <v>306</v>
      </c>
      <c r="C193" s="124"/>
      <c r="D193" s="124"/>
      <c r="E193" s="124"/>
      <c r="F193" s="124"/>
      <c r="G193" s="253">
        <f>H168</f>
        <v>0</v>
      </c>
      <c r="I193" s="124"/>
      <c r="J193" s="124"/>
      <c r="K193" s="124"/>
      <c r="L193" s="129"/>
      <c r="M193" s="12"/>
      <c r="O193" s="33"/>
    </row>
    <row r="194" spans="1:40" s="1" customFormat="1" ht="13.2">
      <c r="A194" s="188"/>
      <c r="B194" s="124"/>
      <c r="C194" s="124"/>
      <c r="D194" s="124"/>
      <c r="E194" s="124"/>
      <c r="F194" s="124"/>
      <c r="G194" s="243"/>
      <c r="I194" s="124"/>
      <c r="J194" s="124"/>
      <c r="K194" s="124"/>
      <c r="L194" s="129"/>
      <c r="M194" s="12"/>
      <c r="O194" s="33"/>
    </row>
    <row r="195" spans="1:40" s="1" customFormat="1" ht="13.2">
      <c r="A195" s="188"/>
      <c r="B195" s="124" t="s">
        <v>202</v>
      </c>
      <c r="C195" s="124"/>
      <c r="D195" s="124"/>
      <c r="E195" s="124"/>
      <c r="F195" s="124"/>
      <c r="G195" s="17">
        <f>IF(H181="Yes",F190,0)</f>
        <v>0</v>
      </c>
      <c r="I195" s="124"/>
      <c r="J195" s="124"/>
      <c r="K195" s="124"/>
      <c r="L195" s="129"/>
      <c r="M195" s="12"/>
      <c r="O195" s="33"/>
    </row>
    <row r="196" spans="1:40" s="1" customFormat="1" ht="13.2">
      <c r="A196" s="188"/>
      <c r="B196" s="124" t="s">
        <v>307</v>
      </c>
      <c r="C196" s="124"/>
      <c r="D196" s="124"/>
      <c r="E196" s="124"/>
      <c r="F196" s="124"/>
      <c r="G196" s="17">
        <f>SUM(H171:H175)</f>
        <v>0</v>
      </c>
      <c r="I196" s="264"/>
      <c r="J196" s="124"/>
      <c r="K196" s="124"/>
      <c r="L196" s="129"/>
      <c r="M196" s="12"/>
      <c r="O196" s="33"/>
    </row>
    <row r="197" spans="1:40" s="1" customFormat="1" ht="13.2">
      <c r="A197" s="188"/>
      <c r="B197" s="124"/>
      <c r="C197" s="124"/>
      <c r="D197" s="124"/>
      <c r="E197" s="124"/>
      <c r="F197" s="124"/>
      <c r="G197" s="124"/>
      <c r="I197" s="124"/>
      <c r="J197" s="124"/>
      <c r="K197" s="124"/>
      <c r="L197" s="129"/>
      <c r="M197" s="12"/>
      <c r="O197" s="33"/>
    </row>
    <row r="198" spans="1:40" s="1" customFormat="1" ht="13.2">
      <c r="A198" s="188"/>
      <c r="B198" s="124" t="s">
        <v>118</v>
      </c>
      <c r="C198" s="124"/>
      <c r="D198" s="124"/>
      <c r="E198" s="124"/>
      <c r="F198" s="124"/>
      <c r="G198" s="17">
        <f>G193-SUM(G195:G196)</f>
        <v>0</v>
      </c>
      <c r="H198" s="415" t="str">
        <f>IF(SUM(G195:G196)=0,"","DSCR = "&amp;TEXT(G193/SUM(G195:G196),"0.00"))</f>
        <v/>
      </c>
      <c r="I198" s="264"/>
      <c r="J198" s="124"/>
      <c r="K198" s="124"/>
      <c r="L198" s="129"/>
      <c r="M198" s="12"/>
      <c r="O198" s="33"/>
    </row>
    <row r="199" spans="1:40" s="1" customFormat="1" ht="13.8">
      <c r="A199" s="188"/>
      <c r="B199" s="124"/>
      <c r="C199" s="124"/>
      <c r="D199" s="124"/>
      <c r="E199" s="124"/>
      <c r="F199" s="124"/>
      <c r="G199" s="124"/>
      <c r="H199" s="414"/>
      <c r="I199" s="141"/>
      <c r="J199" s="124"/>
      <c r="K199" s="124"/>
      <c r="L199" s="129"/>
      <c r="M199" s="12"/>
      <c r="O199" s="36"/>
      <c r="P199" s="30">
        <v>1.2</v>
      </c>
      <c r="Q199" s="1" t="s">
        <v>106</v>
      </c>
    </row>
    <row r="200" spans="1:40" s="1" customFormat="1" ht="13.2">
      <c r="A200" s="188"/>
      <c r="B200" s="124"/>
      <c r="C200" s="124"/>
      <c r="D200" s="124"/>
      <c r="E200" s="124"/>
      <c r="F200" s="124"/>
      <c r="G200" s="124"/>
      <c r="H200" s="124"/>
      <c r="I200" s="124"/>
      <c r="J200" s="124"/>
      <c r="K200" s="124"/>
      <c r="L200" s="129"/>
      <c r="M200" s="12"/>
      <c r="O200" s="33"/>
    </row>
    <row r="201" spans="1:40" s="1" customFormat="1">
      <c r="A201" s="408"/>
      <c r="B201" s="6"/>
      <c r="C201" s="6"/>
      <c r="D201" s="6"/>
      <c r="E201" s="6"/>
      <c r="F201" s="6"/>
      <c r="G201" s="6"/>
      <c r="H201" s="6"/>
      <c r="I201" s="6"/>
      <c r="J201" s="6"/>
      <c r="K201" s="6"/>
      <c r="L201" s="6"/>
      <c r="M201" s="12"/>
      <c r="O201" s="33"/>
    </row>
    <row r="202" spans="1:40">
      <c r="A202" s="402" t="s">
        <v>251</v>
      </c>
      <c r="B202" s="403"/>
      <c r="C202" s="403"/>
      <c r="D202" s="403"/>
      <c r="E202" s="403"/>
      <c r="F202" s="403"/>
      <c r="G202" s="403"/>
      <c r="H202" s="403"/>
      <c r="I202" s="403"/>
      <c r="J202" s="403"/>
      <c r="K202" s="403"/>
      <c r="L202" s="404"/>
      <c r="N202" s="9">
        <f>+N130+1</f>
        <v>7</v>
      </c>
      <c r="O202" s="35"/>
    </row>
    <row r="203" spans="1:40">
      <c r="A203" s="187"/>
      <c r="B203" s="5"/>
      <c r="C203" s="5"/>
      <c r="D203" s="5"/>
      <c r="E203" s="5"/>
      <c r="F203" s="5"/>
      <c r="G203" s="5"/>
      <c r="H203" s="5"/>
      <c r="I203" s="5"/>
      <c r="J203" s="5"/>
      <c r="K203" s="5"/>
      <c r="L203" s="136"/>
    </row>
    <row r="204" spans="1:40">
      <c r="A204" s="187"/>
      <c r="B204" s="383" t="s">
        <v>123</v>
      </c>
      <c r="C204" s="383"/>
      <c r="D204" s="5"/>
      <c r="E204" s="5"/>
      <c r="F204" s="5"/>
      <c r="G204" s="5"/>
      <c r="H204" s="5"/>
      <c r="I204" s="5"/>
      <c r="J204" s="5"/>
      <c r="K204" s="5"/>
      <c r="L204" s="136"/>
    </row>
    <row r="205" spans="1:40">
      <c r="A205" s="187"/>
      <c r="B205" s="19" t="s">
        <v>52</v>
      </c>
      <c r="C205" s="19"/>
      <c r="D205" s="19"/>
      <c r="E205" s="19"/>
      <c r="F205" s="515">
        <f>IF(H181="No",0,F189)</f>
        <v>0</v>
      </c>
      <c r="G205" s="515"/>
      <c r="H205" s="159" t="str">
        <f>IF(OR(H181="No",H181=""),"",TEXT(F183,"0.000%")&amp;" + "&amp;TEXT(F184,"0.000%")&amp;" MIP / "&amp;TEXT(F185,"0.0")&amp;" amort / "&amp;TEXT(F185,"0.0")&amp;" maturity")</f>
        <v/>
      </c>
      <c r="I205" s="19"/>
      <c r="J205" s="19"/>
      <c r="K205" s="19"/>
      <c r="L205" s="130"/>
      <c r="M205" s="12"/>
      <c r="N205" s="11"/>
      <c r="O205" s="38"/>
      <c r="P205" s="11"/>
      <c r="Q205" s="11"/>
      <c r="R205" s="11"/>
      <c r="S205" s="11"/>
      <c r="T205" s="11"/>
      <c r="U205" s="11"/>
      <c r="V205" s="11"/>
      <c r="W205" s="11"/>
      <c r="X205" s="11"/>
      <c r="Y205" s="11"/>
      <c r="Z205" s="11"/>
      <c r="AA205" s="11"/>
    </row>
    <row r="206" spans="1:40">
      <c r="A206" s="187"/>
      <c r="B206" s="19" t="s">
        <v>120</v>
      </c>
      <c r="C206" s="19"/>
      <c r="D206" s="19"/>
      <c r="E206" s="19"/>
      <c r="F206" s="515">
        <f>F89</f>
        <v>0</v>
      </c>
      <c r="G206" s="515"/>
      <c r="H206" s="19"/>
      <c r="I206" s="19"/>
      <c r="J206" s="19"/>
      <c r="K206" s="19"/>
      <c r="L206" s="130"/>
      <c r="M206" s="12"/>
      <c r="N206" s="11"/>
      <c r="O206" s="38"/>
      <c r="P206" s="11"/>
      <c r="Q206" s="11"/>
      <c r="R206" s="11"/>
      <c r="S206" s="11"/>
      <c r="T206" s="11"/>
      <c r="U206" s="11"/>
      <c r="V206" s="11"/>
      <c r="W206" s="11"/>
      <c r="X206" s="11"/>
      <c r="Y206" s="11"/>
      <c r="Z206" s="11"/>
      <c r="AA206" s="11"/>
    </row>
    <row r="207" spans="1:40">
      <c r="A207" s="187"/>
      <c r="B207" s="19" t="s">
        <v>121</v>
      </c>
      <c r="C207" s="19"/>
      <c r="D207" s="19"/>
      <c r="E207" s="19"/>
      <c r="F207" s="528">
        <v>0</v>
      </c>
      <c r="G207" s="528"/>
      <c r="H207" s="19"/>
      <c r="I207" s="19"/>
      <c r="J207" s="19"/>
      <c r="K207" s="19"/>
      <c r="L207" s="130"/>
      <c r="M207" s="12"/>
      <c r="N207" s="11"/>
      <c r="O207" s="38"/>
      <c r="P207" s="11"/>
      <c r="Q207" s="11"/>
      <c r="R207" s="11"/>
      <c r="S207" s="11"/>
      <c r="T207" s="11"/>
      <c r="U207" s="11"/>
      <c r="V207" s="11"/>
      <c r="W207" s="11"/>
      <c r="X207" s="11"/>
      <c r="Y207" s="11"/>
      <c r="Z207" s="11"/>
      <c r="AA207" s="11"/>
    </row>
    <row r="208" spans="1:40">
      <c r="A208" s="187"/>
      <c r="B208" s="19" t="s">
        <v>53</v>
      </c>
      <c r="C208" s="19"/>
      <c r="D208" s="19"/>
      <c r="E208" s="19"/>
      <c r="F208" s="528">
        <v>0</v>
      </c>
      <c r="G208" s="528"/>
      <c r="H208" s="416" t="str">
        <f>IF(F208&gt;0,"Choose LIHTC-type ►","")</f>
        <v/>
      </c>
      <c r="I208" s="19"/>
      <c r="J208" s="19"/>
      <c r="K208" s="497"/>
      <c r="L208" s="497"/>
      <c r="M208" s="209"/>
      <c r="N208" s="19">
        <v>0</v>
      </c>
      <c r="O208" s="39">
        <f>IF(AND(F208&gt;0,K208=P208),1,0)</f>
        <v>0</v>
      </c>
      <c r="P208" s="293"/>
      <c r="Q208" s="293" t="s">
        <v>274</v>
      </c>
      <c r="R208" s="293" t="s">
        <v>275</v>
      </c>
      <c r="S208" s="294"/>
      <c r="T208" s="294"/>
      <c r="U208" s="294"/>
      <c r="V208" s="294"/>
      <c r="W208" s="294"/>
      <c r="X208" s="294"/>
      <c r="Y208" s="294"/>
      <c r="Z208" s="294"/>
      <c r="AA208" s="294"/>
      <c r="AB208" s="294"/>
      <c r="AC208" s="294"/>
      <c r="AD208" s="294"/>
      <c r="AE208" s="294"/>
      <c r="AG208" s="295"/>
      <c r="AH208" s="295"/>
      <c r="AI208" s="295"/>
      <c r="AJ208" s="296"/>
      <c r="AK208" s="292"/>
      <c r="AL208" s="293"/>
      <c r="AM208" s="293" t="s">
        <v>274</v>
      </c>
      <c r="AN208" s="293" t="s">
        <v>275</v>
      </c>
    </row>
    <row r="209" spans="1:35">
      <c r="A209" s="187"/>
      <c r="B209" s="494" t="s">
        <v>54</v>
      </c>
      <c r="C209" s="495"/>
      <c r="D209" s="495"/>
      <c r="E209" s="496"/>
      <c r="F209" s="528">
        <v>0</v>
      </c>
      <c r="G209" s="528"/>
      <c r="H209" s="5"/>
      <c r="I209" s="5"/>
      <c r="J209" s="5"/>
      <c r="K209" s="5"/>
      <c r="L209" s="136"/>
      <c r="M209" s="12"/>
      <c r="N209" s="19"/>
      <c r="O209" s="39"/>
      <c r="P209" s="19"/>
      <c r="Q209" s="19"/>
      <c r="R209" s="19"/>
      <c r="S209" s="19"/>
      <c r="T209" s="19"/>
      <c r="U209" s="19"/>
      <c r="V209" s="19"/>
      <c r="W209" s="19"/>
      <c r="X209" s="19"/>
      <c r="Y209" s="19"/>
      <c r="Z209" s="19"/>
      <c r="AA209" s="19"/>
      <c r="AB209" s="19"/>
      <c r="AC209" s="19"/>
      <c r="AD209" s="19"/>
      <c r="AE209" s="19"/>
      <c r="AF209" s="19"/>
      <c r="AG209" s="19"/>
      <c r="AH209" s="19"/>
      <c r="AI209" s="19"/>
    </row>
    <row r="210" spans="1:35">
      <c r="A210" s="187"/>
      <c r="B210" s="494" t="s">
        <v>55</v>
      </c>
      <c r="C210" s="495"/>
      <c r="D210" s="495"/>
      <c r="E210" s="496"/>
      <c r="F210" s="528">
        <v>0</v>
      </c>
      <c r="G210" s="528"/>
      <c r="H210" s="5"/>
      <c r="I210" s="5"/>
      <c r="J210" s="5"/>
      <c r="K210" s="5"/>
      <c r="L210" s="136"/>
      <c r="M210" s="12"/>
      <c r="N210" s="19"/>
      <c r="O210" s="39"/>
      <c r="P210" s="19"/>
      <c r="Q210" s="19"/>
      <c r="R210" s="19"/>
      <c r="S210" s="19"/>
      <c r="T210" s="19"/>
      <c r="U210" s="19"/>
      <c r="V210" s="19"/>
      <c r="W210" s="19"/>
      <c r="X210" s="19"/>
      <c r="Y210" s="19"/>
      <c r="Z210" s="19"/>
      <c r="AA210" s="19"/>
      <c r="AB210" s="19"/>
      <c r="AC210" s="19"/>
      <c r="AD210" s="19"/>
      <c r="AE210" s="19"/>
      <c r="AF210" s="19"/>
      <c r="AG210" s="19"/>
      <c r="AH210" s="19"/>
      <c r="AI210" s="19"/>
    </row>
    <row r="211" spans="1:35">
      <c r="A211" s="187"/>
      <c r="B211" s="494" t="s">
        <v>56</v>
      </c>
      <c r="C211" s="495"/>
      <c r="D211" s="495"/>
      <c r="E211" s="496"/>
      <c r="F211" s="528">
        <v>0</v>
      </c>
      <c r="G211" s="528"/>
      <c r="H211" s="5"/>
      <c r="I211" s="5"/>
      <c r="J211" s="5"/>
      <c r="K211" s="5"/>
      <c r="L211" s="136"/>
      <c r="M211" s="12"/>
      <c r="N211" s="19"/>
      <c r="O211" s="39"/>
      <c r="P211" s="19"/>
      <c r="Q211" s="19"/>
      <c r="R211" s="19"/>
      <c r="S211" s="19"/>
      <c r="T211" s="19"/>
      <c r="U211" s="19"/>
      <c r="V211" s="19"/>
      <c r="W211" s="19"/>
      <c r="X211" s="19"/>
      <c r="Y211" s="19"/>
      <c r="Z211" s="19"/>
      <c r="AA211" s="19"/>
      <c r="AB211" s="19"/>
      <c r="AC211" s="19"/>
      <c r="AD211" s="19"/>
      <c r="AE211" s="19"/>
      <c r="AF211" s="19"/>
      <c r="AG211" s="19"/>
      <c r="AH211" s="19"/>
      <c r="AI211" s="19"/>
    </row>
    <row r="212" spans="1:35">
      <c r="A212" s="187"/>
      <c r="B212" s="494" t="s">
        <v>58</v>
      </c>
      <c r="C212" s="495"/>
      <c r="D212" s="495"/>
      <c r="E212" s="496"/>
      <c r="F212" s="528">
        <v>0</v>
      </c>
      <c r="G212" s="528"/>
      <c r="H212" s="5"/>
      <c r="I212" s="5"/>
      <c r="J212" s="5"/>
      <c r="K212" s="5"/>
      <c r="L212" s="136"/>
      <c r="M212" s="12"/>
      <c r="N212" s="19"/>
      <c r="O212" s="39"/>
      <c r="P212" s="19"/>
      <c r="Q212" s="19"/>
      <c r="R212" s="19"/>
      <c r="S212" s="19"/>
      <c r="T212" s="19"/>
      <c r="U212" s="19"/>
      <c r="V212" s="19"/>
      <c r="W212" s="19"/>
      <c r="X212" s="19"/>
      <c r="Y212" s="19"/>
      <c r="Z212" s="19"/>
      <c r="AA212" s="19"/>
      <c r="AB212" s="19"/>
      <c r="AC212" s="19"/>
      <c r="AD212" s="19"/>
      <c r="AE212" s="19"/>
      <c r="AF212" s="19"/>
      <c r="AG212" s="19"/>
      <c r="AH212" s="19"/>
      <c r="AI212" s="19"/>
    </row>
    <row r="213" spans="1:35">
      <c r="A213" s="187"/>
      <c r="B213" s="494" t="s">
        <v>59</v>
      </c>
      <c r="C213" s="495"/>
      <c r="D213" s="495"/>
      <c r="E213" s="496"/>
      <c r="F213" s="528">
        <v>0</v>
      </c>
      <c r="G213" s="528"/>
      <c r="H213" s="5"/>
      <c r="I213" s="5"/>
      <c r="J213" s="5"/>
      <c r="K213" s="5"/>
      <c r="L213" s="136"/>
      <c r="M213" s="12"/>
      <c r="N213" s="19"/>
      <c r="O213" s="39"/>
      <c r="P213" s="19"/>
      <c r="Q213" s="19"/>
      <c r="R213" s="19"/>
      <c r="S213" s="19"/>
      <c r="T213" s="19"/>
      <c r="U213" s="19"/>
      <c r="V213" s="19"/>
      <c r="W213" s="19"/>
      <c r="X213" s="19"/>
      <c r="Y213" s="19"/>
      <c r="Z213" s="19"/>
      <c r="AA213" s="19"/>
      <c r="AB213" s="19"/>
      <c r="AC213" s="19"/>
      <c r="AD213" s="19"/>
      <c r="AE213" s="19"/>
      <c r="AF213" s="19"/>
      <c r="AG213" s="19"/>
      <c r="AH213" s="19"/>
      <c r="AI213" s="19"/>
    </row>
    <row r="214" spans="1:35">
      <c r="A214" s="187"/>
      <c r="B214" s="494" t="s">
        <v>60</v>
      </c>
      <c r="C214" s="495"/>
      <c r="D214" s="495"/>
      <c r="E214" s="496"/>
      <c r="F214" s="528">
        <v>0</v>
      </c>
      <c r="G214" s="528"/>
      <c r="H214" s="5"/>
      <c r="I214" s="5"/>
      <c r="J214" s="5"/>
      <c r="K214" s="5"/>
      <c r="L214" s="136"/>
      <c r="M214" s="12"/>
      <c r="N214" s="19"/>
      <c r="O214" s="39"/>
      <c r="P214" s="19"/>
      <c r="Q214" s="19"/>
      <c r="R214" s="19"/>
      <c r="S214" s="19"/>
      <c r="T214" s="19"/>
      <c r="U214" s="19"/>
      <c r="V214" s="19"/>
      <c r="W214" s="19"/>
      <c r="X214" s="19"/>
      <c r="Y214" s="19"/>
      <c r="Z214" s="19"/>
      <c r="AA214" s="19"/>
      <c r="AB214" s="19"/>
      <c r="AC214" s="19"/>
      <c r="AD214" s="19"/>
      <c r="AE214" s="19"/>
      <c r="AF214" s="19"/>
      <c r="AG214" s="19"/>
      <c r="AH214" s="19"/>
      <c r="AI214" s="19"/>
    </row>
    <row r="215" spans="1:35">
      <c r="A215" s="187"/>
      <c r="B215" s="494" t="s">
        <v>61</v>
      </c>
      <c r="C215" s="495"/>
      <c r="D215" s="495"/>
      <c r="E215" s="496"/>
      <c r="F215" s="528">
        <v>0</v>
      </c>
      <c r="G215" s="528"/>
      <c r="H215" s="5"/>
      <c r="I215" s="5"/>
      <c r="J215" s="5"/>
      <c r="K215" s="5"/>
      <c r="L215" s="136"/>
      <c r="M215" s="12"/>
      <c r="N215" s="19"/>
      <c r="O215" s="39"/>
      <c r="P215" s="19"/>
      <c r="Q215" s="19"/>
      <c r="R215" s="19"/>
      <c r="S215" s="19"/>
      <c r="T215" s="19"/>
      <c r="U215" s="19"/>
      <c r="V215" s="19"/>
      <c r="W215" s="19"/>
      <c r="X215" s="19"/>
      <c r="Y215" s="19"/>
      <c r="Z215" s="19"/>
      <c r="AA215" s="19"/>
      <c r="AB215" s="19"/>
      <c r="AC215" s="19"/>
      <c r="AD215" s="19"/>
      <c r="AE215" s="19"/>
      <c r="AF215" s="19"/>
      <c r="AG215" s="19"/>
      <c r="AH215" s="19"/>
      <c r="AI215" s="19"/>
    </row>
    <row r="216" spans="1:35">
      <c r="A216" s="187"/>
      <c r="B216" s="150" t="s">
        <v>57</v>
      </c>
      <c r="C216" s="5"/>
      <c r="D216" s="5"/>
      <c r="E216" s="5"/>
      <c r="F216" s="527">
        <f>SUM(F205:G215)</f>
        <v>0</v>
      </c>
      <c r="G216" s="527"/>
      <c r="H216" s="139" t="str">
        <f>IF(F216=0,"","Submit a Financing Letter of Intent for each source of funds")</f>
        <v/>
      </c>
      <c r="I216" s="5"/>
      <c r="J216" s="5"/>
      <c r="K216" s="5"/>
      <c r="L216" s="136"/>
    </row>
    <row r="217" spans="1:35" s="10" customFormat="1" ht="13.2">
      <c r="A217" s="190"/>
      <c r="B217" s="139"/>
      <c r="C217" s="139"/>
      <c r="D217" s="139"/>
      <c r="E217" s="139"/>
      <c r="F217" s="139"/>
      <c r="G217" s="139"/>
      <c r="H217" s="139"/>
      <c r="I217" s="139"/>
      <c r="J217" s="139"/>
      <c r="K217" s="139"/>
      <c r="L217" s="145"/>
      <c r="M217" s="13"/>
      <c r="O217" s="37"/>
    </row>
    <row r="218" spans="1:35">
      <c r="A218" s="187"/>
      <c r="B218" s="383" t="s">
        <v>124</v>
      </c>
      <c r="C218" s="383"/>
      <c r="D218" s="5"/>
      <c r="E218" s="5"/>
      <c r="F218" s="5"/>
      <c r="G218" s="5"/>
      <c r="H218" s="5"/>
      <c r="I218" s="5"/>
      <c r="J218" s="5"/>
      <c r="K218" s="5"/>
      <c r="L218" s="136"/>
    </row>
    <row r="219" spans="1:35">
      <c r="A219" s="259"/>
      <c r="B219" s="257" t="s">
        <v>206</v>
      </c>
      <c r="C219" s="5"/>
      <c r="D219" s="5"/>
      <c r="E219" s="5"/>
      <c r="F219" s="5"/>
      <c r="G219" s="5"/>
      <c r="H219" s="5"/>
      <c r="I219" s="5"/>
      <c r="J219" s="5"/>
      <c r="K219" s="5"/>
      <c r="L219" s="136"/>
    </row>
    <row r="220" spans="1:35" ht="15.75" customHeight="1">
      <c r="A220" s="302" t="s">
        <v>134</v>
      </c>
      <c r="B220" s="385" t="s">
        <v>207</v>
      </c>
      <c r="C220" s="256"/>
      <c r="D220" s="256"/>
      <c r="E220" s="256"/>
      <c r="F220" s="436">
        <v>0</v>
      </c>
      <c r="G220" s="436"/>
      <c r="H220" s="5"/>
      <c r="I220" s="5"/>
      <c r="J220" s="5"/>
      <c r="K220" s="5"/>
      <c r="L220" s="136"/>
      <c r="P220" s="256"/>
      <c r="Q220" s="256"/>
      <c r="R220" s="256"/>
      <c r="S220" s="256"/>
      <c r="T220" s="256"/>
      <c r="U220" s="256"/>
      <c r="V220" s="256"/>
      <c r="W220" s="256"/>
      <c r="X220" s="256"/>
    </row>
    <row r="221" spans="1:35">
      <c r="A221" s="302" t="s">
        <v>134</v>
      </c>
      <c r="B221" s="385" t="s">
        <v>308</v>
      </c>
      <c r="C221" s="254"/>
      <c r="D221" s="254"/>
      <c r="E221" s="254"/>
      <c r="F221" s="490">
        <f>IF(I113="no",0,F101)+IF(I127="no",0,F118)</f>
        <v>0</v>
      </c>
      <c r="G221" s="491"/>
      <c r="H221" s="5"/>
      <c r="I221" s="5"/>
      <c r="J221" s="5"/>
      <c r="K221" s="5"/>
      <c r="L221" s="136"/>
      <c r="P221" s="254"/>
      <c r="Q221" s="254"/>
      <c r="R221" s="254"/>
      <c r="S221" s="254"/>
      <c r="T221" s="254"/>
      <c r="U221" s="254"/>
      <c r="V221" s="254"/>
      <c r="W221" s="254"/>
      <c r="X221" s="254"/>
    </row>
    <row r="222" spans="1:35">
      <c r="A222" s="302" t="s">
        <v>134</v>
      </c>
      <c r="B222" s="385" t="s">
        <v>208</v>
      </c>
      <c r="C222" s="254"/>
      <c r="D222" s="254"/>
      <c r="E222" s="254"/>
      <c r="F222" s="436">
        <v>0</v>
      </c>
      <c r="G222" s="436"/>
      <c r="H222" s="5"/>
      <c r="I222" s="5"/>
      <c r="J222" s="5"/>
      <c r="K222" s="5"/>
      <c r="L222" s="136"/>
      <c r="P222" s="254"/>
      <c r="Q222" s="254"/>
      <c r="R222" s="254"/>
      <c r="S222" s="254"/>
      <c r="T222" s="254"/>
      <c r="U222" s="254"/>
      <c r="V222" s="254"/>
      <c r="W222" s="254"/>
      <c r="X222" s="254"/>
    </row>
    <row r="223" spans="1:35">
      <c r="A223" s="302" t="s">
        <v>134</v>
      </c>
      <c r="B223" s="257" t="s">
        <v>209</v>
      </c>
      <c r="C223" s="256"/>
      <c r="D223" s="256"/>
      <c r="E223" s="256"/>
      <c r="F223" s="490">
        <f>F79</f>
        <v>0</v>
      </c>
      <c r="G223" s="491"/>
      <c r="H223" s="5"/>
      <c r="I223" s="5"/>
      <c r="J223" s="5"/>
      <c r="K223" s="5"/>
      <c r="L223" s="136"/>
      <c r="P223" s="256"/>
      <c r="Q223" s="256"/>
      <c r="R223" s="256"/>
      <c r="S223" s="256"/>
      <c r="T223" s="256"/>
      <c r="U223" s="256"/>
      <c r="V223" s="256"/>
      <c r="W223" s="256"/>
      <c r="X223" s="256"/>
    </row>
    <row r="224" spans="1:35">
      <c r="A224" s="302" t="s">
        <v>134</v>
      </c>
      <c r="B224" s="257" t="s">
        <v>63</v>
      </c>
      <c r="C224" s="255"/>
      <c r="D224" s="255"/>
      <c r="E224" s="255"/>
      <c r="F224" s="436">
        <v>0</v>
      </c>
      <c r="G224" s="436"/>
      <c r="H224" s="5"/>
      <c r="I224" s="5"/>
      <c r="J224" s="5"/>
      <c r="K224" s="5"/>
      <c r="L224" s="136"/>
      <c r="P224" s="255"/>
      <c r="Q224" s="255"/>
      <c r="R224" s="255"/>
      <c r="S224" s="255"/>
      <c r="T224" s="255"/>
      <c r="U224" s="255"/>
      <c r="V224" s="255"/>
      <c r="W224" s="255"/>
      <c r="X224" s="255"/>
    </row>
    <row r="225" spans="1:24" s="389" customFormat="1">
      <c r="A225" s="384"/>
      <c r="B225" s="257" t="s">
        <v>210</v>
      </c>
      <c r="C225" s="385"/>
      <c r="D225" s="385"/>
      <c r="E225" s="385"/>
      <c r="F225" s="386"/>
      <c r="G225" s="386"/>
      <c r="H225" s="140"/>
      <c r="I225" s="140"/>
      <c r="J225" s="140"/>
      <c r="K225" s="140"/>
      <c r="L225" s="387"/>
      <c r="M225" s="388"/>
      <c r="O225" s="390"/>
      <c r="P225" s="385"/>
      <c r="Q225" s="385"/>
      <c r="R225" s="385"/>
      <c r="S225" s="385"/>
      <c r="T225" s="385"/>
      <c r="U225" s="385"/>
      <c r="V225" s="385"/>
      <c r="W225" s="385"/>
      <c r="X225" s="385"/>
    </row>
    <row r="226" spans="1:24" ht="15.75" customHeight="1">
      <c r="A226" s="302" t="s">
        <v>134</v>
      </c>
      <c r="B226" s="385" t="s">
        <v>211</v>
      </c>
      <c r="C226" s="256"/>
      <c r="D226" s="256"/>
      <c r="E226" s="256"/>
      <c r="F226" s="436">
        <v>0</v>
      </c>
      <c r="G226" s="436"/>
      <c r="H226" s="5"/>
      <c r="I226" s="5"/>
      <c r="J226" s="5"/>
      <c r="K226" s="5"/>
      <c r="L226" s="136"/>
      <c r="P226" s="256"/>
      <c r="Q226" s="256"/>
      <c r="R226" s="256"/>
      <c r="S226" s="256"/>
      <c r="T226" s="256"/>
      <c r="U226" s="256"/>
      <c r="V226" s="256"/>
      <c r="W226" s="256"/>
      <c r="X226" s="256"/>
    </row>
    <row r="227" spans="1:24">
      <c r="A227" s="302" t="s">
        <v>134</v>
      </c>
      <c r="B227" s="385" t="s">
        <v>212</v>
      </c>
      <c r="C227" s="254"/>
      <c r="D227" s="254"/>
      <c r="E227" s="254"/>
      <c r="F227" s="436">
        <v>0</v>
      </c>
      <c r="G227" s="436"/>
      <c r="H227" s="5"/>
      <c r="I227" s="5"/>
      <c r="J227" s="5"/>
      <c r="K227" s="5"/>
      <c r="L227" s="136"/>
      <c r="P227" s="254"/>
      <c r="Q227" s="254"/>
      <c r="R227" s="254"/>
      <c r="S227" s="254"/>
      <c r="T227" s="254"/>
      <c r="U227" s="254"/>
      <c r="V227" s="254"/>
      <c r="W227" s="254"/>
      <c r="X227" s="254"/>
    </row>
    <row r="228" spans="1:24">
      <c r="A228" s="302" t="s">
        <v>134</v>
      </c>
      <c r="B228" s="385" t="s">
        <v>213</v>
      </c>
      <c r="C228" s="254"/>
      <c r="D228" s="254"/>
      <c r="E228" s="254"/>
      <c r="F228" s="436">
        <v>0</v>
      </c>
      <c r="G228" s="436"/>
      <c r="H228" s="5"/>
      <c r="I228" s="5"/>
      <c r="J228" s="5"/>
      <c r="K228" s="5"/>
      <c r="L228" s="136"/>
      <c r="P228" s="254"/>
      <c r="Q228" s="254"/>
      <c r="R228" s="254"/>
      <c r="S228" s="254"/>
      <c r="T228" s="254"/>
      <c r="U228" s="254"/>
      <c r="V228" s="254"/>
      <c r="W228" s="254"/>
      <c r="X228" s="254"/>
    </row>
    <row r="229" spans="1:24">
      <c r="A229" s="302" t="s">
        <v>134</v>
      </c>
      <c r="B229" s="385" t="s">
        <v>214</v>
      </c>
      <c r="C229" s="254"/>
      <c r="D229" s="254"/>
      <c r="E229" s="254"/>
      <c r="F229" s="436">
        <v>0</v>
      </c>
      <c r="G229" s="436"/>
      <c r="H229" s="5"/>
      <c r="I229" s="5"/>
      <c r="J229" s="5"/>
      <c r="K229" s="5"/>
      <c r="L229" s="136"/>
      <c r="P229" s="254"/>
      <c r="Q229" s="254"/>
      <c r="R229" s="254"/>
      <c r="S229" s="254"/>
      <c r="T229" s="254"/>
      <c r="U229" s="254"/>
      <c r="V229" s="254"/>
      <c r="W229" s="254"/>
      <c r="X229" s="254"/>
    </row>
    <row r="230" spans="1:24">
      <c r="A230" s="302" t="s">
        <v>134</v>
      </c>
      <c r="B230" s="385" t="s">
        <v>215</v>
      </c>
      <c r="C230" s="254"/>
      <c r="D230" s="254"/>
      <c r="E230" s="254"/>
      <c r="F230" s="436">
        <v>0</v>
      </c>
      <c r="G230" s="436"/>
      <c r="H230" s="5"/>
      <c r="I230" s="5"/>
      <c r="J230" s="5"/>
      <c r="K230" s="5"/>
      <c r="L230" s="136"/>
      <c r="P230" s="254"/>
      <c r="Q230" s="254"/>
      <c r="R230" s="254"/>
      <c r="S230" s="254"/>
      <c r="T230" s="254"/>
      <c r="U230" s="254"/>
      <c r="V230" s="254"/>
      <c r="W230" s="254"/>
      <c r="X230" s="254"/>
    </row>
    <row r="231" spans="1:24">
      <c r="A231" s="302" t="s">
        <v>134</v>
      </c>
      <c r="B231" s="385" t="s">
        <v>34</v>
      </c>
      <c r="C231" s="254"/>
      <c r="D231" s="254"/>
      <c r="E231" s="254"/>
      <c r="F231" s="436">
        <v>0</v>
      </c>
      <c r="G231" s="436"/>
      <c r="H231" s="5"/>
      <c r="I231" s="5"/>
      <c r="J231" s="5"/>
      <c r="K231" s="5"/>
      <c r="L231" s="136"/>
      <c r="P231" s="254"/>
      <c r="Q231" s="254"/>
      <c r="R231" s="254"/>
      <c r="S231" s="254"/>
      <c r="T231" s="254"/>
      <c r="U231" s="254"/>
      <c r="V231" s="254"/>
      <c r="W231" s="254"/>
      <c r="X231" s="254"/>
    </row>
    <row r="232" spans="1:24">
      <c r="A232" s="302" t="s">
        <v>134</v>
      </c>
      <c r="B232" s="385" t="s">
        <v>37</v>
      </c>
      <c r="C232" s="254"/>
      <c r="D232" s="254"/>
      <c r="E232" s="254"/>
      <c r="F232" s="436">
        <v>0</v>
      </c>
      <c r="G232" s="436"/>
      <c r="H232" s="5"/>
      <c r="I232" s="5"/>
      <c r="J232" s="5"/>
      <c r="K232" s="5"/>
      <c r="L232" s="136"/>
      <c r="P232" s="254"/>
      <c r="Q232" s="254"/>
      <c r="R232" s="254"/>
      <c r="S232" s="254"/>
      <c r="T232" s="254"/>
      <c r="U232" s="254"/>
      <c r="V232" s="254"/>
      <c r="W232" s="254"/>
      <c r="X232" s="254"/>
    </row>
    <row r="233" spans="1:24">
      <c r="A233" s="302" t="s">
        <v>134</v>
      </c>
      <c r="B233" s="385" t="s">
        <v>216</v>
      </c>
      <c r="C233" s="254"/>
      <c r="D233" s="254"/>
      <c r="E233" s="254"/>
      <c r="F233" s="436">
        <v>0</v>
      </c>
      <c r="G233" s="436"/>
      <c r="H233" s="5"/>
      <c r="I233" s="5"/>
      <c r="J233" s="5"/>
      <c r="K233" s="5"/>
      <c r="L233" s="136"/>
      <c r="P233" s="254"/>
      <c r="Q233" s="254"/>
      <c r="R233" s="254"/>
      <c r="S233" s="254"/>
      <c r="T233" s="254"/>
      <c r="U233" s="254"/>
      <c r="V233" s="254"/>
      <c r="W233" s="254"/>
      <c r="X233" s="254"/>
    </row>
    <row r="234" spans="1:24">
      <c r="A234" s="302" t="s">
        <v>134</v>
      </c>
      <c r="B234" s="385" t="s">
        <v>217</v>
      </c>
      <c r="C234" s="254"/>
      <c r="D234" s="254"/>
      <c r="E234" s="254"/>
      <c r="F234" s="436">
        <v>0</v>
      </c>
      <c r="G234" s="436"/>
      <c r="H234" s="5"/>
      <c r="I234" s="5"/>
      <c r="J234" s="5"/>
      <c r="K234" s="5"/>
      <c r="L234" s="136"/>
      <c r="P234" s="254"/>
      <c r="Q234" s="254"/>
      <c r="R234" s="254"/>
      <c r="S234" s="254"/>
      <c r="T234" s="254"/>
      <c r="U234" s="254"/>
      <c r="V234" s="254"/>
      <c r="W234" s="254"/>
      <c r="X234" s="254"/>
    </row>
    <row r="235" spans="1:24">
      <c r="A235" s="302" t="s">
        <v>134</v>
      </c>
      <c r="B235" s="385" t="s">
        <v>208</v>
      </c>
      <c r="C235" s="254"/>
      <c r="D235" s="254"/>
      <c r="E235" s="254"/>
      <c r="F235" s="436">
        <v>0</v>
      </c>
      <c r="G235" s="436"/>
      <c r="H235" s="5"/>
      <c r="I235" s="5"/>
      <c r="J235" s="5"/>
      <c r="K235" s="5"/>
      <c r="L235" s="136"/>
      <c r="P235" s="254"/>
      <c r="Q235" s="254"/>
      <c r="R235" s="254"/>
      <c r="S235" s="254"/>
      <c r="T235" s="254"/>
      <c r="U235" s="254"/>
      <c r="V235" s="254"/>
      <c r="W235" s="254"/>
      <c r="X235" s="254"/>
    </row>
    <row r="236" spans="1:24" s="389" customFormat="1">
      <c r="A236" s="384"/>
      <c r="B236" s="257" t="s">
        <v>218</v>
      </c>
      <c r="C236" s="385"/>
      <c r="D236" s="385"/>
      <c r="E236" s="385"/>
      <c r="F236" s="386"/>
      <c r="G236" s="386"/>
      <c r="H236" s="140"/>
      <c r="I236" s="140"/>
      <c r="J236" s="140"/>
      <c r="K236" s="140"/>
      <c r="L236" s="387"/>
      <c r="M236" s="388"/>
      <c r="O236" s="390"/>
      <c r="P236" s="385"/>
      <c r="Q236" s="385"/>
      <c r="R236" s="385"/>
      <c r="S236" s="385"/>
      <c r="T236" s="385"/>
      <c r="U236" s="385"/>
      <c r="V236" s="385"/>
      <c r="W236" s="385"/>
      <c r="X236" s="385"/>
    </row>
    <row r="237" spans="1:24" ht="15.75" customHeight="1">
      <c r="A237" s="302" t="s">
        <v>134</v>
      </c>
      <c r="B237" s="385" t="s">
        <v>219</v>
      </c>
      <c r="C237" s="256"/>
      <c r="D237" s="256"/>
      <c r="E237" s="256"/>
      <c r="F237" s="436">
        <v>0</v>
      </c>
      <c r="G237" s="436"/>
      <c r="H237" s="5"/>
      <c r="I237" s="5"/>
      <c r="J237" s="5"/>
      <c r="K237" s="5"/>
      <c r="L237" s="136"/>
      <c r="P237" s="256"/>
      <c r="Q237" s="256"/>
      <c r="R237" s="256"/>
      <c r="S237" s="256"/>
      <c r="T237" s="256"/>
      <c r="U237" s="256"/>
      <c r="V237" s="256"/>
      <c r="W237" s="256"/>
      <c r="X237" s="256"/>
    </row>
    <row r="238" spans="1:24">
      <c r="A238" s="302" t="s">
        <v>134</v>
      </c>
      <c r="B238" s="385" t="s">
        <v>220</v>
      </c>
      <c r="C238" s="254"/>
      <c r="D238" s="254"/>
      <c r="E238" s="254"/>
      <c r="F238" s="436">
        <v>0</v>
      </c>
      <c r="G238" s="436"/>
      <c r="H238" s="5"/>
      <c r="I238" s="5"/>
      <c r="J238" s="5"/>
      <c r="K238" s="5"/>
      <c r="L238" s="136"/>
      <c r="P238" s="254"/>
      <c r="Q238" s="254"/>
      <c r="R238" s="254"/>
      <c r="S238" s="254"/>
      <c r="T238" s="254"/>
      <c r="U238" s="254"/>
      <c r="V238" s="254"/>
      <c r="W238" s="254"/>
      <c r="X238" s="254"/>
    </row>
    <row r="239" spans="1:24">
      <c r="A239" s="302" t="s">
        <v>134</v>
      </c>
      <c r="B239" s="385" t="s">
        <v>221</v>
      </c>
      <c r="C239" s="254"/>
      <c r="D239" s="254"/>
      <c r="E239" s="254"/>
      <c r="F239" s="436">
        <v>0</v>
      </c>
      <c r="G239" s="436"/>
      <c r="H239" s="5"/>
      <c r="I239" s="5"/>
      <c r="J239" s="5"/>
      <c r="K239" s="5"/>
      <c r="L239" s="136"/>
      <c r="P239" s="254"/>
      <c r="Q239" s="254"/>
      <c r="R239" s="254"/>
      <c r="S239" s="254"/>
      <c r="T239" s="254"/>
      <c r="U239" s="254"/>
      <c r="V239" s="254"/>
      <c r="W239" s="254"/>
      <c r="X239" s="254"/>
    </row>
    <row r="240" spans="1:24">
      <c r="A240" s="302" t="s">
        <v>134</v>
      </c>
      <c r="B240" s="385" t="s">
        <v>222</v>
      </c>
      <c r="C240" s="254"/>
      <c r="D240" s="254"/>
      <c r="E240" s="254"/>
      <c r="F240" s="436">
        <v>0</v>
      </c>
      <c r="G240" s="436"/>
      <c r="H240" s="5"/>
      <c r="I240" s="5"/>
      <c r="J240" s="5"/>
      <c r="K240" s="5"/>
      <c r="L240" s="136"/>
      <c r="P240" s="254"/>
      <c r="Q240" s="254"/>
      <c r="R240" s="254"/>
      <c r="S240" s="254"/>
      <c r="T240" s="254"/>
      <c r="U240" s="254"/>
      <c r="V240" s="254"/>
      <c r="W240" s="254"/>
      <c r="X240" s="254"/>
    </row>
    <row r="241" spans="1:24">
      <c r="A241" s="302" t="s">
        <v>134</v>
      </c>
      <c r="B241" s="385" t="s">
        <v>223</v>
      </c>
      <c r="C241" s="254"/>
      <c r="D241" s="254"/>
      <c r="E241" s="254"/>
      <c r="F241" s="436">
        <v>0</v>
      </c>
      <c r="G241" s="436"/>
      <c r="H241" s="5"/>
      <c r="I241" s="5"/>
      <c r="J241" s="5"/>
      <c r="K241" s="5"/>
      <c r="L241" s="136"/>
      <c r="P241" s="254"/>
      <c r="Q241" s="254"/>
      <c r="R241" s="254"/>
      <c r="S241" s="254"/>
      <c r="T241" s="254"/>
      <c r="U241" s="254"/>
      <c r="V241" s="254"/>
      <c r="W241" s="254"/>
      <c r="X241" s="254"/>
    </row>
    <row r="242" spans="1:24">
      <c r="A242" s="302" t="s">
        <v>134</v>
      </c>
      <c r="B242" s="385" t="s">
        <v>224</v>
      </c>
      <c r="C242" s="254"/>
      <c r="D242" s="254"/>
      <c r="E242" s="254"/>
      <c r="F242" s="436">
        <v>0</v>
      </c>
      <c r="G242" s="436"/>
      <c r="H242" s="5"/>
      <c r="I242" s="5"/>
      <c r="J242" s="5"/>
      <c r="K242" s="5"/>
      <c r="L242" s="136"/>
      <c r="P242" s="254"/>
      <c r="Q242" s="254"/>
      <c r="R242" s="254"/>
      <c r="S242" s="254"/>
      <c r="T242" s="254"/>
      <c r="U242" s="254"/>
      <c r="V242" s="254"/>
      <c r="W242" s="254"/>
      <c r="X242" s="254"/>
    </row>
    <row r="243" spans="1:24">
      <c r="A243" s="302" t="s">
        <v>134</v>
      </c>
      <c r="B243" s="385" t="s">
        <v>225</v>
      </c>
      <c r="C243" s="254"/>
      <c r="D243" s="254"/>
      <c r="E243" s="254"/>
      <c r="F243" s="436">
        <v>0</v>
      </c>
      <c r="G243" s="436"/>
      <c r="H243" s="5"/>
      <c r="I243" s="5"/>
      <c r="J243" s="5"/>
      <c r="K243" s="5"/>
      <c r="L243" s="136"/>
      <c r="P243" s="254"/>
      <c r="Q243" s="254"/>
      <c r="R243" s="254"/>
      <c r="S243" s="254"/>
      <c r="T243" s="254"/>
      <c r="U243" s="254"/>
      <c r="V243" s="254"/>
      <c r="W243" s="254"/>
      <c r="X243" s="254"/>
    </row>
    <row r="244" spans="1:24">
      <c r="A244" s="302" t="s">
        <v>134</v>
      </c>
      <c r="B244" s="385" t="s">
        <v>117</v>
      </c>
      <c r="C244" s="254"/>
      <c r="D244" s="254"/>
      <c r="E244" s="254"/>
      <c r="F244" s="436">
        <v>0</v>
      </c>
      <c r="G244" s="436"/>
      <c r="H244" s="5"/>
      <c r="I244" s="5"/>
      <c r="J244" s="5"/>
      <c r="K244" s="5"/>
      <c r="L244" s="136"/>
      <c r="P244" s="254"/>
      <c r="Q244" s="254"/>
      <c r="R244" s="254"/>
      <c r="S244" s="254"/>
      <c r="T244" s="254"/>
      <c r="U244" s="254"/>
      <c r="V244" s="254"/>
      <c r="W244" s="254"/>
      <c r="X244" s="254"/>
    </row>
    <row r="245" spans="1:24">
      <c r="A245" s="302" t="s">
        <v>134</v>
      </c>
      <c r="B245" s="385" t="s">
        <v>226</v>
      </c>
      <c r="C245" s="254"/>
      <c r="D245" s="254"/>
      <c r="E245" s="254"/>
      <c r="F245" s="436">
        <v>0</v>
      </c>
      <c r="G245" s="436"/>
      <c r="H245" s="5"/>
      <c r="I245" s="5"/>
      <c r="J245" s="5"/>
      <c r="K245" s="5"/>
      <c r="L245" s="136"/>
      <c r="P245" s="254"/>
      <c r="Q245" s="254"/>
      <c r="R245" s="254"/>
      <c r="S245" s="254"/>
      <c r="T245" s="254"/>
      <c r="U245" s="254"/>
      <c r="V245" s="254"/>
      <c r="W245" s="254"/>
      <c r="X245" s="254"/>
    </row>
    <row r="246" spans="1:24">
      <c r="A246" s="302" t="s">
        <v>134</v>
      </c>
      <c r="B246" s="385" t="s">
        <v>227</v>
      </c>
      <c r="C246" s="254"/>
      <c r="D246" s="254"/>
      <c r="E246" s="254"/>
      <c r="F246" s="436">
        <v>0</v>
      </c>
      <c r="G246" s="436"/>
      <c r="H246" s="5"/>
      <c r="I246" s="5"/>
      <c r="J246" s="5"/>
      <c r="K246" s="5"/>
      <c r="L246" s="136"/>
      <c r="P246" s="254"/>
      <c r="Q246" s="254"/>
      <c r="R246" s="254"/>
      <c r="S246" s="254"/>
      <c r="T246" s="254"/>
      <c r="U246" s="254"/>
      <c r="V246" s="254"/>
      <c r="W246" s="254"/>
      <c r="X246" s="254"/>
    </row>
    <row r="247" spans="1:24">
      <c r="A247" s="302" t="s">
        <v>134</v>
      </c>
      <c r="B247" s="385" t="s">
        <v>228</v>
      </c>
      <c r="C247" s="254"/>
      <c r="D247" s="254"/>
      <c r="E247" s="254"/>
      <c r="F247" s="436">
        <v>0</v>
      </c>
      <c r="G247" s="436"/>
      <c r="H247" s="5"/>
      <c r="I247" s="5"/>
      <c r="J247" s="5"/>
      <c r="K247" s="5"/>
      <c r="L247" s="136"/>
      <c r="P247" s="254"/>
      <c r="Q247" s="254"/>
      <c r="R247" s="254"/>
      <c r="S247" s="254"/>
      <c r="T247" s="254"/>
      <c r="U247" s="254"/>
      <c r="V247" s="254"/>
      <c r="W247" s="254"/>
      <c r="X247" s="254"/>
    </row>
    <row r="248" spans="1:24">
      <c r="A248" s="302" t="s">
        <v>134</v>
      </c>
      <c r="B248" s="385" t="s">
        <v>229</v>
      </c>
      <c r="C248" s="254"/>
      <c r="D248" s="254"/>
      <c r="E248" s="254"/>
      <c r="F248" s="436">
        <v>0</v>
      </c>
      <c r="G248" s="436"/>
      <c r="H248" s="5"/>
      <c r="I248" s="5"/>
      <c r="J248" s="5"/>
      <c r="K248" s="5"/>
      <c r="L248" s="136"/>
      <c r="P248" s="254"/>
      <c r="Q248" s="254"/>
      <c r="R248" s="254"/>
      <c r="S248" s="254"/>
      <c r="T248" s="254"/>
      <c r="U248" s="254"/>
      <c r="V248" s="254"/>
      <c r="W248" s="254"/>
      <c r="X248" s="254"/>
    </row>
    <row r="249" spans="1:24">
      <c r="A249" s="302" t="s">
        <v>134</v>
      </c>
      <c r="B249" s="385" t="s">
        <v>230</v>
      </c>
      <c r="C249" s="254"/>
      <c r="D249" s="254"/>
      <c r="E249" s="254"/>
      <c r="F249" s="436">
        <v>0</v>
      </c>
      <c r="G249" s="436"/>
      <c r="H249" s="5"/>
      <c r="I249" s="5"/>
      <c r="J249" s="5"/>
      <c r="K249" s="5"/>
      <c r="L249" s="136"/>
      <c r="P249" s="254"/>
      <c r="Q249" s="254"/>
      <c r="R249" s="254"/>
      <c r="S249" s="254"/>
      <c r="T249" s="254"/>
      <c r="U249" s="254"/>
      <c r="V249" s="254"/>
      <c r="W249" s="254"/>
      <c r="X249" s="254"/>
    </row>
    <row r="250" spans="1:24">
      <c r="A250" s="302" t="s">
        <v>134</v>
      </c>
      <c r="B250" s="385" t="s">
        <v>208</v>
      </c>
      <c r="C250" s="254"/>
      <c r="D250" s="254"/>
      <c r="E250" s="254"/>
      <c r="F250" s="436">
        <v>0</v>
      </c>
      <c r="G250" s="436"/>
      <c r="H250" s="5"/>
      <c r="I250" s="5"/>
      <c r="J250" s="5"/>
      <c r="K250" s="5"/>
      <c r="L250" s="136"/>
      <c r="P250" s="254"/>
      <c r="Q250" s="254"/>
      <c r="R250" s="254"/>
      <c r="S250" s="254"/>
      <c r="T250" s="254"/>
      <c r="U250" s="254"/>
      <c r="V250" s="254"/>
      <c r="W250" s="254"/>
      <c r="X250" s="254"/>
    </row>
    <row r="251" spans="1:24">
      <c r="A251" s="303"/>
      <c r="B251" s="257" t="s">
        <v>231</v>
      </c>
      <c r="C251" s="254"/>
      <c r="D251" s="254"/>
      <c r="E251" s="254"/>
      <c r="F251" s="262"/>
      <c r="G251" s="262"/>
      <c r="H251" s="5"/>
      <c r="I251" s="5"/>
      <c r="J251" s="5"/>
      <c r="K251" s="5"/>
      <c r="L251" s="136"/>
      <c r="P251" s="254"/>
      <c r="Q251" s="254"/>
      <c r="R251" s="254"/>
      <c r="S251" s="254"/>
      <c r="T251" s="254"/>
      <c r="U251" s="254"/>
      <c r="V251" s="254"/>
      <c r="W251" s="254"/>
      <c r="X251" s="254"/>
    </row>
    <row r="252" spans="1:24" ht="15.75" customHeight="1">
      <c r="A252" s="302" t="s">
        <v>134</v>
      </c>
      <c r="B252" s="385" t="s">
        <v>232</v>
      </c>
      <c r="C252" s="256"/>
      <c r="D252" s="256"/>
      <c r="E252" s="256"/>
      <c r="F252" s="436">
        <v>0</v>
      </c>
      <c r="G252" s="436"/>
      <c r="H252" s="5"/>
      <c r="I252" s="5"/>
      <c r="J252" s="5"/>
      <c r="K252" s="5"/>
      <c r="L252" s="136"/>
      <c r="P252" s="256"/>
      <c r="Q252" s="256"/>
      <c r="R252" s="256"/>
      <c r="S252" s="256"/>
      <c r="T252" s="256"/>
      <c r="U252" s="256"/>
      <c r="V252" s="256"/>
      <c r="W252" s="256"/>
      <c r="X252" s="256"/>
    </row>
    <row r="253" spans="1:24">
      <c r="A253" s="302" t="s">
        <v>134</v>
      </c>
      <c r="B253" s="385" t="s">
        <v>64</v>
      </c>
      <c r="C253" s="254"/>
      <c r="D253" s="254"/>
      <c r="E253" s="254"/>
      <c r="F253" s="436">
        <v>0</v>
      </c>
      <c r="G253" s="436"/>
      <c r="H253" s="5"/>
      <c r="I253" s="5"/>
      <c r="J253" s="5"/>
      <c r="K253" s="5"/>
      <c r="L253" s="136"/>
      <c r="P253" s="254"/>
      <c r="Q253" s="254"/>
      <c r="R253" s="254"/>
      <c r="S253" s="254"/>
      <c r="T253" s="254"/>
      <c r="U253" s="254"/>
      <c r="V253" s="254"/>
      <c r="W253" s="254"/>
      <c r="X253" s="254"/>
    </row>
    <row r="254" spans="1:24">
      <c r="A254" s="302" t="s">
        <v>134</v>
      </c>
      <c r="B254" s="385" t="s">
        <v>62</v>
      </c>
      <c r="C254" s="254"/>
      <c r="D254" s="254"/>
      <c r="E254" s="254"/>
      <c r="F254" s="436">
        <v>0</v>
      </c>
      <c r="G254" s="436"/>
      <c r="H254" s="5"/>
      <c r="I254" s="5"/>
      <c r="J254" s="5"/>
      <c r="K254" s="5"/>
      <c r="L254" s="136"/>
      <c r="P254" s="254"/>
      <c r="Q254" s="254"/>
      <c r="R254" s="254"/>
      <c r="S254" s="254"/>
      <c r="T254" s="254"/>
      <c r="U254" s="254"/>
      <c r="V254" s="254"/>
      <c r="W254" s="254"/>
      <c r="X254" s="254"/>
    </row>
    <row r="255" spans="1:24">
      <c r="A255" s="302" t="s">
        <v>134</v>
      </c>
      <c r="B255" s="385" t="s">
        <v>233</v>
      </c>
      <c r="C255" s="254"/>
      <c r="D255" s="254"/>
      <c r="E255" s="254"/>
      <c r="F255" s="436">
        <v>0</v>
      </c>
      <c r="G255" s="436"/>
      <c r="H255" s="5"/>
      <c r="I255" s="5"/>
      <c r="J255" s="5"/>
      <c r="K255" s="5"/>
      <c r="L255" s="136"/>
      <c r="P255" s="254"/>
      <c r="Q255" s="254"/>
      <c r="R255" s="254"/>
      <c r="S255" s="254"/>
      <c r="T255" s="254"/>
      <c r="U255" s="254"/>
      <c r="V255" s="254"/>
      <c r="W255" s="254"/>
      <c r="X255" s="254"/>
    </row>
    <row r="256" spans="1:24">
      <c r="A256" s="302" t="s">
        <v>134</v>
      </c>
      <c r="B256" s="385" t="s">
        <v>208</v>
      </c>
      <c r="C256" s="254"/>
      <c r="D256" s="254"/>
      <c r="E256" s="254"/>
      <c r="F256" s="436">
        <v>0</v>
      </c>
      <c r="G256" s="436"/>
      <c r="H256" s="5"/>
      <c r="I256" s="5"/>
      <c r="J256" s="5"/>
      <c r="K256" s="5"/>
      <c r="L256" s="136"/>
      <c r="P256" s="254"/>
      <c r="Q256" s="254"/>
      <c r="R256" s="254"/>
      <c r="S256" s="254"/>
      <c r="T256" s="254"/>
      <c r="U256" s="254"/>
      <c r="V256" s="254"/>
      <c r="W256" s="254"/>
      <c r="X256" s="254"/>
    </row>
    <row r="257" spans="1:59">
      <c r="A257" s="303"/>
      <c r="B257" s="257" t="s">
        <v>234</v>
      </c>
      <c r="C257" s="254"/>
      <c r="D257" s="254"/>
      <c r="E257" s="254"/>
      <c r="F257" s="262"/>
      <c r="G257" s="262"/>
      <c r="H257" s="5"/>
      <c r="I257" s="5"/>
      <c r="J257" s="5"/>
      <c r="K257" s="5"/>
      <c r="L257" s="136"/>
      <c r="P257" s="254"/>
      <c r="Q257" s="254"/>
      <c r="R257" s="254"/>
      <c r="S257" s="254"/>
      <c r="T257" s="254"/>
      <c r="U257" s="254"/>
      <c r="V257" s="254"/>
      <c r="W257" s="254"/>
      <c r="X257" s="254"/>
    </row>
    <row r="258" spans="1:59" ht="15.75" customHeight="1" thickBot="1">
      <c r="A258" s="302" t="s">
        <v>134</v>
      </c>
      <c r="B258" s="385" t="s">
        <v>234</v>
      </c>
      <c r="C258" s="256"/>
      <c r="D258" s="256"/>
      <c r="E258" s="256"/>
      <c r="F258" s="532">
        <v>0</v>
      </c>
      <c r="G258" s="532"/>
      <c r="H258" s="5"/>
      <c r="I258" s="5"/>
      <c r="J258" s="5"/>
      <c r="K258" s="5"/>
      <c r="L258" s="136"/>
      <c r="P258" s="256"/>
      <c r="Q258" s="256"/>
      <c r="R258" s="256"/>
      <c r="S258" s="256"/>
      <c r="T258" s="256"/>
      <c r="U258" s="256"/>
      <c r="V258" s="256"/>
      <c r="W258" s="256"/>
      <c r="X258" s="256"/>
    </row>
    <row r="259" spans="1:59" ht="16.2" thickTop="1">
      <c r="A259" s="235"/>
      <c r="B259" s="417" t="s">
        <v>309</v>
      </c>
      <c r="C259" s="418"/>
      <c r="D259" s="418"/>
      <c r="E259" s="418"/>
      <c r="F259" s="533">
        <f>SUM(F220:O258)</f>
        <v>0</v>
      </c>
      <c r="G259" s="533"/>
      <c r="H259" s="141" t="str">
        <f>IF(F259&lt;=F216,"","FATAL ERROR: Sources and Uses do not balance")</f>
        <v/>
      </c>
      <c r="I259" s="5"/>
      <c r="J259" s="5"/>
      <c r="K259" s="5"/>
      <c r="L259" s="136"/>
      <c r="O259" s="34">
        <f>IF(F259&lt;=F216,0,1)</f>
        <v>0</v>
      </c>
      <c r="P259" s="254"/>
      <c r="Q259" s="254"/>
      <c r="R259" s="254"/>
      <c r="S259" s="254"/>
      <c r="T259" s="254"/>
      <c r="U259" s="254"/>
      <c r="V259" s="254"/>
      <c r="W259" s="254"/>
      <c r="X259" s="254"/>
    </row>
    <row r="260" spans="1:59">
      <c r="A260" s="235"/>
      <c r="B260" s="258"/>
      <c r="C260" s="220"/>
      <c r="D260" s="220"/>
      <c r="E260" s="220"/>
      <c r="F260" s="220"/>
      <c r="G260" s="220"/>
      <c r="H260" s="5"/>
      <c r="I260" s="5"/>
      <c r="J260" s="5"/>
      <c r="K260" s="5"/>
      <c r="L260" s="136"/>
      <c r="P260" s="220"/>
      <c r="Q260" s="220"/>
      <c r="R260" s="220"/>
      <c r="S260" s="220"/>
      <c r="T260" s="220"/>
      <c r="U260" s="220"/>
      <c r="V260" s="220"/>
      <c r="W260" s="220"/>
      <c r="X260" s="220"/>
    </row>
    <row r="261" spans="1:59">
      <c r="A261" s="408"/>
      <c r="B261" s="6"/>
      <c r="C261" s="6"/>
      <c r="D261" s="6"/>
      <c r="E261" s="6"/>
      <c r="F261" s="6"/>
      <c r="G261" s="6"/>
      <c r="H261" s="6"/>
      <c r="I261" s="6"/>
      <c r="J261" s="6"/>
      <c r="K261" s="6"/>
      <c r="L261" s="6"/>
      <c r="N261" s="219"/>
      <c r="P261" s="219"/>
      <c r="Q261" s="219"/>
      <c r="R261" s="219"/>
      <c r="S261" s="219"/>
      <c r="T261" s="219"/>
      <c r="U261" s="219"/>
      <c r="V261" s="219"/>
      <c r="W261" s="219"/>
      <c r="X261" s="219"/>
      <c r="Y261" s="219"/>
      <c r="Z261" s="219"/>
      <c r="AA261" s="219"/>
      <c r="AB261" s="219"/>
      <c r="AC261" s="219"/>
      <c r="AD261" s="219"/>
      <c r="AE261" s="219"/>
      <c r="AF261" s="219"/>
      <c r="AG261" s="219"/>
      <c r="AH261" s="219"/>
      <c r="AI261" s="219"/>
      <c r="AJ261" s="219"/>
      <c r="AK261" s="219"/>
      <c r="AL261" s="219"/>
      <c r="AM261" s="219"/>
      <c r="AN261" s="219"/>
      <c r="AO261" s="219"/>
      <c r="AP261" s="219"/>
      <c r="AQ261" s="219"/>
      <c r="AR261" s="219"/>
      <c r="AS261" s="219"/>
      <c r="AT261" s="219"/>
      <c r="AU261" s="219"/>
      <c r="AV261" s="219"/>
      <c r="AW261" s="219"/>
      <c r="AX261" s="219"/>
      <c r="AY261" s="219"/>
      <c r="AZ261" s="219"/>
      <c r="BA261" s="219"/>
      <c r="BB261" s="219"/>
      <c r="BC261" s="219"/>
      <c r="BD261" s="219"/>
      <c r="BE261" s="219"/>
      <c r="BF261" s="219"/>
      <c r="BG261" s="219"/>
    </row>
    <row r="262" spans="1:59">
      <c r="A262" s="402" t="s">
        <v>280</v>
      </c>
      <c r="B262" s="403"/>
      <c r="C262" s="403"/>
      <c r="D262" s="403"/>
      <c r="E262" s="403"/>
      <c r="F262" s="403"/>
      <c r="G262" s="403"/>
      <c r="H262" s="403"/>
      <c r="I262" s="403"/>
      <c r="J262" s="403"/>
      <c r="K262" s="403"/>
      <c r="L262" s="404"/>
      <c r="N262" s="287"/>
      <c r="P262" s="287"/>
      <c r="Q262" s="287"/>
      <c r="R262" s="287"/>
      <c r="S262" s="287"/>
      <c r="T262" s="287"/>
      <c r="U262" s="287"/>
      <c r="V262" s="287"/>
      <c r="W262" s="287"/>
      <c r="X262" s="287"/>
      <c r="Y262" s="287"/>
      <c r="Z262" s="287"/>
      <c r="AA262" s="287"/>
      <c r="AB262" s="287"/>
      <c r="AC262" s="287"/>
      <c r="AD262" s="287"/>
      <c r="AE262" s="287"/>
      <c r="AF262" s="287"/>
      <c r="AG262" s="287"/>
      <c r="AH262" s="287"/>
      <c r="AI262" s="287"/>
      <c r="AJ262" s="287"/>
      <c r="AK262" s="287"/>
      <c r="AL262" s="287"/>
      <c r="AM262" s="287"/>
      <c r="AN262" s="287"/>
      <c r="AO262" s="287"/>
      <c r="AP262" s="287"/>
      <c r="AQ262" s="287"/>
      <c r="AR262" s="287"/>
      <c r="AS262" s="287"/>
      <c r="AT262" s="287"/>
      <c r="AU262" s="287"/>
      <c r="AV262" s="287"/>
      <c r="AW262" s="287"/>
      <c r="AX262" s="287"/>
      <c r="AY262" s="287"/>
      <c r="AZ262" s="287"/>
      <c r="BA262" s="287"/>
      <c r="BB262" s="287"/>
      <c r="BC262" s="287"/>
      <c r="BD262" s="287"/>
      <c r="BE262" s="287"/>
      <c r="BF262" s="287"/>
      <c r="BG262" s="219"/>
    </row>
    <row r="263" spans="1:59">
      <c r="A263" s="298" t="str">
        <f>IF(K208="9% LIHTC","Enter below information regarding your proposed use of 9% LIHTC:","You are not proposing to use 9% LIHTC. Skip this section")</f>
        <v>You are not proposing to use 9% LIHTC. Skip this section</v>
      </c>
      <c r="B263" s="278"/>
      <c r="C263" s="278"/>
      <c r="D263" s="278"/>
      <c r="E263" s="278"/>
      <c r="F263" s="278"/>
      <c r="G263" s="278"/>
      <c r="H263" s="278"/>
      <c r="I263" s="278"/>
      <c r="J263" s="278"/>
      <c r="K263" s="278"/>
      <c r="L263" s="394"/>
      <c r="N263" s="278"/>
      <c r="P263" s="278"/>
      <c r="Q263" s="278"/>
      <c r="R263" s="278"/>
      <c r="S263" s="278"/>
      <c r="T263" s="278"/>
      <c r="U263" s="278"/>
      <c r="V263" s="278"/>
      <c r="W263" s="278"/>
      <c r="X263" s="278"/>
      <c r="Y263" s="278"/>
      <c r="Z263" s="278"/>
      <c r="AA263" s="278"/>
      <c r="AB263" s="278"/>
      <c r="AC263" s="278"/>
      <c r="AD263" s="278"/>
      <c r="AE263" s="278"/>
      <c r="AF263" s="278"/>
      <c r="AG263" s="278"/>
      <c r="AH263" s="278"/>
      <c r="AI263" s="278"/>
      <c r="AJ263" s="278"/>
      <c r="AK263" s="229"/>
      <c r="AL263" s="229"/>
      <c r="AM263" s="278"/>
      <c r="AN263" s="278"/>
      <c r="AO263" s="288" t="s">
        <v>134</v>
      </c>
      <c r="AP263" s="288"/>
      <c r="AQ263" s="278"/>
      <c r="AR263" s="278"/>
      <c r="AS263" s="278"/>
      <c r="AT263" s="278"/>
      <c r="AU263" s="278"/>
      <c r="AV263" s="278"/>
      <c r="AW263" s="278"/>
      <c r="AX263" s="278"/>
      <c r="AY263" s="278"/>
      <c r="AZ263" s="278"/>
      <c r="BA263" s="278"/>
      <c r="BB263" s="278"/>
      <c r="BC263" s="278"/>
      <c r="BD263" s="278"/>
      <c r="BE263" s="278"/>
      <c r="BF263" s="278"/>
      <c r="BG263" s="219"/>
    </row>
    <row r="264" spans="1:59">
      <c r="A264" s="395" t="s">
        <v>134</v>
      </c>
      <c r="B264" s="254" t="s">
        <v>266</v>
      </c>
      <c r="C264" s="5"/>
      <c r="D264" s="279"/>
      <c r="E264" s="279"/>
      <c r="F264" s="327"/>
      <c r="G264" s="297"/>
      <c r="H264" s="289"/>
      <c r="I264" s="289"/>
      <c r="J264" s="279"/>
      <c r="K264" s="279"/>
      <c r="L264" s="396"/>
      <c r="N264" s="279"/>
      <c r="P264" s="14" t="s">
        <v>94</v>
      </c>
      <c r="Q264" s="14" t="s">
        <v>95</v>
      </c>
      <c r="R264" s="279"/>
      <c r="S264" s="279"/>
      <c r="T264" s="279"/>
      <c r="U264" s="279"/>
      <c r="V264" s="279"/>
      <c r="W264" s="279"/>
      <c r="X264" s="279"/>
      <c r="Y264" s="279"/>
      <c r="Z264" s="279"/>
      <c r="AA264" s="279"/>
      <c r="AB264" s="289"/>
      <c r="AC264" s="289"/>
      <c r="AD264" s="289"/>
      <c r="AE264" s="289"/>
      <c r="AF264" s="224"/>
      <c r="AG264" s="279"/>
      <c r="AH264" s="280" t="str">
        <f>IF(AND(BB254="9% LIHTC",AB264="YES"),"Attach the reservation letter and skip to Section "&amp;#REF!,IF(AB264="","","Complete the rest of Section "&amp;BH262))</f>
        <v/>
      </c>
      <c r="AI264" s="279"/>
      <c r="AJ264" s="279"/>
      <c r="AK264" s="279"/>
      <c r="AL264" s="279"/>
      <c r="AM264" s="279"/>
      <c r="AN264" s="279"/>
      <c r="AO264" s="279"/>
      <c r="AP264" s="279"/>
      <c r="AQ264" s="279"/>
      <c r="AR264" s="279"/>
      <c r="AS264" s="279"/>
      <c r="AT264" s="279"/>
      <c r="AU264" s="279"/>
      <c r="AV264" s="279"/>
      <c r="AW264" s="279"/>
      <c r="AX264" s="279"/>
      <c r="AY264" s="279"/>
      <c r="AZ264" s="279"/>
      <c r="BA264" s="279"/>
      <c r="BB264" s="279"/>
      <c r="BC264" s="279"/>
      <c r="BD264" s="279"/>
      <c r="BE264" s="279"/>
      <c r="BF264" s="283"/>
      <c r="BG264" s="219"/>
    </row>
    <row r="265" spans="1:59" ht="24.75" customHeight="1">
      <c r="A265" s="470" t="s">
        <v>314</v>
      </c>
      <c r="B265" s="466"/>
      <c r="C265" s="466"/>
      <c r="D265" s="466"/>
      <c r="E265" s="466"/>
      <c r="F265" s="466"/>
      <c r="G265" s="466"/>
      <c r="H265" s="466"/>
      <c r="I265" s="466"/>
      <c r="J265" s="466"/>
      <c r="K265" s="466"/>
      <c r="L265" s="467"/>
      <c r="N265" s="252"/>
      <c r="P265" s="252"/>
      <c r="Q265" s="252"/>
      <c r="R265" s="252"/>
      <c r="S265" s="252"/>
      <c r="T265" s="252"/>
      <c r="U265" s="252"/>
      <c r="V265" s="252"/>
      <c r="W265" s="252"/>
      <c r="X265" s="252"/>
      <c r="Y265" s="252"/>
      <c r="Z265" s="252"/>
      <c r="AA265" s="252"/>
      <c r="AB265" s="252"/>
      <c r="AC265" s="252"/>
      <c r="AD265" s="252"/>
      <c r="AE265" s="252"/>
      <c r="AF265" s="252"/>
      <c r="AG265" s="252"/>
      <c r="AH265" s="252"/>
      <c r="AI265" s="252"/>
      <c r="AJ265" s="252"/>
      <c r="AK265" s="252"/>
      <c r="AL265" s="252"/>
      <c r="AM265" s="252"/>
      <c r="AN265" s="252"/>
      <c r="AO265" s="252"/>
      <c r="AP265" s="252"/>
      <c r="AQ265" s="252"/>
      <c r="AR265" s="252"/>
      <c r="AS265" s="252"/>
      <c r="AT265" s="252"/>
      <c r="AU265" s="252"/>
      <c r="AV265" s="252"/>
      <c r="AW265" s="252"/>
      <c r="AX265" s="252"/>
      <c r="AY265" s="252"/>
      <c r="AZ265" s="252"/>
      <c r="BA265" s="252"/>
      <c r="BB265" s="252"/>
      <c r="BC265" s="252"/>
      <c r="BD265" s="252"/>
      <c r="BE265" s="252"/>
      <c r="BF265" s="252"/>
      <c r="BG265" s="219"/>
    </row>
    <row r="266" spans="1:59" ht="63" customHeight="1">
      <c r="A266" s="452" t="s">
        <v>267</v>
      </c>
      <c r="B266" s="453"/>
      <c r="C266" s="453"/>
      <c r="D266" s="453"/>
      <c r="E266" s="453"/>
      <c r="F266" s="453"/>
      <c r="G266" s="453"/>
      <c r="H266" s="453"/>
      <c r="I266" s="453"/>
      <c r="J266" s="453"/>
      <c r="K266" s="453"/>
      <c r="L266" s="454"/>
      <c r="N266" s="290"/>
      <c r="P266" s="290"/>
      <c r="Q266" s="290"/>
      <c r="R266" s="290"/>
      <c r="S266" s="290"/>
      <c r="T266" s="290"/>
      <c r="U266" s="290"/>
      <c r="V266" s="290"/>
      <c r="W266" s="290"/>
      <c r="X266" s="290"/>
      <c r="Y266" s="290"/>
      <c r="Z266" s="290"/>
      <c r="AA266" s="290"/>
      <c r="AB266" s="290"/>
      <c r="AC266" s="290"/>
      <c r="AD266" s="290"/>
      <c r="AE266" s="290"/>
      <c r="AF266" s="290"/>
      <c r="AG266" s="290"/>
      <c r="AH266" s="290"/>
      <c r="AI266" s="290"/>
      <c r="AJ266" s="290"/>
      <c r="AK266" s="290"/>
      <c r="AL266" s="290"/>
      <c r="AM266" s="290"/>
      <c r="AN266" s="290"/>
      <c r="AO266" s="290"/>
      <c r="AP266" s="290"/>
      <c r="AQ266" s="290"/>
      <c r="AR266" s="290"/>
      <c r="AS266" s="290"/>
      <c r="AT266" s="290"/>
      <c r="AU266" s="290"/>
      <c r="AV266" s="290"/>
      <c r="AW266" s="290"/>
      <c r="AX266" s="290"/>
      <c r="AY266" s="290"/>
      <c r="AZ266" s="290"/>
      <c r="BA266" s="290"/>
      <c r="BB266" s="290"/>
      <c r="BC266" s="290"/>
      <c r="BD266" s="290"/>
      <c r="BE266" s="290"/>
      <c r="BF266" s="290"/>
      <c r="BG266" s="219"/>
    </row>
    <row r="267" spans="1:59" ht="34.5" customHeight="1">
      <c r="A267" s="455" t="s">
        <v>268</v>
      </c>
      <c r="B267" s="456"/>
      <c r="C267" s="456"/>
      <c r="D267" s="456"/>
      <c r="E267" s="456"/>
      <c r="F267" s="456"/>
      <c r="G267" s="456"/>
      <c r="H267" s="456"/>
      <c r="I267" s="456"/>
      <c r="J267" s="456"/>
      <c r="K267" s="456"/>
      <c r="L267" s="457"/>
      <c r="N267" s="291"/>
      <c r="P267" s="291"/>
      <c r="Q267" s="291"/>
      <c r="R267" s="291"/>
      <c r="S267" s="291"/>
      <c r="T267" s="291"/>
      <c r="U267" s="291"/>
      <c r="V267" s="291"/>
      <c r="W267" s="291"/>
      <c r="X267" s="291"/>
      <c r="Y267" s="291"/>
      <c r="Z267" s="291"/>
      <c r="AA267" s="291"/>
      <c r="AB267" s="291"/>
      <c r="AC267" s="291"/>
      <c r="AD267" s="291"/>
      <c r="AE267" s="291"/>
      <c r="AF267" s="291"/>
      <c r="AG267" s="291"/>
      <c r="AH267" s="291"/>
      <c r="AI267" s="291"/>
      <c r="AJ267" s="291"/>
      <c r="AK267" s="291"/>
      <c r="AL267" s="291"/>
      <c r="AM267" s="291"/>
      <c r="AN267" s="291"/>
      <c r="AO267" s="291"/>
      <c r="AP267" s="291"/>
      <c r="AQ267" s="291"/>
      <c r="AR267" s="291"/>
      <c r="AS267" s="291"/>
      <c r="AT267" s="291"/>
      <c r="AU267" s="291"/>
      <c r="AV267" s="291"/>
      <c r="AW267" s="291"/>
      <c r="AX267" s="291"/>
      <c r="AY267" s="291"/>
      <c r="AZ267" s="291"/>
      <c r="BA267" s="291"/>
      <c r="BB267" s="291"/>
      <c r="BC267" s="291"/>
      <c r="BD267" s="291"/>
      <c r="BE267" s="291"/>
      <c r="BF267" s="291"/>
      <c r="BG267" s="219"/>
    </row>
    <row r="268" spans="1:59" ht="42.75" customHeight="1">
      <c r="A268" s="452" t="s">
        <v>269</v>
      </c>
      <c r="B268" s="453"/>
      <c r="C268" s="453"/>
      <c r="D268" s="453"/>
      <c r="E268" s="453"/>
      <c r="F268" s="453"/>
      <c r="G268" s="453"/>
      <c r="H268" s="453"/>
      <c r="I268" s="453"/>
      <c r="J268" s="453"/>
      <c r="K268" s="453"/>
      <c r="L268" s="454"/>
      <c r="N268" s="290"/>
      <c r="P268" s="290"/>
      <c r="Q268" s="290"/>
      <c r="R268" s="290"/>
      <c r="S268" s="290"/>
      <c r="T268" s="290"/>
      <c r="U268" s="290"/>
      <c r="V268" s="290"/>
      <c r="W268" s="290"/>
      <c r="X268" s="290"/>
      <c r="Y268" s="290"/>
      <c r="Z268" s="290"/>
      <c r="AA268" s="290"/>
      <c r="AB268" s="290"/>
      <c r="AC268" s="290"/>
      <c r="AD268" s="290"/>
      <c r="AE268" s="290"/>
      <c r="AF268" s="290"/>
      <c r="AG268" s="290"/>
      <c r="AH268" s="290"/>
      <c r="AI268" s="290"/>
      <c r="AJ268" s="290"/>
      <c r="AK268" s="290"/>
      <c r="AL268" s="290"/>
      <c r="AM268" s="290"/>
      <c r="AN268" s="290"/>
      <c r="AO268" s="290"/>
      <c r="AP268" s="290"/>
      <c r="AQ268" s="290"/>
      <c r="AR268" s="290"/>
      <c r="AS268" s="290"/>
      <c r="AT268" s="290"/>
      <c r="AU268" s="290"/>
      <c r="AV268" s="290"/>
      <c r="AW268" s="290"/>
      <c r="AX268" s="290"/>
      <c r="AY268" s="290"/>
      <c r="AZ268" s="290"/>
      <c r="BA268" s="290"/>
      <c r="BB268" s="290"/>
      <c r="BC268" s="290"/>
      <c r="BD268" s="290"/>
      <c r="BE268" s="290"/>
      <c r="BF268" s="290"/>
      <c r="BG268" s="219"/>
    </row>
    <row r="269" spans="1:59">
      <c r="A269" s="285"/>
      <c r="B269" s="281"/>
      <c r="C269" s="281"/>
      <c r="D269" s="281"/>
      <c r="E269" s="281"/>
      <c r="F269" s="281"/>
      <c r="G269" s="281"/>
      <c r="H269" s="281"/>
      <c r="I269" s="281"/>
      <c r="J269" s="281"/>
      <c r="K269" s="281"/>
      <c r="L269" s="397"/>
      <c r="N269" s="282"/>
      <c r="P269" s="282"/>
      <c r="Q269" s="282"/>
      <c r="R269" s="282"/>
      <c r="S269" s="282"/>
      <c r="T269" s="282"/>
      <c r="U269" s="282"/>
      <c r="V269" s="282"/>
      <c r="W269" s="282"/>
      <c r="X269" s="282"/>
      <c r="Y269" s="282"/>
      <c r="Z269" s="282"/>
      <c r="AA269" s="282"/>
      <c r="AB269" s="282"/>
      <c r="AC269" s="282"/>
      <c r="AD269" s="282"/>
      <c r="AE269" s="282"/>
      <c r="AF269" s="282"/>
      <c r="AG269" s="282"/>
      <c r="AH269" s="282"/>
      <c r="AI269" s="282"/>
      <c r="AJ269" s="282"/>
      <c r="AK269" s="282"/>
      <c r="AL269" s="282"/>
      <c r="AM269" s="282"/>
      <c r="AN269" s="282"/>
      <c r="AO269" s="282"/>
      <c r="AP269" s="282"/>
      <c r="AQ269" s="282"/>
      <c r="AR269" s="282"/>
      <c r="AS269" s="282"/>
      <c r="AT269" s="282"/>
      <c r="AU269" s="282"/>
      <c r="AV269" s="282"/>
      <c r="AW269" s="282"/>
      <c r="AX269" s="282"/>
      <c r="AY269" s="282"/>
      <c r="AZ269" s="282"/>
      <c r="BA269" s="282"/>
      <c r="BB269" s="282"/>
      <c r="BC269" s="282"/>
      <c r="BD269" s="282"/>
      <c r="BE269" s="282"/>
      <c r="BF269" s="282"/>
      <c r="BG269" s="219"/>
    </row>
    <row r="270" spans="1:59" ht="15.75" customHeight="1">
      <c r="A270" s="239" t="s">
        <v>276</v>
      </c>
      <c r="B270" s="240"/>
      <c r="C270" s="240"/>
      <c r="D270" s="240"/>
      <c r="E270" s="240"/>
      <c r="F270" s="240"/>
      <c r="G270" s="240"/>
      <c r="H270" s="240"/>
      <c r="I270" s="240"/>
      <c r="J270" s="240"/>
      <c r="K270" s="327"/>
      <c r="L270" s="136"/>
      <c r="N270" s="219"/>
      <c r="P270" s="240"/>
      <c r="Q270" s="289"/>
      <c r="R270" s="289"/>
      <c r="S270" s="289"/>
      <c r="T270" s="219"/>
      <c r="U270" s="240"/>
      <c r="V270" s="240"/>
      <c r="W270" s="240"/>
      <c r="X270" s="240"/>
      <c r="Y270" s="240"/>
      <c r="Z270" s="240"/>
      <c r="AA270" s="240"/>
      <c r="AB270" s="240"/>
      <c r="AC270" s="240"/>
      <c r="AD270" s="240"/>
      <c r="AE270" s="240"/>
      <c r="AF270" s="240"/>
      <c r="AG270" s="240"/>
      <c r="AH270" s="240"/>
      <c r="AI270" s="240"/>
      <c r="AJ270" s="240"/>
      <c r="AK270" s="240"/>
      <c r="AL270" s="240"/>
      <c r="AM270" s="240"/>
      <c r="AN270" s="240"/>
      <c r="AO270" s="240"/>
      <c r="AP270" s="240"/>
      <c r="AQ270" s="240"/>
      <c r="AR270" s="240"/>
      <c r="AS270" s="240"/>
      <c r="AT270" s="240"/>
      <c r="AU270" s="240"/>
      <c r="AV270" s="240"/>
      <c r="AW270" s="240"/>
      <c r="AX270" s="240"/>
      <c r="AY270" s="240"/>
      <c r="AZ270" s="240"/>
      <c r="BA270" s="240"/>
      <c r="BB270" s="289"/>
      <c r="BC270" s="289"/>
      <c r="BD270" s="289"/>
      <c r="BE270" s="289"/>
      <c r="BF270" s="283"/>
      <c r="BG270" s="219"/>
    </row>
    <row r="271" spans="1:59" ht="15.75" customHeight="1">
      <c r="A271" s="301" t="str">
        <f>IF(K270="","",IF(K270="No","You must answer the following two question","Attach the letter to your application submission and skip the next two questions"))</f>
        <v/>
      </c>
      <c r="B271" s="300"/>
      <c r="C271" s="240"/>
      <c r="D271" s="240"/>
      <c r="E271" s="240"/>
      <c r="F271" s="240"/>
      <c r="G271" s="240"/>
      <c r="H271" s="240"/>
      <c r="I271" s="240"/>
      <c r="J271" s="240"/>
      <c r="K271" s="299"/>
      <c r="L271" s="260"/>
      <c r="N271" s="219"/>
      <c r="P271" s="240"/>
      <c r="Q271" s="289"/>
      <c r="R271" s="289"/>
      <c r="S271" s="289"/>
      <c r="T271" s="219"/>
      <c r="U271" s="240"/>
      <c r="V271" s="240"/>
      <c r="W271" s="240"/>
      <c r="X271" s="240"/>
      <c r="Y271" s="240"/>
      <c r="Z271" s="240"/>
      <c r="AA271" s="240"/>
      <c r="AB271" s="240"/>
      <c r="AC271" s="240"/>
      <c r="AD271" s="240"/>
      <c r="AE271" s="240"/>
      <c r="AF271" s="240"/>
      <c r="AG271" s="240"/>
      <c r="AH271" s="240"/>
      <c r="AI271" s="240"/>
      <c r="AJ271" s="240"/>
      <c r="AK271" s="240"/>
      <c r="AL271" s="240"/>
      <c r="AM271" s="240"/>
      <c r="AN271" s="240"/>
      <c r="AO271" s="240"/>
      <c r="AP271" s="240"/>
      <c r="AQ271" s="240"/>
      <c r="AR271" s="240"/>
      <c r="AS271" s="240"/>
      <c r="AT271" s="240"/>
      <c r="AU271" s="240"/>
      <c r="AV271" s="240"/>
      <c r="AW271" s="240"/>
      <c r="AX271" s="240"/>
      <c r="AY271" s="240"/>
      <c r="AZ271" s="240"/>
      <c r="BA271" s="240"/>
      <c r="BB271" s="289"/>
      <c r="BC271" s="289"/>
      <c r="BD271" s="289"/>
      <c r="BE271" s="289"/>
      <c r="BF271" s="283"/>
      <c r="BG271" s="219"/>
    </row>
    <row r="272" spans="1:59">
      <c r="A272" s="286" t="s">
        <v>270</v>
      </c>
      <c r="B272" s="284"/>
      <c r="C272" s="284"/>
      <c r="D272" s="284"/>
      <c r="E272" s="284"/>
      <c r="F272" s="284"/>
      <c r="G272" s="284"/>
      <c r="H272" s="284"/>
      <c r="I272" s="284"/>
      <c r="J272" s="284"/>
      <c r="K272" s="284"/>
      <c r="L272" s="325"/>
      <c r="N272" s="252"/>
      <c r="P272" s="252"/>
      <c r="Q272" s="252"/>
      <c r="R272" s="252"/>
      <c r="S272" s="252"/>
      <c r="T272" s="252"/>
      <c r="U272" s="252"/>
      <c r="V272" s="252"/>
      <c r="W272" s="252"/>
      <c r="X272" s="252"/>
      <c r="Y272" s="252"/>
      <c r="Z272" s="252"/>
      <c r="AA272" s="252"/>
      <c r="AB272" s="252"/>
      <c r="AC272" s="252"/>
      <c r="AD272" s="252"/>
      <c r="AE272" s="252"/>
      <c r="AF272" s="252"/>
      <c r="AG272" s="252"/>
      <c r="AH272" s="252"/>
      <c r="AI272" s="252"/>
      <c r="AJ272" s="252"/>
      <c r="AK272" s="252"/>
      <c r="AL272" s="252"/>
      <c r="AM272" s="252"/>
      <c r="AN272" s="252"/>
      <c r="AO272" s="252"/>
      <c r="AP272" s="252"/>
      <c r="AQ272" s="252"/>
      <c r="AR272" s="252"/>
      <c r="AS272" s="252"/>
      <c r="AT272" s="252"/>
      <c r="AU272" s="252"/>
      <c r="AV272" s="252"/>
      <c r="AW272" s="252"/>
      <c r="AX272" s="252"/>
      <c r="AY272" s="252"/>
      <c r="AZ272" s="252"/>
      <c r="BA272" s="252"/>
      <c r="BB272" s="252"/>
      <c r="BC272" s="252"/>
      <c r="BD272" s="252"/>
      <c r="BE272" s="252"/>
      <c r="BF272" s="252"/>
      <c r="BG272" s="219"/>
    </row>
    <row r="273" spans="1:59" ht="75" customHeight="1">
      <c r="A273" s="471" t="s">
        <v>271</v>
      </c>
      <c r="B273" s="472"/>
      <c r="C273" s="472"/>
      <c r="D273" s="472"/>
      <c r="E273" s="472"/>
      <c r="F273" s="472"/>
      <c r="G273" s="472"/>
      <c r="H273" s="472"/>
      <c r="I273" s="472"/>
      <c r="J273" s="472"/>
      <c r="K273" s="472"/>
      <c r="L273" s="473"/>
      <c r="N273" s="290"/>
      <c r="P273" s="290"/>
      <c r="Q273" s="290"/>
      <c r="R273" s="290"/>
      <c r="S273" s="290"/>
      <c r="T273" s="290"/>
      <c r="U273" s="290"/>
      <c r="V273" s="290"/>
      <c r="W273" s="290"/>
      <c r="X273" s="290"/>
      <c r="Y273" s="290"/>
      <c r="Z273" s="290"/>
      <c r="AA273" s="290"/>
      <c r="AB273" s="290"/>
      <c r="AC273" s="290"/>
      <c r="AD273" s="290"/>
      <c r="AE273" s="290"/>
      <c r="AF273" s="290"/>
      <c r="AG273" s="290"/>
      <c r="AH273" s="290"/>
      <c r="AI273" s="290"/>
      <c r="AJ273" s="290"/>
      <c r="AK273" s="290"/>
      <c r="AL273" s="290"/>
      <c r="AM273" s="290"/>
      <c r="AN273" s="290"/>
      <c r="AO273" s="290"/>
      <c r="AP273" s="290"/>
      <c r="AQ273" s="290"/>
      <c r="AR273" s="290"/>
      <c r="AS273" s="290"/>
      <c r="AT273" s="290"/>
      <c r="AU273" s="290"/>
      <c r="AV273" s="290"/>
      <c r="AW273" s="290"/>
      <c r="AX273" s="290"/>
      <c r="AY273" s="290"/>
      <c r="AZ273" s="290"/>
      <c r="BA273" s="290"/>
      <c r="BB273" s="290"/>
      <c r="BC273" s="290"/>
      <c r="BD273" s="290"/>
      <c r="BE273" s="290"/>
      <c r="BF273" s="290"/>
      <c r="BG273" s="219"/>
    </row>
    <row r="274" spans="1:59" ht="38.25" customHeight="1">
      <c r="A274" s="474" t="s">
        <v>272</v>
      </c>
      <c r="B274" s="475"/>
      <c r="C274" s="475"/>
      <c r="D274" s="475"/>
      <c r="E274" s="475"/>
      <c r="F274" s="475"/>
      <c r="G274" s="475"/>
      <c r="H274" s="475"/>
      <c r="I274" s="475"/>
      <c r="J274" s="475"/>
      <c r="K274" s="475"/>
      <c r="L274" s="476"/>
      <c r="N274" s="291"/>
      <c r="P274" s="291"/>
      <c r="Q274" s="291"/>
      <c r="R274" s="291"/>
      <c r="S274" s="291"/>
      <c r="T274" s="291"/>
      <c r="U274" s="291"/>
      <c r="V274" s="291"/>
      <c r="W274" s="291"/>
      <c r="X274" s="291"/>
      <c r="Y274" s="291"/>
      <c r="Z274" s="291"/>
      <c r="AA274" s="291"/>
      <c r="AB274" s="291"/>
      <c r="AC274" s="291"/>
      <c r="AD274" s="291"/>
      <c r="AE274" s="291"/>
      <c r="AF274" s="291"/>
      <c r="AG274" s="291"/>
      <c r="AH274" s="291"/>
      <c r="AI274" s="291"/>
      <c r="AJ274" s="291"/>
      <c r="AK274" s="291"/>
      <c r="AL274" s="291"/>
      <c r="AM274" s="291"/>
      <c r="AN274" s="291"/>
      <c r="AO274" s="291"/>
      <c r="AP274" s="291"/>
      <c r="AQ274" s="291"/>
      <c r="AR274" s="291"/>
      <c r="AS274" s="291"/>
      <c r="AT274" s="291"/>
      <c r="AU274" s="291"/>
      <c r="AV274" s="291"/>
      <c r="AW274" s="291"/>
      <c r="AX274" s="291"/>
      <c r="AY274" s="291"/>
      <c r="AZ274" s="291"/>
      <c r="BA274" s="291"/>
      <c r="BB274" s="291"/>
      <c r="BC274" s="291"/>
      <c r="BD274" s="291"/>
      <c r="BE274" s="291"/>
      <c r="BF274" s="291"/>
      <c r="BG274" s="219"/>
    </row>
    <row r="275" spans="1:59" ht="66.75" customHeight="1">
      <c r="A275" s="471" t="s">
        <v>273</v>
      </c>
      <c r="B275" s="472"/>
      <c r="C275" s="472"/>
      <c r="D275" s="472"/>
      <c r="E275" s="472"/>
      <c r="F275" s="472"/>
      <c r="G275" s="472"/>
      <c r="H275" s="472"/>
      <c r="I275" s="472"/>
      <c r="J275" s="472"/>
      <c r="K275" s="472"/>
      <c r="L275" s="473"/>
      <c r="N275" s="290"/>
      <c r="P275" s="290"/>
      <c r="Q275" s="290"/>
      <c r="R275" s="290"/>
      <c r="S275" s="290"/>
      <c r="T275" s="290"/>
      <c r="U275" s="290"/>
      <c r="V275" s="290"/>
      <c r="W275" s="290"/>
      <c r="X275" s="290"/>
      <c r="Y275" s="290"/>
      <c r="Z275" s="290"/>
      <c r="AA275" s="290"/>
      <c r="AB275" s="290"/>
      <c r="AC275" s="290"/>
      <c r="AD275" s="290"/>
      <c r="AE275" s="290"/>
      <c r="AF275" s="290"/>
      <c r="AG275" s="290"/>
      <c r="AH275" s="290"/>
      <c r="AI275" s="290"/>
      <c r="AJ275" s="290"/>
      <c r="AK275" s="290"/>
      <c r="AL275" s="290"/>
      <c r="AM275" s="290"/>
      <c r="AN275" s="290"/>
      <c r="AO275" s="290"/>
      <c r="AP275" s="290"/>
      <c r="AQ275" s="290"/>
      <c r="AR275" s="290"/>
      <c r="AS275" s="290"/>
      <c r="AT275" s="290"/>
      <c r="AU275" s="290"/>
      <c r="AV275" s="290"/>
      <c r="AW275" s="290"/>
      <c r="AX275" s="290"/>
      <c r="AY275" s="290"/>
      <c r="AZ275" s="290"/>
      <c r="BA275" s="290"/>
      <c r="BB275" s="290"/>
      <c r="BC275" s="290"/>
      <c r="BD275" s="290"/>
      <c r="BE275" s="290"/>
      <c r="BF275" s="290"/>
      <c r="BG275" s="219"/>
    </row>
    <row r="276" spans="1:59">
      <c r="A276" s="187"/>
      <c r="B276" s="5"/>
      <c r="C276" s="5"/>
      <c r="D276" s="5"/>
      <c r="E276" s="5"/>
      <c r="F276" s="5"/>
      <c r="G276" s="5"/>
      <c r="H276" s="5"/>
      <c r="I276" s="5"/>
      <c r="J276" s="5"/>
      <c r="K276" s="5"/>
      <c r="L276" s="136"/>
      <c r="P276" s="261"/>
    </row>
    <row r="277" spans="1:59">
      <c r="A277" s="402" t="s">
        <v>277</v>
      </c>
      <c r="B277" s="403"/>
      <c r="C277" s="403"/>
      <c r="D277" s="403"/>
      <c r="E277" s="403"/>
      <c r="F277" s="403"/>
      <c r="G277" s="403"/>
      <c r="H277" s="403"/>
      <c r="I277" s="403"/>
      <c r="J277" s="403"/>
      <c r="K277" s="403"/>
      <c r="L277" s="404"/>
      <c r="N277" s="9">
        <f>+N195+1</f>
        <v>1</v>
      </c>
      <c r="O277" s="35"/>
      <c r="P277" s="261"/>
    </row>
    <row r="278" spans="1:59">
      <c r="A278" s="187"/>
      <c r="B278" s="5"/>
      <c r="C278" s="5"/>
      <c r="D278" s="5"/>
      <c r="E278" s="5"/>
      <c r="F278" s="5"/>
      <c r="G278" s="5"/>
      <c r="H278" s="5"/>
      <c r="I278" s="5"/>
      <c r="J278" s="5"/>
      <c r="K278" s="5"/>
      <c r="L278" s="136"/>
      <c r="P278" s="261"/>
    </row>
    <row r="279" spans="1:59">
      <c r="A279" s="187" t="s">
        <v>239</v>
      </c>
      <c r="B279" s="5" t="s">
        <v>237</v>
      </c>
      <c r="C279" s="5"/>
      <c r="D279" s="5"/>
      <c r="E279" s="5"/>
      <c r="F279" s="5"/>
      <c r="G279" s="5"/>
      <c r="H279" s="5"/>
      <c r="I279" s="5"/>
      <c r="J279" s="5"/>
      <c r="K279" s="5"/>
      <c r="L279" s="136"/>
      <c r="P279" s="328"/>
      <c r="Q279" s="1"/>
    </row>
    <row r="280" spans="1:59">
      <c r="A280" s="187"/>
      <c r="B280" s="5"/>
      <c r="C280" s="131"/>
      <c r="D280" s="412" t="str">
        <f>"       "&amp;IF(UPPER(C280)="YES","You must submit a complete Mod Rehab Choice Mobility Letter, signed by the PHA and by the project owner",IF(UPPER(C280)="NO","Skip to next question",""))</f>
        <v xml:space="preserve">       </v>
      </c>
      <c r="E280" s="5"/>
      <c r="F280" s="5"/>
      <c r="G280" s="5"/>
      <c r="H280" s="5"/>
      <c r="I280" s="5"/>
      <c r="J280" s="5"/>
      <c r="K280" s="5"/>
      <c r="L280" s="5"/>
      <c r="M280" s="424"/>
      <c r="P280" s="261"/>
      <c r="Q280" s="1"/>
    </row>
    <row r="281" spans="1:59">
      <c r="A281" s="26" t="s">
        <v>323</v>
      </c>
      <c r="B281" s="421" t="s">
        <v>321</v>
      </c>
      <c r="D281" s="421"/>
      <c r="E281" s="421"/>
      <c r="F281" s="421"/>
      <c r="G281" s="131"/>
      <c r="H281" s="422" t="str">
        <f>IF(G281="Yes", "Enter code of the sponsoring agency","")</f>
        <v/>
      </c>
      <c r="J281" s="421"/>
      <c r="K281" s="240"/>
      <c r="L281" s="240"/>
      <c r="M281" s="424"/>
      <c r="N281" s="240"/>
      <c r="O281" s="240"/>
      <c r="P281" s="240"/>
      <c r="Q281" s="240"/>
      <c r="R281" s="240"/>
      <c r="S281" s="240"/>
      <c r="T281" s="423"/>
      <c r="U281" s="421"/>
      <c r="V281" s="421"/>
      <c r="W281" s="421"/>
      <c r="X281" s="421"/>
      <c r="Y281" s="421"/>
    </row>
    <row r="282" spans="1:59">
      <c r="A282" s="26" t="s">
        <v>324</v>
      </c>
      <c r="B282" s="421" t="s">
        <v>322</v>
      </c>
      <c r="D282" s="421"/>
      <c r="E282" s="421"/>
      <c r="F282" s="421"/>
      <c r="G282" s="131"/>
      <c r="H282" s="422" t="str">
        <f>IF(G282="Yes", "Enter code of the recipient project","")</f>
        <v/>
      </c>
      <c r="J282" s="421"/>
      <c r="K282" s="240"/>
      <c r="L282" s="240"/>
      <c r="M282" s="424"/>
      <c r="N282" s="240"/>
      <c r="O282" s="240"/>
      <c r="P282" s="240"/>
      <c r="Q282" s="240"/>
      <c r="R282" s="240"/>
      <c r="S282" s="240"/>
      <c r="T282" s="423"/>
      <c r="U282" s="421"/>
      <c r="V282" s="421"/>
      <c r="W282" s="421"/>
      <c r="X282" s="421"/>
      <c r="Y282" s="421"/>
    </row>
    <row r="283" spans="1:59">
      <c r="A283" s="187"/>
      <c r="B283" s="5"/>
      <c r="C283" s="5"/>
      <c r="D283" s="5"/>
      <c r="E283" s="5"/>
      <c r="F283" s="5"/>
      <c r="G283" s="5"/>
      <c r="H283" s="5"/>
      <c r="I283" s="5"/>
      <c r="J283" s="5"/>
      <c r="K283" s="5"/>
      <c r="L283" s="136"/>
      <c r="P283" s="261"/>
    </row>
    <row r="284" spans="1:59">
      <c r="A284" s="187" t="s">
        <v>240</v>
      </c>
      <c r="B284" s="5" t="s">
        <v>238</v>
      </c>
      <c r="C284" s="5"/>
      <c r="D284" s="5"/>
      <c r="E284" s="5"/>
      <c r="F284" s="5"/>
      <c r="G284" s="5"/>
      <c r="H284" s="5"/>
      <c r="I284" s="5"/>
      <c r="J284" s="5"/>
      <c r="K284" s="5"/>
      <c r="L284" s="136"/>
      <c r="P284" s="328"/>
      <c r="Q284" s="1"/>
    </row>
    <row r="285" spans="1:59">
      <c r="A285" s="187"/>
      <c r="B285" s="5"/>
      <c r="C285" s="131"/>
      <c r="D285" s="412" t="str">
        <f>"       "&amp;IF(UPPER(C285)="YES","Describe below the certification you will pursue, and indicate your agreements to the requirements of the Notice",IF(UPPER(C285)="NO","Skip to next question",""))</f>
        <v xml:space="preserve">       </v>
      </c>
      <c r="E285" s="5"/>
      <c r="F285" s="5"/>
      <c r="G285" s="5"/>
      <c r="H285" s="5"/>
      <c r="I285" s="5"/>
      <c r="J285" s="5"/>
      <c r="K285" s="5"/>
      <c r="L285" s="136"/>
      <c r="P285" s="261"/>
    </row>
    <row r="286" spans="1:59" ht="34.5" customHeight="1">
      <c r="A286" s="187"/>
      <c r="B286" s="511"/>
      <c r="C286" s="512"/>
      <c r="D286" s="512"/>
      <c r="E286" s="512"/>
      <c r="F286" s="512"/>
      <c r="G286" s="512"/>
      <c r="H286" s="512"/>
      <c r="I286" s="512"/>
      <c r="J286" s="512"/>
      <c r="K286" s="513"/>
      <c r="L286" s="136"/>
      <c r="N286" s="261"/>
      <c r="P286" s="261"/>
    </row>
    <row r="287" spans="1:59">
      <c r="A287" s="187"/>
      <c r="B287" s="5"/>
      <c r="C287" s="5"/>
      <c r="D287" s="5"/>
      <c r="E287" s="5"/>
      <c r="F287" s="5"/>
      <c r="G287" s="5"/>
      <c r="H287" s="5"/>
      <c r="I287" s="5"/>
      <c r="J287" s="5"/>
      <c r="K287" s="5"/>
      <c r="L287" s="136"/>
    </row>
    <row r="288" spans="1:59">
      <c r="A288" s="187" t="s">
        <v>241</v>
      </c>
      <c r="B288" s="221" t="s">
        <v>236</v>
      </c>
      <c r="C288" s="5"/>
      <c r="D288" s="5"/>
      <c r="E288" s="5"/>
      <c r="F288" s="5"/>
      <c r="G288" s="5"/>
      <c r="H288" s="5"/>
      <c r="I288" s="5"/>
      <c r="J288" s="5"/>
      <c r="K288" s="5"/>
      <c r="L288" s="136"/>
    </row>
    <row r="289" spans="1:59">
      <c r="A289" s="187"/>
      <c r="B289" s="5"/>
      <c r="C289" s="131"/>
      <c r="D289" s="5"/>
      <c r="E289" s="5"/>
      <c r="F289" s="5"/>
      <c r="G289" s="5"/>
      <c r="H289" s="5"/>
      <c r="I289" s="5"/>
      <c r="J289" s="5"/>
      <c r="K289" s="5"/>
      <c r="L289" s="136"/>
    </row>
    <row r="290" spans="1:59" ht="54.75" customHeight="1">
      <c r="A290" s="187"/>
      <c r="B290" s="534" t="s">
        <v>245</v>
      </c>
      <c r="C290" s="534"/>
      <c r="D290" s="534"/>
      <c r="E290" s="534"/>
      <c r="F290" s="534"/>
      <c r="G290" s="534"/>
      <c r="H290" s="534"/>
      <c r="I290" s="534"/>
      <c r="J290" s="534"/>
      <c r="K290" s="534"/>
      <c r="L290" s="535"/>
    </row>
    <row r="291" spans="1:59">
      <c r="A291" s="187"/>
      <c r="B291" s="310"/>
      <c r="C291" s="536" t="s">
        <v>92</v>
      </c>
      <c r="D291" s="536"/>
      <c r="E291" s="536"/>
      <c r="F291" s="537" t="s">
        <v>244</v>
      </c>
      <c r="G291" s="537"/>
      <c r="H291" s="537"/>
      <c r="I291" s="310"/>
      <c r="J291" s="310"/>
      <c r="K291" s="310"/>
      <c r="L291" s="311"/>
    </row>
    <row r="292" spans="1:59">
      <c r="A292" s="187"/>
      <c r="B292" s="26" t="s">
        <v>239</v>
      </c>
      <c r="C292" s="469"/>
      <c r="D292" s="469"/>
      <c r="E292" s="469"/>
      <c r="F292" s="468"/>
      <c r="G292" s="468"/>
      <c r="H292" s="468"/>
      <c r="I292" s="5"/>
      <c r="J292" s="5"/>
      <c r="K292" s="5"/>
      <c r="L292" s="136"/>
    </row>
    <row r="293" spans="1:59">
      <c r="A293" s="187"/>
      <c r="B293" s="26" t="s">
        <v>240</v>
      </c>
      <c r="C293" s="469"/>
      <c r="D293" s="469"/>
      <c r="E293" s="469"/>
      <c r="F293" s="468"/>
      <c r="G293" s="468"/>
      <c r="H293" s="468"/>
      <c r="I293" s="5"/>
      <c r="J293" s="5"/>
      <c r="K293" s="5"/>
      <c r="L293" s="136"/>
    </row>
    <row r="294" spans="1:59">
      <c r="A294" s="187"/>
      <c r="B294" s="26" t="s">
        <v>241</v>
      </c>
      <c r="C294" s="469"/>
      <c r="D294" s="469"/>
      <c r="E294" s="469"/>
      <c r="F294" s="468"/>
      <c r="G294" s="468"/>
      <c r="H294" s="468"/>
      <c r="I294" s="5"/>
      <c r="J294" s="5"/>
      <c r="K294" s="5"/>
      <c r="L294" s="136"/>
    </row>
    <row r="295" spans="1:59">
      <c r="A295" s="187"/>
      <c r="B295" s="26" t="s">
        <v>242</v>
      </c>
      <c r="C295" s="469"/>
      <c r="D295" s="469"/>
      <c r="E295" s="469"/>
      <c r="F295" s="468"/>
      <c r="G295" s="468"/>
      <c r="H295" s="468"/>
      <c r="I295" s="5"/>
      <c r="J295" s="5"/>
      <c r="K295" s="5"/>
      <c r="L295" s="136"/>
    </row>
    <row r="296" spans="1:59">
      <c r="A296" s="187"/>
      <c r="B296" s="26" t="s">
        <v>243</v>
      </c>
      <c r="C296" s="469"/>
      <c r="D296" s="469"/>
      <c r="E296" s="469"/>
      <c r="F296" s="468"/>
      <c r="G296" s="468"/>
      <c r="H296" s="468"/>
      <c r="I296" s="5"/>
      <c r="J296" s="5"/>
      <c r="K296" s="5"/>
      <c r="L296" s="136"/>
    </row>
    <row r="297" spans="1:59">
      <c r="A297" s="187"/>
      <c r="B297" s="5"/>
      <c r="C297" s="5"/>
      <c r="D297" s="5"/>
      <c r="E297" s="5"/>
      <c r="F297" s="5"/>
      <c r="G297" s="5"/>
      <c r="H297" s="5"/>
      <c r="I297" s="5"/>
      <c r="J297" s="5"/>
      <c r="K297" s="5"/>
      <c r="L297" s="136"/>
    </row>
    <row r="298" spans="1:59">
      <c r="A298" s="408"/>
      <c r="B298" s="6"/>
      <c r="C298" s="6"/>
      <c r="D298" s="6"/>
      <c r="E298" s="6"/>
      <c r="F298" s="6"/>
      <c r="G298" s="6"/>
      <c r="H298" s="6"/>
      <c r="I298" s="6"/>
      <c r="J298" s="6"/>
      <c r="K298" s="6"/>
      <c r="L298" s="6"/>
    </row>
    <row r="299" spans="1:59">
      <c r="A299" s="402" t="s">
        <v>287</v>
      </c>
      <c r="B299" s="403"/>
      <c r="C299" s="403"/>
      <c r="D299" s="403"/>
      <c r="E299" s="403"/>
      <c r="F299" s="403"/>
      <c r="G299" s="403"/>
      <c r="H299" s="403"/>
      <c r="I299" s="403"/>
      <c r="J299" s="403"/>
      <c r="K299" s="403"/>
      <c r="L299" s="404"/>
      <c r="N299" s="219"/>
      <c r="O299" s="219"/>
      <c r="P299" s="219"/>
      <c r="Q299" s="219"/>
      <c r="R299" s="219"/>
      <c r="S299" s="219"/>
      <c r="T299" s="219"/>
      <c r="U299" s="219"/>
      <c r="V299" s="219"/>
      <c r="W299" s="219"/>
      <c r="X299" s="219"/>
      <c r="Y299" s="219"/>
      <c r="Z299" s="219"/>
      <c r="AA299" s="219"/>
      <c r="AB299" s="219"/>
      <c r="AC299" s="219"/>
      <c r="AD299" s="219"/>
      <c r="AE299" s="219"/>
      <c r="AF299" s="219"/>
      <c r="AG299" s="219"/>
      <c r="AH299" s="219"/>
      <c r="AI299" s="219"/>
      <c r="AJ299" s="219"/>
      <c r="AK299" s="219"/>
      <c r="AL299" s="219"/>
      <c r="AM299" s="219"/>
      <c r="AN299" s="219"/>
      <c r="AO299" s="219"/>
      <c r="AP299" s="219"/>
      <c r="AQ299" s="219"/>
      <c r="AR299" s="219"/>
      <c r="AS299" s="219"/>
      <c r="AT299" s="219"/>
      <c r="AU299" s="219"/>
      <c r="AV299" s="219"/>
      <c r="AW299" s="219"/>
      <c r="AX299" s="219"/>
      <c r="AY299" s="219"/>
      <c r="AZ299" s="219"/>
      <c r="BA299" s="219"/>
      <c r="BB299" s="219"/>
      <c r="BC299" s="219"/>
      <c r="BD299" s="219"/>
      <c r="BE299" s="219"/>
      <c r="BF299" s="219"/>
      <c r="BG299" s="219"/>
    </row>
    <row r="300" spans="1:59" ht="15.75" customHeight="1">
      <c r="A300" s="326" t="s">
        <v>310</v>
      </c>
      <c r="B300" s="226"/>
      <c r="C300" s="226"/>
      <c r="D300" s="226"/>
      <c r="E300" s="226"/>
      <c r="F300" s="226"/>
      <c r="G300" s="226"/>
      <c r="H300" s="226"/>
      <c r="I300" s="226"/>
      <c r="J300" s="226"/>
      <c r="K300" s="226"/>
      <c r="L300" s="227"/>
      <c r="N300" s="226"/>
      <c r="O300" s="226"/>
      <c r="P300" s="226"/>
      <c r="Q300" s="226"/>
      <c r="R300" s="226"/>
      <c r="S300" s="226"/>
      <c r="T300" s="226"/>
      <c r="U300" s="226"/>
      <c r="V300" s="226"/>
      <c r="W300" s="226"/>
      <c r="X300" s="226"/>
      <c r="Y300" s="226"/>
      <c r="Z300" s="226"/>
      <c r="AA300" s="226"/>
      <c r="AB300" s="226"/>
      <c r="AC300" s="226"/>
      <c r="AD300" s="226"/>
      <c r="AE300" s="226"/>
      <c r="AF300" s="226"/>
      <c r="AG300" s="226"/>
      <c r="AH300" s="226"/>
      <c r="AI300" s="226"/>
      <c r="AJ300" s="226"/>
      <c r="AK300" s="226"/>
      <c r="AL300" s="226"/>
      <c r="AM300" s="226"/>
      <c r="AN300" s="226"/>
      <c r="AO300" s="226"/>
      <c r="AP300" s="226"/>
      <c r="AQ300" s="226"/>
      <c r="AR300" s="226"/>
      <c r="AS300" s="226"/>
      <c r="AT300" s="226"/>
      <c r="AU300" s="226"/>
      <c r="AV300" s="226"/>
      <c r="AW300" s="226"/>
      <c r="AX300" s="226"/>
      <c r="AY300" s="226"/>
      <c r="AZ300" s="226"/>
      <c r="BA300" s="226"/>
      <c r="BB300" s="226"/>
      <c r="BC300" s="226"/>
      <c r="BD300" s="226"/>
      <c r="BE300" s="226"/>
      <c r="BF300" s="226"/>
      <c r="BG300" s="219"/>
    </row>
    <row r="301" spans="1:59">
      <c r="A301" s="319"/>
      <c r="B301" s="258"/>
      <c r="C301" s="258"/>
      <c r="D301" s="258"/>
      <c r="E301" s="258"/>
      <c r="F301" s="258"/>
      <c r="G301" s="258"/>
      <c r="H301" s="258"/>
      <c r="I301" s="258"/>
      <c r="J301" s="258"/>
      <c r="K301" s="258"/>
      <c r="L301" s="398"/>
      <c r="N301" s="225"/>
      <c r="O301" s="225"/>
      <c r="P301" s="320"/>
      <c r="Q301" s="320"/>
      <c r="R301" s="320"/>
      <c r="S301" s="320"/>
      <c r="T301" s="320"/>
      <c r="U301" s="320"/>
      <c r="V301" s="320"/>
      <c r="W301" s="320"/>
      <c r="X301" s="320"/>
      <c r="Y301" s="320"/>
      <c r="Z301" s="320"/>
      <c r="AA301" s="320"/>
      <c r="AB301" s="320"/>
      <c r="AC301" s="320"/>
      <c r="AD301" s="320"/>
      <c r="AE301" s="320"/>
      <c r="AF301" s="320"/>
      <c r="AG301" s="320"/>
      <c r="AH301" s="320"/>
      <c r="AI301" s="320"/>
      <c r="AJ301" s="320"/>
      <c r="AK301" s="320"/>
      <c r="AL301" s="320"/>
      <c r="AM301" s="320"/>
      <c r="AN301" s="320"/>
      <c r="AO301" s="320"/>
      <c r="AP301" s="320"/>
      <c r="AQ301" s="320"/>
      <c r="AR301" s="320"/>
      <c r="AS301" s="320"/>
      <c r="AT301" s="320"/>
      <c r="AU301" s="320"/>
      <c r="AV301" s="320"/>
      <c r="AW301" s="320"/>
      <c r="AX301" s="320"/>
      <c r="AY301" s="320"/>
      <c r="AZ301" s="320"/>
      <c r="BA301" s="320"/>
      <c r="BB301" s="320"/>
      <c r="BC301" s="320"/>
      <c r="BD301" s="320"/>
      <c r="BE301" s="320"/>
      <c r="BF301" s="320"/>
      <c r="BG301" s="219"/>
    </row>
    <row r="302" spans="1:59" ht="15.75" customHeight="1">
      <c r="A302" s="460" t="s">
        <v>316</v>
      </c>
      <c r="B302" s="461"/>
      <c r="C302" s="461"/>
      <c r="D302" s="461"/>
      <c r="E302" s="461"/>
      <c r="F302" s="461"/>
      <c r="G302" s="461"/>
      <c r="H302" s="461"/>
      <c r="I302" s="461"/>
      <c r="J302" s="461"/>
      <c r="K302" s="461"/>
      <c r="L302" s="462"/>
      <c r="N302" s="252"/>
      <c r="O302" s="252"/>
      <c r="P302" s="252"/>
      <c r="Q302" s="252"/>
      <c r="R302" s="252"/>
      <c r="S302" s="252"/>
      <c r="T302" s="252"/>
      <c r="U302" s="252"/>
      <c r="V302" s="252"/>
      <c r="W302" s="252"/>
      <c r="X302" s="252"/>
      <c r="Y302" s="252"/>
      <c r="Z302" s="252"/>
      <c r="AA302" s="252"/>
      <c r="AB302" s="252"/>
      <c r="AC302" s="252"/>
      <c r="AD302" s="252"/>
      <c r="AE302" s="252"/>
      <c r="AF302" s="252"/>
      <c r="AG302" s="252"/>
      <c r="AH302" s="252"/>
      <c r="AI302" s="252"/>
      <c r="AJ302" s="252"/>
      <c r="AK302" s="252"/>
      <c r="AL302" s="252"/>
      <c r="AM302" s="252"/>
      <c r="AN302" s="252"/>
      <c r="AO302" s="252"/>
      <c r="AP302" s="252"/>
      <c r="AQ302" s="252"/>
      <c r="AR302" s="252"/>
      <c r="AS302" s="252"/>
      <c r="AT302" s="252"/>
      <c r="AU302" s="252"/>
      <c r="AV302" s="252"/>
      <c r="AW302" s="252"/>
      <c r="AX302" s="252"/>
      <c r="AY302" s="252"/>
      <c r="AZ302" s="252"/>
      <c r="BA302" s="252"/>
      <c r="BB302" s="252"/>
      <c r="BC302" s="252"/>
      <c r="BD302" s="252"/>
      <c r="BE302" s="252"/>
      <c r="BF302" s="252"/>
      <c r="BG302" s="219"/>
    </row>
    <row r="303" spans="1:59" ht="66" customHeight="1">
      <c r="A303" s="452" t="s">
        <v>288</v>
      </c>
      <c r="B303" s="453"/>
      <c r="C303" s="453"/>
      <c r="D303" s="453"/>
      <c r="E303" s="453"/>
      <c r="F303" s="453"/>
      <c r="G303" s="453"/>
      <c r="H303" s="453"/>
      <c r="I303" s="453"/>
      <c r="J303" s="453"/>
      <c r="K303" s="453"/>
      <c r="L303" s="454"/>
      <c r="N303" s="290"/>
      <c r="O303" s="290"/>
      <c r="P303" s="290"/>
      <c r="Q303" s="290"/>
      <c r="R303" s="290"/>
      <c r="S303" s="290"/>
      <c r="T303" s="290"/>
      <c r="U303" s="290"/>
      <c r="V303" s="290"/>
      <c r="W303" s="290"/>
      <c r="X303" s="290"/>
      <c r="Y303" s="290"/>
      <c r="Z303" s="290"/>
      <c r="AA303" s="290"/>
      <c r="AB303" s="290"/>
      <c r="AC303" s="290"/>
      <c r="AD303" s="290"/>
      <c r="AE303" s="290"/>
      <c r="AF303" s="290"/>
      <c r="AG303" s="290"/>
      <c r="AH303" s="290"/>
      <c r="AI303" s="290"/>
      <c r="AJ303" s="290"/>
      <c r="AK303" s="290"/>
      <c r="AL303" s="290"/>
      <c r="AM303" s="290"/>
      <c r="AN303" s="290"/>
      <c r="AO303" s="290"/>
      <c r="AP303" s="290"/>
      <c r="AQ303" s="290"/>
      <c r="AR303" s="290"/>
      <c r="AS303" s="290"/>
      <c r="AT303" s="290"/>
      <c r="AU303" s="290"/>
      <c r="AV303" s="290"/>
      <c r="AW303" s="290"/>
      <c r="AX303" s="290"/>
      <c r="AY303" s="290"/>
      <c r="AZ303" s="290"/>
      <c r="BA303" s="290"/>
      <c r="BB303" s="290"/>
      <c r="BC303" s="290"/>
      <c r="BD303" s="290"/>
      <c r="BE303" s="290"/>
      <c r="BF303" s="290"/>
      <c r="BG303" s="219"/>
    </row>
    <row r="304" spans="1:59">
      <c r="A304" s="322"/>
      <c r="B304" s="258"/>
      <c r="C304" s="258"/>
      <c r="D304" s="258"/>
      <c r="E304" s="258"/>
      <c r="F304" s="258"/>
      <c r="G304" s="258"/>
      <c r="H304" s="258"/>
      <c r="I304" s="258"/>
      <c r="J304" s="258"/>
      <c r="K304" s="258"/>
      <c r="L304" s="398"/>
      <c r="N304" s="225"/>
      <c r="O304" s="225"/>
      <c r="P304" s="320"/>
      <c r="Q304" s="320"/>
      <c r="R304" s="320"/>
      <c r="S304" s="320"/>
      <c r="T304" s="320"/>
      <c r="U304" s="320"/>
      <c r="V304" s="320"/>
      <c r="W304" s="320"/>
      <c r="X304" s="320"/>
      <c r="Y304" s="320"/>
      <c r="Z304" s="320"/>
      <c r="AA304" s="320"/>
      <c r="AB304" s="320"/>
      <c r="AC304" s="320"/>
      <c r="AD304" s="320"/>
      <c r="AE304" s="320"/>
      <c r="AF304" s="320"/>
      <c r="AG304" s="320"/>
      <c r="AH304" s="320"/>
      <c r="AI304" s="320"/>
      <c r="AJ304" s="320"/>
      <c r="AK304" s="320"/>
      <c r="AL304" s="320"/>
      <c r="AM304" s="320"/>
      <c r="AN304" s="320"/>
      <c r="AO304" s="320"/>
      <c r="AP304" s="320"/>
      <c r="AQ304" s="320"/>
      <c r="AR304" s="320"/>
      <c r="AS304" s="320"/>
      <c r="AT304" s="320"/>
      <c r="AU304" s="320"/>
      <c r="AV304" s="320"/>
      <c r="AW304" s="320"/>
      <c r="AX304" s="320"/>
      <c r="AY304" s="320"/>
      <c r="AZ304" s="320"/>
      <c r="BA304" s="320"/>
      <c r="BB304" s="320"/>
      <c r="BC304" s="320"/>
      <c r="BD304" s="320"/>
      <c r="BE304" s="320"/>
      <c r="BF304" s="320"/>
      <c r="BG304" s="219"/>
    </row>
    <row r="305" spans="1:59" ht="30.75" customHeight="1">
      <c r="A305" s="463" t="s">
        <v>319</v>
      </c>
      <c r="B305" s="464"/>
      <c r="C305" s="464"/>
      <c r="D305" s="464"/>
      <c r="E305" s="464"/>
      <c r="F305" s="464"/>
      <c r="G305" s="464"/>
      <c r="H305" s="464"/>
      <c r="I305" s="464"/>
      <c r="J305" s="464"/>
      <c r="K305" s="464"/>
      <c r="L305" s="465"/>
      <c r="N305" s="252"/>
      <c r="O305" s="252"/>
      <c r="P305" s="252"/>
      <c r="Q305" s="252"/>
      <c r="R305" s="252"/>
      <c r="S305" s="252"/>
      <c r="T305" s="252"/>
      <c r="U305" s="252"/>
      <c r="V305" s="252"/>
      <c r="W305" s="252"/>
      <c r="X305" s="252"/>
      <c r="Y305" s="252"/>
      <c r="Z305" s="252"/>
      <c r="AA305" s="252"/>
      <c r="AB305" s="252"/>
      <c r="AC305" s="252"/>
      <c r="AD305" s="252"/>
      <c r="AE305" s="252"/>
      <c r="AF305" s="252"/>
      <c r="AG305" s="252"/>
      <c r="AH305" s="252"/>
      <c r="AI305" s="252"/>
      <c r="AJ305" s="252"/>
      <c r="AK305" s="252"/>
      <c r="AL305" s="252"/>
      <c r="AM305" s="252"/>
      <c r="AN305" s="252"/>
      <c r="AO305" s="252"/>
      <c r="AP305" s="252"/>
      <c r="AQ305" s="252"/>
      <c r="AR305" s="252"/>
      <c r="AS305" s="252"/>
      <c r="AT305" s="252"/>
      <c r="AU305" s="252"/>
      <c r="AV305" s="252"/>
      <c r="AW305" s="252"/>
      <c r="AX305" s="252"/>
      <c r="AY305" s="252"/>
      <c r="AZ305" s="252"/>
      <c r="BA305" s="252"/>
      <c r="BB305" s="252"/>
      <c r="BC305" s="252"/>
      <c r="BD305" s="252"/>
      <c r="BE305" s="252"/>
      <c r="BF305" s="252"/>
      <c r="BG305" s="219"/>
    </row>
    <row r="306" spans="1:59" ht="61.5" customHeight="1">
      <c r="A306" s="452" t="s">
        <v>159</v>
      </c>
      <c r="B306" s="453"/>
      <c r="C306" s="453"/>
      <c r="D306" s="453"/>
      <c r="E306" s="453"/>
      <c r="F306" s="453"/>
      <c r="G306" s="453"/>
      <c r="H306" s="453"/>
      <c r="I306" s="453"/>
      <c r="J306" s="453"/>
      <c r="K306" s="453"/>
      <c r="L306" s="454"/>
      <c r="N306" s="290"/>
      <c r="O306" s="290"/>
      <c r="P306" s="290"/>
      <c r="Q306" s="290"/>
      <c r="R306" s="290"/>
      <c r="S306" s="290"/>
      <c r="T306" s="290"/>
      <c r="U306" s="290"/>
      <c r="V306" s="290"/>
      <c r="W306" s="290"/>
      <c r="X306" s="290"/>
      <c r="Y306" s="290"/>
      <c r="Z306" s="290"/>
      <c r="AA306" s="290"/>
      <c r="AB306" s="290"/>
      <c r="AC306" s="290"/>
      <c r="AD306" s="290"/>
      <c r="AE306" s="290"/>
      <c r="AF306" s="290"/>
      <c r="AG306" s="290"/>
      <c r="AH306" s="290"/>
      <c r="AI306" s="290"/>
      <c r="AJ306" s="290"/>
      <c r="AK306" s="290"/>
      <c r="AL306" s="290"/>
      <c r="AM306" s="290"/>
      <c r="AN306" s="290"/>
      <c r="AO306" s="290"/>
      <c r="AP306" s="290"/>
      <c r="AQ306" s="290"/>
      <c r="AR306" s="290"/>
      <c r="AS306" s="290"/>
      <c r="AT306" s="290"/>
      <c r="AU306" s="290"/>
      <c r="AV306" s="290"/>
      <c r="AW306" s="290"/>
      <c r="AX306" s="290"/>
      <c r="AY306" s="290"/>
      <c r="AZ306" s="290"/>
      <c r="BA306" s="290"/>
      <c r="BB306" s="290"/>
      <c r="BC306" s="290"/>
      <c r="BD306" s="290"/>
      <c r="BE306" s="290"/>
      <c r="BF306" s="290"/>
      <c r="BG306" s="219"/>
    </row>
    <row r="307" spans="1:59">
      <c r="A307" s="126"/>
      <c r="B307" s="258"/>
      <c r="C307" s="258"/>
      <c r="D307" s="258"/>
      <c r="E307" s="258"/>
      <c r="F307" s="258"/>
      <c r="G307" s="258"/>
      <c r="H307" s="258"/>
      <c r="I307" s="258"/>
      <c r="J307" s="258"/>
      <c r="K307" s="258"/>
      <c r="L307" s="398"/>
      <c r="N307" s="225"/>
      <c r="O307" s="225"/>
      <c r="P307" s="320"/>
      <c r="Q307" s="320"/>
      <c r="R307" s="320"/>
      <c r="S307" s="320"/>
      <c r="T307" s="320"/>
      <c r="U307" s="320"/>
      <c r="V307" s="320"/>
      <c r="W307" s="320"/>
      <c r="X307" s="320"/>
      <c r="Y307" s="320"/>
      <c r="Z307" s="320"/>
      <c r="AA307" s="320"/>
      <c r="AB307" s="320"/>
      <c r="AC307" s="320"/>
      <c r="AD307" s="320"/>
      <c r="AE307" s="320"/>
      <c r="AF307" s="320"/>
      <c r="AG307" s="320"/>
      <c r="AH307" s="320"/>
      <c r="AI307" s="320"/>
      <c r="AJ307" s="320"/>
      <c r="AK307" s="320"/>
      <c r="AL307" s="320"/>
      <c r="AM307" s="320"/>
      <c r="AN307" s="320"/>
      <c r="AO307" s="320"/>
      <c r="AP307" s="320"/>
      <c r="AQ307" s="320"/>
      <c r="AR307" s="320"/>
      <c r="AS307" s="320"/>
      <c r="AT307" s="320"/>
      <c r="AU307" s="320"/>
      <c r="AV307" s="320"/>
      <c r="AW307" s="320"/>
      <c r="AX307" s="320"/>
      <c r="AY307" s="320"/>
      <c r="AZ307" s="320"/>
      <c r="BA307" s="320"/>
      <c r="BB307" s="320"/>
      <c r="BC307" s="320"/>
      <c r="BD307" s="320"/>
      <c r="BE307" s="320"/>
      <c r="BF307" s="320"/>
      <c r="BG307" s="219"/>
    </row>
    <row r="308" spans="1:59" ht="15.75" customHeight="1">
      <c r="A308" s="399" t="s">
        <v>134</v>
      </c>
      <c r="B308" s="466" t="s">
        <v>289</v>
      </c>
      <c r="C308" s="466"/>
      <c r="D308" s="466"/>
      <c r="E308" s="466"/>
      <c r="F308" s="466"/>
      <c r="G308" s="466"/>
      <c r="H308" s="466"/>
      <c r="I308" s="466"/>
      <c r="J308" s="466"/>
      <c r="K308" s="466"/>
      <c r="L308" s="467"/>
      <c r="N308" s="252"/>
      <c r="O308" s="252"/>
      <c r="P308" s="252"/>
      <c r="Q308" s="252"/>
      <c r="R308" s="252"/>
      <c r="S308" s="252"/>
      <c r="T308" s="252"/>
      <c r="U308" s="252"/>
      <c r="V308" s="252"/>
      <c r="W308" s="252"/>
      <c r="X308" s="252"/>
      <c r="Y308" s="252"/>
      <c r="Z308" s="252"/>
      <c r="AA308" s="252"/>
      <c r="AB308" s="252"/>
      <c r="AC308" s="252"/>
      <c r="AD308" s="252"/>
      <c r="AE308" s="252"/>
      <c r="AF308" s="323"/>
      <c r="AG308" s="323"/>
      <c r="AH308" s="219"/>
      <c r="AI308" s="288"/>
      <c r="AJ308" s="323"/>
      <c r="AK308" s="323"/>
      <c r="AL308" s="323"/>
      <c r="AM308" s="323"/>
      <c r="AN308" s="323"/>
      <c r="AO308" s="323"/>
      <c r="AP308" s="323"/>
      <c r="AQ308" s="323"/>
      <c r="AR308" s="323"/>
      <c r="AS308" s="323"/>
      <c r="AT308" s="323"/>
      <c r="AU308" s="323"/>
      <c r="AV308" s="323"/>
      <c r="AW308" s="323"/>
      <c r="AX308" s="323"/>
      <c r="AY308" s="323"/>
      <c r="AZ308" s="323"/>
      <c r="BA308" s="323"/>
      <c r="BB308" s="323"/>
      <c r="BC308" s="323"/>
      <c r="BD308" s="323"/>
      <c r="BE308" s="323"/>
      <c r="BF308" s="323"/>
      <c r="BG308" s="219"/>
    </row>
    <row r="309" spans="1:59" ht="66" customHeight="1">
      <c r="A309" s="452" t="s">
        <v>159</v>
      </c>
      <c r="B309" s="453"/>
      <c r="C309" s="453"/>
      <c r="D309" s="453"/>
      <c r="E309" s="453"/>
      <c r="F309" s="453"/>
      <c r="G309" s="453"/>
      <c r="H309" s="453"/>
      <c r="I309" s="453"/>
      <c r="J309" s="453"/>
      <c r="K309" s="453"/>
      <c r="L309" s="454"/>
      <c r="N309" s="290"/>
      <c r="O309" s="290"/>
      <c r="P309" s="290"/>
      <c r="Q309" s="290"/>
      <c r="R309" s="290"/>
      <c r="S309" s="290"/>
      <c r="T309" s="290"/>
      <c r="U309" s="290"/>
      <c r="V309" s="290"/>
      <c r="W309" s="290"/>
      <c r="X309" s="290"/>
      <c r="Y309" s="290"/>
      <c r="Z309" s="290"/>
      <c r="AA309" s="290"/>
      <c r="AB309" s="290"/>
      <c r="AC309" s="290"/>
      <c r="AD309" s="290"/>
      <c r="AE309" s="290"/>
      <c r="AF309" s="290"/>
      <c r="AG309" s="290"/>
      <c r="AH309" s="290"/>
      <c r="AI309" s="290"/>
      <c r="AJ309" s="290"/>
      <c r="AK309" s="290"/>
      <c r="AL309" s="290"/>
      <c r="AM309" s="290"/>
      <c r="AN309" s="290"/>
      <c r="AO309" s="290"/>
      <c r="AP309" s="290"/>
      <c r="AQ309" s="290"/>
      <c r="AR309" s="290"/>
      <c r="AS309" s="290"/>
      <c r="AT309" s="290"/>
      <c r="AU309" s="290"/>
      <c r="AV309" s="290"/>
      <c r="AW309" s="290"/>
      <c r="AX309" s="290"/>
      <c r="AY309" s="290"/>
      <c r="AZ309" s="290"/>
      <c r="BA309" s="290"/>
      <c r="BB309" s="290"/>
      <c r="BC309" s="290"/>
      <c r="BD309" s="290"/>
      <c r="BE309" s="290"/>
      <c r="BF309" s="290"/>
      <c r="BG309" s="219"/>
    </row>
    <row r="310" spans="1:59">
      <c r="A310" s="322"/>
      <c r="B310" s="258"/>
      <c r="C310" s="258"/>
      <c r="D310" s="258"/>
      <c r="E310" s="258"/>
      <c r="F310" s="258"/>
      <c r="G310" s="258"/>
      <c r="H310" s="258"/>
      <c r="I310" s="258"/>
      <c r="J310" s="258"/>
      <c r="K310" s="258"/>
      <c r="L310" s="398"/>
      <c r="N310" s="225"/>
      <c r="O310" s="225"/>
      <c r="P310" s="320"/>
      <c r="Q310" s="320"/>
      <c r="R310" s="320"/>
      <c r="S310" s="320"/>
      <c r="T310" s="320"/>
      <c r="U310" s="320"/>
      <c r="V310" s="320"/>
      <c r="W310" s="320"/>
      <c r="X310" s="320"/>
      <c r="Y310" s="320"/>
      <c r="Z310" s="320"/>
      <c r="AA310" s="320"/>
      <c r="AB310" s="320"/>
      <c r="AC310" s="320"/>
      <c r="AD310" s="320"/>
      <c r="AE310" s="320"/>
      <c r="AF310" s="320"/>
      <c r="AG310" s="320"/>
      <c r="AH310" s="320"/>
      <c r="AI310" s="320"/>
      <c r="AJ310" s="320"/>
      <c r="AK310" s="320"/>
      <c r="AL310" s="320"/>
      <c r="AM310" s="320"/>
      <c r="AN310" s="320"/>
      <c r="AO310" s="320"/>
      <c r="AP310" s="320"/>
      <c r="AQ310" s="320"/>
      <c r="AR310" s="320"/>
      <c r="AS310" s="320"/>
      <c r="AT310" s="320"/>
      <c r="AU310" s="320"/>
      <c r="AV310" s="320"/>
      <c r="AW310" s="320"/>
      <c r="AX310" s="320"/>
      <c r="AY310" s="320"/>
      <c r="AZ310" s="320"/>
      <c r="BA310" s="320"/>
      <c r="BB310" s="320"/>
      <c r="BC310" s="320"/>
      <c r="BD310" s="320"/>
      <c r="BE310" s="320"/>
      <c r="BF310" s="320"/>
      <c r="BG310" s="219"/>
    </row>
    <row r="311" spans="1:59" ht="15.75" customHeight="1">
      <c r="A311" s="463" t="s">
        <v>315</v>
      </c>
      <c r="B311" s="464"/>
      <c r="C311" s="464"/>
      <c r="D311" s="464"/>
      <c r="E311" s="464"/>
      <c r="F311" s="464"/>
      <c r="G311" s="464"/>
      <c r="H311" s="464"/>
      <c r="I311" s="464"/>
      <c r="J311" s="464"/>
      <c r="K311" s="464"/>
      <c r="L311" s="465"/>
      <c r="N311" s="252"/>
      <c r="O311" s="252"/>
      <c r="P311" s="252"/>
      <c r="Q311" s="252"/>
      <c r="R311" s="252"/>
      <c r="S311" s="252"/>
      <c r="T311" s="252"/>
      <c r="U311" s="252"/>
      <c r="V311" s="252"/>
      <c r="W311" s="252"/>
      <c r="X311" s="252"/>
      <c r="Y311" s="252"/>
      <c r="Z311" s="252"/>
      <c r="AA311" s="252"/>
      <c r="AB311" s="252"/>
      <c r="AC311" s="252"/>
      <c r="AD311" s="252"/>
      <c r="AE311" s="252"/>
      <c r="AF311" s="252"/>
      <c r="AG311" s="252"/>
      <c r="AH311" s="252"/>
      <c r="AI311" s="252"/>
      <c r="AJ311" s="252"/>
      <c r="AK311" s="252"/>
      <c r="AL311" s="252"/>
      <c r="AM311" s="252"/>
      <c r="AN311" s="252"/>
      <c r="AO311" s="252"/>
      <c r="AP311" s="252"/>
      <c r="AQ311" s="252"/>
      <c r="AR311" s="252"/>
      <c r="AS311" s="252"/>
      <c r="AT311" s="252"/>
      <c r="AU311" s="252"/>
      <c r="AV311" s="252"/>
      <c r="AW311" s="252"/>
      <c r="AX311" s="252"/>
      <c r="AY311" s="252"/>
      <c r="AZ311" s="252"/>
      <c r="BA311" s="252"/>
      <c r="BB311" s="252"/>
      <c r="BC311" s="252"/>
      <c r="BD311" s="252"/>
      <c r="BE311" s="252"/>
      <c r="BF311" s="252"/>
      <c r="BG311" s="219"/>
    </row>
    <row r="312" spans="1:59" ht="60.75" customHeight="1">
      <c r="A312" s="452" t="s">
        <v>159</v>
      </c>
      <c r="B312" s="453"/>
      <c r="C312" s="453"/>
      <c r="D312" s="453"/>
      <c r="E312" s="453"/>
      <c r="F312" s="453"/>
      <c r="G312" s="453"/>
      <c r="H312" s="453"/>
      <c r="I312" s="453"/>
      <c r="J312" s="453"/>
      <c r="K312" s="453"/>
      <c r="L312" s="454"/>
      <c r="N312" s="290"/>
      <c r="O312" s="290"/>
      <c r="P312" s="290"/>
      <c r="Q312" s="290"/>
      <c r="R312" s="290"/>
      <c r="S312" s="290"/>
      <c r="T312" s="290"/>
      <c r="U312" s="290"/>
      <c r="V312" s="290"/>
      <c r="W312" s="290"/>
      <c r="X312" s="290"/>
      <c r="Y312" s="290"/>
      <c r="Z312" s="290"/>
      <c r="AA312" s="290"/>
      <c r="AB312" s="290"/>
      <c r="AC312" s="290"/>
      <c r="AD312" s="290"/>
      <c r="AE312" s="290"/>
      <c r="AF312" s="290"/>
      <c r="AG312" s="290"/>
      <c r="AH312" s="290"/>
      <c r="AI312" s="290"/>
      <c r="AJ312" s="290"/>
      <c r="AK312" s="290"/>
      <c r="AL312" s="290"/>
      <c r="AM312" s="290"/>
      <c r="AN312" s="290"/>
      <c r="AO312" s="290"/>
      <c r="AP312" s="290"/>
      <c r="AQ312" s="290"/>
      <c r="AR312" s="290"/>
      <c r="AS312" s="290"/>
      <c r="AT312" s="290"/>
      <c r="AU312" s="290"/>
      <c r="AV312" s="290"/>
      <c r="AW312" s="290"/>
      <c r="AX312" s="290"/>
      <c r="AY312" s="290"/>
      <c r="AZ312" s="290"/>
      <c r="BA312" s="290"/>
      <c r="BB312" s="290"/>
      <c r="BC312" s="290"/>
      <c r="BD312" s="290"/>
      <c r="BE312" s="290"/>
      <c r="BF312" s="290"/>
      <c r="BG312" s="219"/>
    </row>
    <row r="313" spans="1:59">
      <c r="A313" s="322"/>
      <c r="B313" s="258"/>
      <c r="C313" s="258"/>
      <c r="D313" s="258"/>
      <c r="E313" s="258"/>
      <c r="F313" s="258"/>
      <c r="G313" s="258"/>
      <c r="H313" s="258"/>
      <c r="I313" s="258"/>
      <c r="J313" s="258"/>
      <c r="K313" s="258"/>
      <c r="L313" s="398"/>
      <c r="N313" s="225"/>
      <c r="O313" s="225"/>
      <c r="P313" s="320"/>
      <c r="Q313" s="320"/>
      <c r="R313" s="320"/>
      <c r="S313" s="320"/>
      <c r="T313" s="320"/>
      <c r="U313" s="320"/>
      <c r="V313" s="320"/>
      <c r="W313" s="320"/>
      <c r="X313" s="320"/>
      <c r="Y313" s="320"/>
      <c r="Z313" s="320"/>
      <c r="AA313" s="320"/>
      <c r="AB313" s="320"/>
      <c r="AC313" s="320"/>
      <c r="AD313" s="320"/>
      <c r="AE313" s="320"/>
      <c r="AF313" s="320"/>
      <c r="AG313" s="320"/>
      <c r="AH313" s="320"/>
      <c r="AI313" s="320"/>
      <c r="AJ313" s="320"/>
      <c r="AK313" s="320"/>
      <c r="AL313" s="320"/>
      <c r="AM313" s="320"/>
      <c r="AN313" s="320"/>
      <c r="AO313" s="320"/>
      <c r="AP313" s="320"/>
      <c r="AQ313" s="320"/>
      <c r="AR313" s="320"/>
      <c r="AS313" s="320"/>
      <c r="AT313" s="320"/>
      <c r="AU313" s="320"/>
      <c r="AV313" s="320"/>
      <c r="AW313" s="320"/>
      <c r="AX313" s="320"/>
      <c r="AY313" s="320"/>
      <c r="AZ313" s="320"/>
      <c r="BA313" s="320"/>
      <c r="BB313" s="320"/>
      <c r="BC313" s="320"/>
      <c r="BD313" s="320"/>
      <c r="BE313" s="320"/>
      <c r="BF313" s="320"/>
      <c r="BG313" s="219"/>
    </row>
    <row r="314" spans="1:59" ht="15.75" customHeight="1">
      <c r="A314" s="463" t="s">
        <v>290</v>
      </c>
      <c r="B314" s="464"/>
      <c r="C314" s="464"/>
      <c r="D314" s="464"/>
      <c r="E314" s="464"/>
      <c r="F314" s="464"/>
      <c r="G314" s="464"/>
      <c r="H314" s="464"/>
      <c r="I314" s="464"/>
      <c r="J314" s="464"/>
      <c r="K314" s="464"/>
      <c r="L314" s="465"/>
      <c r="N314" s="252"/>
      <c r="O314" s="252"/>
      <c r="P314" s="252"/>
      <c r="Q314" s="252"/>
      <c r="R314" s="252"/>
      <c r="S314" s="252"/>
      <c r="T314" s="252"/>
      <c r="U314" s="252"/>
      <c r="V314" s="252"/>
      <c r="W314" s="252"/>
      <c r="X314" s="252"/>
      <c r="Y314" s="252"/>
      <c r="Z314" s="252"/>
      <c r="AA314" s="252"/>
      <c r="AB314" s="252"/>
      <c r="AC314" s="252"/>
      <c r="AD314" s="252"/>
      <c r="AE314" s="252"/>
      <c r="AF314" s="252"/>
      <c r="AG314" s="252"/>
      <c r="AH314" s="252"/>
      <c r="AI314" s="252"/>
      <c r="AJ314" s="252"/>
      <c r="AK314" s="252"/>
      <c r="AL314" s="252"/>
      <c r="AM314" s="252"/>
      <c r="AN314" s="252"/>
      <c r="AO314" s="252"/>
      <c r="AP314" s="252"/>
      <c r="AQ314" s="252"/>
      <c r="AR314" s="252"/>
      <c r="AS314" s="252"/>
      <c r="AT314" s="252"/>
      <c r="AU314" s="252"/>
      <c r="AV314" s="252"/>
      <c r="AW314" s="252"/>
      <c r="AX314" s="252"/>
      <c r="AY314" s="252"/>
      <c r="AZ314" s="252"/>
      <c r="BA314" s="252"/>
      <c r="BB314" s="252"/>
      <c r="BC314" s="252"/>
      <c r="BD314" s="252"/>
      <c r="BE314" s="252"/>
      <c r="BF314" s="252"/>
      <c r="BG314" s="219"/>
    </row>
    <row r="315" spans="1:59" ht="66.75" customHeight="1">
      <c r="A315" s="452" t="s">
        <v>159</v>
      </c>
      <c r="B315" s="453"/>
      <c r="C315" s="453"/>
      <c r="D315" s="453"/>
      <c r="E315" s="453"/>
      <c r="F315" s="453"/>
      <c r="G315" s="453"/>
      <c r="H315" s="453"/>
      <c r="I315" s="453"/>
      <c r="J315" s="453"/>
      <c r="K315" s="453"/>
      <c r="L315" s="454"/>
      <c r="N315" s="290"/>
      <c r="O315" s="290"/>
      <c r="P315" s="290"/>
      <c r="Q315" s="290"/>
      <c r="R315" s="290"/>
      <c r="S315" s="290"/>
      <c r="T315" s="290"/>
      <c r="U315" s="290"/>
      <c r="V315" s="290"/>
      <c r="W315" s="290"/>
      <c r="X315" s="290"/>
      <c r="Y315" s="290"/>
      <c r="Z315" s="290"/>
      <c r="AA315" s="290"/>
      <c r="AB315" s="290"/>
      <c r="AC315" s="290"/>
      <c r="AD315" s="290"/>
      <c r="AE315" s="290"/>
      <c r="AF315" s="290"/>
      <c r="AG315" s="290"/>
      <c r="AH315" s="290"/>
      <c r="AI315" s="290"/>
      <c r="AJ315" s="290"/>
      <c r="AK315" s="290"/>
      <c r="AL315" s="290"/>
      <c r="AM315" s="290"/>
      <c r="AN315" s="290"/>
      <c r="AO315" s="290"/>
      <c r="AP315" s="290"/>
      <c r="AQ315" s="290"/>
      <c r="AR315" s="290"/>
      <c r="AS315" s="290"/>
      <c r="AT315" s="290"/>
      <c r="AU315" s="290"/>
      <c r="AV315" s="290"/>
      <c r="AW315" s="290"/>
      <c r="AX315" s="290"/>
      <c r="AY315" s="290"/>
      <c r="AZ315" s="290"/>
      <c r="BA315" s="290"/>
      <c r="BB315" s="290"/>
      <c r="BC315" s="290"/>
      <c r="BD315" s="290"/>
      <c r="BE315" s="290"/>
      <c r="BF315" s="290"/>
      <c r="BG315" s="219"/>
    </row>
    <row r="316" spans="1:59">
      <c r="A316" s="126"/>
      <c r="B316" s="258"/>
      <c r="C316" s="258"/>
      <c r="D316" s="258"/>
      <c r="E316" s="258"/>
      <c r="F316" s="258"/>
      <c r="G316" s="258"/>
      <c r="H316" s="258"/>
      <c r="I316" s="258"/>
      <c r="J316" s="258"/>
      <c r="K316" s="258"/>
      <c r="L316" s="398"/>
      <c r="N316" s="225"/>
      <c r="O316" s="225"/>
      <c r="P316" s="320"/>
      <c r="Q316" s="320"/>
      <c r="R316" s="320"/>
      <c r="S316" s="320"/>
      <c r="T316" s="320"/>
      <c r="U316" s="320"/>
      <c r="V316" s="320"/>
      <c r="W316" s="320"/>
      <c r="X316" s="320"/>
      <c r="Y316" s="320"/>
      <c r="Z316" s="320"/>
      <c r="AA316" s="320"/>
      <c r="AB316" s="320"/>
      <c r="AC316" s="320"/>
      <c r="AD316" s="320"/>
      <c r="AE316" s="320"/>
      <c r="AF316" s="320"/>
      <c r="AG316" s="320"/>
      <c r="AH316" s="320"/>
      <c r="AI316" s="320"/>
      <c r="AJ316" s="320"/>
      <c r="AK316" s="320"/>
      <c r="AL316" s="320"/>
      <c r="AM316" s="320"/>
      <c r="AN316" s="320"/>
      <c r="AO316" s="320"/>
      <c r="AP316" s="320"/>
      <c r="AQ316" s="320"/>
      <c r="AR316" s="320"/>
      <c r="AS316" s="320"/>
      <c r="AT316" s="320"/>
      <c r="AU316" s="320"/>
      <c r="AV316" s="320"/>
      <c r="AW316" s="320"/>
      <c r="AX316" s="320"/>
      <c r="AY316" s="320"/>
      <c r="AZ316" s="320"/>
      <c r="BA316" s="320"/>
      <c r="BB316" s="320"/>
      <c r="BC316" s="320"/>
      <c r="BD316" s="320"/>
      <c r="BE316" s="320"/>
      <c r="BF316" s="320"/>
      <c r="BG316" s="219"/>
    </row>
    <row r="317" spans="1:59" ht="15.75" customHeight="1">
      <c r="A317" s="399" t="s">
        <v>134</v>
      </c>
      <c r="B317" s="466" t="s">
        <v>291</v>
      </c>
      <c r="C317" s="466"/>
      <c r="D317" s="466"/>
      <c r="E317" s="466"/>
      <c r="F317" s="466"/>
      <c r="G317" s="466"/>
      <c r="H317" s="466"/>
      <c r="I317" s="466"/>
      <c r="J317" s="466"/>
      <c r="K317" s="466"/>
      <c r="L317" s="467"/>
      <c r="N317" s="252"/>
      <c r="O317" s="252"/>
      <c r="P317" s="252"/>
      <c r="Q317" s="252"/>
      <c r="R317" s="252"/>
      <c r="S317" s="252"/>
      <c r="T317" s="252"/>
      <c r="U317" s="252"/>
      <c r="V317" s="252"/>
      <c r="W317" s="252"/>
      <c r="X317" s="252"/>
      <c r="Y317" s="252"/>
      <c r="Z317" s="252"/>
      <c r="AA317" s="252"/>
      <c r="AB317" s="252"/>
      <c r="AC317" s="252"/>
      <c r="AD317" s="252"/>
      <c r="AE317" s="252"/>
      <c r="AF317" s="252"/>
      <c r="AG317" s="252"/>
      <c r="AH317" s="252"/>
      <c r="AI317" s="252"/>
      <c r="AJ317" s="252"/>
      <c r="AK317" s="252"/>
      <c r="AL317" s="252"/>
      <c r="AM317" s="252"/>
      <c r="AN317" s="219"/>
      <c r="AO317" s="288"/>
      <c r="AP317" s="291"/>
      <c r="AQ317" s="291"/>
      <c r="AR317" s="291"/>
      <c r="AS317" s="291"/>
      <c r="AT317" s="291"/>
      <c r="AU317" s="291"/>
      <c r="AV317" s="291"/>
      <c r="AW317" s="291"/>
      <c r="AX317" s="291"/>
      <c r="AY317" s="291"/>
      <c r="AZ317" s="291"/>
      <c r="BA317" s="291"/>
      <c r="BB317" s="291"/>
      <c r="BC317" s="291"/>
      <c r="BD317" s="291"/>
      <c r="BE317" s="291"/>
      <c r="BF317" s="291"/>
      <c r="BG317" s="219"/>
    </row>
    <row r="318" spans="1:59" ht="66.75" customHeight="1">
      <c r="A318" s="452" t="s">
        <v>159</v>
      </c>
      <c r="B318" s="453"/>
      <c r="C318" s="453"/>
      <c r="D318" s="453"/>
      <c r="E318" s="453"/>
      <c r="F318" s="453"/>
      <c r="G318" s="453"/>
      <c r="H318" s="453"/>
      <c r="I318" s="453"/>
      <c r="J318" s="453"/>
      <c r="K318" s="453"/>
      <c r="L318" s="454"/>
      <c r="N318" s="290"/>
      <c r="O318" s="290"/>
      <c r="P318" s="290"/>
      <c r="Q318" s="290"/>
      <c r="R318" s="290"/>
      <c r="S318" s="290"/>
      <c r="T318" s="290"/>
      <c r="U318" s="290"/>
      <c r="V318" s="290"/>
      <c r="W318" s="290"/>
      <c r="X318" s="290"/>
      <c r="Y318" s="290"/>
      <c r="Z318" s="290"/>
      <c r="AA318" s="290"/>
      <c r="AB318" s="290"/>
      <c r="AC318" s="290"/>
      <c r="AD318" s="290"/>
      <c r="AE318" s="290"/>
      <c r="AF318" s="290"/>
      <c r="AG318" s="290"/>
      <c r="AH318" s="290"/>
      <c r="AI318" s="290"/>
      <c r="AJ318" s="290"/>
      <c r="AK318" s="290"/>
      <c r="AL318" s="290"/>
      <c r="AM318" s="290"/>
      <c r="AN318" s="290"/>
      <c r="AO318" s="290"/>
      <c r="AP318" s="290"/>
      <c r="AQ318" s="290"/>
      <c r="AR318" s="290"/>
      <c r="AS318" s="290"/>
      <c r="AT318" s="290"/>
      <c r="AU318" s="290"/>
      <c r="AV318" s="290"/>
      <c r="AW318" s="290"/>
      <c r="AX318" s="290"/>
      <c r="AY318" s="290"/>
      <c r="AZ318" s="290"/>
      <c r="BA318" s="290"/>
      <c r="BB318" s="290"/>
      <c r="BC318" s="290"/>
      <c r="BD318" s="290"/>
      <c r="BE318" s="290"/>
      <c r="BF318" s="290"/>
      <c r="BG318" s="219"/>
    </row>
    <row r="319" spans="1:59">
      <c r="A319" s="324"/>
      <c r="B319" s="258"/>
      <c r="C319" s="258"/>
      <c r="D319" s="258"/>
      <c r="E319" s="258"/>
      <c r="F319" s="258"/>
      <c r="G319" s="258"/>
      <c r="H319" s="258"/>
      <c r="I319" s="258"/>
      <c r="J319" s="258"/>
      <c r="K319" s="258"/>
      <c r="L319" s="398"/>
      <c r="N319" s="225"/>
      <c r="O319" s="225"/>
      <c r="P319" s="320"/>
      <c r="Q319" s="320"/>
      <c r="R319" s="320"/>
      <c r="S319" s="320"/>
      <c r="T319" s="320"/>
      <c r="U319" s="320"/>
      <c r="V319" s="320"/>
      <c r="W319" s="320"/>
      <c r="X319" s="320"/>
      <c r="Y319" s="320"/>
      <c r="Z319" s="320"/>
      <c r="AA319" s="320"/>
      <c r="AB319" s="320"/>
      <c r="AC319" s="320"/>
      <c r="AD319" s="320"/>
      <c r="AE319" s="320"/>
      <c r="AF319" s="320"/>
      <c r="AG319" s="320"/>
      <c r="AH319" s="320"/>
      <c r="AI319" s="320"/>
      <c r="AJ319" s="320"/>
      <c r="AK319" s="320"/>
      <c r="AL319" s="320"/>
      <c r="AM319" s="320"/>
      <c r="AN319" s="320"/>
      <c r="AO319" s="320"/>
      <c r="AP319" s="320"/>
      <c r="AQ319" s="320"/>
      <c r="AR319" s="320"/>
      <c r="AS319" s="320"/>
      <c r="AT319" s="320"/>
      <c r="AU319" s="320"/>
      <c r="AV319" s="320"/>
      <c r="AW319" s="320"/>
      <c r="AX319" s="320"/>
      <c r="AY319" s="320"/>
      <c r="AZ319" s="320"/>
      <c r="BA319" s="320"/>
      <c r="BB319" s="320"/>
      <c r="BC319" s="320"/>
      <c r="BD319" s="320"/>
      <c r="BE319" s="320"/>
      <c r="BF319" s="321"/>
    </row>
    <row r="320" spans="1:59">
      <c r="A320" s="408"/>
      <c r="B320" s="6"/>
      <c r="C320" s="6"/>
      <c r="D320" s="6"/>
      <c r="E320" s="6"/>
      <c r="F320" s="6"/>
      <c r="G320" s="6"/>
      <c r="H320" s="6"/>
      <c r="I320" s="6"/>
      <c r="J320" s="6"/>
      <c r="K320" s="6"/>
      <c r="L320" s="6"/>
      <c r="N320" s="225"/>
      <c r="O320" s="225"/>
      <c r="P320" s="320"/>
      <c r="Q320" s="320"/>
      <c r="R320" s="320"/>
      <c r="S320" s="320"/>
      <c r="T320" s="320"/>
      <c r="U320" s="320"/>
      <c r="V320" s="320"/>
      <c r="W320" s="320"/>
      <c r="X320" s="320"/>
      <c r="Y320" s="320"/>
      <c r="Z320" s="320"/>
      <c r="AA320" s="320"/>
      <c r="AB320" s="320"/>
      <c r="AC320" s="320"/>
      <c r="AD320" s="320"/>
      <c r="AE320" s="320"/>
      <c r="AF320" s="320"/>
      <c r="AG320" s="320"/>
      <c r="AH320" s="320"/>
      <c r="AI320" s="320"/>
      <c r="AJ320" s="320"/>
      <c r="AK320" s="320"/>
      <c r="AL320" s="320"/>
      <c r="AM320" s="320"/>
      <c r="AN320" s="320"/>
      <c r="AO320" s="320"/>
      <c r="AP320" s="320"/>
      <c r="AQ320" s="320"/>
      <c r="AR320" s="320"/>
      <c r="AS320" s="320"/>
      <c r="AT320" s="320"/>
      <c r="AU320" s="320"/>
      <c r="AV320" s="320"/>
      <c r="AW320" s="320"/>
      <c r="AX320" s="320"/>
      <c r="AY320" s="320"/>
      <c r="AZ320" s="320"/>
      <c r="BA320" s="320"/>
      <c r="BB320" s="320"/>
      <c r="BC320" s="320"/>
      <c r="BD320" s="320"/>
      <c r="BE320" s="320"/>
      <c r="BF320" s="320"/>
    </row>
    <row r="321" spans="1:17">
      <c r="A321" s="405" t="s">
        <v>292</v>
      </c>
      <c r="B321" s="406"/>
      <c r="C321" s="406"/>
      <c r="D321" s="406"/>
      <c r="E321" s="406"/>
      <c r="F321" s="406"/>
      <c r="G321" s="406"/>
      <c r="H321" s="406"/>
      <c r="I321" s="406"/>
      <c r="J321" s="406"/>
      <c r="K321" s="406"/>
      <c r="L321" s="407"/>
    </row>
    <row r="322" spans="1:17">
      <c r="A322" s="187"/>
      <c r="B322" s="5"/>
      <c r="C322" s="5"/>
      <c r="D322" s="5"/>
      <c r="E322" s="5"/>
      <c r="F322" s="5"/>
      <c r="G322" s="5"/>
      <c r="H322" s="5"/>
      <c r="I322" s="5"/>
      <c r="J322" s="5"/>
      <c r="K322" s="5"/>
      <c r="L322" s="136"/>
    </row>
    <row r="323" spans="1:17" ht="16.2">
      <c r="A323" s="187"/>
      <c r="B323" s="155" t="str">
        <f>IF(O323=0,"","This application will be rejected if submitted; there "&amp;IF(O323=1,"is a fatal error","are "&amp;O323&amp;" fatal errors"))</f>
        <v/>
      </c>
      <c r="C323" s="5"/>
      <c r="D323" s="5"/>
      <c r="E323" s="5"/>
      <c r="F323" s="5"/>
      <c r="G323" s="5"/>
      <c r="H323" s="5"/>
      <c r="I323" s="5"/>
      <c r="J323" s="5"/>
      <c r="K323" s="5"/>
      <c r="L323" s="136"/>
      <c r="O323" s="35">
        <f>SUM(O1:O319)</f>
        <v>0</v>
      </c>
      <c r="P323" s="2" t="s">
        <v>105</v>
      </c>
    </row>
    <row r="324" spans="1:17">
      <c r="A324" s="187"/>
      <c r="B324" s="5"/>
      <c r="C324" s="5"/>
      <c r="D324" s="5"/>
      <c r="E324" s="5"/>
      <c r="F324" s="5"/>
      <c r="G324" s="5"/>
      <c r="H324" s="5"/>
      <c r="I324" s="5"/>
      <c r="J324" s="5"/>
      <c r="K324" s="5"/>
      <c r="L324" s="136"/>
    </row>
    <row r="325" spans="1:17" ht="31.5" customHeight="1">
      <c r="A325" s="187"/>
      <c r="B325" s="458" t="s">
        <v>285</v>
      </c>
      <c r="C325" s="458"/>
      <c r="D325" s="458"/>
      <c r="E325" s="458"/>
      <c r="F325" s="458"/>
      <c r="G325" s="458"/>
      <c r="H325" s="458"/>
      <c r="I325" s="458"/>
      <c r="J325" s="458"/>
      <c r="K325" s="458"/>
      <c r="L325" s="459"/>
    </row>
    <row r="326" spans="1:17">
      <c r="A326" s="187"/>
      <c r="B326" s="14" t="s">
        <v>94</v>
      </c>
      <c r="C326" s="5" t="s">
        <v>279</v>
      </c>
      <c r="D326" s="5"/>
      <c r="E326" s="5"/>
      <c r="F326" s="5"/>
      <c r="G326" s="5"/>
      <c r="H326" s="5"/>
      <c r="I326" s="5"/>
      <c r="J326" s="5"/>
      <c r="K326" s="5"/>
      <c r="L326" s="136"/>
      <c r="Q326" s="305">
        <f>IF(B326="Yes",1,0)</f>
        <v>1</v>
      </c>
    </row>
    <row r="327" spans="1:17">
      <c r="A327" s="187"/>
      <c r="B327" s="14" t="s">
        <v>94</v>
      </c>
      <c r="C327" s="219" t="s">
        <v>286</v>
      </c>
      <c r="D327" s="5"/>
      <c r="E327" s="5"/>
      <c r="F327" s="5"/>
      <c r="G327" s="5"/>
      <c r="H327" s="5"/>
      <c r="I327" s="5"/>
      <c r="J327" s="5"/>
      <c r="K327" s="5"/>
      <c r="L327" s="136"/>
      <c r="P327" s="318"/>
      <c r="Q327" s="305">
        <f>IF(B327="Yes",1,0)</f>
        <v>1</v>
      </c>
    </row>
    <row r="328" spans="1:17">
      <c r="A328" s="187"/>
      <c r="B328" s="14" t="str">
        <f>IF(UPPER(C280)="YES","Yes","No")</f>
        <v>No</v>
      </c>
      <c r="C328" s="304" t="s">
        <v>281</v>
      </c>
      <c r="D328" s="5"/>
      <c r="E328" s="5"/>
      <c r="F328" s="5"/>
      <c r="G328" s="5"/>
      <c r="H328" s="5"/>
      <c r="I328" s="5"/>
      <c r="J328" s="5"/>
      <c r="K328" s="5"/>
      <c r="L328" s="136"/>
      <c r="Q328" s="305">
        <f t="shared" ref="Q328:Q333" si="7">IF(B328="Yes",1,0)</f>
        <v>0</v>
      </c>
    </row>
    <row r="329" spans="1:17">
      <c r="A329" s="187"/>
      <c r="B329" s="14" t="str">
        <f>IF(F216=0,"No","Yes")</f>
        <v>No</v>
      </c>
      <c r="C329" s="5" t="s">
        <v>35</v>
      </c>
      <c r="D329" s="5"/>
      <c r="E329" s="5"/>
      <c r="F329" s="5"/>
      <c r="G329" s="5"/>
      <c r="H329" s="5"/>
      <c r="I329" s="5"/>
      <c r="J329" s="5"/>
      <c r="K329" s="5"/>
      <c r="L329" s="136"/>
      <c r="Q329" s="305">
        <f t="shared" si="7"/>
        <v>0</v>
      </c>
    </row>
    <row r="330" spans="1:17">
      <c r="A330" s="187"/>
      <c r="B330" s="14" t="str">
        <f>IF($G$36=$Q$36,"Yes","No")</f>
        <v>No</v>
      </c>
      <c r="C330" s="5" t="s">
        <v>32</v>
      </c>
      <c r="D330" s="5"/>
      <c r="E330" s="5"/>
      <c r="F330" s="5"/>
      <c r="G330" s="5"/>
      <c r="H330" s="5"/>
      <c r="I330" s="5"/>
      <c r="J330" s="5"/>
      <c r="K330" s="5"/>
      <c r="L330" s="136"/>
      <c r="Q330" s="305">
        <f t="shared" si="7"/>
        <v>0</v>
      </c>
    </row>
    <row r="331" spans="1:17">
      <c r="A331" s="187"/>
      <c r="B331" s="14" t="str">
        <f>IF(F264="yes","Yes","No")</f>
        <v>No</v>
      </c>
      <c r="C331" s="304" t="s">
        <v>282</v>
      </c>
      <c r="D331" s="5"/>
      <c r="E331" s="5"/>
      <c r="F331" s="5"/>
      <c r="G331" s="5"/>
      <c r="H331" s="5"/>
      <c r="I331" s="5"/>
      <c r="J331" s="5"/>
      <c r="K331" s="5"/>
      <c r="L331" s="136"/>
      <c r="Q331" s="305">
        <f t="shared" si="7"/>
        <v>0</v>
      </c>
    </row>
    <row r="332" spans="1:17">
      <c r="A332" s="187"/>
      <c r="B332" s="14" t="str">
        <f>IF(K270="Yes","Yes","No")</f>
        <v>No</v>
      </c>
      <c r="C332" s="304" t="s">
        <v>283</v>
      </c>
      <c r="D332" s="5"/>
      <c r="E332" s="5"/>
      <c r="F332" s="5"/>
      <c r="G332" s="5"/>
      <c r="H332" s="5"/>
      <c r="I332" s="5"/>
      <c r="J332" s="5"/>
      <c r="K332" s="5"/>
      <c r="L332" s="136"/>
      <c r="Q332" s="305">
        <f t="shared" si="7"/>
        <v>0</v>
      </c>
    </row>
    <row r="333" spans="1:17">
      <c r="A333" s="187"/>
      <c r="B333" s="14" t="str">
        <f>IF(K270="no","Yes","No")</f>
        <v>No</v>
      </c>
      <c r="C333" s="304" t="s">
        <v>284</v>
      </c>
      <c r="D333" s="5"/>
      <c r="E333" s="5"/>
      <c r="F333" s="5"/>
      <c r="G333" s="5"/>
      <c r="H333" s="5"/>
      <c r="I333" s="5"/>
      <c r="J333" s="5"/>
      <c r="K333" s="5"/>
      <c r="L333" s="136"/>
      <c r="Q333" s="305">
        <f t="shared" si="7"/>
        <v>0</v>
      </c>
    </row>
    <row r="334" spans="1:17">
      <c r="A334" s="449"/>
      <c r="B334" s="450"/>
      <c r="C334" s="450"/>
      <c r="D334" s="450"/>
      <c r="E334" s="450"/>
      <c r="F334" s="450"/>
      <c r="G334" s="450"/>
      <c r="H334" s="450"/>
      <c r="I334" s="450"/>
      <c r="J334" s="450"/>
      <c r="K334" s="450"/>
      <c r="L334" s="451"/>
      <c r="Q334" s="305">
        <f>SUM(Q326:Q333)</f>
        <v>2</v>
      </c>
    </row>
    <row r="335" spans="1:17">
      <c r="A335" s="402" t="s">
        <v>278</v>
      </c>
      <c r="B335" s="403"/>
      <c r="C335" s="403"/>
      <c r="D335" s="403"/>
      <c r="E335" s="403"/>
      <c r="F335" s="403"/>
      <c r="G335" s="403"/>
      <c r="H335" s="403"/>
      <c r="I335" s="403"/>
      <c r="J335" s="403"/>
      <c r="K335" s="403"/>
      <c r="L335" s="404"/>
      <c r="N335" s="9">
        <f>+N202+1</f>
        <v>8</v>
      </c>
      <c r="O335" s="35"/>
    </row>
    <row r="336" spans="1:17">
      <c r="A336" s="187"/>
      <c r="B336" s="5"/>
      <c r="C336" s="5"/>
      <c r="D336" s="5"/>
      <c r="E336" s="5"/>
      <c r="F336" s="5"/>
      <c r="G336" s="5"/>
      <c r="H336" s="5"/>
      <c r="I336" s="5"/>
      <c r="J336" s="5"/>
      <c r="K336" s="5"/>
      <c r="L336" s="136"/>
    </row>
    <row r="337" spans="1:12" ht="192" customHeight="1">
      <c r="A337" s="187"/>
      <c r="B337" s="530" t="s">
        <v>317</v>
      </c>
      <c r="C337" s="530"/>
      <c r="D337" s="530"/>
      <c r="E337" s="530"/>
      <c r="F337" s="530"/>
      <c r="G337" s="530"/>
      <c r="H337" s="530"/>
      <c r="I337" s="530"/>
      <c r="J337" s="530"/>
      <c r="K337" s="530"/>
      <c r="L337" s="531"/>
    </row>
    <row r="338" spans="1:12" ht="9" customHeight="1">
      <c r="A338" s="187"/>
      <c r="B338" s="312"/>
      <c r="C338" s="312"/>
      <c r="D338" s="312"/>
      <c r="E338" s="312"/>
      <c r="F338" s="312"/>
      <c r="G338" s="312"/>
      <c r="H338" s="312"/>
      <c r="I338" s="312"/>
      <c r="J338" s="312"/>
      <c r="K338" s="312"/>
      <c r="L338" s="306"/>
    </row>
    <row r="339" spans="1:12" ht="43.5" customHeight="1">
      <c r="A339" s="187"/>
      <c r="B339" s="458" t="s">
        <v>101</v>
      </c>
      <c r="C339" s="458"/>
      <c r="D339" s="458"/>
      <c r="E339" s="458"/>
      <c r="F339" s="458"/>
      <c r="G339" s="458"/>
      <c r="H339" s="458"/>
      <c r="I339" s="458"/>
      <c r="J339" s="458"/>
      <c r="K339" s="458"/>
      <c r="L339" s="151"/>
    </row>
    <row r="340" spans="1:12">
      <c r="A340" s="187"/>
      <c r="B340" s="317" t="str">
        <f>"By "&amp;F19&amp;" ("&amp;F20&amp;")"</f>
        <v>By  ()</v>
      </c>
      <c r="C340" s="5"/>
      <c r="D340" s="5"/>
      <c r="E340" s="5"/>
      <c r="F340" s="5"/>
      <c r="G340" s="5"/>
      <c r="H340" s="5"/>
      <c r="I340" s="5"/>
      <c r="J340" s="5"/>
      <c r="K340" s="5"/>
      <c r="L340" s="136"/>
    </row>
    <row r="341" spans="1:12">
      <c r="A341" s="187"/>
      <c r="B341" s="317"/>
      <c r="C341" s="5"/>
      <c r="D341" s="5"/>
      <c r="E341" s="5"/>
      <c r="F341" s="5"/>
      <c r="G341" s="5"/>
      <c r="H341" s="5"/>
      <c r="I341" s="5"/>
      <c r="J341" s="5"/>
      <c r="K341" s="5"/>
      <c r="L341" s="136"/>
    </row>
    <row r="342" spans="1:12">
      <c r="A342" s="187"/>
      <c r="B342" s="29"/>
      <c r="C342" s="29"/>
      <c r="D342" s="29"/>
      <c r="E342" s="29"/>
      <c r="F342" s="29"/>
      <c r="G342" s="29"/>
      <c r="H342" s="29"/>
      <c r="I342" s="29"/>
      <c r="J342" s="29"/>
      <c r="K342" s="29"/>
      <c r="L342" s="152"/>
    </row>
    <row r="343" spans="1:12">
      <c r="A343" s="187"/>
      <c r="B343" s="309"/>
      <c r="C343" s="309"/>
      <c r="D343" s="309"/>
      <c r="E343" s="309"/>
      <c r="F343" s="309"/>
      <c r="G343" s="309"/>
      <c r="H343" s="309"/>
      <c r="I343" s="309"/>
      <c r="J343" s="309"/>
      <c r="K343" s="309"/>
      <c r="L343" s="153"/>
    </row>
    <row r="344" spans="1:12">
      <c r="A344" s="187"/>
      <c r="B344" s="529"/>
      <c r="C344" s="529"/>
      <c r="D344" s="529"/>
      <c r="E344" s="529"/>
      <c r="F344" s="28"/>
      <c r="G344" s="5" t="str">
        <f>"Date: "&amp;TEXT($F$21,"mmmm dd, yyyy")</f>
        <v>Date: January 00, 1900</v>
      </c>
      <c r="H344" s="5"/>
      <c r="I344" s="5"/>
      <c r="J344" s="5"/>
      <c r="K344" s="5"/>
      <c r="L344" s="136"/>
    </row>
    <row r="345" spans="1:12">
      <c r="A345" s="187"/>
      <c r="B345" s="317" t="s">
        <v>102</v>
      </c>
      <c r="C345" s="28"/>
      <c r="D345" s="28"/>
      <c r="E345" s="28"/>
      <c r="F345" s="28"/>
      <c r="G345" s="317"/>
      <c r="H345" s="317"/>
      <c r="I345" s="317"/>
      <c r="J345" s="317"/>
      <c r="K345" s="317"/>
      <c r="L345" s="154"/>
    </row>
    <row r="346" spans="1:12">
      <c r="A346" s="187"/>
      <c r="B346" s="5"/>
      <c r="C346" s="5"/>
      <c r="D346" s="5"/>
      <c r="E346" s="5"/>
      <c r="F346" s="5"/>
      <c r="G346" s="5"/>
      <c r="H346" s="5"/>
      <c r="I346" s="5"/>
      <c r="J346" s="5"/>
      <c r="K346" s="5"/>
      <c r="L346" s="136"/>
    </row>
    <row r="347" spans="1:12">
      <c r="A347" s="191"/>
      <c r="B347" s="156"/>
      <c r="C347" s="156"/>
      <c r="D347" s="156"/>
      <c r="E347" s="156"/>
      <c r="F347" s="156"/>
      <c r="G347" s="156"/>
      <c r="H347" s="156"/>
      <c r="I347" s="156"/>
      <c r="J347" s="156"/>
      <c r="K347" s="156"/>
      <c r="L347" s="157"/>
    </row>
  </sheetData>
  <mergeCells count="199">
    <mergeCell ref="B344:E344"/>
    <mergeCell ref="B339:K339"/>
    <mergeCell ref="F237:G237"/>
    <mergeCell ref="F238:G238"/>
    <mergeCell ref="F234:G234"/>
    <mergeCell ref="F235:G235"/>
    <mergeCell ref="F232:G232"/>
    <mergeCell ref="F233:G233"/>
    <mergeCell ref="F230:G230"/>
    <mergeCell ref="F231:G231"/>
    <mergeCell ref="A273:L273"/>
    <mergeCell ref="B337:L337"/>
    <mergeCell ref="C294:E294"/>
    <mergeCell ref="F294:H294"/>
    <mergeCell ref="C295:E295"/>
    <mergeCell ref="F295:H295"/>
    <mergeCell ref="C296:E296"/>
    <mergeCell ref="F296:H296"/>
    <mergeCell ref="F258:G258"/>
    <mergeCell ref="F259:G259"/>
    <mergeCell ref="B290:L290"/>
    <mergeCell ref="C291:E291"/>
    <mergeCell ref="F291:H291"/>
    <mergeCell ref="C292:E292"/>
    <mergeCell ref="G36:J36"/>
    <mergeCell ref="I79:J79"/>
    <mergeCell ref="I137:L137"/>
    <mergeCell ref="I78:J78"/>
    <mergeCell ref="F118:G118"/>
    <mergeCell ref="I118:J118"/>
    <mergeCell ref="F123:G123"/>
    <mergeCell ref="B211:E211"/>
    <mergeCell ref="F216:G216"/>
    <mergeCell ref="B215:E215"/>
    <mergeCell ref="F212:G212"/>
    <mergeCell ref="F213:G213"/>
    <mergeCell ref="F214:G214"/>
    <mergeCell ref="F215:G215"/>
    <mergeCell ref="B212:E212"/>
    <mergeCell ref="B213:E213"/>
    <mergeCell ref="B214:E214"/>
    <mergeCell ref="F211:G211"/>
    <mergeCell ref="F207:G207"/>
    <mergeCell ref="F206:G206"/>
    <mergeCell ref="F208:G208"/>
    <mergeCell ref="F209:G209"/>
    <mergeCell ref="F210:G210"/>
    <mergeCell ref="I155:L155"/>
    <mergeCell ref="C68:J68"/>
    <mergeCell ref="C69:J69"/>
    <mergeCell ref="A72:L72"/>
    <mergeCell ref="A71:L71"/>
    <mergeCell ref="H63:I63"/>
    <mergeCell ref="F78:G78"/>
    <mergeCell ref="E70:L70"/>
    <mergeCell ref="A65:L65"/>
    <mergeCell ref="A62:L62"/>
    <mergeCell ref="B63:C63"/>
    <mergeCell ref="B64:C64"/>
    <mergeCell ref="D63:E63"/>
    <mergeCell ref="D64:E64"/>
    <mergeCell ref="I80:J80"/>
    <mergeCell ref="B286:K286"/>
    <mergeCell ref="F100:G100"/>
    <mergeCell ref="F101:G101"/>
    <mergeCell ref="C66:J66"/>
    <mergeCell ref="C67:J67"/>
    <mergeCell ref="F249:G249"/>
    <mergeCell ref="I145:L145"/>
    <mergeCell ref="I143:L143"/>
    <mergeCell ref="I144:L144"/>
    <mergeCell ref="I157:L157"/>
    <mergeCell ref="I141:L141"/>
    <mergeCell ref="I142:L142"/>
    <mergeCell ref="F108:G108"/>
    <mergeCell ref="I149:L149"/>
    <mergeCell ref="I150:L150"/>
    <mergeCell ref="I152:L152"/>
    <mergeCell ref="F116:G116"/>
    <mergeCell ref="F117:G117"/>
    <mergeCell ref="F124:G124"/>
    <mergeCell ref="F125:G125"/>
    <mergeCell ref="F205:G205"/>
    <mergeCell ref="I160:L160"/>
    <mergeCell ref="I101:J101"/>
    <mergeCell ref="B209:E209"/>
    <mergeCell ref="B210:E210"/>
    <mergeCell ref="K208:L208"/>
    <mergeCell ref="F220:G220"/>
    <mergeCell ref="H64:I64"/>
    <mergeCell ref="A3:L3"/>
    <mergeCell ref="F89:G89"/>
    <mergeCell ref="J135:L135"/>
    <mergeCell ref="I140:L140"/>
    <mergeCell ref="J136:L136"/>
    <mergeCell ref="J138:L138"/>
    <mergeCell ref="J139:L139"/>
    <mergeCell ref="F91:G91"/>
    <mergeCell ref="I91:J91"/>
    <mergeCell ref="F92:G92"/>
    <mergeCell ref="J127:L127"/>
    <mergeCell ref="I93:J93"/>
    <mergeCell ref="F94:G94"/>
    <mergeCell ref="I94:J94"/>
    <mergeCell ref="A84:L84"/>
    <mergeCell ref="F79:G79"/>
    <mergeCell ref="F63:G63"/>
    <mergeCell ref="F64:G64"/>
    <mergeCell ref="F80:G80"/>
    <mergeCell ref="I81:J81"/>
    <mergeCell ref="F226:G226"/>
    <mergeCell ref="F227:G227"/>
    <mergeCell ref="F228:G228"/>
    <mergeCell ref="F229:G229"/>
    <mergeCell ref="I153:L153"/>
    <mergeCell ref="I154:L154"/>
    <mergeCell ref="F93:G93"/>
    <mergeCell ref="F107:G107"/>
    <mergeCell ref="F106:G106"/>
    <mergeCell ref="I151:L151"/>
    <mergeCell ref="F81:G81"/>
    <mergeCell ref="I92:J92"/>
    <mergeCell ref="F99:G99"/>
    <mergeCell ref="I156:L156"/>
    <mergeCell ref="I166:L166"/>
    <mergeCell ref="I158:L158"/>
    <mergeCell ref="I159:L159"/>
    <mergeCell ref="F221:G221"/>
    <mergeCell ref="F222:G222"/>
    <mergeCell ref="F223:G223"/>
    <mergeCell ref="F224:G224"/>
    <mergeCell ref="I162:L162"/>
    <mergeCell ref="F188:G188"/>
    <mergeCell ref="A318:L318"/>
    <mergeCell ref="A302:L302"/>
    <mergeCell ref="A305:L305"/>
    <mergeCell ref="B308:L308"/>
    <mergeCell ref="A268:L268"/>
    <mergeCell ref="F248:G248"/>
    <mergeCell ref="F292:H292"/>
    <mergeCell ref="C293:E293"/>
    <mergeCell ref="F293:H293"/>
    <mergeCell ref="A265:L265"/>
    <mergeCell ref="A275:L275"/>
    <mergeCell ref="A274:L274"/>
    <mergeCell ref="A311:L311"/>
    <mergeCell ref="A314:L314"/>
    <mergeCell ref="B317:L317"/>
    <mergeCell ref="F31:G31"/>
    <mergeCell ref="F32:G32"/>
    <mergeCell ref="B77:L77"/>
    <mergeCell ref="F183:G183"/>
    <mergeCell ref="F184:G184"/>
    <mergeCell ref="F185:G185"/>
    <mergeCell ref="F186:G186"/>
    <mergeCell ref="F187:G187"/>
    <mergeCell ref="A334:L334"/>
    <mergeCell ref="F246:G246"/>
    <mergeCell ref="F256:G256"/>
    <mergeCell ref="F254:G254"/>
    <mergeCell ref="F255:G255"/>
    <mergeCell ref="F252:G252"/>
    <mergeCell ref="F253:G253"/>
    <mergeCell ref="F250:G250"/>
    <mergeCell ref="A266:L266"/>
    <mergeCell ref="A267:L267"/>
    <mergeCell ref="B325:L325"/>
    <mergeCell ref="A303:L303"/>
    <mergeCell ref="A306:L306"/>
    <mergeCell ref="A309:L309"/>
    <mergeCell ref="A312:L312"/>
    <mergeCell ref="A315:L315"/>
    <mergeCell ref="F189:G189"/>
    <mergeCell ref="F190:G190"/>
    <mergeCell ref="F243:G243"/>
    <mergeCell ref="F244:G244"/>
    <mergeCell ref="F241:G241"/>
    <mergeCell ref="F242:G242"/>
    <mergeCell ref="F239:G239"/>
    <mergeCell ref="F240:G240"/>
    <mergeCell ref="F247:G247"/>
    <mergeCell ref="F245:G245"/>
    <mergeCell ref="F20:K20"/>
    <mergeCell ref="F23:K23"/>
    <mergeCell ref="F24:K24"/>
    <mergeCell ref="F25:H25"/>
    <mergeCell ref="F26:G26"/>
    <mergeCell ref="F28:G28"/>
    <mergeCell ref="F30:H30"/>
    <mergeCell ref="F7:K7"/>
    <mergeCell ref="F9:K9"/>
    <mergeCell ref="F10:K10"/>
    <mergeCell ref="F11:K11"/>
    <mergeCell ref="F12:H12"/>
    <mergeCell ref="F14:G14"/>
    <mergeCell ref="F15:G15"/>
    <mergeCell ref="F16:K16"/>
    <mergeCell ref="F19:K19"/>
    <mergeCell ref="F21:G21"/>
  </mergeCells>
  <phoneticPr fontId="38" type="noConversion"/>
  <conditionalFormatting sqref="O323">
    <cfRule type="cellIs" dxfId="4" priority="0" stopIfTrue="1" operator="notEqual">
      <formula>0</formula>
    </cfRule>
  </conditionalFormatting>
  <conditionalFormatting sqref="H189 H183:H184 H187">
    <cfRule type="containsText" dxfId="3" priority="6" operator="containsText" text="too low">
      <formula>NOT(ISERROR(SEARCH("too low",H183)))</formula>
    </cfRule>
  </conditionalFormatting>
  <conditionalFormatting sqref="K208:L208">
    <cfRule type="expression" dxfId="2" priority="5">
      <formula>$F208=$N$208</formula>
    </cfRule>
  </conditionalFormatting>
  <conditionalFormatting sqref="K281">
    <cfRule type="expression" dxfId="1" priority="2">
      <formula>$G$281="Yes"</formula>
    </cfRule>
  </conditionalFormatting>
  <conditionalFormatting sqref="K282">
    <cfRule type="expression" dxfId="0" priority="1">
      <formula>$G$282="Yes"</formula>
    </cfRule>
  </conditionalFormatting>
  <dataValidations count="10">
    <dataValidation type="custom" allowBlank="1" showInputMessage="1" showErrorMessage="1" errorTitle="Interest Rate Error" error="Interest Rate+ Mortgage Premium cannot be less than 6%" sqref="F184:F186">
      <formula1>F183+F184&gt;0.05999</formula1>
    </dataValidation>
    <dataValidation type="custom" allowBlank="1" showInputMessage="1" showErrorMessage="1" errorTitle="Interest Rate Error" error="Interest Rate+ Mortgage Premium cannot be less than 6%" sqref="F187">
      <formula1>F185+F187&gt;0.05999</formula1>
    </dataValidation>
    <dataValidation type="list" allowBlank="1" showInputMessage="1" showErrorMessage="1" sqref="G281:G282 C285 G38 I127 H181 C289 C280 I113">
      <formula1>$P$110:$Q$110</formula1>
    </dataValidation>
    <dataValidation type="list" allowBlank="1" showInputMessage="1" showErrorMessage="1" sqref="Q270:S271 AB264:AE264 BB270:BE271">
      <formula1>$BH$22:$BI$22</formula1>
    </dataValidation>
    <dataValidation type="list" allowBlank="1" showInputMessage="1" showErrorMessage="1" sqref="F264 K270">
      <formula1>$P$264:$Q$264</formula1>
    </dataValidation>
    <dataValidation type="list" allowBlank="1" showInputMessage="1" showErrorMessage="1" sqref="K208">
      <formula1>$P$208:$R$208</formula1>
    </dataValidation>
    <dataValidation type="list" allowBlank="1" showInputMessage="1" showErrorMessage="1" sqref="AG208:AJ208">
      <formula1>$BH$254:$BJ$254</formula1>
    </dataValidation>
    <dataValidation allowBlank="1" showInputMessage="1" showErrorMessage="1" errorTitle="Interest Rate Error" error="Interest Rate+ Mortgage Premium cannot be less than 6%" sqref="F183"/>
    <dataValidation type="whole" operator="greaterThanOrEqual" allowBlank="1" showInputMessage="1" showErrorMessage="1" sqref="F92:F94 H92:I94 F89 F79:F81 H79:I81 D66:D70 B66:B70">
      <formula1>0</formula1>
    </dataValidation>
    <dataValidation type="list" allowBlank="1" showInputMessage="1" showErrorMessage="1" sqref="G36:J36">
      <formula1>$P$36:$Q$36</formula1>
    </dataValidation>
  </dataValidations>
  <pageMargins left="0.3" right="0.3" top="0.5" bottom="0.5" header="0.3" footer="0.3"/>
  <pageSetup scale="68" orientation="portrait" r:id="rId1"/>
  <headerFooter>
    <oddFooter>&amp;L&amp;F&amp;RPage &amp;P of &amp;N</oddFooter>
  </headerFooter>
  <rowBreaks count="7" manualBreakCount="7">
    <brk id="40" max="11" man="1"/>
    <brk id="74" max="11" man="1"/>
    <brk id="129" max="11" man="1"/>
    <brk id="201" max="11" man="1"/>
    <brk id="261" max="11" man="1"/>
    <brk id="298" max="11" man="1"/>
    <brk id="320" max="11" man="1"/>
  </rowBreaks>
  <legacy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codeName="Sheet3" enableFormatConditionsCalculation="0">
    <pageSetUpPr autoPageBreaks="0"/>
  </sheetPr>
  <dimension ref="A1:BX128"/>
  <sheetViews>
    <sheetView topLeftCell="A70" zoomScale="55" zoomScaleNormal="55" workbookViewId="0">
      <selection activeCell="Q103" sqref="Q103"/>
    </sheetView>
  </sheetViews>
  <sheetFormatPr defaultColWidth="8.88671875" defaultRowHeight="15.6"/>
  <cols>
    <col min="1" max="1" width="2.44140625" style="43" customWidth="1"/>
    <col min="2" max="2" width="52.33203125" style="43" customWidth="1"/>
    <col min="3" max="3" width="14" style="43" customWidth="1"/>
    <col min="4" max="4" width="13.6640625" style="43" customWidth="1"/>
    <col min="5" max="20" width="8.33203125" style="43" customWidth="1"/>
    <col min="21" max="16384" width="8.88671875" style="43"/>
  </cols>
  <sheetData>
    <row r="1" spans="1:20" s="42" customFormat="1">
      <c r="B1" s="116"/>
      <c r="C1" s="117"/>
      <c r="D1" s="117"/>
      <c r="E1" s="117"/>
      <c r="F1" s="117"/>
      <c r="G1" s="117"/>
      <c r="H1" s="117"/>
      <c r="I1" s="117"/>
      <c r="J1" s="117"/>
      <c r="K1" s="117"/>
      <c r="L1" s="117"/>
      <c r="M1" s="118"/>
    </row>
    <row r="2" spans="1:20" s="42" customFormat="1">
      <c r="B2" s="126" t="s">
        <v>36</v>
      </c>
      <c r="C2" s="45"/>
      <c r="D2" s="45"/>
      <c r="E2" s="45"/>
      <c r="F2" s="45"/>
      <c r="G2" s="45"/>
      <c r="H2" s="45"/>
      <c r="I2" s="45"/>
      <c r="J2" s="45"/>
      <c r="K2" s="45"/>
      <c r="L2" s="45"/>
      <c r="M2" s="120"/>
    </row>
    <row r="3" spans="1:20" s="42" customFormat="1">
      <c r="B3" s="127" t="s">
        <v>30</v>
      </c>
      <c r="C3" s="45"/>
      <c r="D3" s="45"/>
      <c r="E3" s="45"/>
      <c r="F3" s="45"/>
      <c r="G3" s="45"/>
      <c r="H3" s="45"/>
      <c r="I3" s="45"/>
      <c r="J3" s="45"/>
      <c r="K3" s="45"/>
      <c r="L3" s="45"/>
      <c r="M3" s="120"/>
    </row>
    <row r="4" spans="1:20" s="42" customFormat="1">
      <c r="B4" s="128"/>
      <c r="C4" s="45"/>
      <c r="D4" s="45"/>
      <c r="E4" s="45"/>
      <c r="F4" s="45"/>
      <c r="G4" s="45"/>
      <c r="H4" s="45"/>
      <c r="I4" s="45"/>
      <c r="J4" s="45"/>
      <c r="K4" s="45"/>
      <c r="L4" s="45"/>
      <c r="M4" s="120"/>
    </row>
    <row r="5" spans="1:20" s="42" customFormat="1">
      <c r="B5" s="126" t="s">
        <v>42</v>
      </c>
      <c r="C5" s="124"/>
      <c r="D5" s="124"/>
      <c r="E5" s="124"/>
      <c r="F5" s="124"/>
      <c r="G5" s="124"/>
      <c r="H5" s="124"/>
      <c r="I5" s="124"/>
      <c r="J5" s="45"/>
      <c r="K5" s="45"/>
      <c r="L5" s="45"/>
      <c r="M5" s="120"/>
    </row>
    <row r="6" spans="1:20" s="42" customFormat="1">
      <c r="B6" s="127" t="s">
        <v>27</v>
      </c>
      <c r="C6" s="124"/>
      <c r="D6" s="565" t="s">
        <v>31</v>
      </c>
      <c r="E6" s="565"/>
      <c r="F6" s="45"/>
      <c r="G6" s="566">
        <v>40942</v>
      </c>
      <c r="H6" s="566"/>
      <c r="I6" s="566"/>
      <c r="J6" s="45"/>
      <c r="K6" s="45"/>
      <c r="L6" s="45"/>
      <c r="M6" s="120"/>
    </row>
    <row r="7" spans="1:20" s="42" customFormat="1">
      <c r="B7" s="128" t="s">
        <v>43</v>
      </c>
      <c r="C7" s="124"/>
      <c r="D7" s="125" t="s">
        <v>138</v>
      </c>
      <c r="E7" s="125"/>
      <c r="F7" s="45"/>
      <c r="G7" s="125" t="s">
        <v>103</v>
      </c>
      <c r="H7" s="125"/>
      <c r="I7" s="125"/>
      <c r="J7" s="45"/>
      <c r="K7" s="45"/>
      <c r="L7" s="45"/>
      <c r="M7" s="120"/>
    </row>
    <row r="8" spans="1:20" s="42" customFormat="1">
      <c r="B8" s="119"/>
      <c r="C8" s="45"/>
      <c r="D8" s="45"/>
      <c r="E8" s="45"/>
      <c r="F8" s="45"/>
      <c r="G8" s="45"/>
      <c r="H8" s="45"/>
      <c r="I8" s="45"/>
      <c r="J8" s="45"/>
      <c r="K8" s="45"/>
      <c r="L8" s="45"/>
      <c r="M8" s="120"/>
    </row>
    <row r="9" spans="1:20" s="42" customFormat="1">
      <c r="B9" s="119"/>
      <c r="C9" s="45"/>
      <c r="D9" s="45"/>
      <c r="E9" s="45"/>
      <c r="F9" s="45"/>
      <c r="G9" s="45"/>
      <c r="H9" s="45"/>
      <c r="I9" s="45"/>
      <c r="J9" s="45"/>
      <c r="K9" s="45"/>
      <c r="L9" s="45"/>
      <c r="M9" s="120"/>
    </row>
    <row r="10" spans="1:20" s="42" customFormat="1">
      <c r="B10" s="121"/>
      <c r="C10" s="122"/>
      <c r="D10" s="122"/>
      <c r="E10" s="122"/>
      <c r="F10" s="122"/>
      <c r="G10" s="122"/>
      <c r="H10" s="122"/>
      <c r="I10" s="122"/>
      <c r="J10" s="122"/>
      <c r="K10" s="122"/>
      <c r="L10" s="122"/>
      <c r="M10" s="123"/>
    </row>
    <row r="11" spans="1:20">
      <c r="A11" s="42"/>
      <c r="B11" s="42"/>
      <c r="C11" s="42"/>
      <c r="D11" s="42"/>
      <c r="E11" s="42"/>
      <c r="F11" s="42"/>
      <c r="G11" s="42"/>
      <c r="H11" s="42"/>
      <c r="I11" s="42"/>
      <c r="J11" s="42"/>
      <c r="K11" s="42"/>
      <c r="L11" s="42"/>
      <c r="M11" s="42"/>
      <c r="N11" s="42"/>
      <c r="O11" s="42"/>
      <c r="P11" s="42"/>
      <c r="Q11" s="42"/>
      <c r="R11" s="42"/>
      <c r="S11" s="42"/>
      <c r="T11" s="42"/>
    </row>
    <row r="12" spans="1:20" ht="25.8">
      <c r="A12" s="42"/>
      <c r="B12" s="114" t="s">
        <v>38</v>
      </c>
      <c r="C12" s="114"/>
      <c r="D12" s="114"/>
      <c r="E12" s="44"/>
      <c r="F12" s="44"/>
      <c r="G12" s="44"/>
      <c r="H12" s="44"/>
      <c r="I12" s="44"/>
      <c r="J12" s="44"/>
      <c r="K12" s="42"/>
      <c r="L12" s="42"/>
      <c r="M12" s="42"/>
      <c r="N12" s="42"/>
      <c r="O12" s="42"/>
      <c r="P12" s="42"/>
      <c r="Q12" s="42"/>
      <c r="R12" s="42"/>
      <c r="S12" s="42"/>
      <c r="T12" s="42"/>
    </row>
    <row r="13" spans="1:20">
      <c r="A13" s="42"/>
      <c r="B13" s="42"/>
      <c r="C13" s="42"/>
      <c r="D13" s="42"/>
      <c r="E13" s="42"/>
      <c r="F13" s="42"/>
      <c r="G13" s="42"/>
      <c r="H13" s="42"/>
      <c r="I13" s="42"/>
      <c r="J13" s="42"/>
      <c r="K13" s="42"/>
      <c r="L13" s="42"/>
      <c r="M13" s="42"/>
      <c r="N13" s="42"/>
      <c r="O13" s="42"/>
      <c r="P13" s="42"/>
      <c r="Q13" s="42"/>
      <c r="R13" s="42"/>
      <c r="S13" s="42"/>
      <c r="T13" s="42"/>
    </row>
    <row r="14" spans="1:20">
      <c r="A14" s="42"/>
      <c r="B14" s="551" t="str">
        <f>F101&amp;" RAD Application for "&amp;'MR App Form'!F23</f>
        <v xml:space="preserve"> RAD Application for </v>
      </c>
      <c r="C14" s="551"/>
      <c r="D14" s="551"/>
      <c r="E14" s="551"/>
      <c r="F14" s="551"/>
      <c r="G14" s="551"/>
      <c r="H14" s="551"/>
      <c r="I14" s="551"/>
      <c r="J14" s="551"/>
      <c r="K14" s="551"/>
      <c r="L14" s="551"/>
      <c r="M14" s="551"/>
      <c r="N14" s="42"/>
      <c r="O14" s="42"/>
      <c r="P14" s="42"/>
      <c r="Q14" s="42"/>
      <c r="R14" s="42"/>
      <c r="S14" s="42"/>
      <c r="T14" s="42"/>
    </row>
    <row r="15" spans="1:20">
      <c r="A15" s="42"/>
      <c r="B15" s="46" t="s">
        <v>66</v>
      </c>
      <c r="C15" s="47">
        <f>'MR App Form'!L57</f>
        <v>0</v>
      </c>
      <c r="D15" s="48"/>
      <c r="E15" s="45"/>
      <c r="F15" s="42"/>
      <c r="G15" s="42"/>
      <c r="H15" s="42"/>
      <c r="I15" s="42"/>
      <c r="J15" s="42"/>
      <c r="K15" s="42"/>
      <c r="L15" s="42"/>
      <c r="M15" s="42"/>
      <c r="N15" s="42"/>
      <c r="O15" s="42"/>
      <c r="P15" s="42"/>
      <c r="Q15" s="42"/>
      <c r="R15" s="42"/>
      <c r="S15" s="42"/>
      <c r="T15" s="42"/>
    </row>
    <row r="16" spans="1:20">
      <c r="A16" s="42"/>
      <c r="B16" s="46" t="s">
        <v>67</v>
      </c>
      <c r="C16" s="49" t="e">
        <f>SUMPRODUCT('MR App Form'!F57:K57,'MR App Form'!P43:U43)/'MR App Form'!L57</f>
        <v>#DIV/0!</v>
      </c>
      <c r="D16" s="48"/>
      <c r="E16" s="45"/>
      <c r="F16" s="42"/>
      <c r="G16" s="42"/>
      <c r="H16" s="42"/>
      <c r="I16" s="42"/>
      <c r="J16" s="42"/>
      <c r="K16" s="42"/>
      <c r="L16" s="42"/>
      <c r="M16" s="42"/>
      <c r="N16" s="42"/>
      <c r="O16" s="42"/>
      <c r="P16" s="42"/>
      <c r="Q16" s="42"/>
      <c r="R16" s="42"/>
      <c r="S16" s="42"/>
      <c r="T16" s="42"/>
    </row>
    <row r="17" spans="1:20">
      <c r="A17" s="42"/>
      <c r="B17" s="52" t="s">
        <v>69</v>
      </c>
      <c r="C17" s="52"/>
      <c r="D17" s="53"/>
      <c r="E17" s="45"/>
      <c r="F17" s="555" t="s">
        <v>70</v>
      </c>
      <c r="G17" s="556"/>
      <c r="H17" s="556"/>
      <c r="I17" s="556"/>
      <c r="J17" s="556"/>
      <c r="K17" s="556"/>
      <c r="L17" s="556"/>
      <c r="M17" s="557"/>
      <c r="N17" s="42"/>
      <c r="O17" s="42"/>
      <c r="P17" s="42"/>
      <c r="Q17" s="42"/>
      <c r="R17" s="42"/>
      <c r="S17" s="42"/>
      <c r="T17" s="42"/>
    </row>
    <row r="18" spans="1:20">
      <c r="A18" s="42"/>
      <c r="B18" s="50" t="s">
        <v>123</v>
      </c>
      <c r="C18" s="54" t="s">
        <v>71</v>
      </c>
      <c r="D18" s="51" t="s">
        <v>68</v>
      </c>
      <c r="E18" s="45"/>
      <c r="F18" s="558"/>
      <c r="G18" s="559"/>
      <c r="H18" s="559"/>
      <c r="I18" s="559"/>
      <c r="J18" s="559"/>
      <c r="K18" s="559"/>
      <c r="L18" s="559"/>
      <c r="M18" s="560"/>
      <c r="N18" s="42"/>
      <c r="O18" s="42"/>
      <c r="P18" s="42"/>
      <c r="Q18" s="42"/>
      <c r="R18" s="42"/>
      <c r="S18" s="42"/>
      <c r="T18" s="42"/>
    </row>
    <row r="19" spans="1:20">
      <c r="A19" s="42"/>
      <c r="B19" s="55" t="str">
        <f>'MR App Form'!B205</f>
        <v>New First Mortgage Loan</v>
      </c>
      <c r="C19" s="56">
        <f>'MR App Form'!F205</f>
        <v>0</v>
      </c>
      <c r="D19" s="57">
        <f>IF($C$15=0,0,C19/$C$15)</f>
        <v>0</v>
      </c>
      <c r="E19" s="45"/>
      <c r="F19" s="538" t="str">
        <f>+'MR App Form'!H205</f>
        <v/>
      </c>
      <c r="G19" s="539"/>
      <c r="H19" s="539"/>
      <c r="I19" s="539"/>
      <c r="J19" s="539"/>
      <c r="K19" s="539"/>
      <c r="L19" s="539"/>
      <c r="M19" s="540"/>
      <c r="N19" s="42"/>
      <c r="O19" s="42"/>
      <c r="P19" s="42"/>
      <c r="Q19" s="42"/>
      <c r="R19" s="42"/>
      <c r="S19" s="42"/>
      <c r="T19" s="42"/>
    </row>
    <row r="20" spans="1:20">
      <c r="A20" s="42"/>
      <c r="B20" s="55" t="str">
        <f>'MR App Form'!B206</f>
        <v>Existing Replacement Reserve Balance</v>
      </c>
      <c r="C20" s="56">
        <f>'MR App Form'!F206</f>
        <v>0</v>
      </c>
      <c r="D20" s="57">
        <f t="shared" ref="D20:D30" si="0">IF($C$15=0,0,C20/$C$15)</f>
        <v>0</v>
      </c>
      <c r="E20" s="45"/>
      <c r="F20" s="538"/>
      <c r="G20" s="539"/>
      <c r="H20" s="539"/>
      <c r="I20" s="539"/>
      <c r="J20" s="539"/>
      <c r="K20" s="539"/>
      <c r="L20" s="539"/>
      <c r="M20" s="540"/>
      <c r="N20" s="42"/>
      <c r="O20" s="42"/>
      <c r="P20" s="42"/>
      <c r="Q20" s="42"/>
      <c r="R20" s="42"/>
      <c r="S20" s="42"/>
      <c r="T20" s="42"/>
    </row>
    <row r="21" spans="1:20">
      <c r="A21" s="42"/>
      <c r="B21" s="55" t="str">
        <f>'MR App Form'!B207</f>
        <v>Existing Balance in Other Escrow Accounts</v>
      </c>
      <c r="C21" s="56">
        <f>'MR App Form'!F207</f>
        <v>0</v>
      </c>
      <c r="D21" s="57">
        <f t="shared" si="0"/>
        <v>0</v>
      </c>
      <c r="E21" s="45"/>
      <c r="F21" s="538"/>
      <c r="G21" s="539"/>
      <c r="H21" s="539"/>
      <c r="I21" s="539"/>
      <c r="J21" s="539"/>
      <c r="K21" s="539"/>
      <c r="L21" s="539"/>
      <c r="M21" s="540"/>
      <c r="N21" s="42"/>
      <c r="O21" s="42"/>
      <c r="P21" s="42"/>
      <c r="Q21" s="42"/>
      <c r="R21" s="42"/>
      <c r="S21" s="42"/>
      <c r="T21" s="42"/>
    </row>
    <row r="22" spans="1:20">
      <c r="A22" s="42"/>
      <c r="B22" s="55" t="str">
        <f>'MR App Form'!B208</f>
        <v>Low Income Housing Tax Credit Equity</v>
      </c>
      <c r="C22" s="56">
        <f>'MR App Form'!F208</f>
        <v>0</v>
      </c>
      <c r="D22" s="57">
        <f t="shared" si="0"/>
        <v>0</v>
      </c>
      <c r="E22" s="45"/>
      <c r="F22" s="538" t="str">
        <f>IFERROR('MR App Form'!K208:L208,"")</f>
        <v/>
      </c>
      <c r="G22" s="539"/>
      <c r="H22" s="539"/>
      <c r="I22" s="539"/>
      <c r="J22" s="539"/>
      <c r="K22" s="539"/>
      <c r="L22" s="539"/>
      <c r="M22" s="540"/>
      <c r="N22" s="42"/>
      <c r="O22" s="42"/>
      <c r="P22" s="42"/>
      <c r="Q22" s="42"/>
      <c r="R22" s="42"/>
      <c r="S22" s="42"/>
      <c r="T22" s="42"/>
    </row>
    <row r="23" spans="1:20">
      <c r="A23" s="42"/>
      <c r="B23" s="55" t="str">
        <f>'MR App Form'!B209</f>
        <v>Other #1</v>
      </c>
      <c r="C23" s="56">
        <f>'MR App Form'!F209</f>
        <v>0</v>
      </c>
      <c r="D23" s="57">
        <f t="shared" si="0"/>
        <v>0</v>
      </c>
      <c r="E23" s="45"/>
      <c r="F23" s="538" t="str">
        <f>IF('MR App Form'!H209="","",'MR App Form'!H209)</f>
        <v/>
      </c>
      <c r="G23" s="539"/>
      <c r="H23" s="539"/>
      <c r="I23" s="539"/>
      <c r="J23" s="539"/>
      <c r="K23" s="539"/>
      <c r="L23" s="539"/>
      <c r="M23" s="540"/>
      <c r="N23" s="42"/>
      <c r="O23" s="42"/>
      <c r="P23" s="42"/>
      <c r="Q23" s="42"/>
      <c r="R23" s="42"/>
      <c r="S23" s="42"/>
      <c r="T23" s="42"/>
    </row>
    <row r="24" spans="1:20">
      <c r="A24" s="42"/>
      <c r="B24" s="55" t="str">
        <f>'MR App Form'!B210</f>
        <v>Other #2</v>
      </c>
      <c r="C24" s="56">
        <f>'MR App Form'!F210</f>
        <v>0</v>
      </c>
      <c r="D24" s="57">
        <f t="shared" si="0"/>
        <v>0</v>
      </c>
      <c r="E24" s="45"/>
      <c r="F24" s="538" t="str">
        <f>IF('MR App Form'!H210="","",'MR App Form'!H210)</f>
        <v/>
      </c>
      <c r="G24" s="539"/>
      <c r="H24" s="539"/>
      <c r="I24" s="539"/>
      <c r="J24" s="539"/>
      <c r="K24" s="539"/>
      <c r="L24" s="539"/>
      <c r="M24" s="540"/>
      <c r="N24" s="42"/>
      <c r="O24" s="42"/>
      <c r="P24" s="42"/>
      <c r="Q24" s="42"/>
      <c r="R24" s="42"/>
      <c r="S24" s="42"/>
      <c r="T24" s="42"/>
    </row>
    <row r="25" spans="1:20">
      <c r="A25" s="42"/>
      <c r="B25" s="55" t="str">
        <f>'MR App Form'!B211</f>
        <v>Other #3</v>
      </c>
      <c r="C25" s="56">
        <f>'MR App Form'!F211</f>
        <v>0</v>
      </c>
      <c r="D25" s="57">
        <f t="shared" si="0"/>
        <v>0</v>
      </c>
      <c r="E25" s="45"/>
      <c r="F25" s="538" t="str">
        <f>IF('MR App Form'!H211="","",'MR App Form'!H211)</f>
        <v/>
      </c>
      <c r="G25" s="539"/>
      <c r="H25" s="539"/>
      <c r="I25" s="539"/>
      <c r="J25" s="539"/>
      <c r="K25" s="539"/>
      <c r="L25" s="539"/>
      <c r="M25" s="540"/>
      <c r="N25" s="42"/>
      <c r="O25" s="42"/>
      <c r="P25" s="42"/>
      <c r="Q25" s="42"/>
      <c r="R25" s="42"/>
      <c r="S25" s="42"/>
      <c r="T25" s="42"/>
    </row>
    <row r="26" spans="1:20">
      <c r="A26" s="42"/>
      <c r="B26" s="55" t="str">
        <f>'MR App Form'!B212</f>
        <v>Other #4</v>
      </c>
      <c r="C26" s="56">
        <f>'MR App Form'!F212</f>
        <v>0</v>
      </c>
      <c r="D26" s="57">
        <f t="shared" si="0"/>
        <v>0</v>
      </c>
      <c r="E26" s="45"/>
      <c r="F26" s="107" t="str">
        <f>IF('MR App Form'!H212="","",'MR App Form'!H212)</f>
        <v/>
      </c>
      <c r="G26" s="108"/>
      <c r="H26" s="108"/>
      <c r="I26" s="108"/>
      <c r="J26" s="108"/>
      <c r="K26" s="108"/>
      <c r="L26" s="108"/>
      <c r="M26" s="109"/>
      <c r="N26" s="42"/>
      <c r="O26" s="42"/>
      <c r="P26" s="42"/>
      <c r="Q26" s="42"/>
      <c r="R26" s="42"/>
      <c r="S26" s="42"/>
      <c r="T26" s="42"/>
    </row>
    <row r="27" spans="1:20">
      <c r="A27" s="42"/>
      <c r="B27" s="55" t="str">
        <f>'MR App Form'!B213</f>
        <v>Other #5</v>
      </c>
      <c r="C27" s="56">
        <f>'MR App Form'!F213</f>
        <v>0</v>
      </c>
      <c r="D27" s="57">
        <f t="shared" si="0"/>
        <v>0</v>
      </c>
      <c r="E27" s="45"/>
      <c r="F27" s="107" t="str">
        <f>IF('MR App Form'!H213="","",'MR App Form'!H213)</f>
        <v/>
      </c>
      <c r="G27" s="108"/>
      <c r="H27" s="108"/>
      <c r="I27" s="108"/>
      <c r="J27" s="108"/>
      <c r="K27" s="108"/>
      <c r="L27" s="108"/>
      <c r="M27" s="109"/>
      <c r="N27" s="42"/>
      <c r="O27" s="42"/>
      <c r="P27" s="42"/>
      <c r="Q27" s="42"/>
      <c r="R27" s="42"/>
      <c r="S27" s="42"/>
      <c r="T27" s="42"/>
    </row>
    <row r="28" spans="1:20">
      <c r="A28" s="42"/>
      <c r="B28" s="55" t="str">
        <f>'MR App Form'!B214</f>
        <v>Other #6</v>
      </c>
      <c r="C28" s="56">
        <f>'MR App Form'!F214</f>
        <v>0</v>
      </c>
      <c r="D28" s="57">
        <f t="shared" si="0"/>
        <v>0</v>
      </c>
      <c r="E28" s="45"/>
      <c r="F28" s="107" t="str">
        <f>IF('MR App Form'!H214="","",'MR App Form'!H214)</f>
        <v/>
      </c>
      <c r="G28" s="108"/>
      <c r="H28" s="108"/>
      <c r="I28" s="108"/>
      <c r="J28" s="108"/>
      <c r="K28" s="108"/>
      <c r="L28" s="108"/>
      <c r="M28" s="109"/>
      <c r="N28" s="42"/>
      <c r="O28" s="42"/>
      <c r="P28" s="42"/>
      <c r="Q28" s="42"/>
      <c r="R28" s="42"/>
      <c r="S28" s="42"/>
      <c r="T28" s="42"/>
    </row>
    <row r="29" spans="1:20" ht="16.2" thickBot="1">
      <c r="A29" s="42"/>
      <c r="B29" s="58" t="str">
        <f>'MR App Form'!B215</f>
        <v>Other #7</v>
      </c>
      <c r="C29" s="59">
        <f>'MR App Form'!F215</f>
        <v>0</v>
      </c>
      <c r="D29" s="60">
        <f t="shared" si="0"/>
        <v>0</v>
      </c>
      <c r="E29" s="61"/>
      <c r="F29" s="562" t="str">
        <f>IF('MR App Form'!H215="","",'MR App Form'!H215)</f>
        <v/>
      </c>
      <c r="G29" s="563"/>
      <c r="H29" s="563"/>
      <c r="I29" s="563"/>
      <c r="J29" s="563"/>
      <c r="K29" s="563"/>
      <c r="L29" s="563"/>
      <c r="M29" s="564"/>
      <c r="N29" s="42"/>
      <c r="O29" s="42"/>
      <c r="P29" s="42"/>
      <c r="Q29" s="42"/>
      <c r="R29" s="42"/>
      <c r="S29" s="42"/>
      <c r="T29" s="42"/>
    </row>
    <row r="30" spans="1:20" ht="16.2" thickTop="1">
      <c r="A30" s="42"/>
      <c r="B30" s="62" t="s">
        <v>57</v>
      </c>
      <c r="C30" s="63">
        <f>SUM(C19:C29)</f>
        <v>0</v>
      </c>
      <c r="D30" s="64">
        <f t="shared" si="0"/>
        <v>0</v>
      </c>
      <c r="E30" s="45"/>
      <c r="F30" s="65"/>
      <c r="G30" s="65"/>
      <c r="H30" s="65"/>
      <c r="I30" s="65"/>
      <c r="J30" s="65"/>
      <c r="K30" s="65"/>
      <c r="L30" s="65"/>
      <c r="M30" s="65"/>
      <c r="N30" s="42"/>
      <c r="O30" s="42"/>
      <c r="P30" s="42"/>
      <c r="Q30" s="42"/>
      <c r="R30" s="42"/>
      <c r="S30" s="42"/>
      <c r="T30" s="42"/>
    </row>
    <row r="31" spans="1:20">
      <c r="A31" s="42"/>
      <c r="B31" s="66"/>
      <c r="C31" s="67"/>
      <c r="D31" s="68"/>
      <c r="E31" s="45"/>
      <c r="F31" s="65"/>
      <c r="G31" s="65"/>
      <c r="H31" s="65"/>
      <c r="I31" s="65"/>
      <c r="J31" s="65"/>
      <c r="K31" s="65"/>
      <c r="L31" s="65"/>
      <c r="M31" s="65"/>
      <c r="N31" s="42"/>
      <c r="O31" s="42"/>
      <c r="P31" s="42"/>
      <c r="Q31" s="42"/>
      <c r="R31" s="42"/>
      <c r="S31" s="42"/>
      <c r="T31" s="42"/>
    </row>
    <row r="32" spans="1:20">
      <c r="A32" s="42"/>
      <c r="B32" s="50" t="s">
        <v>124</v>
      </c>
      <c r="C32" s="69" t="s">
        <v>71</v>
      </c>
      <c r="D32" s="70" t="s">
        <v>68</v>
      </c>
      <c r="E32" s="45"/>
      <c r="F32" s="552" t="s">
        <v>70</v>
      </c>
      <c r="G32" s="553"/>
      <c r="H32" s="553"/>
      <c r="I32" s="553"/>
      <c r="J32" s="553"/>
      <c r="K32" s="553"/>
      <c r="L32" s="553"/>
      <c r="M32" s="554"/>
      <c r="N32" s="42"/>
      <c r="O32" s="42"/>
      <c r="P32" s="42"/>
      <c r="Q32" s="42"/>
      <c r="R32" s="42"/>
      <c r="S32" s="42"/>
      <c r="T32" s="42"/>
    </row>
    <row r="33" spans="1:20">
      <c r="A33" s="42"/>
      <c r="B33" s="71" t="str">
        <f>'MR App Form'!B219</f>
        <v>Acquisition Costs</v>
      </c>
      <c r="C33" s="72">
        <f>SUM('MR App Form'!F220:G222)</f>
        <v>0</v>
      </c>
      <c r="D33" s="57">
        <f t="shared" ref="D33:D40" si="1">IF($C$15=0,0,C33/$C$15)</f>
        <v>0</v>
      </c>
      <c r="E33" s="45"/>
      <c r="F33" s="538"/>
      <c r="G33" s="539"/>
      <c r="H33" s="539"/>
      <c r="I33" s="539"/>
      <c r="J33" s="539"/>
      <c r="K33" s="539"/>
      <c r="L33" s="539"/>
      <c r="M33" s="540"/>
      <c r="N33" s="42"/>
      <c r="O33" s="42"/>
      <c r="P33" s="42"/>
      <c r="Q33" s="42"/>
      <c r="R33" s="42"/>
      <c r="S33" s="42"/>
      <c r="T33" s="42"/>
    </row>
    <row r="34" spans="1:20">
      <c r="A34" s="42"/>
      <c r="B34" s="71" t="str">
        <f>'MR App Form'!B223</f>
        <v>Construction Costs</v>
      </c>
      <c r="C34" s="72">
        <f>SUM('MR App Form'!F223:G223)</f>
        <v>0</v>
      </c>
      <c r="D34" s="57">
        <f t="shared" si="1"/>
        <v>0</v>
      </c>
      <c r="E34" s="45"/>
      <c r="F34" s="538"/>
      <c r="G34" s="539"/>
      <c r="H34" s="539"/>
      <c r="I34" s="539"/>
      <c r="J34" s="539"/>
      <c r="K34" s="539"/>
      <c r="L34" s="539"/>
      <c r="M34" s="540"/>
      <c r="N34" s="42"/>
      <c r="O34" s="42"/>
      <c r="P34" s="42"/>
      <c r="Q34" s="42"/>
      <c r="R34" s="42"/>
      <c r="S34" s="42"/>
      <c r="T34" s="42"/>
    </row>
    <row r="35" spans="1:20">
      <c r="A35" s="42"/>
      <c r="B35" s="71" t="str">
        <f>'MR App Form'!B224</f>
        <v>Relocation Costs</v>
      </c>
      <c r="C35" s="72">
        <f>SUM('MR App Form'!F224:G224)</f>
        <v>0</v>
      </c>
      <c r="D35" s="57">
        <f t="shared" si="1"/>
        <v>0</v>
      </c>
      <c r="E35" s="45"/>
      <c r="F35" s="538"/>
      <c r="G35" s="539"/>
      <c r="H35" s="539"/>
      <c r="I35" s="539"/>
      <c r="J35" s="539"/>
      <c r="K35" s="539"/>
      <c r="L35" s="539"/>
      <c r="M35" s="540"/>
      <c r="N35" s="42"/>
      <c r="O35" s="42"/>
      <c r="P35" s="42"/>
      <c r="Q35" s="42"/>
      <c r="R35" s="42"/>
      <c r="S35" s="42"/>
      <c r="T35" s="42"/>
    </row>
    <row r="36" spans="1:20">
      <c r="A36" s="42"/>
      <c r="B36" s="71" t="str">
        <f>'MR App Form'!B225</f>
        <v>Professional Fees</v>
      </c>
      <c r="C36" s="72">
        <f>SUM('MR App Form'!F226:G235)</f>
        <v>0</v>
      </c>
      <c r="D36" s="57">
        <f t="shared" si="1"/>
        <v>0</v>
      </c>
      <c r="E36" s="45"/>
      <c r="F36" s="538"/>
      <c r="G36" s="539"/>
      <c r="H36" s="539"/>
      <c r="I36" s="539"/>
      <c r="J36" s="539"/>
      <c r="K36" s="539"/>
      <c r="L36" s="539"/>
      <c r="M36" s="540"/>
      <c r="N36" s="42"/>
      <c r="O36" s="42"/>
      <c r="P36" s="42"/>
      <c r="Q36" s="42"/>
      <c r="R36" s="42"/>
      <c r="S36" s="42"/>
      <c r="T36" s="42"/>
    </row>
    <row r="37" spans="1:20">
      <c r="A37" s="42"/>
      <c r="B37" s="71" t="str">
        <f>'MR App Form'!B236</f>
        <v>Loan Fees and Costs</v>
      </c>
      <c r="C37" s="72">
        <f>SUM('MR App Form'!F237:G250)</f>
        <v>0</v>
      </c>
      <c r="D37" s="57">
        <f t="shared" si="1"/>
        <v>0</v>
      </c>
      <c r="E37" s="45"/>
      <c r="F37" s="538"/>
      <c r="G37" s="539"/>
      <c r="H37" s="539"/>
      <c r="I37" s="539"/>
      <c r="J37" s="539"/>
      <c r="K37" s="539"/>
      <c r="L37" s="539"/>
      <c r="M37" s="540"/>
      <c r="N37" s="42"/>
      <c r="O37" s="42"/>
      <c r="P37" s="42"/>
      <c r="Q37" s="42"/>
      <c r="R37" s="42"/>
      <c r="S37" s="42"/>
      <c r="T37" s="42"/>
    </row>
    <row r="38" spans="1:20">
      <c r="A38" s="42"/>
      <c r="B38" s="71" t="str">
        <f>'MR App Form'!B251</f>
        <v>Reserves</v>
      </c>
      <c r="C38" s="72">
        <f>SUM('MR App Form'!F252:G256)</f>
        <v>0</v>
      </c>
      <c r="D38" s="57">
        <f t="shared" si="1"/>
        <v>0</v>
      </c>
      <c r="E38" s="45"/>
      <c r="F38" s="538"/>
      <c r="G38" s="539"/>
      <c r="H38" s="539"/>
      <c r="I38" s="539"/>
      <c r="J38" s="539"/>
      <c r="K38" s="539"/>
      <c r="L38" s="539"/>
      <c r="M38" s="540"/>
      <c r="N38" s="42"/>
      <c r="O38" s="42"/>
      <c r="P38" s="42"/>
      <c r="Q38" s="42"/>
      <c r="R38" s="42"/>
      <c r="S38" s="42"/>
      <c r="T38" s="42"/>
    </row>
    <row r="39" spans="1:20" ht="16.2" thickBot="1">
      <c r="A39" s="42"/>
      <c r="B39" s="71" t="str">
        <f>'MR App Form'!B257</f>
        <v>Developer Fee</v>
      </c>
      <c r="C39" s="72">
        <f>SUM('MR App Form'!F258:G258)</f>
        <v>0</v>
      </c>
      <c r="D39" s="57">
        <f t="shared" si="1"/>
        <v>0</v>
      </c>
      <c r="E39" s="45"/>
      <c r="F39" s="313"/>
      <c r="G39" s="314"/>
      <c r="H39" s="314"/>
      <c r="I39" s="314"/>
      <c r="J39" s="314"/>
      <c r="K39" s="314"/>
      <c r="L39" s="314"/>
      <c r="M39" s="315"/>
      <c r="N39" s="42"/>
      <c r="O39" s="42"/>
      <c r="P39" s="42"/>
      <c r="Q39" s="42"/>
      <c r="R39" s="42"/>
      <c r="S39" s="42"/>
      <c r="T39" s="42"/>
    </row>
    <row r="40" spans="1:20" ht="16.8" thickTop="1" thickBot="1">
      <c r="A40" s="42"/>
      <c r="B40" s="73" t="s">
        <v>122</v>
      </c>
      <c r="C40" s="74">
        <f>+C30</f>
        <v>0</v>
      </c>
      <c r="D40" s="75">
        <f t="shared" si="1"/>
        <v>0</v>
      </c>
      <c r="E40" s="45"/>
      <c r="F40" s="562"/>
      <c r="G40" s="563"/>
      <c r="H40" s="563"/>
      <c r="I40" s="563"/>
      <c r="J40" s="563"/>
      <c r="K40" s="563"/>
      <c r="L40" s="563"/>
      <c r="M40" s="564"/>
      <c r="N40" s="42"/>
      <c r="O40" s="42"/>
      <c r="P40" s="42"/>
      <c r="Q40" s="42"/>
      <c r="R40" s="42"/>
      <c r="S40" s="42"/>
      <c r="T40" s="42"/>
    </row>
    <row r="41" spans="1:20" ht="16.2" thickTop="1">
      <c r="A41" s="42"/>
      <c r="B41" s="42"/>
      <c r="C41" s="42"/>
      <c r="D41" s="42"/>
      <c r="E41" s="42"/>
      <c r="F41" s="65"/>
      <c r="G41" s="65"/>
      <c r="H41" s="65"/>
      <c r="I41" s="65"/>
      <c r="J41" s="65"/>
      <c r="K41" s="65"/>
      <c r="L41" s="65"/>
      <c r="M41" s="65"/>
      <c r="N41" s="42"/>
      <c r="O41" s="42"/>
      <c r="P41" s="42"/>
      <c r="Q41" s="42"/>
      <c r="R41" s="42"/>
      <c r="S41" s="42"/>
      <c r="T41" s="42"/>
    </row>
    <row r="42" spans="1:20">
      <c r="A42" s="42"/>
      <c r="B42" s="76" t="s">
        <v>72</v>
      </c>
      <c r="C42" s="52"/>
      <c r="D42" s="53"/>
      <c r="E42" s="42"/>
      <c r="F42" s="552" t="s">
        <v>70</v>
      </c>
      <c r="G42" s="553"/>
      <c r="H42" s="553"/>
      <c r="I42" s="553"/>
      <c r="J42" s="553"/>
      <c r="K42" s="553"/>
      <c r="L42" s="553"/>
      <c r="M42" s="554"/>
      <c r="N42" s="42"/>
      <c r="O42" s="42"/>
      <c r="P42" s="42"/>
      <c r="Q42" s="42"/>
      <c r="R42" s="42"/>
      <c r="S42" s="42"/>
      <c r="T42" s="42"/>
    </row>
    <row r="43" spans="1:20">
      <c r="A43" s="42"/>
      <c r="B43" s="50"/>
      <c r="C43" s="77" t="s">
        <v>91</v>
      </c>
      <c r="D43" s="51" t="s">
        <v>262</v>
      </c>
      <c r="E43" s="42"/>
      <c r="F43" s="567"/>
      <c r="G43" s="568"/>
      <c r="H43" s="568"/>
      <c r="I43" s="568"/>
      <c r="J43" s="568"/>
      <c r="K43" s="568"/>
      <c r="L43" s="568"/>
      <c r="M43" s="569"/>
      <c r="N43" s="42"/>
      <c r="O43" s="42"/>
      <c r="P43" s="42"/>
      <c r="Q43" s="42"/>
      <c r="R43" s="42"/>
      <c r="S43" s="42"/>
      <c r="T43" s="42"/>
    </row>
    <row r="44" spans="1:20">
      <c r="A44" s="42"/>
      <c r="B44" s="55" t="s">
        <v>155</v>
      </c>
      <c r="C44" s="78">
        <f>'MR App Form'!H134</f>
        <v>0</v>
      </c>
      <c r="D44" s="277">
        <f t="shared" ref="D44:D48" si="2">IF($C$15=0,0,C44/$C$15)</f>
        <v>0</v>
      </c>
      <c r="E44" s="42"/>
      <c r="F44" s="538"/>
      <c r="G44" s="539"/>
      <c r="H44" s="539"/>
      <c r="I44" s="539"/>
      <c r="J44" s="539"/>
      <c r="K44" s="539"/>
      <c r="L44" s="539"/>
      <c r="M44" s="540"/>
      <c r="N44" s="42"/>
      <c r="O44" s="42"/>
      <c r="P44" s="42"/>
      <c r="Q44" s="42"/>
      <c r="R44" s="42"/>
      <c r="S44" s="42"/>
      <c r="T44" s="42"/>
    </row>
    <row r="45" spans="1:20">
      <c r="A45" s="42"/>
      <c r="B45" s="55" t="s">
        <v>156</v>
      </c>
      <c r="C45" s="78">
        <f>'MR App Form'!H137</f>
        <v>0</v>
      </c>
      <c r="D45" s="277">
        <f t="shared" si="2"/>
        <v>0</v>
      </c>
      <c r="E45" s="42"/>
      <c r="F45" s="538"/>
      <c r="G45" s="539"/>
      <c r="H45" s="539"/>
      <c r="I45" s="539"/>
      <c r="J45" s="539"/>
      <c r="K45" s="539"/>
      <c r="L45" s="539"/>
      <c r="M45" s="540"/>
      <c r="N45" s="42"/>
      <c r="O45" s="42"/>
      <c r="P45" s="42"/>
      <c r="Q45" s="42"/>
      <c r="R45" s="42"/>
      <c r="S45" s="42"/>
      <c r="T45" s="42"/>
    </row>
    <row r="46" spans="1:20">
      <c r="A46" s="42"/>
      <c r="B46" s="55" t="s">
        <v>263</v>
      </c>
      <c r="C46" s="78">
        <f>'MR App Form'!H137</f>
        <v>0</v>
      </c>
      <c r="D46" s="277">
        <f t="shared" si="2"/>
        <v>0</v>
      </c>
      <c r="E46" s="42"/>
      <c r="F46" s="204"/>
      <c r="G46" s="205"/>
      <c r="H46" s="205"/>
      <c r="I46" s="205"/>
      <c r="J46" s="205"/>
      <c r="K46" s="205"/>
      <c r="L46" s="205"/>
      <c r="M46" s="206"/>
      <c r="N46" s="42"/>
      <c r="O46" s="42"/>
      <c r="P46" s="42"/>
      <c r="Q46" s="42"/>
      <c r="R46" s="42"/>
      <c r="S46" s="42"/>
      <c r="T46" s="42"/>
    </row>
    <row r="47" spans="1:20">
      <c r="A47" s="42"/>
      <c r="B47" s="55" t="s">
        <v>80</v>
      </c>
      <c r="C47" s="78">
        <f>SUM('MR App Form'!H135:H136,'MR App Form'!H138:H143)</f>
        <v>0</v>
      </c>
      <c r="D47" s="277">
        <f t="shared" si="2"/>
        <v>0</v>
      </c>
      <c r="E47" s="42"/>
      <c r="F47" s="538"/>
      <c r="G47" s="539"/>
      <c r="H47" s="539"/>
      <c r="I47" s="539"/>
      <c r="J47" s="539"/>
      <c r="K47" s="539"/>
      <c r="L47" s="539"/>
      <c r="M47" s="540"/>
      <c r="N47" s="42"/>
      <c r="O47" s="42"/>
      <c r="P47" s="42"/>
      <c r="Q47" s="42"/>
      <c r="R47" s="42"/>
      <c r="S47" s="42"/>
      <c r="T47" s="42"/>
    </row>
    <row r="48" spans="1:20">
      <c r="A48" s="42"/>
      <c r="B48" s="55" t="s">
        <v>158</v>
      </c>
      <c r="C48" s="78">
        <f>SUM('MR App Form'!H140:H145)</f>
        <v>0</v>
      </c>
      <c r="D48" s="277">
        <f t="shared" si="2"/>
        <v>0</v>
      </c>
      <c r="E48" s="42"/>
      <c r="F48" s="538"/>
      <c r="G48" s="539"/>
      <c r="H48" s="539"/>
      <c r="I48" s="539"/>
      <c r="J48" s="539"/>
      <c r="K48" s="539"/>
      <c r="L48" s="539"/>
      <c r="M48" s="540"/>
      <c r="N48" s="42"/>
      <c r="O48" s="42"/>
      <c r="P48" s="42"/>
      <c r="Q48" s="42"/>
      <c r="R48" s="42"/>
      <c r="S48" s="42"/>
      <c r="T48" s="42"/>
    </row>
    <row r="49" spans="1:20">
      <c r="A49" s="42"/>
      <c r="B49" s="79"/>
      <c r="C49" s="80"/>
      <c r="D49" s="81"/>
      <c r="E49" s="42"/>
      <c r="F49" s="538"/>
      <c r="G49" s="539"/>
      <c r="H49" s="539"/>
      <c r="I49" s="539"/>
      <c r="J49" s="539"/>
      <c r="K49" s="539"/>
      <c r="L49" s="539"/>
      <c r="M49" s="540"/>
      <c r="N49" s="42"/>
      <c r="O49" s="42"/>
      <c r="P49" s="42"/>
      <c r="Q49" s="42"/>
      <c r="R49" s="42"/>
      <c r="S49" s="42"/>
      <c r="T49" s="42"/>
    </row>
    <row r="50" spans="1:20">
      <c r="A50" s="42"/>
      <c r="B50" s="82" t="s">
        <v>73</v>
      </c>
      <c r="C50" s="83">
        <f>SUM(C44:C49)</f>
        <v>0</v>
      </c>
      <c r="D50" s="84">
        <f>IF($C$15=0,0,C50/$C$15)</f>
        <v>0</v>
      </c>
      <c r="E50" s="42"/>
      <c r="F50" s="538"/>
      <c r="G50" s="539"/>
      <c r="H50" s="539"/>
      <c r="I50" s="539"/>
      <c r="J50" s="539"/>
      <c r="K50" s="539"/>
      <c r="L50" s="539"/>
      <c r="M50" s="540"/>
      <c r="N50" s="42"/>
      <c r="O50" s="42"/>
      <c r="P50" s="42"/>
      <c r="Q50" s="42"/>
      <c r="R50" s="42"/>
      <c r="S50" s="42"/>
      <c r="T50" s="42"/>
    </row>
    <row r="51" spans="1:20">
      <c r="A51" s="42"/>
      <c r="B51" s="85"/>
      <c r="C51" s="86"/>
      <c r="D51" s="87"/>
      <c r="E51" s="42"/>
      <c r="F51" s="538"/>
      <c r="G51" s="539"/>
      <c r="H51" s="539"/>
      <c r="I51" s="539"/>
      <c r="J51" s="539"/>
      <c r="K51" s="539"/>
      <c r="L51" s="539"/>
      <c r="M51" s="540"/>
      <c r="N51" s="42"/>
      <c r="O51" s="42"/>
      <c r="P51" s="42"/>
      <c r="Q51" s="42"/>
      <c r="R51" s="42"/>
      <c r="S51" s="42"/>
      <c r="T51" s="42"/>
    </row>
    <row r="52" spans="1:20">
      <c r="A52" s="42"/>
      <c r="B52" s="79" t="s">
        <v>74</v>
      </c>
      <c r="C52" s="80">
        <f>-'MR App Form'!H162</f>
        <v>0</v>
      </c>
      <c r="D52" s="88">
        <f>IF($C$15=0,0,C52/$C$15)</f>
        <v>0</v>
      </c>
      <c r="E52" s="42"/>
      <c r="F52" s="538"/>
      <c r="G52" s="539"/>
      <c r="H52" s="539"/>
      <c r="I52" s="539"/>
      <c r="J52" s="539"/>
      <c r="K52" s="539"/>
      <c r="L52" s="539"/>
      <c r="M52" s="540"/>
      <c r="N52" s="42"/>
      <c r="O52" s="42"/>
      <c r="P52" s="42"/>
      <c r="Q52" s="42"/>
      <c r="R52" s="42"/>
      <c r="S52" s="42"/>
      <c r="T52" s="42"/>
    </row>
    <row r="53" spans="1:20">
      <c r="A53" s="42"/>
      <c r="B53" s="79" t="s">
        <v>75</v>
      </c>
      <c r="C53" s="80">
        <f>-'MR App Form'!H166</f>
        <v>0</v>
      </c>
      <c r="D53" s="88">
        <f>IF($C$15=0,0,C53/$C$15)</f>
        <v>0</v>
      </c>
      <c r="E53" s="42"/>
      <c r="F53" s="538"/>
      <c r="G53" s="539"/>
      <c r="H53" s="539"/>
      <c r="I53" s="539"/>
      <c r="J53" s="539"/>
      <c r="K53" s="539"/>
      <c r="L53" s="539"/>
      <c r="M53" s="540"/>
      <c r="N53" s="42"/>
      <c r="O53" s="42"/>
      <c r="P53" s="42"/>
      <c r="Q53" s="42"/>
      <c r="R53" s="42"/>
      <c r="S53" s="42"/>
      <c r="T53" s="42"/>
    </row>
    <row r="54" spans="1:20">
      <c r="A54" s="42"/>
      <c r="B54" s="79"/>
      <c r="C54" s="80"/>
      <c r="D54" s="88"/>
      <c r="E54" s="42"/>
      <c r="F54" s="538"/>
      <c r="G54" s="539"/>
      <c r="H54" s="539"/>
      <c r="I54" s="539"/>
      <c r="J54" s="539"/>
      <c r="K54" s="539"/>
      <c r="L54" s="539"/>
      <c r="M54" s="540"/>
      <c r="N54" s="42"/>
      <c r="O54" s="42"/>
      <c r="P54" s="42"/>
      <c r="Q54" s="42"/>
      <c r="R54" s="42"/>
      <c r="S54" s="42"/>
      <c r="T54" s="42"/>
    </row>
    <row r="55" spans="1:20">
      <c r="A55" s="42"/>
      <c r="B55" s="82" t="s">
        <v>73</v>
      </c>
      <c r="C55" s="83">
        <f>SUM(C50:C54)</f>
        <v>0</v>
      </c>
      <c r="D55" s="84">
        <f>IF($C$15=0,0,C55/$C$15)</f>
        <v>0</v>
      </c>
      <c r="E55" s="42"/>
      <c r="F55" s="538"/>
      <c r="G55" s="539"/>
      <c r="H55" s="539"/>
      <c r="I55" s="539"/>
      <c r="J55" s="539"/>
      <c r="K55" s="539"/>
      <c r="L55" s="539"/>
      <c r="M55" s="540"/>
      <c r="N55" s="42"/>
      <c r="O55" s="42"/>
      <c r="P55" s="42"/>
      <c r="Q55" s="42"/>
      <c r="R55" s="42"/>
      <c r="S55" s="42"/>
      <c r="T55" s="42"/>
    </row>
    <row r="56" spans="1:20">
      <c r="A56" s="42"/>
      <c r="B56" s="79"/>
      <c r="C56" s="80"/>
      <c r="D56" s="88"/>
      <c r="E56" s="42"/>
      <c r="F56" s="538"/>
      <c r="G56" s="539"/>
      <c r="H56" s="539"/>
      <c r="I56" s="539"/>
      <c r="J56" s="539"/>
      <c r="K56" s="539"/>
      <c r="L56" s="539"/>
      <c r="M56" s="540"/>
      <c r="N56" s="42"/>
      <c r="O56" s="42"/>
      <c r="P56" s="42"/>
      <c r="Q56" s="42"/>
      <c r="R56" s="42"/>
      <c r="S56" s="42"/>
      <c r="T56" s="42"/>
    </row>
    <row r="57" spans="1:20">
      <c r="A57" s="42"/>
      <c r="B57" s="79" t="e">
        <f>" Debt Service ("&amp;TEXT(-C55/C57,"0.00")&amp;" DSCR)"</f>
        <v>#DIV/0!</v>
      </c>
      <c r="C57" s="80">
        <f>-SUM('MR App Form'!G195:G196)</f>
        <v>0</v>
      </c>
      <c r="D57" s="88">
        <f>IF($C$15=0,0,C57/$C$15)</f>
        <v>0</v>
      </c>
      <c r="E57" s="42"/>
      <c r="F57" s="538"/>
      <c r="G57" s="539"/>
      <c r="H57" s="539"/>
      <c r="I57" s="539"/>
      <c r="J57" s="539"/>
      <c r="K57" s="539"/>
      <c r="L57" s="539"/>
      <c r="M57" s="540"/>
      <c r="N57" s="42"/>
      <c r="O57" s="42"/>
      <c r="P57" s="42"/>
      <c r="Q57" s="42"/>
      <c r="R57" s="42"/>
      <c r="S57" s="42"/>
      <c r="T57" s="42"/>
    </row>
    <row r="58" spans="1:20">
      <c r="A58" s="42"/>
      <c r="B58" s="89"/>
      <c r="C58" s="90"/>
      <c r="D58" s="91"/>
      <c r="E58" s="42"/>
      <c r="F58" s="538"/>
      <c r="G58" s="539"/>
      <c r="H58" s="539"/>
      <c r="I58" s="539"/>
      <c r="J58" s="539"/>
      <c r="K58" s="539"/>
      <c r="L58" s="539"/>
      <c r="M58" s="540"/>
      <c r="N58" s="42"/>
      <c r="O58" s="42"/>
      <c r="P58" s="42"/>
      <c r="Q58" s="42"/>
      <c r="R58" s="42"/>
      <c r="S58" s="42"/>
      <c r="T58" s="42"/>
    </row>
    <row r="59" spans="1:20">
      <c r="A59" s="42"/>
      <c r="B59" s="92" t="s">
        <v>76</v>
      </c>
      <c r="C59" s="83">
        <f>SUM(C55:C58)</f>
        <v>0</v>
      </c>
      <c r="D59" s="84">
        <f>IF($C$15=0,0,C59/$C$15)</f>
        <v>0</v>
      </c>
      <c r="E59" s="42"/>
      <c r="F59" s="538"/>
      <c r="G59" s="539"/>
      <c r="H59" s="539"/>
      <c r="I59" s="539"/>
      <c r="J59" s="539"/>
      <c r="K59" s="539"/>
      <c r="L59" s="539"/>
      <c r="M59" s="540"/>
      <c r="N59" s="42"/>
      <c r="O59" s="42"/>
      <c r="P59" s="42"/>
      <c r="Q59" s="42"/>
      <c r="R59" s="42"/>
      <c r="S59" s="42"/>
      <c r="T59" s="42"/>
    </row>
    <row r="60" spans="1:20">
      <c r="A60" s="42"/>
      <c r="B60" s="93"/>
      <c r="C60" s="94"/>
      <c r="D60" s="95"/>
      <c r="E60" s="42"/>
      <c r="F60" s="572"/>
      <c r="G60" s="573"/>
      <c r="H60" s="573"/>
      <c r="I60" s="573"/>
      <c r="J60" s="573"/>
      <c r="K60" s="573"/>
      <c r="L60" s="573"/>
      <c r="M60" s="574"/>
      <c r="N60" s="42"/>
      <c r="O60" s="42"/>
      <c r="P60" s="42"/>
      <c r="Q60" s="42"/>
      <c r="R60" s="42"/>
      <c r="S60" s="42"/>
      <c r="T60" s="42"/>
    </row>
    <row r="61" spans="1:20">
      <c r="A61" s="42"/>
      <c r="B61" s="42"/>
      <c r="C61" s="42"/>
      <c r="D61" s="42"/>
      <c r="E61" s="42"/>
      <c r="F61" s="42"/>
      <c r="G61" s="42"/>
      <c r="H61" s="42"/>
      <c r="I61" s="42"/>
      <c r="J61" s="42"/>
      <c r="K61" s="42"/>
      <c r="L61" s="42"/>
      <c r="M61" s="42"/>
      <c r="N61" s="42"/>
      <c r="O61" s="42"/>
      <c r="P61" s="42"/>
      <c r="Q61" s="42"/>
      <c r="R61" s="42"/>
      <c r="S61" s="42"/>
      <c r="T61" s="42"/>
    </row>
    <row r="62" spans="1:20" s="330" customFormat="1">
      <c r="A62" s="329"/>
      <c r="B62" s="576" t="s">
        <v>295</v>
      </c>
      <c r="C62" s="577"/>
      <c r="D62" s="577"/>
      <c r="E62" s="577"/>
      <c r="F62" s="577"/>
      <c r="G62" s="577"/>
      <c r="H62" s="577"/>
      <c r="I62" s="577"/>
      <c r="J62" s="578"/>
      <c r="K62" s="329"/>
      <c r="L62" s="329"/>
      <c r="M62" s="329"/>
      <c r="N62" s="329"/>
      <c r="O62" s="329"/>
      <c r="P62" s="329"/>
      <c r="Q62" s="329"/>
      <c r="R62" s="329"/>
      <c r="S62" s="329"/>
      <c r="T62" s="329"/>
    </row>
    <row r="63" spans="1:20" s="330" customFormat="1" ht="23.25" customHeight="1">
      <c r="A63" s="329"/>
      <c r="B63" s="579" t="s">
        <v>293</v>
      </c>
      <c r="C63" s="331">
        <f>'MR App Form'!E132</f>
        <v>0</v>
      </c>
      <c r="D63" s="331">
        <f>'MR App Form'!F132</f>
        <v>0</v>
      </c>
      <c r="E63" s="581">
        <f>'MR App Form'!G132</f>
        <v>0</v>
      </c>
      <c r="F63" s="582"/>
      <c r="G63" s="583" t="s">
        <v>294</v>
      </c>
      <c r="H63" s="582"/>
      <c r="I63" s="583" t="s">
        <v>7</v>
      </c>
      <c r="J63" s="582"/>
      <c r="K63" s="329"/>
      <c r="L63" s="329"/>
      <c r="M63" s="329"/>
      <c r="N63" s="329"/>
      <c r="O63" s="329"/>
      <c r="P63" s="329"/>
      <c r="Q63" s="329"/>
      <c r="R63" s="329"/>
      <c r="S63" s="329"/>
      <c r="T63" s="329"/>
    </row>
    <row r="64" spans="1:20" s="330" customFormat="1" ht="23.25" customHeight="1">
      <c r="A64" s="329"/>
      <c r="B64" s="580"/>
      <c r="C64" s="332">
        <f>'MR App Form'!E162</f>
        <v>0</v>
      </c>
      <c r="D64" s="332">
        <f>'MR App Form'!F162</f>
        <v>0</v>
      </c>
      <c r="E64" s="584">
        <f>'MR App Form'!G162</f>
        <v>0</v>
      </c>
      <c r="F64" s="585"/>
      <c r="G64" s="586">
        <f>AVERAGE(C64:F64)</f>
        <v>0</v>
      </c>
      <c r="H64" s="585"/>
      <c r="I64" s="586">
        <f>'MR App Form'!H162</f>
        <v>0</v>
      </c>
      <c r="J64" s="585"/>
      <c r="K64" s="329"/>
      <c r="L64" s="329"/>
      <c r="M64" s="329"/>
      <c r="N64" s="329"/>
      <c r="O64" s="329"/>
      <c r="P64" s="329"/>
      <c r="Q64" s="329"/>
      <c r="R64" s="329"/>
      <c r="S64" s="329"/>
      <c r="T64" s="329"/>
    </row>
    <row r="65" spans="1:20" s="330" customFormat="1" ht="23.25" customHeight="1">
      <c r="A65" s="329"/>
      <c r="B65" s="587"/>
      <c r="C65" s="588"/>
      <c r="D65" s="588"/>
      <c r="E65" s="588"/>
      <c r="F65" s="588"/>
      <c r="G65" s="588"/>
      <c r="H65" s="588"/>
      <c r="I65" s="588"/>
      <c r="J65" s="589"/>
      <c r="K65" s="329"/>
      <c r="L65" s="329"/>
      <c r="M65" s="329"/>
      <c r="N65" s="329"/>
      <c r="O65" s="329"/>
      <c r="P65" s="329"/>
      <c r="Q65" s="329"/>
      <c r="R65" s="329"/>
      <c r="S65" s="329"/>
      <c r="T65" s="329"/>
    </row>
    <row r="66" spans="1:20" s="330" customFormat="1" ht="23.25" customHeight="1">
      <c r="A66" s="329"/>
      <c r="B66" s="590"/>
      <c r="C66" s="591"/>
      <c r="D66" s="591"/>
      <c r="E66" s="591"/>
      <c r="F66" s="591"/>
      <c r="G66" s="591"/>
      <c r="H66" s="591"/>
      <c r="I66" s="591"/>
      <c r="J66" s="592"/>
      <c r="K66" s="329"/>
      <c r="L66" s="329"/>
      <c r="M66" s="329"/>
      <c r="N66" s="329"/>
      <c r="O66" s="329"/>
      <c r="P66" s="329"/>
      <c r="Q66" s="329"/>
      <c r="R66" s="329"/>
      <c r="S66" s="329"/>
      <c r="T66" s="329"/>
    </row>
    <row r="67" spans="1:20" s="330" customFormat="1" ht="23.25" customHeight="1">
      <c r="A67" s="329"/>
      <c r="B67" s="590"/>
      <c r="C67" s="591"/>
      <c r="D67" s="591"/>
      <c r="E67" s="591"/>
      <c r="F67" s="591"/>
      <c r="G67" s="591"/>
      <c r="H67" s="591"/>
      <c r="I67" s="591"/>
      <c r="J67" s="592"/>
      <c r="K67" s="329"/>
      <c r="L67" s="329"/>
      <c r="M67" s="329"/>
      <c r="N67" s="329"/>
      <c r="O67" s="329"/>
      <c r="P67" s="329"/>
      <c r="Q67" s="329"/>
      <c r="R67" s="329"/>
      <c r="S67" s="329"/>
      <c r="T67" s="329"/>
    </row>
    <row r="68" spans="1:20" s="330" customFormat="1" ht="23.25" customHeight="1">
      <c r="A68" s="329"/>
      <c r="B68" s="593"/>
      <c r="C68" s="594"/>
      <c r="D68" s="594"/>
      <c r="E68" s="594"/>
      <c r="F68" s="594"/>
      <c r="G68" s="594"/>
      <c r="H68" s="594"/>
      <c r="I68" s="594"/>
      <c r="J68" s="595"/>
      <c r="K68" s="329"/>
      <c r="L68" s="329"/>
      <c r="M68" s="329"/>
      <c r="N68" s="329"/>
      <c r="O68" s="329"/>
      <c r="P68" s="329"/>
      <c r="Q68" s="329"/>
      <c r="R68" s="329"/>
      <c r="S68" s="329"/>
      <c r="T68" s="329"/>
    </row>
    <row r="69" spans="1:20" s="330" customFormat="1">
      <c r="A69" s="329"/>
      <c r="B69" s="333"/>
      <c r="C69" s="334"/>
      <c r="D69" s="334"/>
      <c r="E69" s="329"/>
      <c r="F69" s="329"/>
      <c r="G69" s="329"/>
      <c r="H69" s="329"/>
      <c r="I69" s="329"/>
      <c r="J69" s="329"/>
      <c r="K69" s="329"/>
      <c r="L69" s="329"/>
      <c r="M69" s="329"/>
      <c r="N69" s="329"/>
      <c r="O69" s="329"/>
      <c r="P69" s="329"/>
      <c r="Q69" s="329"/>
      <c r="R69" s="329"/>
      <c r="S69" s="329"/>
      <c r="T69" s="329"/>
    </row>
    <row r="70" spans="1:20" s="330" customFormat="1">
      <c r="A70" s="329"/>
      <c r="B70" s="547" t="str">
        <f>'[1]Board Approval Form'!B97:M97</f>
        <v>PHA's Explanation of the Capital Needs and Replacement Reserves Estimates</v>
      </c>
      <c r="C70" s="548"/>
      <c r="D70" s="548"/>
      <c r="E70" s="548"/>
      <c r="F70" s="548"/>
      <c r="G70" s="548"/>
      <c r="H70" s="548"/>
      <c r="I70" s="548"/>
      <c r="J70" s="548"/>
      <c r="K70" s="548"/>
      <c r="L70" s="548"/>
      <c r="M70" s="549"/>
      <c r="N70" s="329"/>
      <c r="O70" s="329"/>
      <c r="P70" s="329"/>
      <c r="Q70" s="329"/>
      <c r="R70" s="329"/>
      <c r="S70" s="329"/>
      <c r="T70" s="329"/>
    </row>
    <row r="71" spans="1:20" s="330" customFormat="1" ht="23.25" customHeight="1">
      <c r="A71" s="329"/>
      <c r="B71" s="541">
        <f>'MR App Form'!A84:L84</f>
        <v>0</v>
      </c>
      <c r="C71" s="542"/>
      <c r="D71" s="542"/>
      <c r="E71" s="542"/>
      <c r="F71" s="542"/>
      <c r="G71" s="542"/>
      <c r="H71" s="542"/>
      <c r="I71" s="542"/>
      <c r="J71" s="542"/>
      <c r="K71" s="542"/>
      <c r="L71" s="542"/>
      <c r="M71" s="543"/>
      <c r="N71" s="329"/>
      <c r="O71" s="329"/>
      <c r="P71" s="329"/>
      <c r="Q71" s="329"/>
      <c r="R71" s="329"/>
      <c r="S71" s="329"/>
      <c r="T71" s="329"/>
    </row>
    <row r="72" spans="1:20" s="330" customFormat="1" ht="23.25" customHeight="1">
      <c r="A72" s="329"/>
      <c r="B72" s="541"/>
      <c r="C72" s="542"/>
      <c r="D72" s="542"/>
      <c r="E72" s="542"/>
      <c r="F72" s="542"/>
      <c r="G72" s="542"/>
      <c r="H72" s="542"/>
      <c r="I72" s="542"/>
      <c r="J72" s="542"/>
      <c r="K72" s="542"/>
      <c r="L72" s="542"/>
      <c r="M72" s="543"/>
      <c r="N72" s="329"/>
      <c r="O72" s="329"/>
      <c r="P72" s="329"/>
      <c r="Q72" s="329"/>
      <c r="R72" s="329"/>
      <c r="S72" s="329"/>
      <c r="T72" s="329"/>
    </row>
    <row r="73" spans="1:20" s="330" customFormat="1" ht="23.25" customHeight="1">
      <c r="A73" s="329"/>
      <c r="B73" s="541"/>
      <c r="C73" s="542"/>
      <c r="D73" s="542"/>
      <c r="E73" s="542"/>
      <c r="F73" s="542"/>
      <c r="G73" s="542"/>
      <c r="H73" s="542"/>
      <c r="I73" s="542"/>
      <c r="J73" s="542"/>
      <c r="K73" s="542"/>
      <c r="L73" s="542"/>
      <c r="M73" s="543"/>
      <c r="N73" s="329"/>
      <c r="O73" s="329"/>
      <c r="P73" s="329"/>
      <c r="Q73" s="329"/>
      <c r="R73" s="329"/>
      <c r="S73" s="329"/>
      <c r="T73" s="329"/>
    </row>
    <row r="74" spans="1:20" s="330" customFormat="1" ht="23.25" customHeight="1">
      <c r="A74" s="329"/>
      <c r="B74" s="541"/>
      <c r="C74" s="542"/>
      <c r="D74" s="542"/>
      <c r="E74" s="542"/>
      <c r="F74" s="542"/>
      <c r="G74" s="542"/>
      <c r="H74" s="542"/>
      <c r="I74" s="542"/>
      <c r="J74" s="542"/>
      <c r="K74" s="542"/>
      <c r="L74" s="542"/>
      <c r="M74" s="543"/>
      <c r="N74" s="329"/>
      <c r="O74" s="329"/>
      <c r="P74" s="329"/>
      <c r="Q74" s="329"/>
      <c r="R74" s="329"/>
      <c r="S74" s="329"/>
      <c r="T74" s="329"/>
    </row>
    <row r="75" spans="1:20" s="330" customFormat="1" ht="23.25" customHeight="1">
      <c r="A75" s="329"/>
      <c r="B75" s="541"/>
      <c r="C75" s="542"/>
      <c r="D75" s="542"/>
      <c r="E75" s="542"/>
      <c r="F75" s="542"/>
      <c r="G75" s="542"/>
      <c r="H75" s="542"/>
      <c r="I75" s="542"/>
      <c r="J75" s="542"/>
      <c r="K75" s="542"/>
      <c r="L75" s="542"/>
      <c r="M75" s="543"/>
      <c r="N75" s="329"/>
      <c r="O75" s="329"/>
      <c r="P75" s="329"/>
      <c r="Q75" s="329"/>
      <c r="R75" s="329"/>
      <c r="S75" s="329"/>
      <c r="T75" s="329"/>
    </row>
    <row r="76" spans="1:20" s="330" customFormat="1" ht="23.25" customHeight="1">
      <c r="A76" s="329"/>
      <c r="B76" s="541"/>
      <c r="C76" s="542"/>
      <c r="D76" s="542"/>
      <c r="E76" s="542"/>
      <c r="F76" s="542"/>
      <c r="G76" s="542"/>
      <c r="H76" s="542"/>
      <c r="I76" s="542"/>
      <c r="J76" s="542"/>
      <c r="K76" s="542"/>
      <c r="L76" s="542"/>
      <c r="M76" s="543"/>
      <c r="N76" s="329"/>
      <c r="O76" s="329"/>
      <c r="P76" s="329"/>
      <c r="Q76" s="329"/>
      <c r="R76" s="329"/>
      <c r="S76" s="329"/>
      <c r="T76" s="329"/>
    </row>
    <row r="77" spans="1:20" s="330" customFormat="1" ht="23.25" customHeight="1">
      <c r="A77" s="329"/>
      <c r="B77" s="541"/>
      <c r="C77" s="542"/>
      <c r="D77" s="542"/>
      <c r="E77" s="542"/>
      <c r="F77" s="542"/>
      <c r="G77" s="542"/>
      <c r="H77" s="542"/>
      <c r="I77" s="542"/>
      <c r="J77" s="542"/>
      <c r="K77" s="542"/>
      <c r="L77" s="542"/>
      <c r="M77" s="543"/>
      <c r="N77" s="329"/>
      <c r="O77" s="329"/>
      <c r="P77" s="329"/>
      <c r="Q77" s="329"/>
      <c r="R77" s="329"/>
      <c r="S77" s="329"/>
      <c r="T77" s="329"/>
    </row>
    <row r="78" spans="1:20" s="330" customFormat="1" ht="23.25" customHeight="1">
      <c r="A78" s="329"/>
      <c r="B78" s="544"/>
      <c r="C78" s="545"/>
      <c r="D78" s="545"/>
      <c r="E78" s="545"/>
      <c r="F78" s="545"/>
      <c r="G78" s="545"/>
      <c r="H78" s="545"/>
      <c r="I78" s="545"/>
      <c r="J78" s="545"/>
      <c r="K78" s="545"/>
      <c r="L78" s="545"/>
      <c r="M78" s="546"/>
      <c r="N78" s="329"/>
      <c r="O78" s="329"/>
      <c r="P78" s="329"/>
      <c r="Q78" s="329"/>
      <c r="R78" s="329"/>
      <c r="S78" s="329"/>
      <c r="T78" s="329"/>
    </row>
    <row r="79" spans="1:20" s="330" customFormat="1">
      <c r="A79" s="329"/>
      <c r="B79" s="335"/>
      <c r="C79" s="335"/>
      <c r="D79" s="335"/>
      <c r="E79" s="335"/>
      <c r="F79" s="335"/>
      <c r="G79" s="335"/>
      <c r="H79" s="335"/>
      <c r="I79" s="335"/>
      <c r="J79" s="335"/>
      <c r="K79" s="335"/>
      <c r="L79" s="335"/>
      <c r="M79" s="335"/>
      <c r="N79" s="329"/>
      <c r="O79" s="329"/>
      <c r="P79" s="329"/>
      <c r="Q79" s="329"/>
      <c r="R79" s="329"/>
      <c r="S79" s="329"/>
      <c r="T79" s="329"/>
    </row>
    <row r="80" spans="1:20" s="330" customFormat="1">
      <c r="A80" s="329"/>
      <c r="B80" s="547" t="s">
        <v>267</v>
      </c>
      <c r="C80" s="548"/>
      <c r="D80" s="548"/>
      <c r="E80" s="548"/>
      <c r="F80" s="548"/>
      <c r="G80" s="548"/>
      <c r="H80" s="548"/>
      <c r="I80" s="548"/>
      <c r="J80" s="548"/>
      <c r="K80" s="548"/>
      <c r="L80" s="548"/>
      <c r="M80" s="549"/>
      <c r="N80" s="329"/>
      <c r="O80" s="329"/>
      <c r="P80" s="329"/>
      <c r="Q80" s="329"/>
      <c r="R80" s="329"/>
      <c r="S80" s="329"/>
      <c r="T80" s="329"/>
    </row>
    <row r="81" spans="1:20" s="330" customFormat="1" ht="23.25" customHeight="1">
      <c r="A81" s="329"/>
      <c r="B81" s="541">
        <f>'MR App Form'!A266:L266</f>
        <v>0</v>
      </c>
      <c r="C81" s="542"/>
      <c r="D81" s="542"/>
      <c r="E81" s="542"/>
      <c r="F81" s="542"/>
      <c r="G81" s="542"/>
      <c r="H81" s="542"/>
      <c r="I81" s="542"/>
      <c r="J81" s="542"/>
      <c r="K81" s="542"/>
      <c r="L81" s="542"/>
      <c r="M81" s="543"/>
      <c r="N81" s="329"/>
      <c r="O81" s="329"/>
      <c r="P81" s="329"/>
      <c r="Q81" s="329"/>
      <c r="R81" s="329"/>
      <c r="S81" s="329"/>
      <c r="T81" s="329"/>
    </row>
    <row r="82" spans="1:20" s="330" customFormat="1" ht="23.25" customHeight="1">
      <c r="A82" s="329"/>
      <c r="B82" s="541"/>
      <c r="C82" s="542"/>
      <c r="D82" s="542"/>
      <c r="E82" s="542"/>
      <c r="F82" s="542"/>
      <c r="G82" s="542"/>
      <c r="H82" s="542"/>
      <c r="I82" s="542"/>
      <c r="J82" s="542"/>
      <c r="K82" s="542"/>
      <c r="L82" s="542"/>
      <c r="M82" s="543"/>
      <c r="N82" s="329"/>
      <c r="O82" s="329"/>
      <c r="P82" s="329"/>
      <c r="Q82" s="329"/>
      <c r="R82" s="329"/>
      <c r="S82" s="329"/>
      <c r="T82" s="329"/>
    </row>
    <row r="83" spans="1:20" s="330" customFormat="1" ht="23.25" customHeight="1">
      <c r="A83" s="329"/>
      <c r="B83" s="541"/>
      <c r="C83" s="542"/>
      <c r="D83" s="542"/>
      <c r="E83" s="542"/>
      <c r="F83" s="542"/>
      <c r="G83" s="542"/>
      <c r="H83" s="542"/>
      <c r="I83" s="542"/>
      <c r="J83" s="542"/>
      <c r="K83" s="542"/>
      <c r="L83" s="542"/>
      <c r="M83" s="543"/>
      <c r="N83" s="329"/>
      <c r="O83" s="329"/>
      <c r="P83" s="329"/>
      <c r="Q83" s="329"/>
      <c r="R83" s="329"/>
      <c r="S83" s="329"/>
      <c r="T83" s="329"/>
    </row>
    <row r="84" spans="1:20" s="330" customFormat="1" ht="23.25" customHeight="1">
      <c r="A84" s="329"/>
      <c r="B84" s="541"/>
      <c r="C84" s="542"/>
      <c r="D84" s="542"/>
      <c r="E84" s="542"/>
      <c r="F84" s="542"/>
      <c r="G84" s="542"/>
      <c r="H84" s="542"/>
      <c r="I84" s="542"/>
      <c r="J84" s="542"/>
      <c r="K84" s="542"/>
      <c r="L84" s="542"/>
      <c r="M84" s="543"/>
      <c r="N84" s="329"/>
      <c r="O84" s="329"/>
      <c r="P84" s="329"/>
      <c r="Q84" s="329"/>
      <c r="R84" s="329"/>
      <c r="S84" s="329"/>
      <c r="T84" s="329"/>
    </row>
    <row r="85" spans="1:20" s="330" customFormat="1" ht="23.25" customHeight="1">
      <c r="A85" s="329"/>
      <c r="B85" s="541"/>
      <c r="C85" s="542"/>
      <c r="D85" s="542"/>
      <c r="E85" s="542"/>
      <c r="F85" s="542"/>
      <c r="G85" s="542"/>
      <c r="H85" s="542"/>
      <c r="I85" s="542"/>
      <c r="J85" s="542"/>
      <c r="K85" s="542"/>
      <c r="L85" s="542"/>
      <c r="M85" s="543"/>
      <c r="N85" s="329"/>
      <c r="O85" s="329"/>
      <c r="P85" s="329"/>
      <c r="Q85" s="329"/>
      <c r="R85" s="329"/>
      <c r="S85" s="329"/>
      <c r="T85" s="329"/>
    </row>
    <row r="86" spans="1:20" s="330" customFormat="1" ht="23.25" customHeight="1">
      <c r="A86" s="329"/>
      <c r="B86" s="541"/>
      <c r="C86" s="542"/>
      <c r="D86" s="542"/>
      <c r="E86" s="542"/>
      <c r="F86" s="542"/>
      <c r="G86" s="542"/>
      <c r="H86" s="542"/>
      <c r="I86" s="542"/>
      <c r="J86" s="542"/>
      <c r="K86" s="542"/>
      <c r="L86" s="542"/>
      <c r="M86" s="543"/>
      <c r="N86" s="329"/>
      <c r="O86" s="329"/>
      <c r="P86" s="329"/>
      <c r="Q86" s="329"/>
      <c r="R86" s="329"/>
      <c r="S86" s="329"/>
      <c r="T86" s="329"/>
    </row>
    <row r="87" spans="1:20" s="330" customFormat="1" ht="23.25" customHeight="1">
      <c r="A87" s="329"/>
      <c r="B87" s="541"/>
      <c r="C87" s="542"/>
      <c r="D87" s="542"/>
      <c r="E87" s="542"/>
      <c r="F87" s="542"/>
      <c r="G87" s="542"/>
      <c r="H87" s="542"/>
      <c r="I87" s="542"/>
      <c r="J87" s="542"/>
      <c r="K87" s="542"/>
      <c r="L87" s="542"/>
      <c r="M87" s="543"/>
      <c r="N87" s="329"/>
      <c r="O87" s="329"/>
      <c r="P87" s="329"/>
      <c r="Q87" s="329"/>
      <c r="R87" s="329"/>
      <c r="S87" s="329"/>
      <c r="T87" s="329"/>
    </row>
    <row r="88" spans="1:20" s="330" customFormat="1" ht="23.25" customHeight="1">
      <c r="A88" s="329"/>
      <c r="B88" s="544"/>
      <c r="C88" s="545"/>
      <c r="D88" s="545"/>
      <c r="E88" s="545"/>
      <c r="F88" s="545"/>
      <c r="G88" s="545"/>
      <c r="H88" s="545"/>
      <c r="I88" s="545"/>
      <c r="J88" s="545"/>
      <c r="K88" s="545"/>
      <c r="L88" s="545"/>
      <c r="M88" s="546"/>
      <c r="N88" s="329"/>
      <c r="O88" s="329"/>
      <c r="P88" s="329"/>
      <c r="Q88" s="329"/>
      <c r="R88" s="329"/>
      <c r="S88" s="329"/>
      <c r="T88" s="329"/>
    </row>
    <row r="89" spans="1:20" s="330" customFormat="1">
      <c r="A89" s="329"/>
      <c r="B89" s="335"/>
      <c r="C89" s="335"/>
      <c r="D89" s="335"/>
      <c r="E89" s="335"/>
      <c r="F89" s="335"/>
      <c r="G89" s="335"/>
      <c r="H89" s="335"/>
      <c r="I89" s="335"/>
      <c r="J89" s="335"/>
      <c r="K89" s="335"/>
      <c r="L89" s="335"/>
      <c r="M89" s="335"/>
      <c r="N89" s="329"/>
      <c r="O89" s="329"/>
      <c r="P89" s="329"/>
      <c r="Q89" s="329"/>
      <c r="R89" s="329"/>
      <c r="S89" s="329"/>
      <c r="T89" s="329"/>
    </row>
    <row r="90" spans="1:20" s="330" customFormat="1">
      <c r="A90" s="329"/>
      <c r="B90" s="547" t="s">
        <v>269</v>
      </c>
      <c r="C90" s="548"/>
      <c r="D90" s="548"/>
      <c r="E90" s="548"/>
      <c r="F90" s="548"/>
      <c r="G90" s="548"/>
      <c r="H90" s="548"/>
      <c r="I90" s="548"/>
      <c r="J90" s="548"/>
      <c r="K90" s="548"/>
      <c r="L90" s="548"/>
      <c r="M90" s="549"/>
      <c r="N90" s="329"/>
      <c r="O90" s="329"/>
      <c r="P90" s="329"/>
      <c r="Q90" s="329"/>
      <c r="R90" s="329"/>
      <c r="S90" s="329"/>
      <c r="T90" s="329"/>
    </row>
    <row r="91" spans="1:20" s="330" customFormat="1" ht="23.25" customHeight="1">
      <c r="A91" s="329"/>
      <c r="B91" s="596">
        <f>'MR App Form'!A268:L268</f>
        <v>0</v>
      </c>
      <c r="C91" s="597"/>
      <c r="D91" s="597"/>
      <c r="E91" s="597"/>
      <c r="F91" s="597"/>
      <c r="G91" s="597"/>
      <c r="H91" s="597"/>
      <c r="I91" s="597"/>
      <c r="J91" s="597"/>
      <c r="K91" s="597"/>
      <c r="L91" s="597"/>
      <c r="M91" s="598"/>
      <c r="N91" s="329"/>
      <c r="O91" s="329"/>
      <c r="P91" s="329"/>
      <c r="Q91" s="329"/>
      <c r="R91" s="329"/>
      <c r="S91" s="329"/>
      <c r="T91" s="329"/>
    </row>
    <row r="92" spans="1:20" s="330" customFormat="1" ht="23.25" customHeight="1">
      <c r="A92" s="329"/>
      <c r="B92" s="541"/>
      <c r="C92" s="542"/>
      <c r="D92" s="542"/>
      <c r="E92" s="542"/>
      <c r="F92" s="542"/>
      <c r="G92" s="542"/>
      <c r="H92" s="542"/>
      <c r="I92" s="542"/>
      <c r="J92" s="542"/>
      <c r="K92" s="542"/>
      <c r="L92" s="542"/>
      <c r="M92" s="543"/>
      <c r="N92" s="329"/>
      <c r="O92" s="329"/>
      <c r="P92" s="329"/>
      <c r="Q92" s="329"/>
      <c r="R92" s="329"/>
      <c r="S92" s="329"/>
      <c r="T92" s="329"/>
    </row>
    <row r="93" spans="1:20" s="330" customFormat="1" ht="23.25" customHeight="1">
      <c r="A93" s="329"/>
      <c r="B93" s="541"/>
      <c r="C93" s="542"/>
      <c r="D93" s="542"/>
      <c r="E93" s="542"/>
      <c r="F93" s="542"/>
      <c r="G93" s="542"/>
      <c r="H93" s="542"/>
      <c r="I93" s="542"/>
      <c r="J93" s="542"/>
      <c r="K93" s="542"/>
      <c r="L93" s="542"/>
      <c r="M93" s="543"/>
      <c r="N93" s="329"/>
      <c r="O93" s="329"/>
      <c r="P93" s="329"/>
      <c r="Q93" s="329"/>
      <c r="R93" s="329"/>
      <c r="S93" s="329"/>
      <c r="T93" s="329"/>
    </row>
    <row r="94" spans="1:20" s="330" customFormat="1" ht="23.25" customHeight="1">
      <c r="A94" s="329"/>
      <c r="B94" s="541"/>
      <c r="C94" s="542"/>
      <c r="D94" s="542"/>
      <c r="E94" s="542"/>
      <c r="F94" s="542"/>
      <c r="G94" s="542"/>
      <c r="H94" s="542"/>
      <c r="I94" s="542"/>
      <c r="J94" s="542"/>
      <c r="K94" s="542"/>
      <c r="L94" s="542"/>
      <c r="M94" s="543"/>
      <c r="N94" s="329"/>
      <c r="O94" s="329"/>
      <c r="P94" s="329"/>
      <c r="Q94" s="329"/>
      <c r="R94" s="329"/>
      <c r="S94" s="329"/>
      <c r="T94" s="329"/>
    </row>
    <row r="95" spans="1:20" s="330" customFormat="1" ht="23.25" customHeight="1">
      <c r="A95" s="329"/>
      <c r="B95" s="541"/>
      <c r="C95" s="542"/>
      <c r="D95" s="542"/>
      <c r="E95" s="542"/>
      <c r="F95" s="542"/>
      <c r="G95" s="542"/>
      <c r="H95" s="542"/>
      <c r="I95" s="542"/>
      <c r="J95" s="542"/>
      <c r="K95" s="542"/>
      <c r="L95" s="542"/>
      <c r="M95" s="543"/>
      <c r="N95" s="329"/>
      <c r="O95" s="329"/>
      <c r="P95" s="329"/>
      <c r="Q95" s="329"/>
      <c r="R95" s="329"/>
      <c r="S95" s="329"/>
      <c r="T95" s="329"/>
    </row>
    <row r="96" spans="1:20" s="330" customFormat="1" ht="23.25" customHeight="1">
      <c r="A96" s="329"/>
      <c r="B96" s="541"/>
      <c r="C96" s="542"/>
      <c r="D96" s="542"/>
      <c r="E96" s="542"/>
      <c r="F96" s="542"/>
      <c r="G96" s="542"/>
      <c r="H96" s="542"/>
      <c r="I96" s="542"/>
      <c r="J96" s="542"/>
      <c r="K96" s="542"/>
      <c r="L96" s="542"/>
      <c r="M96" s="543"/>
      <c r="N96" s="329"/>
      <c r="O96" s="329"/>
      <c r="P96" s="329"/>
      <c r="Q96" s="329"/>
      <c r="R96" s="329"/>
      <c r="S96" s="329"/>
      <c r="T96" s="329"/>
    </row>
    <row r="97" spans="1:76" s="330" customFormat="1" ht="23.25" customHeight="1">
      <c r="A97" s="329"/>
      <c r="B97" s="541"/>
      <c r="C97" s="542"/>
      <c r="D97" s="542"/>
      <c r="E97" s="542"/>
      <c r="F97" s="542"/>
      <c r="G97" s="542"/>
      <c r="H97" s="542"/>
      <c r="I97" s="542"/>
      <c r="J97" s="542"/>
      <c r="K97" s="542"/>
      <c r="L97" s="542"/>
      <c r="M97" s="543"/>
      <c r="N97" s="329"/>
      <c r="O97" s="329"/>
      <c r="P97" s="329"/>
      <c r="Q97" s="329"/>
      <c r="R97" s="329"/>
      <c r="S97" s="329"/>
      <c r="T97" s="329"/>
    </row>
    <row r="98" spans="1:76" s="330" customFormat="1" ht="23.25" customHeight="1">
      <c r="A98" s="329"/>
      <c r="B98" s="544"/>
      <c r="C98" s="545"/>
      <c r="D98" s="545"/>
      <c r="E98" s="545"/>
      <c r="F98" s="545"/>
      <c r="G98" s="545"/>
      <c r="H98" s="545"/>
      <c r="I98" s="545"/>
      <c r="J98" s="545"/>
      <c r="K98" s="545"/>
      <c r="L98" s="545"/>
      <c r="M98" s="546"/>
      <c r="N98" s="329"/>
      <c r="O98" s="329"/>
      <c r="P98" s="329"/>
      <c r="Q98" s="329"/>
      <c r="R98" s="329"/>
      <c r="S98" s="329"/>
      <c r="T98" s="329"/>
    </row>
    <row r="99" spans="1:76" s="330" customFormat="1">
      <c r="A99" s="329"/>
      <c r="B99" s="335"/>
      <c r="C99" s="335"/>
      <c r="D99" s="335"/>
      <c r="E99" s="335"/>
      <c r="F99" s="335"/>
      <c r="G99" s="335"/>
      <c r="H99" s="335"/>
      <c r="I99" s="335"/>
      <c r="J99" s="335"/>
      <c r="K99" s="335"/>
      <c r="L99" s="335"/>
      <c r="M99" s="335"/>
      <c r="N99" s="329"/>
      <c r="O99" s="329"/>
      <c r="P99" s="329"/>
      <c r="Q99" s="329"/>
      <c r="R99" s="329"/>
      <c r="S99" s="329"/>
      <c r="T99" s="329"/>
    </row>
    <row r="100" spans="1:76">
      <c r="A100" s="42"/>
      <c r="B100" s="61"/>
      <c r="C100" s="343"/>
      <c r="D100" s="343"/>
      <c r="E100" s="45"/>
      <c r="F100" s="42"/>
      <c r="G100" s="42"/>
      <c r="H100" s="42"/>
      <c r="I100" s="42"/>
      <c r="J100" s="42"/>
      <c r="K100" s="42"/>
      <c r="L100" s="42"/>
      <c r="M100" s="42"/>
      <c r="N100" s="42"/>
      <c r="O100" s="42"/>
      <c r="P100" s="42"/>
      <c r="Q100" s="42"/>
      <c r="R100" s="42"/>
      <c r="S100" s="42"/>
      <c r="T100" s="42"/>
    </row>
    <row r="101" spans="1:76">
      <c r="A101" s="42"/>
      <c r="C101" s="342"/>
      <c r="D101" s="110"/>
      <c r="E101" s="112"/>
      <c r="F101" s="575"/>
      <c r="G101" s="575"/>
      <c r="H101" s="575"/>
      <c r="I101" s="575"/>
      <c r="J101" s="575"/>
      <c r="K101" s="575"/>
      <c r="L101" s="575"/>
      <c r="M101" s="575"/>
      <c r="N101" s="96"/>
      <c r="O101" s="96"/>
      <c r="P101" s="96"/>
      <c r="Q101" s="97"/>
      <c r="R101" s="97"/>
      <c r="S101" s="97"/>
      <c r="T101" s="97"/>
    </row>
    <row r="102" spans="1:76">
      <c r="A102" s="42"/>
      <c r="B102" s="111" t="s">
        <v>77</v>
      </c>
      <c r="C102" s="113"/>
      <c r="D102" s="110"/>
      <c r="E102" s="112"/>
      <c r="F102" s="575"/>
      <c r="G102" s="575"/>
      <c r="H102" s="575"/>
      <c r="I102" s="575"/>
      <c r="J102" s="575"/>
      <c r="K102" s="575"/>
      <c r="L102" s="575"/>
      <c r="M102" s="575"/>
      <c r="N102" s="96"/>
      <c r="O102" s="96"/>
      <c r="P102" s="96"/>
      <c r="Q102" s="97"/>
      <c r="R102" s="97"/>
      <c r="S102" s="97"/>
      <c r="T102" s="97"/>
    </row>
    <row r="103" spans="1:76" s="41" customFormat="1" ht="11.2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98"/>
      <c r="BG103" s="2"/>
      <c r="BH103" s="2"/>
      <c r="BI103" s="2"/>
      <c r="BJ103" s="2"/>
      <c r="BK103" s="2"/>
      <c r="BL103" s="2"/>
      <c r="BM103" s="2"/>
      <c r="BN103" s="2"/>
      <c r="BO103" s="2"/>
      <c r="BP103" s="2"/>
      <c r="BQ103" s="99"/>
      <c r="BR103" s="99"/>
      <c r="BS103" s="99"/>
      <c r="BT103" s="99"/>
    </row>
    <row r="104" spans="1:76" ht="75" customHeight="1">
      <c r="A104" s="42"/>
      <c r="B104" s="570" t="str">
        <f>"The project appears feasible for "&amp;$B$3&amp;" to fund.  Our general repayment terms and any conditions are stated above and/or in the comment block below.  "&amp;$B$3&amp;" understands and acknowledges the RAD program requirements and policies and agrees to cooperate with the applicable RAD processes, as appropriate. This letter of intent is not a firm commitment.  Final approval will be contingent on the results of "&amp;$B$3&amp;" due diligence process and approvals."</f>
        <v>The project appears feasible for ABC Mortgage Company to fund.  Our general repayment terms and any conditions are stated above and/or in the comment block below.  ABC Mortgage Company understands and acknowledges the RAD program requirements and policies and agrees to cooperate with the applicable RAD processes, as appropriate. This letter of intent is not a firm commitment.  Final approval will be contingent on the results of ABC Mortgage Company due diligence process and approvals.</v>
      </c>
      <c r="C104" s="570"/>
      <c r="D104" s="570"/>
      <c r="E104" s="570"/>
      <c r="F104" s="570"/>
      <c r="G104" s="570"/>
      <c r="H104" s="570"/>
      <c r="I104" s="570"/>
      <c r="J104" s="570"/>
      <c r="K104" s="570"/>
      <c r="L104" s="570"/>
      <c r="M104" s="570"/>
      <c r="N104" s="42"/>
      <c r="O104" s="42"/>
      <c r="P104" s="42"/>
      <c r="Q104" s="42"/>
      <c r="R104" s="42"/>
      <c r="S104" s="42"/>
      <c r="T104" s="42"/>
    </row>
    <row r="105" spans="1:76">
      <c r="A105" s="42"/>
      <c r="B105" s="316"/>
      <c r="C105" s="316"/>
      <c r="D105" s="316"/>
      <c r="E105" s="316"/>
      <c r="F105" s="316"/>
      <c r="G105" s="316"/>
      <c r="H105" s="316"/>
      <c r="I105" s="316"/>
      <c r="J105" s="316"/>
      <c r="K105" s="316"/>
      <c r="L105" s="316"/>
      <c r="M105" s="316"/>
      <c r="N105" s="42"/>
      <c r="O105" s="42"/>
      <c r="P105" s="42"/>
      <c r="Q105" s="42"/>
      <c r="R105" s="42"/>
      <c r="S105" s="42"/>
      <c r="T105" s="42"/>
    </row>
    <row r="106" spans="1:76" ht="59.25" customHeight="1">
      <c r="A106" s="42"/>
      <c r="B106" s="571" t="s">
        <v>78</v>
      </c>
      <c r="C106" s="571"/>
      <c r="D106" s="571"/>
      <c r="E106" s="571"/>
      <c r="F106" s="571"/>
      <c r="G106" s="571"/>
      <c r="H106" s="571"/>
      <c r="I106" s="571"/>
      <c r="J106" s="571"/>
      <c r="K106" s="571"/>
      <c r="L106" s="571"/>
      <c r="M106" s="571"/>
      <c r="N106" s="42"/>
      <c r="O106" s="42"/>
      <c r="P106" s="42"/>
      <c r="Q106" s="42"/>
      <c r="R106" s="42"/>
      <c r="S106" s="42"/>
      <c r="T106" s="42"/>
    </row>
    <row r="107" spans="1:76" s="41" customFormat="1">
      <c r="A107" s="27"/>
      <c r="B107" s="27"/>
      <c r="C107" s="27"/>
      <c r="D107" s="27"/>
      <c r="E107" s="27"/>
      <c r="F107" s="27"/>
      <c r="G107" s="27"/>
      <c r="H107" s="27"/>
      <c r="I107" s="27"/>
      <c r="J107" s="27"/>
      <c r="K107" s="27"/>
      <c r="L107" s="27"/>
      <c r="M107" s="27"/>
      <c r="N107" s="27"/>
      <c r="O107" s="27"/>
      <c r="P107" s="27"/>
      <c r="Q107" s="27"/>
      <c r="R107" s="27"/>
      <c r="S107" s="27"/>
      <c r="T107" s="27"/>
      <c r="U107" s="100" t="s">
        <v>79</v>
      </c>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98"/>
      <c r="BG107" s="2"/>
      <c r="BH107" s="2"/>
      <c r="BI107" s="2"/>
      <c r="BJ107" s="2"/>
      <c r="BK107" s="2"/>
      <c r="BL107" s="2"/>
      <c r="BM107" s="2"/>
      <c r="BN107" s="2"/>
      <c r="BO107" s="2"/>
      <c r="BP107" s="2"/>
      <c r="BQ107" s="99"/>
      <c r="BR107" s="99"/>
      <c r="BS107" s="99"/>
      <c r="BT107" s="99"/>
    </row>
    <row r="108" spans="1:76" s="41" customFormat="1">
      <c r="A108" s="27"/>
      <c r="B108" s="111" t="str">
        <f>B3&amp;": By "&amp;B6&amp;" ("&amp;D6&amp;")"</f>
        <v>ABC Mortgage Company: By Pat Winslow (President)</v>
      </c>
      <c r="C108" s="111"/>
      <c r="D108" s="111"/>
      <c r="E108" s="111"/>
      <c r="F108" s="111"/>
      <c r="G108" s="111"/>
      <c r="H108" s="111"/>
      <c r="I108" s="111"/>
      <c r="J108" s="111"/>
      <c r="K108" s="111"/>
      <c r="L108" s="111"/>
      <c r="M108" s="111"/>
      <c r="N108" s="27"/>
      <c r="O108" s="27"/>
      <c r="P108" s="27"/>
      <c r="Q108" s="27"/>
      <c r="R108" s="27"/>
      <c r="S108" s="27"/>
      <c r="T108" s="27"/>
      <c r="U108" s="100"/>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98"/>
      <c r="BG108" s="2"/>
      <c r="BH108" s="2"/>
      <c r="BI108" s="2"/>
      <c r="BJ108" s="2"/>
      <c r="BK108" s="2"/>
      <c r="BL108" s="2"/>
      <c r="BM108" s="2"/>
      <c r="BN108" s="2"/>
      <c r="BO108" s="2"/>
      <c r="BP108" s="2"/>
      <c r="BQ108" s="99"/>
      <c r="BR108" s="99"/>
      <c r="BS108" s="99"/>
      <c r="BT108" s="99"/>
    </row>
    <row r="109" spans="1:76" s="41" customFormat="1" ht="35.25" customHeight="1">
      <c r="A109" s="27"/>
      <c r="B109" s="27"/>
      <c r="C109" s="27"/>
      <c r="D109" s="27"/>
      <c r="E109" s="27"/>
      <c r="F109" s="27"/>
      <c r="G109" s="27"/>
      <c r="H109" s="27"/>
      <c r="I109" s="27"/>
      <c r="J109" s="27"/>
      <c r="K109" s="27"/>
      <c r="L109" s="27"/>
      <c r="M109" s="27"/>
      <c r="N109" s="27"/>
      <c r="O109" s="27"/>
      <c r="P109" s="27"/>
      <c r="Q109" s="27"/>
      <c r="R109" s="27"/>
      <c r="S109" s="27"/>
      <c r="T109" s="27"/>
      <c r="U109" s="100"/>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98"/>
      <c r="BG109" s="2"/>
      <c r="BH109" s="2"/>
      <c r="BI109" s="2"/>
      <c r="BJ109" s="2"/>
      <c r="BK109" s="2"/>
      <c r="BL109" s="2"/>
      <c r="BM109" s="2"/>
      <c r="BN109" s="2"/>
      <c r="BO109" s="2"/>
      <c r="BP109" s="2"/>
      <c r="BQ109" s="99"/>
      <c r="BR109" s="99"/>
      <c r="BS109" s="99"/>
      <c r="BT109" s="99"/>
    </row>
    <row r="110" spans="1:76">
      <c r="A110" s="42"/>
      <c r="B110" s="529"/>
      <c r="C110" s="529"/>
      <c r="D110" s="529"/>
      <c r="E110" s="529"/>
      <c r="F110" s="28"/>
      <c r="G110" s="561">
        <f>G6</f>
        <v>40942</v>
      </c>
      <c r="H110" s="561"/>
      <c r="I110" s="561"/>
      <c r="J110" s="561"/>
      <c r="K110" s="561"/>
      <c r="L110" s="561"/>
      <c r="M110" s="561"/>
      <c r="N110" s="101"/>
      <c r="O110" s="101"/>
      <c r="P110" s="28"/>
      <c r="Q110" s="28"/>
      <c r="R110" s="28"/>
      <c r="S110" s="28"/>
      <c r="T110" s="28"/>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3"/>
      <c r="BI110" s="103"/>
      <c r="BJ110" s="103"/>
      <c r="BK110" s="103"/>
      <c r="BL110" s="103"/>
      <c r="BM110" s="103"/>
      <c r="BN110" s="103"/>
      <c r="BO110" s="103"/>
      <c r="BP110" s="103"/>
      <c r="BQ110" s="103"/>
      <c r="BR110" s="103"/>
      <c r="BS110" s="103"/>
      <c r="BT110" s="103"/>
      <c r="BU110" s="103"/>
      <c r="BV110" s="103"/>
      <c r="BW110" s="103"/>
      <c r="BX110" s="103"/>
    </row>
    <row r="111" spans="1:76">
      <c r="A111" s="42"/>
      <c r="B111" s="115" t="s">
        <v>102</v>
      </c>
      <c r="C111" s="104"/>
      <c r="D111" s="104"/>
      <c r="E111" s="104"/>
      <c r="F111" s="104"/>
      <c r="G111" s="550" t="str">
        <f>"Date: "&amp;TEXT(G6,"mmmm dd, yyyy")</f>
        <v>Date: February 03, 2012</v>
      </c>
      <c r="H111" s="550"/>
      <c r="I111" s="550"/>
      <c r="J111" s="550"/>
      <c r="K111" s="550"/>
      <c r="L111" s="550"/>
      <c r="M111" s="550"/>
      <c r="N111" s="104"/>
      <c r="O111" s="104"/>
      <c r="P111" s="104"/>
      <c r="Q111" s="104"/>
      <c r="R111" s="104"/>
      <c r="S111" s="104"/>
      <c r="T111" s="104"/>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3"/>
      <c r="BI111" s="103"/>
      <c r="BJ111" s="103"/>
      <c r="BK111" s="103"/>
      <c r="BL111" s="103"/>
      <c r="BM111" s="103"/>
      <c r="BN111" s="103"/>
      <c r="BO111" s="103"/>
      <c r="BP111" s="103"/>
      <c r="BQ111" s="103"/>
      <c r="BR111" s="103"/>
      <c r="BS111" s="103"/>
      <c r="BT111" s="103"/>
      <c r="BU111" s="103"/>
      <c r="BV111" s="103"/>
      <c r="BW111" s="103"/>
      <c r="BX111" s="103"/>
    </row>
    <row r="112" spans="1:76">
      <c r="A112" s="42"/>
      <c r="B112" s="97"/>
      <c r="C112" s="97"/>
      <c r="D112" s="97"/>
      <c r="E112" s="97"/>
      <c r="F112" s="97"/>
      <c r="G112" s="97"/>
      <c r="H112" s="97"/>
      <c r="I112" s="97"/>
      <c r="J112" s="97"/>
      <c r="K112" s="97"/>
      <c r="L112" s="97"/>
      <c r="M112" s="97"/>
      <c r="N112" s="97"/>
      <c r="O112" s="97"/>
      <c r="P112" s="97"/>
      <c r="Q112" s="97"/>
      <c r="R112" s="97"/>
      <c r="S112" s="97"/>
      <c r="T112" s="97"/>
    </row>
    <row r="113" spans="1:20">
      <c r="A113" s="42"/>
      <c r="B113" s="42"/>
      <c r="C113" s="42"/>
      <c r="D113" s="42"/>
      <c r="E113" s="42"/>
      <c r="F113" s="42"/>
      <c r="G113" s="160"/>
      <c r="H113" s="42"/>
      <c r="I113" s="42"/>
      <c r="J113" s="42"/>
      <c r="K113" s="42"/>
      <c r="L113" s="42"/>
      <c r="M113" s="42"/>
      <c r="N113" s="42"/>
      <c r="O113" s="42"/>
      <c r="P113" s="42"/>
      <c r="Q113" s="42"/>
      <c r="R113" s="42"/>
      <c r="S113" s="42"/>
      <c r="T113" s="42"/>
    </row>
    <row r="114" spans="1:20">
      <c r="A114" s="42"/>
      <c r="B114" s="42"/>
      <c r="C114" s="42"/>
      <c r="D114" s="42"/>
      <c r="E114" s="42"/>
      <c r="F114" s="42"/>
      <c r="G114" s="42"/>
      <c r="H114" s="42"/>
      <c r="I114" s="42"/>
      <c r="J114" s="42"/>
      <c r="K114" s="42"/>
      <c r="L114" s="42"/>
      <c r="M114" s="42"/>
      <c r="N114" s="42"/>
      <c r="O114" s="42"/>
      <c r="P114" s="42"/>
      <c r="Q114" s="42"/>
      <c r="R114" s="42"/>
      <c r="S114" s="42"/>
      <c r="T114" s="42"/>
    </row>
    <row r="115" spans="1:20">
      <c r="A115" s="42"/>
      <c r="B115" s="42"/>
      <c r="C115" s="42"/>
      <c r="D115" s="42"/>
      <c r="E115" s="42"/>
      <c r="F115" s="42"/>
      <c r="G115" s="42"/>
      <c r="H115" s="42"/>
      <c r="I115" s="42"/>
      <c r="J115" s="42"/>
      <c r="K115" s="42"/>
      <c r="L115" s="42"/>
      <c r="M115" s="42"/>
      <c r="N115" s="42"/>
      <c r="O115" s="42"/>
      <c r="P115" s="42"/>
      <c r="Q115" s="42"/>
      <c r="R115" s="42"/>
      <c r="S115" s="42"/>
      <c r="T115" s="42"/>
    </row>
    <row r="116" spans="1:20">
      <c r="A116" s="42"/>
      <c r="B116" s="42"/>
      <c r="C116" s="42"/>
      <c r="D116" s="42"/>
      <c r="E116" s="42"/>
      <c r="F116" s="42"/>
      <c r="G116" s="42"/>
      <c r="H116" s="42"/>
      <c r="I116" s="42"/>
      <c r="J116" s="42"/>
      <c r="K116" s="42"/>
      <c r="L116" s="42"/>
      <c r="M116" s="42"/>
      <c r="N116" s="42"/>
      <c r="O116" s="42"/>
      <c r="P116" s="42"/>
      <c r="Q116" s="42"/>
      <c r="R116" s="42"/>
      <c r="S116" s="42"/>
      <c r="T116" s="42"/>
    </row>
    <row r="117" spans="1:20">
      <c r="A117" s="42"/>
      <c r="B117" s="42"/>
      <c r="C117" s="42"/>
      <c r="D117" s="42"/>
      <c r="E117" s="42"/>
      <c r="F117" s="42"/>
      <c r="G117" s="42"/>
      <c r="H117" s="42"/>
      <c r="I117" s="42"/>
      <c r="J117" s="42"/>
      <c r="K117" s="42"/>
      <c r="L117" s="42"/>
      <c r="M117" s="42"/>
      <c r="N117" s="42"/>
      <c r="O117" s="42"/>
      <c r="P117" s="42"/>
      <c r="Q117" s="42"/>
      <c r="R117" s="42"/>
      <c r="S117" s="42"/>
      <c r="T117" s="42"/>
    </row>
    <row r="118" spans="1:20">
      <c r="A118" s="42"/>
      <c r="B118" s="42"/>
      <c r="C118" s="42"/>
      <c r="D118" s="42"/>
      <c r="E118" s="42"/>
      <c r="F118" s="42"/>
      <c r="G118" s="42"/>
      <c r="H118" s="42"/>
      <c r="I118" s="42"/>
      <c r="J118" s="42"/>
      <c r="K118" s="42"/>
      <c r="L118" s="42"/>
      <c r="M118" s="42"/>
      <c r="N118" s="42"/>
      <c r="O118" s="42"/>
      <c r="P118" s="42"/>
      <c r="Q118" s="42"/>
      <c r="R118" s="42"/>
      <c r="S118" s="42"/>
      <c r="T118" s="42"/>
    </row>
    <row r="119" spans="1:20">
      <c r="A119" s="42"/>
      <c r="B119" s="42"/>
      <c r="C119" s="42"/>
      <c r="D119" s="42"/>
      <c r="E119" s="42"/>
      <c r="F119" s="42"/>
      <c r="G119" s="42"/>
      <c r="H119" s="42"/>
      <c r="I119" s="42"/>
      <c r="J119" s="42"/>
      <c r="K119" s="42"/>
      <c r="L119" s="42"/>
      <c r="M119" s="42"/>
      <c r="N119" s="42"/>
      <c r="O119" s="42"/>
      <c r="P119" s="42"/>
      <c r="Q119" s="42"/>
      <c r="R119" s="42"/>
      <c r="S119" s="42"/>
      <c r="T119" s="42"/>
    </row>
    <row r="120" spans="1:20">
      <c r="A120" s="42"/>
      <c r="B120" s="42"/>
      <c r="C120" s="42"/>
      <c r="D120" s="42"/>
      <c r="E120" s="42"/>
      <c r="F120" s="42"/>
      <c r="G120" s="42"/>
      <c r="H120" s="42"/>
      <c r="I120" s="42"/>
      <c r="J120" s="42"/>
      <c r="K120" s="42"/>
      <c r="L120" s="42"/>
      <c r="M120" s="42"/>
      <c r="N120" s="42"/>
      <c r="O120" s="42"/>
      <c r="P120" s="42"/>
      <c r="Q120" s="42"/>
      <c r="R120" s="42"/>
      <c r="S120" s="42"/>
      <c r="T120" s="42"/>
    </row>
    <row r="121" spans="1:20">
      <c r="A121" s="42"/>
      <c r="B121" s="42"/>
      <c r="C121" s="42"/>
      <c r="D121" s="42"/>
      <c r="E121" s="42"/>
      <c r="F121" s="42"/>
      <c r="G121" s="42"/>
      <c r="H121" s="42"/>
      <c r="I121" s="42"/>
      <c r="J121" s="42"/>
      <c r="K121" s="42"/>
      <c r="L121" s="42"/>
      <c r="M121" s="42"/>
      <c r="N121" s="42"/>
      <c r="O121" s="42"/>
      <c r="P121" s="42"/>
      <c r="Q121" s="42"/>
      <c r="R121" s="42"/>
      <c r="S121" s="42"/>
      <c r="T121" s="42"/>
    </row>
    <row r="122" spans="1:20">
      <c r="A122" s="42"/>
      <c r="B122" s="42"/>
      <c r="C122" s="42"/>
      <c r="D122" s="42"/>
      <c r="E122" s="42"/>
      <c r="F122" s="42"/>
      <c r="G122" s="42"/>
      <c r="H122" s="42"/>
      <c r="I122" s="42"/>
      <c r="J122" s="42"/>
      <c r="K122" s="42"/>
      <c r="L122" s="42"/>
      <c r="M122" s="42"/>
      <c r="N122" s="42"/>
      <c r="O122" s="42"/>
      <c r="P122" s="42"/>
      <c r="Q122" s="42"/>
      <c r="R122" s="42"/>
      <c r="S122" s="42"/>
      <c r="T122" s="42"/>
    </row>
    <row r="123" spans="1:20">
      <c r="A123" s="42"/>
      <c r="E123" s="42"/>
      <c r="F123" s="42"/>
      <c r="G123" s="42"/>
      <c r="H123" s="42"/>
      <c r="I123" s="42"/>
      <c r="J123" s="42"/>
      <c r="K123" s="42"/>
      <c r="L123" s="42"/>
      <c r="M123" s="42"/>
      <c r="N123" s="42"/>
      <c r="O123" s="42"/>
      <c r="P123" s="42"/>
      <c r="Q123" s="42"/>
      <c r="R123" s="42"/>
      <c r="S123" s="42"/>
      <c r="T123" s="42"/>
    </row>
    <row r="124" spans="1:20">
      <c r="A124" s="42"/>
      <c r="E124" s="42"/>
      <c r="F124" s="42"/>
      <c r="G124" s="42"/>
      <c r="H124" s="42"/>
      <c r="I124" s="42"/>
      <c r="J124" s="42"/>
      <c r="K124" s="42"/>
      <c r="L124" s="42"/>
      <c r="M124" s="42"/>
      <c r="N124" s="42"/>
      <c r="O124" s="42"/>
      <c r="P124" s="42"/>
      <c r="Q124" s="42"/>
      <c r="R124" s="42"/>
      <c r="S124" s="42"/>
      <c r="T124" s="42"/>
    </row>
    <row r="125" spans="1:20">
      <c r="A125" s="42"/>
      <c r="E125" s="42"/>
      <c r="F125" s="42"/>
      <c r="G125" s="42"/>
      <c r="H125" s="42"/>
      <c r="I125" s="42"/>
      <c r="J125" s="42"/>
      <c r="K125" s="42"/>
      <c r="L125" s="42"/>
      <c r="M125" s="42"/>
      <c r="N125" s="42"/>
      <c r="O125" s="42"/>
      <c r="P125" s="42"/>
      <c r="Q125" s="42"/>
      <c r="R125" s="42"/>
      <c r="S125" s="42"/>
      <c r="T125" s="42"/>
    </row>
    <row r="126" spans="1:20">
      <c r="A126" s="42"/>
      <c r="E126" s="42"/>
      <c r="F126" s="42"/>
      <c r="G126" s="42"/>
      <c r="H126" s="42"/>
      <c r="I126" s="42"/>
      <c r="J126" s="42"/>
      <c r="K126" s="42"/>
      <c r="L126" s="42"/>
      <c r="M126" s="42"/>
      <c r="N126" s="42"/>
      <c r="O126" s="42"/>
      <c r="P126" s="42"/>
      <c r="Q126" s="42"/>
      <c r="R126" s="42"/>
      <c r="S126" s="42"/>
      <c r="T126" s="42"/>
    </row>
    <row r="127" spans="1:20">
      <c r="A127" s="42"/>
      <c r="E127" s="42"/>
      <c r="F127" s="42"/>
      <c r="G127" s="42"/>
      <c r="H127" s="42"/>
      <c r="I127" s="42"/>
      <c r="J127" s="42"/>
      <c r="K127" s="42"/>
      <c r="L127" s="42"/>
      <c r="M127" s="42"/>
      <c r="N127" s="42"/>
      <c r="O127" s="42"/>
      <c r="P127" s="42"/>
      <c r="Q127" s="42"/>
      <c r="R127" s="42"/>
      <c r="S127" s="42"/>
      <c r="T127" s="42"/>
    </row>
    <row r="128" spans="1:20">
      <c r="M128" s="42"/>
      <c r="N128" s="42"/>
      <c r="O128" s="42"/>
      <c r="P128" s="42"/>
      <c r="Q128" s="42"/>
      <c r="R128" s="42"/>
      <c r="S128" s="42"/>
      <c r="T128" s="42"/>
    </row>
  </sheetData>
  <mergeCells count="61">
    <mergeCell ref="B91:M98"/>
    <mergeCell ref="F53:M53"/>
    <mergeCell ref="B104:M104"/>
    <mergeCell ref="B106:M106"/>
    <mergeCell ref="F60:M60"/>
    <mergeCell ref="F101:M101"/>
    <mergeCell ref="F102:M102"/>
    <mergeCell ref="B62:J62"/>
    <mergeCell ref="B63:B64"/>
    <mergeCell ref="E63:F63"/>
    <mergeCell ref="G63:H63"/>
    <mergeCell ref="I63:J63"/>
    <mergeCell ref="E64:F64"/>
    <mergeCell ref="G64:H64"/>
    <mergeCell ref="I64:J64"/>
    <mergeCell ref="B65:J68"/>
    <mergeCell ref="B70:M70"/>
    <mergeCell ref="F48:M48"/>
    <mergeCell ref="F49:M49"/>
    <mergeCell ref="F50:M50"/>
    <mergeCell ref="F51:M51"/>
    <mergeCell ref="F52:M52"/>
    <mergeCell ref="F44:M44"/>
    <mergeCell ref="F45:M45"/>
    <mergeCell ref="F47:M47"/>
    <mergeCell ref="F42:M42"/>
    <mergeCell ref="F43:M43"/>
    <mergeCell ref="F33:M33"/>
    <mergeCell ref="F34:M34"/>
    <mergeCell ref="F40:M40"/>
    <mergeCell ref="D6:E6"/>
    <mergeCell ref="G6:I6"/>
    <mergeCell ref="F22:M22"/>
    <mergeCell ref="F23:M23"/>
    <mergeCell ref="F24:M24"/>
    <mergeCell ref="F35:M35"/>
    <mergeCell ref="F36:M36"/>
    <mergeCell ref="F37:M37"/>
    <mergeCell ref="B81:M88"/>
    <mergeCell ref="B90:M90"/>
    <mergeCell ref="F59:M59"/>
    <mergeCell ref="G111:M111"/>
    <mergeCell ref="B14:M14"/>
    <mergeCell ref="F32:M32"/>
    <mergeCell ref="F17:M17"/>
    <mergeCell ref="F18:M18"/>
    <mergeCell ref="F19:M19"/>
    <mergeCell ref="F20:M20"/>
    <mergeCell ref="F21:M21"/>
    <mergeCell ref="F25:M25"/>
    <mergeCell ref="F38:M38"/>
    <mergeCell ref="B110:E110"/>
    <mergeCell ref="G110:M110"/>
    <mergeCell ref="F29:M29"/>
    <mergeCell ref="F54:M54"/>
    <mergeCell ref="F55:M55"/>
    <mergeCell ref="F56:M56"/>
    <mergeCell ref="B71:M78"/>
    <mergeCell ref="B80:M80"/>
    <mergeCell ref="F57:M57"/>
    <mergeCell ref="F58:M58"/>
  </mergeCells>
  <phoneticPr fontId="38" type="noConversion"/>
  <pageMargins left="0.7" right="0.7" top="0.75" bottom="0.75" header="0.3" footer="0.3"/>
  <pageSetup orientation="portrait" r:id="rId1"/>
  <rowBreaks count="1" manualBreakCount="1">
    <brk id="40" max="1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codeName="Sheet7">
    <pageSetUpPr autoPageBreaks="0" fitToPage="1"/>
  </sheetPr>
  <dimension ref="A1:BY35"/>
  <sheetViews>
    <sheetView showGridLines="0" tabSelected="1" topLeftCell="A26" zoomScaleNormal="100" workbookViewId="0">
      <selection activeCell="H34" sqref="H34:J34"/>
    </sheetView>
  </sheetViews>
  <sheetFormatPr defaultColWidth="9.109375" defaultRowHeight="14.4"/>
  <cols>
    <col min="1" max="1" width="1.6640625" style="361" customWidth="1"/>
    <col min="2" max="2" width="4.109375" style="361" customWidth="1"/>
    <col min="3" max="3" width="25.88671875" style="361" customWidth="1"/>
    <col min="4" max="5" width="9.109375" style="361"/>
    <col min="6" max="6" width="13.6640625" style="361" customWidth="1"/>
    <col min="7" max="10" width="9.109375" style="361"/>
    <col min="11" max="11" width="2" style="361" customWidth="1"/>
    <col min="12" max="16384" width="9.109375" style="361"/>
  </cols>
  <sheetData>
    <row r="1" spans="1:46" s="347" customFormat="1" ht="15.6">
      <c r="A1" s="344"/>
      <c r="B1" s="345"/>
      <c r="C1" s="345"/>
      <c r="D1" s="345"/>
      <c r="E1" s="345"/>
      <c r="F1" s="345"/>
      <c r="G1" s="345"/>
      <c r="H1" s="345"/>
      <c r="I1" s="345"/>
      <c r="J1" s="346"/>
    </row>
    <row r="2" spans="1:46" s="347" customFormat="1" ht="15.6">
      <c r="A2" s="348"/>
      <c r="B2" s="349"/>
      <c r="C2" s="350" t="s">
        <v>44</v>
      </c>
      <c r="D2" s="349"/>
      <c r="E2" s="349"/>
      <c r="F2" s="349"/>
      <c r="G2" s="349"/>
      <c r="H2" s="349"/>
      <c r="I2" s="349"/>
      <c r="J2" s="351"/>
    </row>
    <row r="3" spans="1:46" s="347" customFormat="1" ht="15.6">
      <c r="A3" s="348"/>
      <c r="B3" s="349"/>
      <c r="C3" s="603"/>
      <c r="D3" s="603"/>
      <c r="E3" s="603"/>
      <c r="F3" s="603"/>
      <c r="G3" s="349"/>
      <c r="H3" s="349"/>
      <c r="I3" s="349"/>
      <c r="J3" s="351"/>
    </row>
    <row r="4" spans="1:46" s="347" customFormat="1" ht="15.6">
      <c r="A4" s="348"/>
      <c r="B4" s="349"/>
      <c r="C4" s="349"/>
      <c r="D4" s="349"/>
      <c r="E4" s="349"/>
      <c r="F4" s="349"/>
      <c r="G4" s="349"/>
      <c r="H4" s="349"/>
      <c r="I4" s="349"/>
      <c r="J4" s="351"/>
    </row>
    <row r="5" spans="1:46" s="347" customFormat="1" ht="15.6">
      <c r="A5" s="348"/>
      <c r="B5" s="349"/>
      <c r="C5" s="350" t="s">
        <v>45</v>
      </c>
      <c r="D5" s="352"/>
      <c r="E5" s="352"/>
      <c r="F5" s="352"/>
      <c r="G5" s="352"/>
      <c r="H5" s="352"/>
      <c r="I5" s="352"/>
      <c r="J5" s="353"/>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0"/>
      <c r="AL5" s="352"/>
      <c r="AM5" s="352"/>
      <c r="AN5" s="352"/>
      <c r="AO5" s="352"/>
      <c r="AP5" s="352"/>
      <c r="AQ5" s="352"/>
      <c r="AR5" s="352"/>
      <c r="AS5" s="352"/>
      <c r="AT5" s="352"/>
    </row>
    <row r="6" spans="1:46" s="347" customFormat="1" ht="15.6">
      <c r="A6" s="348"/>
      <c r="B6" s="349"/>
      <c r="C6" s="354"/>
      <c r="D6" s="352"/>
      <c r="E6" s="603"/>
      <c r="F6" s="603"/>
      <c r="G6" s="349"/>
      <c r="H6" s="604"/>
      <c r="I6" s="604"/>
      <c r="J6" s="353"/>
      <c r="K6" s="352"/>
      <c r="L6" s="352"/>
      <c r="M6" s="352"/>
      <c r="N6" s="352"/>
      <c r="O6" s="352"/>
      <c r="P6" s="352"/>
      <c r="Q6" s="352"/>
      <c r="R6" s="352"/>
      <c r="S6" s="352"/>
      <c r="T6" s="352"/>
      <c r="U6" s="352"/>
      <c r="V6" s="352"/>
      <c r="AE6" s="352"/>
      <c r="AF6" s="352"/>
      <c r="AG6" s="352"/>
      <c r="AH6" s="352"/>
    </row>
    <row r="7" spans="1:46" s="347" customFormat="1" ht="15.6">
      <c r="A7" s="348"/>
      <c r="B7" s="349"/>
      <c r="C7" s="355" t="s">
        <v>43</v>
      </c>
      <c r="D7" s="352"/>
      <c r="E7" s="356" t="s">
        <v>138</v>
      </c>
      <c r="F7" s="356"/>
      <c r="G7" s="349"/>
      <c r="H7" s="356" t="s">
        <v>103</v>
      </c>
      <c r="I7" s="356"/>
      <c r="J7" s="357"/>
      <c r="K7" s="355"/>
      <c r="L7" s="355"/>
      <c r="M7" s="355"/>
      <c r="N7" s="355"/>
      <c r="O7" s="355"/>
      <c r="P7" s="355"/>
      <c r="Q7" s="355"/>
      <c r="R7" s="355"/>
      <c r="AE7" s="352"/>
      <c r="AF7" s="352"/>
      <c r="AG7" s="352"/>
      <c r="AH7" s="352"/>
    </row>
    <row r="8" spans="1:46" s="347" customFormat="1" ht="15.6">
      <c r="A8" s="348"/>
      <c r="B8" s="349"/>
      <c r="C8" s="349"/>
      <c r="D8" s="349"/>
      <c r="E8" s="349"/>
      <c r="F8" s="349"/>
      <c r="G8" s="349"/>
      <c r="H8" s="349"/>
      <c r="I8" s="349"/>
      <c r="J8" s="351"/>
    </row>
    <row r="9" spans="1:46" s="347" customFormat="1" ht="15.6">
      <c r="A9" s="348"/>
      <c r="B9" s="349"/>
      <c r="C9" s="350" t="s">
        <v>300</v>
      </c>
      <c r="D9" s="349"/>
      <c r="E9" s="349"/>
      <c r="F9" s="349"/>
      <c r="G9" s="349"/>
      <c r="H9" s="349"/>
      <c r="I9" s="349"/>
      <c r="J9" s="351"/>
    </row>
    <row r="10" spans="1:46" s="347" customFormat="1" ht="15.6">
      <c r="A10" s="348"/>
      <c r="B10" s="349"/>
      <c r="C10" s="603"/>
      <c r="D10" s="603"/>
      <c r="E10" s="603"/>
      <c r="F10" s="603"/>
      <c r="G10" s="349"/>
      <c r="H10" s="349"/>
      <c r="I10" s="349"/>
      <c r="J10" s="351"/>
    </row>
    <row r="11" spans="1:46" s="347" customFormat="1" ht="15.6">
      <c r="A11" s="348"/>
      <c r="B11" s="349"/>
      <c r="C11" s="349"/>
      <c r="D11" s="349"/>
      <c r="E11" s="349"/>
      <c r="F11" s="349"/>
      <c r="G11" s="349"/>
      <c r="H11" s="349"/>
      <c r="I11" s="349"/>
      <c r="J11" s="351"/>
    </row>
    <row r="12" spans="1:46" s="347" customFormat="1" ht="15.6">
      <c r="A12" s="348"/>
      <c r="B12" s="349"/>
      <c r="C12" s="350" t="s">
        <v>301</v>
      </c>
      <c r="D12" s="352"/>
      <c r="E12" s="352"/>
      <c r="F12" s="352"/>
      <c r="G12" s="352"/>
      <c r="H12" s="352"/>
      <c r="I12" s="352"/>
      <c r="J12" s="353"/>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0"/>
      <c r="AL12" s="352"/>
      <c r="AM12" s="352"/>
      <c r="AN12" s="352"/>
      <c r="AO12" s="352"/>
      <c r="AP12" s="352"/>
      <c r="AQ12" s="352"/>
      <c r="AR12" s="352"/>
      <c r="AS12" s="352"/>
      <c r="AT12" s="352"/>
    </row>
    <row r="13" spans="1:46" s="347" customFormat="1" ht="15.6">
      <c r="A13" s="348"/>
      <c r="B13" s="349"/>
      <c r="C13" s="354"/>
      <c r="D13" s="352"/>
      <c r="E13" s="603"/>
      <c r="F13" s="603"/>
      <c r="G13" s="349"/>
      <c r="H13" s="604"/>
      <c r="I13" s="604"/>
      <c r="J13" s="353"/>
      <c r="K13" s="352"/>
      <c r="L13" s="352"/>
      <c r="M13" s="352"/>
      <c r="N13" s="352"/>
      <c r="O13" s="352"/>
      <c r="P13" s="352"/>
      <c r="Q13" s="352"/>
      <c r="R13" s="352"/>
      <c r="S13" s="352"/>
      <c r="T13" s="352"/>
      <c r="U13" s="352"/>
      <c r="V13" s="352"/>
      <c r="AE13" s="352"/>
      <c r="AF13" s="352"/>
      <c r="AG13" s="352"/>
      <c r="AH13" s="352"/>
    </row>
    <row r="14" spans="1:46" s="347" customFormat="1" ht="15.6">
      <c r="A14" s="348"/>
      <c r="B14" s="349"/>
      <c r="C14" s="355" t="s">
        <v>43</v>
      </c>
      <c r="D14" s="352"/>
      <c r="E14" s="356" t="s">
        <v>138</v>
      </c>
      <c r="F14" s="356"/>
      <c r="G14" s="349"/>
      <c r="H14" s="356" t="s">
        <v>103</v>
      </c>
      <c r="I14" s="356"/>
      <c r="J14" s="357"/>
      <c r="K14" s="355"/>
      <c r="L14" s="355"/>
      <c r="M14" s="355"/>
      <c r="N14" s="355"/>
      <c r="O14" s="355"/>
      <c r="P14" s="355"/>
      <c r="Q14" s="355"/>
      <c r="R14" s="355"/>
      <c r="AE14" s="352"/>
      <c r="AF14" s="352"/>
      <c r="AG14" s="352"/>
      <c r="AH14" s="352"/>
    </row>
    <row r="15" spans="1:46">
      <c r="A15" s="358"/>
      <c r="B15" s="359"/>
      <c r="C15" s="359"/>
      <c r="D15" s="359"/>
      <c r="E15" s="359"/>
      <c r="F15" s="359"/>
      <c r="G15" s="359"/>
      <c r="H15" s="359"/>
      <c r="I15" s="359"/>
      <c r="J15" s="360"/>
    </row>
    <row r="16" spans="1:46" s="362" customFormat="1" ht="25.8">
      <c r="B16" s="363" t="s">
        <v>297</v>
      </c>
    </row>
    <row r="17" spans="1:77" s="362" customFormat="1" ht="21">
      <c r="B17" s="364" t="str">
        <f>"Between "&amp;C3&amp;" (contributing vouchers)"</f>
        <v>Between  (contributing vouchers)</v>
      </c>
    </row>
    <row r="18" spans="1:77" s="362" customFormat="1" ht="21">
      <c r="B18" s="364" t="str">
        <f>"And "&amp;C10&amp;" (receiving vouchers)"</f>
        <v>And  (receiving vouchers)</v>
      </c>
    </row>
    <row r="19" spans="1:77" s="362" customFormat="1" ht="15.6">
      <c r="B19" s="365" t="str">
        <f>"Regarding RAD Application for "&amp;'MR App Form'!F23</f>
        <v xml:space="preserve">Regarding RAD Application for </v>
      </c>
    </row>
    <row r="20" spans="1:77" s="362" customFormat="1" ht="15.6"/>
    <row r="21" spans="1:77" s="362" customFormat="1" ht="40.5" customHeight="1">
      <c r="B21" s="366" t="s">
        <v>46</v>
      </c>
      <c r="C21" s="600" t="s">
        <v>318</v>
      </c>
      <c r="D21" s="600"/>
      <c r="E21" s="600"/>
      <c r="F21" s="600"/>
      <c r="G21" s="600"/>
      <c r="H21" s="600"/>
      <c r="I21" s="600"/>
      <c r="J21" s="600"/>
      <c r="K21" s="367"/>
      <c r="L21" s="367"/>
      <c r="M21" s="367"/>
    </row>
    <row r="22" spans="1:77" s="362" customFormat="1" ht="64.5" customHeight="1">
      <c r="B22" s="366" t="s">
        <v>47</v>
      </c>
      <c r="C22" s="600" t="str">
        <f>C6&amp;" certifies that he or she is the "&amp;E6&amp;" of "&amp;C3&amp;" and that he or she has been authorized by "&amp;C3&amp;" to enter into this Choice-Mobility Letter Agreement regarding the RAD application submitted by "&amp;'MR App Form'!F7&amp;" ("&amp;'MR App Form'!F23&amp;")."</f>
        <v xml:space="preserve"> certifies that he or she is the  of  and that he or she has been authorized by  to enter into this Choice-Mobility Letter Agreement regarding the RAD application submitted by  ().</v>
      </c>
      <c r="D22" s="600"/>
      <c r="E22" s="600"/>
      <c r="F22" s="600"/>
      <c r="G22" s="600"/>
      <c r="H22" s="600"/>
      <c r="I22" s="600"/>
      <c r="J22" s="600"/>
      <c r="K22" s="367"/>
      <c r="L22" s="367"/>
      <c r="M22" s="367"/>
    </row>
    <row r="23" spans="1:77" s="362" customFormat="1" ht="68.25" customHeight="1">
      <c r="B23" s="366" t="s">
        <v>48</v>
      </c>
      <c r="C23" s="600" t="str">
        <f>C13&amp;" certifies that he or she is the "&amp;E13&amp;" of "&amp;C10&amp;" and that he or she has been authorized by "&amp;C10&amp;" to enter into this Choice-Mobility Letter Agreement regarding the RAD application submitted by "&amp;'MR App Form'!F7&amp;" ("&amp;'MR App Form'!F23&amp;")."</f>
        <v xml:space="preserve"> certifies that he or she is the  of  and that he or she has been authorized by  to enter into this Choice-Mobility Letter Agreement regarding the RAD application submitted by  ().</v>
      </c>
      <c r="D23" s="600"/>
      <c r="E23" s="600"/>
      <c r="F23" s="600"/>
      <c r="G23" s="600"/>
      <c r="H23" s="600"/>
      <c r="I23" s="600"/>
      <c r="J23" s="600"/>
      <c r="K23" s="367"/>
      <c r="L23" s="367"/>
      <c r="M23" s="367"/>
    </row>
    <row r="24" spans="1:77" s="362" customFormat="1" ht="105" customHeight="1">
      <c r="B24" s="366" t="s">
        <v>49</v>
      </c>
      <c r="C24" s="600" t="str">
        <f>C3&amp;", through its duly authorized representative, commits that if the subject project converts assistance under RAD, "&amp;C3&amp;" will provide Section 8 Housing Choice Vouchers to the assisted residents of the subject project to achieve the choice-mobility objective described in PIH Notice 2012-32.  "&amp;C3&amp;" agrees that this commitment is binding on "&amp;C3&amp;" without regard to whether any RAD application submitted by "&amp;C3&amp;" is selected for participation in RAD."</f>
        <v>, through its duly authorized representative, commits that if the subject project converts assistance under RAD,  will provide Section 8 Housing Choice Vouchers to the assisted residents of the subject project to achieve the choice-mobility objective described in PIH Notice 2012-32.   agrees that this commitment is binding on  without regard to whether any RAD application submitted by  is selected for participation in RAD.</v>
      </c>
      <c r="D24" s="600"/>
      <c r="E24" s="600"/>
      <c r="F24" s="600"/>
      <c r="G24" s="600"/>
      <c r="H24" s="600"/>
      <c r="I24" s="600"/>
      <c r="J24" s="600"/>
      <c r="L24" s="368"/>
    </row>
    <row r="25" spans="1:77" s="362" customFormat="1" ht="102" customHeight="1">
      <c r="B25" s="366" t="s">
        <v>50</v>
      </c>
      <c r="C25" s="600" t="str">
        <f>C3&amp;" acknowledges that if the subject project's application for RAD conversion is incomplete, fails to meet threshold criteria, or is submitted outside of the Initial Application Period, "&amp;C3&amp;" will not earn any Ranking Factor.  However, if such application is submitted during the Initial Application Period, is complete, and meets threshold criteria, then "&amp;C3&amp;" will earn a Ranking Factor regardless of whether such application is selected, or, once selected, is withdrawn or terminated."</f>
        <v xml:space="preserve"> acknowledges that if the subject project's application for RAD conversion is incomplete, fails to meet threshold criteria, or is submitted outside of the Initial Application Period,  will not earn any Ranking Factor.  However, if such application is submitted during the Initial Application Period, is complete, and meets threshold criteria, then  will earn a Ranking Factor regardless of whether such application is selected, or, once selected, is withdrawn or terminated.</v>
      </c>
      <c r="D25" s="600"/>
      <c r="E25" s="600"/>
      <c r="F25" s="600"/>
      <c r="G25" s="600"/>
      <c r="H25" s="600"/>
      <c r="I25" s="600"/>
      <c r="J25" s="600"/>
    </row>
    <row r="26" spans="1:77" s="362" customFormat="1" ht="69" customHeight="1">
      <c r="B26" s="366" t="s">
        <v>298</v>
      </c>
      <c r="C26" s="600" t="str">
        <f>C10&amp;" acknowledges that if the subject project's application for RAD conversion is incomplete, fails to meet threshold criteria, or is submitted outside of the Initial Application Period, "&amp;C10&amp;" will not earn any Ranking Factor. "</f>
        <v xml:space="preserve"> acknowledges that if the subject project's application for RAD conversion is incomplete, fails to meet threshold criteria, or is submitted outside of the Initial Application Period,  will not earn any Ranking Factor. </v>
      </c>
      <c r="D26" s="600"/>
      <c r="E26" s="600"/>
      <c r="F26" s="600"/>
      <c r="G26" s="600"/>
      <c r="H26" s="600"/>
      <c r="I26" s="600"/>
      <c r="J26" s="600"/>
    </row>
    <row r="27" spans="1:77" s="362" customFormat="1" ht="15.6">
      <c r="A27" s="347"/>
      <c r="B27" s="347"/>
      <c r="C27" s="369" t="str">
        <f>C3&amp;": "&amp;"By "&amp;C6&amp;" ("&amp;E6&amp;")"</f>
        <v>: By  ()</v>
      </c>
      <c r="D27" s="369"/>
      <c r="E27" s="369"/>
      <c r="F27" s="369"/>
      <c r="G27" s="369"/>
      <c r="H27" s="369"/>
      <c r="I27" s="369"/>
      <c r="J27" s="369"/>
      <c r="K27" s="369"/>
      <c r="L27" s="369"/>
      <c r="M27" s="369"/>
      <c r="N27" s="369"/>
      <c r="O27" s="370"/>
      <c r="P27" s="370"/>
      <c r="Q27" s="370"/>
      <c r="R27" s="371"/>
      <c r="S27" s="371"/>
      <c r="T27" s="371"/>
      <c r="U27" s="371"/>
    </row>
    <row r="28" spans="1:77" s="376" customFormat="1" ht="32.25" customHeight="1">
      <c r="A28" s="372"/>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3"/>
      <c r="BH28" s="374"/>
      <c r="BI28" s="374"/>
      <c r="BJ28" s="374"/>
      <c r="BK28" s="374"/>
      <c r="BL28" s="374"/>
      <c r="BM28" s="374"/>
      <c r="BN28" s="374"/>
      <c r="BO28" s="374"/>
      <c r="BP28" s="374"/>
      <c r="BQ28" s="374"/>
      <c r="BR28" s="375"/>
      <c r="BS28" s="375"/>
      <c r="BT28" s="375"/>
      <c r="BU28" s="375"/>
    </row>
    <row r="29" spans="1:77" s="362" customFormat="1" ht="15.6">
      <c r="A29" s="347"/>
      <c r="B29" s="347"/>
      <c r="C29" s="601"/>
      <c r="D29" s="601"/>
      <c r="E29" s="601"/>
      <c r="F29" s="601"/>
      <c r="G29" s="377"/>
      <c r="H29" s="602">
        <f>H6</f>
        <v>0</v>
      </c>
      <c r="I29" s="602"/>
      <c r="J29" s="602"/>
      <c r="K29" s="347"/>
      <c r="L29" s="347"/>
      <c r="M29" s="347"/>
      <c r="N29" s="347"/>
      <c r="O29" s="378"/>
      <c r="P29" s="378"/>
      <c r="Q29" s="377"/>
      <c r="R29" s="377"/>
      <c r="S29" s="377"/>
      <c r="T29" s="377"/>
      <c r="U29" s="377"/>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379"/>
      <c r="AZ29" s="379"/>
      <c r="BA29" s="379"/>
      <c r="BB29" s="379"/>
      <c r="BC29" s="379"/>
      <c r="BD29" s="379"/>
      <c r="BE29" s="379"/>
      <c r="BF29" s="379"/>
      <c r="BG29" s="379"/>
      <c r="BH29" s="379"/>
      <c r="BI29" s="380"/>
      <c r="BJ29" s="380"/>
      <c r="BK29" s="380"/>
      <c r="BL29" s="380"/>
      <c r="BM29" s="380"/>
      <c r="BN29" s="380"/>
      <c r="BO29" s="380"/>
      <c r="BP29" s="380"/>
      <c r="BQ29" s="380"/>
      <c r="BR29" s="380"/>
      <c r="BS29" s="380"/>
      <c r="BT29" s="380"/>
      <c r="BU29" s="380"/>
      <c r="BV29" s="380"/>
      <c r="BW29" s="380"/>
      <c r="BX29" s="380"/>
      <c r="BY29" s="380"/>
    </row>
    <row r="30" spans="1:77" s="362" customFormat="1" ht="15.6">
      <c r="A30" s="347"/>
      <c r="B30" s="347"/>
      <c r="C30" s="381" t="s">
        <v>51</v>
      </c>
      <c r="D30" s="377"/>
      <c r="E30" s="377"/>
      <c r="F30" s="377"/>
      <c r="G30" s="377"/>
      <c r="H30" s="599" t="s">
        <v>299</v>
      </c>
      <c r="I30" s="599"/>
      <c r="J30" s="599"/>
      <c r="K30" s="599"/>
      <c r="L30" s="599"/>
      <c r="M30" s="599"/>
      <c r="N30" s="599"/>
      <c r="O30" s="377"/>
      <c r="P30" s="377"/>
      <c r="Q30" s="377"/>
      <c r="R30" s="377"/>
      <c r="S30" s="377"/>
      <c r="T30" s="377"/>
      <c r="U30" s="377"/>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379"/>
      <c r="BA30" s="379"/>
      <c r="BB30" s="379"/>
      <c r="BC30" s="379"/>
      <c r="BD30" s="379"/>
      <c r="BE30" s="379"/>
      <c r="BF30" s="379"/>
      <c r="BG30" s="379"/>
      <c r="BH30" s="379"/>
      <c r="BI30" s="380"/>
      <c r="BJ30" s="380"/>
      <c r="BK30" s="380"/>
      <c r="BL30" s="380"/>
      <c r="BM30" s="380"/>
      <c r="BN30" s="380"/>
      <c r="BO30" s="380"/>
      <c r="BP30" s="380"/>
      <c r="BQ30" s="380"/>
      <c r="BR30" s="380"/>
      <c r="BS30" s="380"/>
      <c r="BT30" s="380"/>
      <c r="BU30" s="380"/>
      <c r="BV30" s="380"/>
      <c r="BW30" s="380"/>
      <c r="BX30" s="380"/>
      <c r="BY30" s="380"/>
    </row>
    <row r="31" spans="1:77" ht="15.6">
      <c r="C31" s="382"/>
    </row>
    <row r="32" spans="1:77" s="362" customFormat="1" ht="15.6">
      <c r="A32" s="347"/>
      <c r="B32" s="347"/>
      <c r="C32" s="369" t="str">
        <f>C10&amp;": "&amp;"By "&amp;C13&amp;" ("&amp;E13&amp;")"</f>
        <v>: By  ()</v>
      </c>
      <c r="D32" s="369"/>
      <c r="E32" s="369"/>
      <c r="F32" s="369"/>
      <c r="G32" s="369"/>
      <c r="H32" s="369"/>
      <c r="I32" s="369"/>
      <c r="J32" s="369"/>
      <c r="K32" s="369"/>
      <c r="L32" s="369"/>
      <c r="M32" s="369"/>
      <c r="N32" s="369"/>
      <c r="O32" s="370"/>
      <c r="P32" s="370"/>
      <c r="Q32" s="370"/>
      <c r="R32" s="371"/>
      <c r="S32" s="371"/>
      <c r="T32" s="371"/>
      <c r="U32" s="371"/>
    </row>
    <row r="33" spans="1:77" s="376" customFormat="1" ht="32.2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3"/>
      <c r="BH33" s="374"/>
      <c r="BI33" s="374"/>
      <c r="BJ33" s="374"/>
      <c r="BK33" s="374"/>
      <c r="BL33" s="374"/>
      <c r="BM33" s="374"/>
      <c r="BN33" s="374"/>
      <c r="BO33" s="374"/>
      <c r="BP33" s="374"/>
      <c r="BQ33" s="374"/>
      <c r="BR33" s="375"/>
      <c r="BS33" s="375"/>
      <c r="BT33" s="375"/>
      <c r="BU33" s="375"/>
    </row>
    <row r="34" spans="1:77" s="362" customFormat="1" ht="15.6">
      <c r="A34" s="347"/>
      <c r="B34" s="347"/>
      <c r="C34" s="601"/>
      <c r="D34" s="601"/>
      <c r="E34" s="601"/>
      <c r="F34" s="601"/>
      <c r="G34" s="377"/>
      <c r="H34" s="602">
        <f>H13</f>
        <v>0</v>
      </c>
      <c r="I34" s="602"/>
      <c r="J34" s="602"/>
      <c r="K34" s="347"/>
      <c r="L34" s="347"/>
      <c r="M34" s="347"/>
      <c r="N34" s="347"/>
      <c r="O34" s="378"/>
      <c r="P34" s="378"/>
      <c r="Q34" s="377"/>
      <c r="R34" s="377"/>
      <c r="S34" s="377"/>
      <c r="T34" s="377"/>
      <c r="U34" s="377"/>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79"/>
      <c r="BC34" s="379"/>
      <c r="BD34" s="379"/>
      <c r="BE34" s="379"/>
      <c r="BF34" s="379"/>
      <c r="BG34" s="379"/>
      <c r="BH34" s="379"/>
      <c r="BI34" s="380"/>
      <c r="BJ34" s="380"/>
      <c r="BK34" s="380"/>
      <c r="BL34" s="380"/>
      <c r="BM34" s="380"/>
      <c r="BN34" s="380"/>
      <c r="BO34" s="380"/>
      <c r="BP34" s="380"/>
      <c r="BQ34" s="380"/>
      <c r="BR34" s="380"/>
      <c r="BS34" s="380"/>
      <c r="BT34" s="380"/>
      <c r="BU34" s="380"/>
      <c r="BV34" s="380"/>
      <c r="BW34" s="380"/>
      <c r="BX34" s="380"/>
      <c r="BY34" s="380"/>
    </row>
    <row r="35" spans="1:77" s="362" customFormat="1" ht="15.6">
      <c r="A35" s="347"/>
      <c r="B35" s="347"/>
      <c r="C35" s="381" t="s">
        <v>51</v>
      </c>
      <c r="D35" s="377"/>
      <c r="E35" s="377"/>
      <c r="F35" s="377"/>
      <c r="G35" s="377"/>
      <c r="H35" s="599" t="s">
        <v>299</v>
      </c>
      <c r="I35" s="599"/>
      <c r="J35" s="599"/>
      <c r="K35" s="599"/>
      <c r="L35" s="599"/>
      <c r="M35" s="599"/>
      <c r="N35" s="599"/>
      <c r="O35" s="377"/>
      <c r="P35" s="377"/>
      <c r="Q35" s="377"/>
      <c r="R35" s="377"/>
      <c r="S35" s="377"/>
      <c r="T35" s="377"/>
      <c r="U35" s="377"/>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79"/>
      <c r="AX35" s="379"/>
      <c r="AY35" s="379"/>
      <c r="AZ35" s="379"/>
      <c r="BA35" s="379"/>
      <c r="BB35" s="379"/>
      <c r="BC35" s="379"/>
      <c r="BD35" s="379"/>
      <c r="BE35" s="379"/>
      <c r="BF35" s="379"/>
      <c r="BG35" s="379"/>
      <c r="BH35" s="379"/>
      <c r="BI35" s="380"/>
      <c r="BJ35" s="380"/>
      <c r="BK35" s="380"/>
      <c r="BL35" s="380"/>
      <c r="BM35" s="380"/>
      <c r="BN35" s="380"/>
      <c r="BO35" s="380"/>
      <c r="BP35" s="380"/>
      <c r="BQ35" s="380"/>
      <c r="BR35" s="380"/>
      <c r="BS35" s="380"/>
      <c r="BT35" s="380"/>
      <c r="BU35" s="380"/>
      <c r="BV35" s="380"/>
      <c r="BW35" s="380"/>
      <c r="BX35" s="380"/>
      <c r="BY35" s="380"/>
    </row>
  </sheetData>
  <dataConsolidate/>
  <mergeCells count="18">
    <mergeCell ref="C3:F3"/>
    <mergeCell ref="E6:F6"/>
    <mergeCell ref="H6:I6"/>
    <mergeCell ref="C10:F10"/>
    <mergeCell ref="E13:F13"/>
    <mergeCell ref="H13:I13"/>
    <mergeCell ref="H35:N35"/>
    <mergeCell ref="C21:J21"/>
    <mergeCell ref="C22:J22"/>
    <mergeCell ref="C23:J23"/>
    <mergeCell ref="C24:J24"/>
    <mergeCell ref="C25:J25"/>
    <mergeCell ref="C26:J26"/>
    <mergeCell ref="C29:F29"/>
    <mergeCell ref="H29:J29"/>
    <mergeCell ref="H30:N30"/>
    <mergeCell ref="C34:F34"/>
    <mergeCell ref="H34:J34"/>
  </mergeCells>
  <pageMargins left="0.5" right="0.5" top="0.75" bottom="0.5" header="0.3" footer="0.3"/>
  <pageSetup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MR App Form</vt:lpstr>
      <vt:lpstr>Financing Letter of Intent</vt:lpstr>
      <vt:lpstr>Choice Mobility Let Agreement</vt:lpstr>
      <vt:lpstr>'Choice Mobility Let Agreement'!Print_Area</vt:lpstr>
      <vt:lpstr>'Financing Letter of Intent'!Print_Area</vt:lpstr>
      <vt:lpstr>Instructions!Print_Area</vt:lpstr>
      <vt:lpstr>'MR App Form'!Print_Area</vt:lpstr>
      <vt:lpstr>Instructions!Print_Titles</vt:lpstr>
      <vt:lpstr>'MR App Form'!Print_Titles</vt:lpstr>
    </vt:vector>
  </TitlesOfParts>
  <Company>The Compass Group, LLC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Wilkins</dc:creator>
  <cp:lastModifiedBy>Arlette Annette Mussington</cp:lastModifiedBy>
  <cp:lastPrinted>2012-07-24T13:13:18Z</cp:lastPrinted>
  <dcterms:created xsi:type="dcterms:W3CDTF">2012-01-18T18:47:10Z</dcterms:created>
  <dcterms:modified xsi:type="dcterms:W3CDTF">2012-07-24T13:16:19Z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1676834033</vt:i4>
  </property>
  <property fmtid="{D5CDD505-2E9C-101B-9397-08002B2CF9AE}" pid="3" name="_NewReviewCycle">
    <vt:lpwstr/>
  </property>
  <property fmtid="{D5CDD505-2E9C-101B-9397-08002B2CF9AE}" pid="4" name="_EmailSubject">
    <vt:lpwstr>RAD Application PRA</vt:lpwstr>
  </property>
  <property fmtid="{D5CDD505-2E9C-101B-9397-08002B2CF9AE}" pid="5" name="_AuthorEmail">
    <vt:lpwstr>Ian.B.Goldfarb@hud.gov</vt:lpwstr>
  </property>
  <property fmtid="{D5CDD505-2E9C-101B-9397-08002B2CF9AE}" pid="6" name="_AuthorEmailDisplayName">
    <vt:lpwstr>Goldfarb, Ian B</vt:lpwstr>
  </property>
  <property fmtid="{D5CDD505-2E9C-101B-9397-08002B2CF9AE}" pid="7" name="_PreviousAdHocReviewCycleID">
    <vt:i4>-1083386164</vt:i4>
  </property>
  <property fmtid="{D5CDD505-2E9C-101B-9397-08002B2CF9AE}" pid="8" name="_ReviewingToolsShownOnce">
    <vt:lpwstr/>
  </property>
</Properties>
</file>