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5491" windowWidth="18675" windowHeight="9540" activeTab="0"/>
  </bookViews>
  <sheets>
    <sheet name="Instructions" sheetId="1" r:id="rId1"/>
    <sheet name="Submission Template" sheetId="2" r:id="rId2"/>
    <sheet name="Calculations" sheetId="3" r:id="rId3"/>
    <sheet name="Notes" sheetId="4" r:id="rId4"/>
  </sheets>
  <definedNames>
    <definedName name="_xlnm.Print_Area" localSheetId="1">'Submission Template'!$B$2:$AG$74</definedName>
  </definedNames>
  <calcPr fullCalcOnLoad="1"/>
</workbook>
</file>

<file path=xl/sharedStrings.xml><?xml version="1.0" encoding="utf-8"?>
<sst xmlns="http://schemas.openxmlformats.org/spreadsheetml/2006/main" count="239" uniqueCount="121">
  <si>
    <t>Production Line Testing</t>
  </si>
  <si>
    <t>Manufacturer:</t>
  </si>
  <si>
    <t>Engine Family:</t>
  </si>
  <si>
    <t>PLT Test Contact:</t>
  </si>
  <si>
    <t>Email Address:</t>
  </si>
  <si>
    <t>Phone #:</t>
  </si>
  <si>
    <t>PLT Test Information</t>
  </si>
  <si>
    <t>PLT Engine Test Results</t>
  </si>
  <si>
    <t>Test</t>
  </si>
  <si>
    <t>Number</t>
  </si>
  <si>
    <t>Date</t>
  </si>
  <si>
    <t>Comments:</t>
  </si>
  <si>
    <t>Engine</t>
  </si>
  <si>
    <t>ID</t>
  </si>
  <si>
    <t>Build</t>
  </si>
  <si>
    <t>Include in</t>
  </si>
  <si>
    <t>CumSum?</t>
  </si>
  <si>
    <t>Location</t>
  </si>
  <si>
    <t>Contact</t>
  </si>
  <si>
    <t>HC+NOx</t>
  </si>
  <si>
    <t>Initial</t>
  </si>
  <si>
    <t>Result</t>
  </si>
  <si>
    <t xml:space="preserve">Final </t>
  </si>
  <si>
    <t>CO</t>
  </si>
  <si>
    <t>Factor</t>
  </si>
  <si>
    <t>Service</t>
  </si>
  <si>
    <t>Hours</t>
  </si>
  <si>
    <t>Accumulation</t>
  </si>
  <si>
    <t>Actual</t>
  </si>
  <si>
    <t>Sample</t>
  </si>
  <si>
    <t>Required</t>
  </si>
  <si>
    <t>Emission</t>
  </si>
  <si>
    <t>Limit/FEL</t>
  </si>
  <si>
    <t>Mean</t>
  </si>
  <si>
    <t>Standard</t>
  </si>
  <si>
    <t>Deviation</t>
  </si>
  <si>
    <t>CumSum</t>
  </si>
  <si>
    <t>Action</t>
  </si>
  <si>
    <t>Limit</t>
  </si>
  <si>
    <t>Prior</t>
  </si>
  <si>
    <t>Test Comments</t>
  </si>
  <si>
    <t>.</t>
  </si>
  <si>
    <t>yes</t>
  </si>
  <si>
    <t>no</t>
  </si>
  <si>
    <t>Invalid?</t>
  </si>
  <si>
    <t>Invalid</t>
  </si>
  <si>
    <t>Reason</t>
  </si>
  <si>
    <t>Failure</t>
  </si>
  <si>
    <t>Remedy</t>
  </si>
  <si>
    <t>Repairs</t>
  </si>
  <si>
    <t>Warnings</t>
  </si>
  <si>
    <t>Included</t>
  </si>
  <si>
    <t>Results</t>
  </si>
  <si>
    <t>Binary</t>
  </si>
  <si>
    <t>Test #</t>
  </si>
  <si>
    <t>Data</t>
  </si>
  <si>
    <t>Calculation</t>
  </si>
  <si>
    <t>Exists</t>
  </si>
  <si>
    <t>n</t>
  </si>
  <si>
    <t>t-value</t>
  </si>
  <si>
    <t>Size (n)</t>
  </si>
  <si>
    <t>Size (N)</t>
  </si>
  <si>
    <t>Requirement</t>
  </si>
  <si>
    <t>Met?</t>
  </si>
  <si>
    <t>Fail?</t>
  </si>
  <si>
    <t>Pass?</t>
  </si>
  <si>
    <t>Maximum Tests:</t>
  </si>
  <si>
    <t>HC+NOx (N-met?):</t>
  </si>
  <si>
    <t>CO (N-met?):</t>
  </si>
  <si>
    <t>CO?</t>
  </si>
  <si>
    <t>Current PLT Test Status:</t>
  </si>
  <si>
    <t>Calculated Results Data</t>
  </si>
  <si>
    <t>CO - Calculations</t>
  </si>
  <si>
    <t>Large SI</t>
  </si>
  <si>
    <t>Small SI</t>
  </si>
  <si>
    <t>Notes:</t>
  </si>
  <si>
    <t>HC+NOx - Calculations</t>
  </si>
  <si>
    <t>Manufacturer Data Submission Template  --  INSTRUCTIONS</t>
  </si>
  <si>
    <t>Quarterly Requirements Check</t>
  </si>
  <si>
    <t># Q1</t>
  </si>
  <si>
    <t># Q2</t>
  </si>
  <si>
    <t># Q3</t>
  </si>
  <si>
    <t># Q4</t>
  </si>
  <si>
    <t>year</t>
  </si>
  <si>
    <t>month</t>
  </si>
  <si>
    <t xml:space="preserve">day </t>
  </si>
  <si>
    <t>q1</t>
  </si>
  <si>
    <t>q2</t>
  </si>
  <si>
    <t>q3</t>
  </si>
  <si>
    <t>q4</t>
  </si>
  <si>
    <t>Marine SI</t>
  </si>
  <si>
    <t>HIDDEN FIELDS</t>
  </si>
  <si>
    <t>Is this a carry-over engine family?</t>
  </si>
  <si>
    <t>Time</t>
  </si>
  <si>
    <t>CALC N</t>
  </si>
  <si>
    <t>Det.</t>
  </si>
  <si>
    <t>Units</t>
  </si>
  <si>
    <t>g/bhp-hr</t>
  </si>
  <si>
    <t>g/kW-hr</t>
  </si>
  <si>
    <t>Projected Annual Production Volume:</t>
  </si>
  <si>
    <t>Carryover?</t>
  </si>
  <si>
    <t>Pre-approved reduced required sample size:</t>
  </si>
  <si>
    <r>
      <t xml:space="preserve">Manufacturer Notes     </t>
    </r>
    <r>
      <rPr>
        <b/>
        <i/>
        <sz val="11"/>
        <color indexed="18"/>
        <rFont val="Tw Cen MT"/>
        <family val="2"/>
      </rPr>
      <t>(Recreational Vehicles: Snowmobiles)</t>
    </r>
  </si>
  <si>
    <r>
      <t xml:space="preserve">Manufacturer Data Submission Template     </t>
    </r>
    <r>
      <rPr>
        <b/>
        <i/>
        <sz val="11"/>
        <color indexed="18"/>
        <rFont val="Tw Cen MT"/>
        <family val="2"/>
      </rPr>
      <t>(Recreational Vehicles: Snowmobiles)</t>
    </r>
  </si>
  <si>
    <t>Period</t>
  </si>
  <si>
    <t>HC</t>
  </si>
  <si>
    <t xml:space="preserve">Initial </t>
  </si>
  <si>
    <t>Final</t>
  </si>
  <si>
    <t>HC - Calculations</t>
  </si>
  <si>
    <t>HC?</t>
  </si>
  <si>
    <t>HC+NOx?</t>
  </si>
  <si>
    <t>HC+NOX</t>
  </si>
  <si>
    <t>HC (passing status?)</t>
  </si>
  <si>
    <t>HC (N-met?):</t>
  </si>
  <si>
    <t>CO (passing status?)</t>
  </si>
  <si>
    <t>HC+NOx (passing status?):</t>
  </si>
  <si>
    <t>Are you required to test HC+NOx?</t>
  </si>
  <si>
    <t>Test Period Requirement Met?</t>
  </si>
  <si>
    <t>OMB Control No: 2060-0338</t>
  </si>
  <si>
    <t>Expiration Date: XX-XX-XXXX</t>
  </si>
  <si>
    <t>EPA Form No.: 5900-129</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</si>
</sst>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_);\(#,##0.0\)"/>
    <numFmt numFmtId="167" formatCode="#,##0.000"/>
    <numFmt numFmtId="168" formatCode="[$-409]h:mm:ss\ AM/PM"/>
    <numFmt numFmtId="169" formatCode="0.0%"/>
    <numFmt numFmtId="170" formatCode="h:mm;@"/>
    <numFmt numFmtId="171" formatCode="m/d/yyyy;@"/>
    <numFmt numFmtId="172" formatCode="0_);[Red]\(0\)"/>
  </numFmts>
  <fonts count="20">
    <font>
      <sz val="10"/>
      <name val="Arial"/>
      <family val="0"/>
    </font>
    <font>
      <sz val="8"/>
      <name val="Arial"/>
      <family val="0"/>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color indexed="10"/>
      <name val="Arial"/>
      <family val="0"/>
    </font>
    <font>
      <b/>
      <sz val="8"/>
      <name val="Arial"/>
      <family val="0"/>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0"/>
    </font>
    <font>
      <u val="single"/>
      <sz val="10"/>
      <color indexed="12"/>
      <name val="Arial"/>
      <family val="0"/>
    </font>
    <font>
      <b/>
      <sz val="9"/>
      <name val="Arial"/>
      <family val="2"/>
    </font>
    <font>
      <b/>
      <i/>
      <sz val="10"/>
      <name val="Arial"/>
      <family val="2"/>
    </font>
    <font>
      <b/>
      <i/>
      <sz val="11"/>
      <color indexed="18"/>
      <name val="Tw Cen MT"/>
      <family val="2"/>
    </font>
    <font>
      <u val="single"/>
      <sz val="10"/>
      <color indexed="36"/>
      <name val="Arial"/>
      <family val="0"/>
    </font>
    <font>
      <b/>
      <u val="single"/>
      <sz val="8"/>
      <name val="Arial"/>
      <family val="2"/>
    </font>
  </fonts>
  <fills count="8">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16">
    <border>
      <left/>
      <right/>
      <top/>
      <bottom/>
      <diagonal/>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2" borderId="0" xfId="0" applyFill="1" applyBorder="1" applyAlignment="1">
      <alignment/>
    </xf>
    <xf numFmtId="0" fontId="0" fillId="0" borderId="0" xfId="0" applyFill="1" applyBorder="1" applyAlignment="1">
      <alignment/>
    </xf>
    <xf numFmtId="0" fontId="0" fillId="2" borderId="1" xfId="0" applyFill="1" applyBorder="1" applyAlignment="1">
      <alignment/>
    </xf>
    <xf numFmtId="0" fontId="0" fillId="0" borderId="0" xfId="0" applyAlignment="1">
      <alignment horizontal="center"/>
    </xf>
    <xf numFmtId="0" fontId="0" fillId="0" borderId="0" xfId="0" applyFill="1" applyAlignment="1">
      <alignment/>
    </xf>
    <xf numFmtId="0" fontId="1" fillId="0" borderId="0" xfId="0" applyFont="1" applyFill="1" applyBorder="1" applyAlignment="1">
      <alignment/>
    </xf>
    <xf numFmtId="0" fontId="1"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Fill="1" applyBorder="1" applyAlignment="1">
      <alignment horizontal="center"/>
    </xf>
    <xf numFmtId="0" fontId="8" fillId="0" borderId="0" xfId="0" applyFont="1" applyFill="1" applyAlignment="1">
      <alignment horizontal="center"/>
    </xf>
    <xf numFmtId="0" fontId="1" fillId="0" borderId="0" xfId="0" applyFont="1" applyBorder="1" applyAlignment="1">
      <alignment/>
    </xf>
    <xf numFmtId="0" fontId="0" fillId="2" borderId="0" xfId="0" applyFill="1" applyBorder="1" applyAlignment="1">
      <alignment horizontal="center"/>
    </xf>
    <xf numFmtId="0" fontId="8" fillId="2" borderId="0" xfId="0" applyFont="1" applyFill="1" applyBorder="1" applyAlignment="1">
      <alignment horizontal="center"/>
    </xf>
    <xf numFmtId="0" fontId="4" fillId="0" borderId="0" xfId="0" applyFont="1" applyFill="1" applyAlignment="1">
      <alignment/>
    </xf>
    <xf numFmtId="0" fontId="5" fillId="3" borderId="0" xfId="0" applyFont="1" applyFill="1" applyAlignment="1">
      <alignment/>
    </xf>
    <xf numFmtId="0" fontId="0" fillId="3" borderId="0" xfId="0" applyFill="1" applyAlignment="1">
      <alignment/>
    </xf>
    <xf numFmtId="22" fontId="0" fillId="3" borderId="0" xfId="0" applyNumberFormat="1" applyFill="1" applyAlignment="1">
      <alignment/>
    </xf>
    <xf numFmtId="0" fontId="0" fillId="4" borderId="0" xfId="0" applyFill="1" applyAlignment="1">
      <alignment/>
    </xf>
    <xf numFmtId="0" fontId="3" fillId="2" borderId="0" xfId="0" applyFont="1" applyFill="1" applyAlignment="1">
      <alignment/>
    </xf>
    <xf numFmtId="0" fontId="4" fillId="2" borderId="0" xfId="0" applyFont="1" applyFill="1" applyAlignment="1">
      <alignment/>
    </xf>
    <xf numFmtId="0" fontId="2" fillId="4" borderId="0" xfId="0" applyFont="1" applyFill="1" applyAlignment="1">
      <alignment/>
    </xf>
    <xf numFmtId="0" fontId="8" fillId="4" borderId="0" xfId="0" applyFont="1" applyFill="1" applyAlignment="1">
      <alignment/>
    </xf>
    <xf numFmtId="0" fontId="0" fillId="4" borderId="0" xfId="0" applyFill="1" applyBorder="1" applyAlignment="1">
      <alignment/>
    </xf>
    <xf numFmtId="0" fontId="0" fillId="4" borderId="0" xfId="0" applyFill="1" applyBorder="1" applyAlignment="1">
      <alignment/>
    </xf>
    <xf numFmtId="0" fontId="2" fillId="4" borderId="0" xfId="0" applyFont="1" applyFill="1" applyAlignment="1">
      <alignment horizontal="center"/>
    </xf>
    <xf numFmtId="0" fontId="0" fillId="4" borderId="0" xfId="0" applyFill="1" applyBorder="1" applyAlignment="1">
      <alignment horizontal="center"/>
    </xf>
    <xf numFmtId="0" fontId="1" fillId="4" borderId="0" xfId="0" applyFont="1" applyFill="1" applyAlignment="1">
      <alignment/>
    </xf>
    <xf numFmtId="0" fontId="8" fillId="4" borderId="0" xfId="0" applyFont="1" applyFill="1" applyAlignment="1">
      <alignment horizontal="center"/>
    </xf>
    <xf numFmtId="0" fontId="8" fillId="4" borderId="0" xfId="0" applyFont="1" applyFill="1" applyBorder="1" applyAlignment="1">
      <alignment horizontal="center"/>
    </xf>
    <xf numFmtId="0" fontId="1" fillId="4" borderId="0" xfId="0" applyFont="1" applyFill="1" applyBorder="1" applyAlignment="1">
      <alignment/>
    </xf>
    <xf numFmtId="0" fontId="0" fillId="4" borderId="1" xfId="0" applyFill="1" applyBorder="1" applyAlignment="1">
      <alignment/>
    </xf>
    <xf numFmtId="0" fontId="8" fillId="2" borderId="1" xfId="0" applyFont="1" applyFill="1" applyBorder="1" applyAlignment="1">
      <alignment horizontal="center"/>
    </xf>
    <xf numFmtId="0" fontId="11" fillId="3" borderId="0" xfId="0" applyFont="1" applyFill="1" applyAlignment="1">
      <alignment/>
    </xf>
    <xf numFmtId="0" fontId="12" fillId="2" borderId="0" xfId="0" applyFont="1" applyFill="1" applyAlignment="1">
      <alignment/>
    </xf>
    <xf numFmtId="0" fontId="2" fillId="2" borderId="2" xfId="0" applyFont="1" applyFill="1" applyBorder="1" applyAlignment="1">
      <alignment horizontal="center"/>
    </xf>
    <xf numFmtId="0" fontId="12" fillId="0" borderId="0" xfId="0" applyFont="1" applyFill="1" applyAlignment="1">
      <alignment/>
    </xf>
    <xf numFmtId="0" fontId="3" fillId="0" borderId="0" xfId="0" applyFont="1" applyFill="1" applyAlignment="1">
      <alignment/>
    </xf>
    <xf numFmtId="0" fontId="2"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xf>
    <xf numFmtId="0" fontId="0" fillId="2" borderId="6" xfId="0" applyFill="1" applyBorder="1" applyAlignment="1">
      <alignment/>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10" xfId="0" applyFont="1" applyFill="1" applyBorder="1" applyAlignment="1">
      <alignment horizontal="center"/>
    </xf>
    <xf numFmtId="0" fontId="0" fillId="4" borderId="6" xfId="0" applyFill="1" applyBorder="1" applyAlignment="1">
      <alignment/>
    </xf>
    <xf numFmtId="0" fontId="1" fillId="4" borderId="1" xfId="0" applyFont="1" applyFill="1" applyBorder="1" applyAlignment="1">
      <alignment/>
    </xf>
    <xf numFmtId="4" fontId="1" fillId="4" borderId="0" xfId="0" applyNumberFormat="1" applyFont="1" applyFill="1" applyBorder="1" applyAlignment="1">
      <alignment/>
    </xf>
    <xf numFmtId="167" fontId="1" fillId="4" borderId="0" xfId="0" applyNumberFormat="1" applyFont="1" applyFill="1" applyBorder="1" applyAlignment="1">
      <alignment/>
    </xf>
    <xf numFmtId="3" fontId="1" fillId="4" borderId="0" xfId="0" applyNumberFormat="1" applyFont="1" applyFill="1" applyBorder="1" applyAlignment="1">
      <alignment horizontal="right"/>
    </xf>
    <xf numFmtId="3" fontId="1" fillId="4" borderId="6" xfId="0" applyNumberFormat="1" applyFont="1"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4" fontId="1" fillId="4" borderId="8" xfId="0" applyNumberFormat="1" applyFont="1" applyFill="1" applyBorder="1" applyAlignment="1">
      <alignment/>
    </xf>
    <xf numFmtId="167" fontId="1" fillId="4" borderId="8" xfId="0" applyNumberFormat="1" applyFont="1" applyFill="1" applyBorder="1" applyAlignment="1">
      <alignment/>
    </xf>
    <xf numFmtId="3" fontId="1" fillId="4" borderId="8" xfId="0" applyNumberFormat="1" applyFont="1" applyFill="1" applyBorder="1" applyAlignment="1">
      <alignment horizontal="right"/>
    </xf>
    <xf numFmtId="3" fontId="1" fillId="4" borderId="9" xfId="0" applyNumberFormat="1" applyFont="1"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2" fillId="5" borderId="1" xfId="0" applyFont="1" applyFill="1" applyBorder="1" applyAlignment="1">
      <alignment/>
    </xf>
    <xf numFmtId="0" fontId="0" fillId="5" borderId="0" xfId="0" applyFill="1" applyBorder="1" applyAlignment="1">
      <alignment/>
    </xf>
    <xf numFmtId="0" fontId="0" fillId="5" borderId="6" xfId="0" applyFill="1" applyBorder="1" applyAlignment="1">
      <alignment/>
    </xf>
    <xf numFmtId="0" fontId="0" fillId="5" borderId="1" xfId="0" applyFill="1" applyBorder="1" applyAlignment="1">
      <alignment/>
    </xf>
    <xf numFmtId="0" fontId="8" fillId="5" borderId="8" xfId="0" applyFont="1" applyFill="1" applyBorder="1" applyAlignment="1">
      <alignment/>
    </xf>
    <xf numFmtId="0" fontId="0" fillId="5" borderId="8" xfId="0" applyFill="1" applyBorder="1" applyAlignment="1">
      <alignment/>
    </xf>
    <xf numFmtId="0" fontId="0" fillId="5" borderId="0" xfId="0" applyFill="1" applyBorder="1" applyAlignment="1">
      <alignment/>
    </xf>
    <xf numFmtId="0" fontId="8" fillId="5" borderId="0" xfId="0" applyFont="1" applyFill="1" applyBorder="1" applyAlignment="1">
      <alignment/>
    </xf>
    <xf numFmtId="0" fontId="0" fillId="5" borderId="0" xfId="0" applyFill="1" applyBorder="1" applyAlignment="1">
      <alignment horizontal="center"/>
    </xf>
    <xf numFmtId="0" fontId="6" fillId="5" borderId="8" xfId="0" applyFont="1" applyFill="1" applyBorder="1" applyAlignment="1">
      <alignment horizontal="center"/>
    </xf>
    <xf numFmtId="0" fontId="9" fillId="5" borderId="8" xfId="0" applyFont="1" applyFill="1" applyBorder="1" applyAlignment="1">
      <alignment horizontal="center"/>
    </xf>
    <xf numFmtId="0" fontId="10" fillId="5" borderId="8" xfId="0" applyFont="1" applyFill="1" applyBorder="1" applyAlignment="1">
      <alignment horizontal="center"/>
    </xf>
    <xf numFmtId="0" fontId="0" fillId="5" borderId="8" xfId="0" applyFont="1" applyFill="1" applyBorder="1" applyAlignment="1">
      <alignment/>
    </xf>
    <xf numFmtId="0" fontId="0" fillId="5" borderId="8" xfId="0" applyFont="1" applyFill="1" applyBorder="1" applyAlignment="1">
      <alignment horizontal="center"/>
    </xf>
    <xf numFmtId="0" fontId="1" fillId="5" borderId="0" xfId="0" applyFont="1" applyFill="1" applyBorder="1" applyAlignment="1">
      <alignment/>
    </xf>
    <xf numFmtId="0" fontId="0" fillId="5" borderId="0" xfId="0" applyFill="1" applyAlignment="1">
      <alignment/>
    </xf>
    <xf numFmtId="0" fontId="0" fillId="5" borderId="7" xfId="0" applyFill="1" applyBorder="1" applyAlignment="1">
      <alignment/>
    </xf>
    <xf numFmtId="0" fontId="1" fillId="5" borderId="8" xfId="0" applyFont="1" applyFill="1" applyBorder="1" applyAlignment="1">
      <alignment/>
    </xf>
    <xf numFmtId="0" fontId="0" fillId="5" borderId="9" xfId="0" applyFill="1" applyBorder="1" applyAlignment="1">
      <alignment/>
    </xf>
    <xf numFmtId="0" fontId="9" fillId="2" borderId="11" xfId="0" applyFont="1" applyFill="1" applyBorder="1" applyAlignment="1">
      <alignment horizontal="center"/>
    </xf>
    <xf numFmtId="0" fontId="1" fillId="0" borderId="8" xfId="0" applyFont="1" applyFill="1" applyBorder="1" applyAlignment="1" applyProtection="1">
      <alignment/>
      <protection locked="0"/>
    </xf>
    <xf numFmtId="165" fontId="1" fillId="0" borderId="8" xfId="0" applyNumberFormat="1" applyFont="1" applyFill="1" applyBorder="1" applyAlignment="1" applyProtection="1">
      <alignment horizontal="center"/>
      <protection locked="0"/>
    </xf>
    <xf numFmtId="166" fontId="1" fillId="0" borderId="8" xfId="0" applyNumberFormat="1" applyFont="1" applyFill="1" applyBorder="1" applyAlignment="1" applyProtection="1">
      <alignment/>
      <protection locked="0"/>
    </xf>
    <xf numFmtId="0" fontId="1" fillId="0" borderId="8" xfId="0" applyFont="1" applyFill="1" applyBorder="1" applyAlignment="1" applyProtection="1">
      <alignment horizontal="center"/>
      <protection locked="0"/>
    </xf>
    <xf numFmtId="4" fontId="1" fillId="0" borderId="7" xfId="0" applyNumberFormat="1" applyFont="1" applyFill="1" applyBorder="1" applyAlignment="1" applyProtection="1">
      <alignment/>
      <protection locked="0"/>
    </xf>
    <xf numFmtId="4" fontId="1" fillId="0" borderId="8" xfId="0" applyNumberFormat="1" applyFont="1" applyFill="1" applyBorder="1" applyAlignment="1" applyProtection="1">
      <alignment/>
      <protection locked="0"/>
    </xf>
    <xf numFmtId="0" fontId="0" fillId="0" borderId="0" xfId="0"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protection hidden="1"/>
    </xf>
    <xf numFmtId="0" fontId="1" fillId="0" borderId="8" xfId="0" applyFont="1" applyBorder="1" applyAlignment="1" applyProtection="1">
      <alignment horizontal="center"/>
      <protection hidden="1"/>
    </xf>
    <xf numFmtId="43" fontId="0" fillId="0" borderId="0" xfId="0" applyNumberFormat="1" applyFont="1" applyFill="1" applyBorder="1" applyAlignment="1" applyProtection="1">
      <alignment/>
      <protection hidden="1"/>
    </xf>
    <xf numFmtId="49" fontId="1" fillId="0" borderId="8" xfId="0" applyNumberFormat="1" applyFont="1" applyFill="1" applyBorder="1" applyAlignment="1" applyProtection="1">
      <alignment horizontal="right"/>
      <protection locked="0"/>
    </xf>
    <xf numFmtId="14" fontId="0" fillId="0" borderId="0" xfId="0" applyNumberFormat="1" applyAlignment="1">
      <alignment/>
    </xf>
    <xf numFmtId="169" fontId="0" fillId="0" borderId="0" xfId="0" applyNumberFormat="1" applyAlignment="1">
      <alignment/>
    </xf>
    <xf numFmtId="0" fontId="2" fillId="0" borderId="8" xfId="0" applyFont="1" applyBorder="1" applyAlignment="1">
      <alignment horizontal="center"/>
    </xf>
    <xf numFmtId="0" fontId="2" fillId="5" borderId="8" xfId="0" applyFont="1" applyFill="1" applyBorder="1" applyAlignment="1">
      <alignment/>
    </xf>
    <xf numFmtId="0" fontId="0" fillId="5" borderId="10" xfId="0" applyFill="1" applyBorder="1" applyAlignment="1">
      <alignment/>
    </xf>
    <xf numFmtId="49" fontId="0" fillId="4" borderId="0" xfId="0" applyNumberFormat="1" applyFill="1" applyAlignment="1">
      <alignment/>
    </xf>
    <xf numFmtId="49" fontId="0" fillId="0" borderId="0" xfId="0" applyNumberFormat="1" applyAlignment="1">
      <alignment/>
    </xf>
    <xf numFmtId="0" fontId="0" fillId="6" borderId="0" xfId="0" applyFill="1" applyAlignment="1">
      <alignment/>
    </xf>
    <xf numFmtId="0" fontId="2" fillId="6" borderId="0" xfId="0" applyFont="1" applyFill="1" applyAlignment="1">
      <alignment horizontal="center"/>
    </xf>
    <xf numFmtId="49" fontId="0" fillId="6" borderId="0" xfId="0" applyNumberFormat="1" applyFill="1" applyAlignment="1">
      <alignment/>
    </xf>
    <xf numFmtId="0" fontId="16" fillId="6" borderId="0" xfId="0" applyFont="1" applyFill="1" applyAlignment="1">
      <alignment/>
    </xf>
    <xf numFmtId="0" fontId="2" fillId="6" borderId="8" xfId="0" applyFont="1" applyFill="1" applyBorder="1" applyAlignment="1">
      <alignment horizontal="center"/>
    </xf>
    <xf numFmtId="0" fontId="0" fillId="6" borderId="0" xfId="0" applyFill="1" applyAlignment="1">
      <alignment horizontal="center"/>
    </xf>
    <xf numFmtId="170" fontId="1" fillId="0" borderId="8" xfId="0" applyNumberFormat="1" applyFont="1" applyFill="1" applyBorder="1" applyAlignment="1" applyProtection="1">
      <alignment horizontal="center"/>
      <protection locked="0"/>
    </xf>
    <xf numFmtId="0" fontId="2" fillId="0" borderId="0" xfId="0" applyFont="1" applyAlignment="1" applyProtection="1">
      <alignment horizontal="center"/>
      <protection hidden="1"/>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0" fillId="4" borderId="5" xfId="0" applyFill="1" applyBorder="1" applyAlignment="1">
      <alignment/>
    </xf>
    <xf numFmtId="4" fontId="1" fillId="0" borderId="9" xfId="0" applyNumberFormat="1" applyFont="1" applyFill="1" applyBorder="1" applyAlignment="1" applyProtection="1">
      <alignment/>
      <protection locked="0"/>
    </xf>
    <xf numFmtId="38" fontId="1" fillId="4" borderId="0" xfId="0" applyNumberFormat="1" applyFont="1" applyFill="1" applyBorder="1" applyAlignment="1" applyProtection="1">
      <alignment horizontal="left"/>
      <protection locked="0"/>
    </xf>
    <xf numFmtId="0" fontId="1" fillId="0" borderId="14"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5" xfId="0" applyFont="1" applyFill="1" applyBorder="1" applyAlignment="1">
      <alignment/>
    </xf>
    <xf numFmtId="0" fontId="1" fillId="0" borderId="6" xfId="0" applyFont="1" applyFill="1" applyBorder="1" applyAlignment="1">
      <alignment/>
    </xf>
    <xf numFmtId="0" fontId="1" fillId="0" borderId="9" xfId="0" applyFont="1" applyFill="1" applyBorder="1" applyAlignment="1">
      <alignment/>
    </xf>
    <xf numFmtId="0" fontId="0" fillId="2" borderId="4" xfId="0" applyFill="1" applyBorder="1" applyAlignment="1">
      <alignment/>
    </xf>
    <xf numFmtId="38" fontId="0" fillId="6" borderId="0" xfId="0" applyNumberFormat="1" applyFill="1" applyAlignment="1">
      <alignment/>
    </xf>
    <xf numFmtId="0" fontId="0" fillId="2" borderId="0" xfId="0" applyFill="1" applyAlignment="1">
      <alignment/>
    </xf>
    <xf numFmtId="0" fontId="2" fillId="2" borderId="4" xfId="0" applyFont="1" applyFill="1" applyBorder="1" applyAlignment="1">
      <alignment/>
    </xf>
    <xf numFmtId="0" fontId="8" fillId="2" borderId="0" xfId="0" applyFont="1" applyFill="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Border="1" applyAlignment="1">
      <alignment horizontal="center"/>
    </xf>
    <xf numFmtId="165" fontId="8" fillId="4" borderId="0" xfId="0" applyNumberFormat="1" applyFont="1" applyFill="1" applyAlignment="1">
      <alignment/>
    </xf>
    <xf numFmtId="0" fontId="2" fillId="6" borderId="8" xfId="0" applyFont="1" applyFill="1" applyBorder="1" applyAlignment="1">
      <alignment/>
    </xf>
    <xf numFmtId="0" fontId="8" fillId="4" borderId="1" xfId="0" applyFont="1" applyFill="1" applyBorder="1" applyAlignment="1">
      <alignment/>
    </xf>
    <xf numFmtId="0" fontId="8" fillId="4" borderId="0" xfId="0" applyFont="1" applyFill="1" applyBorder="1" applyAlignment="1">
      <alignment/>
    </xf>
    <xf numFmtId="14" fontId="1" fillId="4" borderId="0" xfId="0" applyNumberFormat="1" applyFont="1" applyFill="1" applyBorder="1" applyAlignment="1">
      <alignment horizontal="center"/>
    </xf>
    <xf numFmtId="14" fontId="1" fillId="4" borderId="0" xfId="0" applyNumberFormat="1" applyFont="1" applyFill="1" applyBorder="1" applyAlignment="1">
      <alignment/>
    </xf>
    <xf numFmtId="0" fontId="19" fillId="4" borderId="0" xfId="0" applyFont="1" applyFill="1" applyBorder="1" applyAlignment="1">
      <alignment/>
    </xf>
    <xf numFmtId="37" fontId="1" fillId="0" borderId="8" xfId="0" applyNumberFormat="1" applyFont="1" applyFill="1" applyBorder="1" applyAlignment="1" applyProtection="1">
      <alignment horizontal="center"/>
      <protection/>
    </xf>
    <xf numFmtId="14" fontId="0" fillId="6" borderId="0" xfId="0" applyNumberFormat="1" applyFill="1" applyAlignment="1">
      <alignment/>
    </xf>
    <xf numFmtId="14" fontId="1" fillId="4" borderId="0" xfId="0" applyNumberFormat="1" applyFont="1" applyFill="1" applyBorder="1" applyAlignment="1" applyProtection="1">
      <alignment/>
      <protection locked="0"/>
    </xf>
    <xf numFmtId="0" fontId="0" fillId="7" borderId="0" xfId="0" applyFill="1" applyAlignment="1">
      <alignment/>
    </xf>
    <xf numFmtId="0" fontId="1" fillId="7" borderId="0" xfId="0" applyFont="1" applyFill="1" applyAlignment="1">
      <alignment/>
    </xf>
    <xf numFmtId="4" fontId="1" fillId="0" borderId="0" xfId="0" applyNumberFormat="1" applyFont="1" applyFill="1" applyBorder="1" applyAlignment="1" applyProtection="1">
      <alignment/>
      <protection/>
    </xf>
    <xf numFmtId="0" fontId="0" fillId="0" borderId="0" xfId="0" applyAlignment="1" applyProtection="1">
      <alignment/>
      <protection/>
    </xf>
    <xf numFmtId="0" fontId="19" fillId="4" borderId="0" xfId="0" applyFont="1" applyFill="1" applyBorder="1" applyAlignment="1">
      <alignment horizontal="center"/>
    </xf>
    <xf numFmtId="0" fontId="1" fillId="0" borderId="3"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15" xfId="0" applyFont="1" applyFill="1" applyBorder="1" applyAlignment="1" applyProtection="1">
      <alignment horizontal="left"/>
      <protection locked="0"/>
    </xf>
    <xf numFmtId="0" fontId="14" fillId="0" borderId="15" xfId="20" applyFill="1" applyBorder="1" applyAlignment="1" applyProtection="1">
      <alignment horizontal="left"/>
      <protection locked="0"/>
    </xf>
    <xf numFmtId="38" fontId="1" fillId="0" borderId="11" xfId="0" applyNumberFormat="1" applyFont="1" applyFill="1" applyBorder="1" applyAlignment="1" applyProtection="1">
      <alignment horizontal="center"/>
      <protection locked="0"/>
    </xf>
    <xf numFmtId="38" fontId="1" fillId="0" borderId="2" xfId="0" applyNumberFormat="1"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2" xfId="0" applyFont="1" applyFill="1" applyBorder="1" applyAlignment="1" applyProtection="1">
      <alignment horizontal="center"/>
      <protection locked="0"/>
    </xf>
    <xf numFmtId="0" fontId="15" fillId="2" borderId="4" xfId="0" applyFont="1" applyFill="1" applyBorder="1" applyAlignment="1">
      <alignment horizontal="center"/>
    </xf>
    <xf numFmtId="0" fontId="0" fillId="2" borderId="11" xfId="0" applyFill="1" applyBorder="1" applyAlignment="1">
      <alignment horizontal="center"/>
    </xf>
    <xf numFmtId="0" fontId="0" fillId="2" borderId="2" xfId="0" applyFill="1" applyBorder="1" applyAlignment="1">
      <alignment horizontal="center"/>
    </xf>
    <xf numFmtId="0" fontId="0" fillId="5" borderId="0" xfId="0" applyFill="1" applyBorder="1" applyAlignment="1">
      <alignment horizontal="center"/>
    </xf>
    <xf numFmtId="0" fontId="0" fillId="0" borderId="2" xfId="0" applyBorder="1" applyAlignment="1">
      <alignment horizontal="center"/>
    </xf>
    <xf numFmtId="0" fontId="13" fillId="5" borderId="0" xfId="0" applyFont="1" applyFill="1" applyBorder="1" applyAlignment="1">
      <alignment horizontal="center"/>
    </xf>
    <xf numFmtId="0" fontId="2" fillId="2" borderId="4" xfId="0" applyFont="1" applyFill="1" applyBorder="1" applyAlignment="1">
      <alignment horizontal="center"/>
    </xf>
    <xf numFmtId="0" fontId="0" fillId="2" borderId="4"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strike val="0"/>
      </font>
      <fill>
        <patternFill>
          <bgColor rgb="FFFFFFFF"/>
        </patternFill>
      </fill>
      <border>
        <left style="thin">
          <color rgb="FF000000"/>
        </left>
        <right style="thin">
          <color rgb="FF000000"/>
        </right>
        <top style="thin"/>
        <bottom style="thin">
          <color rgb="FF000000"/>
        </bottom>
      </border>
    </dxf>
    <dxf>
      <font>
        <color rgb="FFCCFFCC"/>
      </font>
      <border/>
    </dxf>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57150</xdr:rowOff>
    </xdr:from>
    <xdr:to>
      <xdr:col>12</xdr:col>
      <xdr:colOff>419100</xdr:colOff>
      <xdr:row>143</xdr:row>
      <xdr:rowOff>47625</xdr:rowOff>
    </xdr:to>
    <xdr:sp>
      <xdr:nvSpPr>
        <xdr:cNvPr id="1" name="TextBox 14"/>
        <xdr:cNvSpPr txBox="1">
          <a:spLocks noChangeArrowheads="1"/>
        </xdr:cNvSpPr>
      </xdr:nvSpPr>
      <xdr:spPr>
        <a:xfrm>
          <a:off x="133350" y="523875"/>
          <a:ext cx="7077075" cy="226599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  About</a:t>
          </a:r>
          <a:r>
            <a:rPr lang="en-US" cap="none" sz="1000" b="0" i="0" u="none" baseline="0">
              <a:latin typeface="Arial"/>
              <a:ea typeface="Arial"/>
              <a:cs typeface="Arial"/>
            </a:rPr>
            <a:t>
This template allows engine manufacturers to submit production line testing data in a simple, consistent format.  Based on the information entered by the submitter, the template performs the required CumSum and sample size calculations and displays the current status of the test.
It is intended that a copy of this template be created for each engine family for which you are required to report production line testing results.  Please include the engine family name in the submission file name.  40 CFR Part 1051.345 (a) indicates that this information must be submitted on a quarterly basis.  It is intended that one copy of a template be maintained per engine family, per year.  For instance, the file submitted for the second quarter will contain all test results previously submitted for the first quarter with the results from the second quarter added on.  The template provides a field to indicate the associated test period at the engine test level. 
Please note that the instructions in this document are specific to the Recreational (Snowmobile) template.
</a:t>
          </a:r>
          <a:r>
            <a:rPr lang="en-US" cap="none" sz="1000" b="1" i="0" u="none" baseline="0">
              <a:latin typeface="Arial"/>
              <a:ea typeface="Arial"/>
              <a:cs typeface="Arial"/>
            </a:rPr>
            <a:t>II.  General</a:t>
          </a:r>
          <a:r>
            <a:rPr lang="en-US" cap="none" sz="1000" b="0" i="0" u="none" baseline="0">
              <a:latin typeface="Arial"/>
              <a:ea typeface="Arial"/>
              <a:cs typeface="Arial"/>
            </a:rPr>
            <a:t>
● The primary worksheet for entering production line testing data is the worksheet labeled 'Submission Template.'  You may only modify values in cells that are white.  All other cells contain either labels or calculated values.
● The 'Notes' worksheet provides space for a manufacturer to provide any additional notes or relevant information for the engine family's production line testing information.
● The resulting calculations, including an indication of whether the test results yield a status of Pass, Fail or Open, are displayed in the 'Calculations' worksheet.
</a:t>
          </a:r>
          <a:r>
            <a:rPr lang="en-US" cap="none" sz="1000" b="1" i="0" u="none" baseline="0">
              <a:latin typeface="Arial"/>
              <a:ea typeface="Arial"/>
              <a:cs typeface="Arial"/>
            </a:rPr>
            <a:t>III.  Entering PLT Test Information</a:t>
          </a:r>
          <a:r>
            <a:rPr lang="en-US" cap="none" sz="1000" b="0" i="0" u="none" baseline="0">
              <a:latin typeface="Arial"/>
              <a:ea typeface="Arial"/>
              <a:cs typeface="Arial"/>
            </a:rPr>
            <a:t>
 At the top of the 'Submission Template' worksheet, there are spaces to enter general information about the production line test you are reporting.  Please provide as much information as possible.  These fields include:
● Manufacturer contact information;
● Engine family identifier;
● Projected annual production volume;
● Indication of whether HC+NOx testing is required (HC+NOx not required until Phase 3);
● Indication of whether the test data apply to a carry-over engine family (and thus, eligible to submit test results based on a reduced sample size); and 
● Pre-approved reduced required sample size (if carry-over engine family).  
Once the annual production volume is entered, fields will appear where start and end dates for test periods should be entered. For an annual production volume of at least 1600, four test periods should be defined. These test periods should be consecutive quarters. If the annual production period is less than 12 months long, the test periods should be defined such that they are approximately equal in length.  For an annual production volume of less than 1600, only one test period should be defined. The test period in this case is the Model Year [see 40 CFR, Part 1051.310 (a)]. 
If you certify an engine family with carry-over emissions data and the equivalent engine families consistently pass the PLT requirements over the preceding two-year period, you may be eligible for a reduced testing rate for subsequent production line testing for that engine family,  [see 40 CFR, Part 1051.301 (e)].  If this condition applies, indicate that the engine family is a carry-over engine family and enter the pre-approved number of tests required in the field labeled 'Pre-approved reduced required sample size.'  The first row of data entered in this case should be the last test results from the previous year.  If you have indicated that the engine family is a carry-over engine family, the first row in the calculations worksheet will appear in pink.
</a:t>
          </a:r>
          <a:r>
            <a:rPr lang="en-US" cap="none" sz="1000" b="1" i="0" u="none" baseline="0">
              <a:latin typeface="Arial"/>
              <a:ea typeface="Arial"/>
              <a:cs typeface="Arial"/>
            </a:rPr>
            <a:t>IV.  Entering PLT Engine Test Results</a:t>
          </a:r>
          <a:r>
            <a:rPr lang="en-US" cap="none" sz="1000" b="0" i="0" u="none" baseline="0">
              <a:latin typeface="Arial"/>
              <a:ea typeface="Arial"/>
              <a:cs typeface="Arial"/>
            </a:rPr>
            <a:t>
Each PLT test is comprised of multiple tests of individual engines within the engine family being tested.  Begin entering your data in the first row (beginning in cell D24) of the 'Submission Template' worksheet.  Be sure to enter specific engine tests in the order in which they occurred, as the template's CumSum calculations depend on the correct order.  In addition, please do not skip rows as you enter your results.
The following data fields are available for each engine test.  Fields that are required by federal regulations and for valid CumSum calculations are indicated.  The official reporting requirements can be found in 40 CFR Part 1051.345 (a).
● Test Number (required); this should be numeric and sequential
● Test Date (required)
● Test Time
● Test Period (automatically filled in based on the Test Date entered and the Test Periods defined)
● Engine ID (required)
● Build Date (required)
● Service Hours Accumulation (required)
● Service Hours Location (required)
● Include in CumSum? Indicator (required)
● HC Initial Result (required)
● HC Final Result (required)
● HC Emission Limit or FEL (required)
● HC Unit of measure (g/bhp-hr or g/kW-hr)
● HC Deterioration Factor
● CO Initial Result 
● CO Final Result 
● CO Emission Limit or FEL 
● CO Unit of measure (g/bhp-hr or g/kW-hr)
● CO Deterioration Factor
● HC+NOx Initial Result (Phase 3 only)
● HC+NOx Final Result (Phase 3 only)
● HC+NOx Emission Limit or FEL (Phase 3 only)
● HC+NOx Unit of measure (g/bhp-hr or g/kW-hr - Phase 3 only)
● HC+NOx Deterioration Factor (Phase 3 only)
● Test Location
● Test Contact
● Invalid Test Indicator (required -- must be yes if test is declared invalid)
● Invalid Reason
● Failure Reason
● Remedy
● Repairs
● Test Comments
</a:t>
          </a:r>
          <a:r>
            <a:rPr lang="en-US" cap="none" sz="1000" b="1" i="0" u="none" baseline="0">
              <a:latin typeface="Arial"/>
              <a:ea typeface="Arial"/>
              <a:cs typeface="Arial"/>
            </a:rPr>
            <a:t>V.  The Calculations Worksheet</a:t>
          </a:r>
          <a:r>
            <a:rPr lang="en-US" cap="none" sz="1000" b="0" i="0" u="none" baseline="0">
              <a:latin typeface="Arial"/>
              <a:ea typeface="Arial"/>
              <a:cs typeface="Arial"/>
            </a:rPr>
            <a:t>
The 'Calculations' worksheet checks the data that you enter and attempts to determine the current status of your PLT test.  Your test will appear to be in exactly one of three possible statuses -- FAIL, PASS, or OPEN.
● FAIL:  Your PLT Test will be in a failing status if, for one or more pollutants, you had consecutive engine tests in which the calculated CumSum statistic exceeds the calculated Action Limit value.  Once a test has reached a fail status, subsequent tests will not change it.
● PASS:  Your PLT Test will be a passing status if, for all required pollutants, the actual number of included engine tests (n) is greater than or equal to the required test sample size (N), and for all required pollutants, the mean result is less than or equal to the provided emission limit or FEL. For Recreational Snowmobile engines, a minimum of two engines must be tested in the first test period for newly certified engines.  In subsequent test periods or for engine families relying on previously submitted test data, the new test result is combined with the test result from the previous test period.  [see 40 CFR Part 1051.310(b)].
● OPEN:  Your PLT Test will remain in an open status if it has not yet reached a fail or pass status.
</a:t>
          </a:r>
          <a:r>
            <a:rPr lang="en-US" cap="none" sz="1000" b="1" i="0" u="none" baseline="0">
              <a:latin typeface="Arial"/>
              <a:ea typeface="Arial"/>
              <a:cs typeface="Arial"/>
            </a:rPr>
            <a:t>VI.  Troubleshooting</a:t>
          </a:r>
          <a:r>
            <a:rPr lang="en-US" cap="none" sz="1000" b="0" i="0" u="none" baseline="0">
              <a:latin typeface="Arial"/>
              <a:ea typeface="Arial"/>
              <a:cs typeface="Arial"/>
            </a:rPr>
            <a:t>
If you are experiencing odd or unexpected results in the 'Calculations' worksheet, please check the following:
● Have you entered all engine tests sequentially without skipping rows?
● For each engine test, have you entered the Final Result and Emission Limit, and have you indicated if the test is included in CumSum?
● Have you inadvertently marked an included test as Invalid?
● Remember that if HC+NOx testing is required, you must continue to test all pollutants until all have met their sample size requirement (N).
● If the required sample size does not appear to be calculating correctly, verify that you have not entered a low Projected Annual Production or an alternative required sample size for a carry-over engine family.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4</xdr:row>
      <xdr:rowOff>66675</xdr:rowOff>
    </xdr:from>
    <xdr:to>
      <xdr:col>12</xdr:col>
      <xdr:colOff>590550</xdr:colOff>
      <xdr:row>125</xdr:row>
      <xdr:rowOff>104775</xdr:rowOff>
    </xdr:to>
    <xdr:sp>
      <xdr:nvSpPr>
        <xdr:cNvPr id="1" name="TextBox 1"/>
        <xdr:cNvSpPr txBox="1">
          <a:spLocks noChangeArrowheads="1"/>
        </xdr:cNvSpPr>
      </xdr:nvSpPr>
      <xdr:spPr>
        <a:xfrm>
          <a:off x="276225" y="704850"/>
          <a:ext cx="7162800" cy="1963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provide any additional notes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2:Z145"/>
  <sheetViews>
    <sheetView showGridLines="0" tabSelected="1" workbookViewId="0" topLeftCell="A87">
      <selection activeCell="B146" sqref="B146"/>
    </sheetView>
  </sheetViews>
  <sheetFormatPr defaultColWidth="9.140625" defaultRowHeight="12.75"/>
  <cols>
    <col min="1" max="1" width="1.28515625" style="0" customWidth="1"/>
  </cols>
  <sheetData>
    <row r="1" ht="3.75" customHeight="1"/>
    <row r="2" spans="2:26" ht="18.75">
      <c r="B2" s="36" t="s">
        <v>0</v>
      </c>
      <c r="C2" s="18"/>
      <c r="D2" s="19"/>
      <c r="E2" s="19"/>
      <c r="F2" s="19"/>
      <c r="G2" s="20"/>
      <c r="H2" s="19"/>
      <c r="I2" s="19"/>
      <c r="J2" s="19" t="s">
        <v>118</v>
      </c>
      <c r="K2" s="19"/>
      <c r="L2" s="19"/>
      <c r="M2" s="19"/>
      <c r="N2" s="19"/>
      <c r="O2" s="19"/>
      <c r="P2" s="19"/>
      <c r="Q2" s="19"/>
      <c r="R2" s="19"/>
      <c r="S2" s="19"/>
      <c r="T2" s="19"/>
      <c r="U2" s="19"/>
      <c r="V2" s="19"/>
      <c r="W2" s="19"/>
      <c r="X2" s="19"/>
      <c r="Y2" s="19"/>
      <c r="Z2" s="19"/>
    </row>
    <row r="3" spans="2:26" ht="14.25">
      <c r="B3" s="37" t="s">
        <v>77</v>
      </c>
      <c r="C3" s="22"/>
      <c r="D3" s="23"/>
      <c r="E3" s="23"/>
      <c r="F3" s="23"/>
      <c r="G3" s="23"/>
      <c r="H3" s="23"/>
      <c r="I3" s="23"/>
      <c r="J3" s="23" t="s">
        <v>119</v>
      </c>
      <c r="K3" s="23"/>
      <c r="L3" s="23"/>
      <c r="M3" s="23"/>
      <c r="N3" s="23"/>
      <c r="O3" s="23"/>
      <c r="P3" s="23"/>
      <c r="Q3" s="23"/>
      <c r="R3" s="23"/>
      <c r="S3" s="23"/>
      <c r="T3" s="23"/>
      <c r="U3" s="23"/>
      <c r="V3" s="23"/>
      <c r="W3" s="23"/>
      <c r="X3" s="23"/>
      <c r="Y3" s="23"/>
      <c r="Z3" s="23"/>
    </row>
    <row r="145" ht="12.75">
      <c r="B145" t="s">
        <v>120</v>
      </c>
    </row>
  </sheetData>
  <printOptions/>
  <pageMargins left="0.75" right="0.75" top="1" bottom="1" header="0.5" footer="0.5"/>
  <pageSetup horizontalDpi="300" verticalDpi="300" orientation="landscape" scale="95"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IG123"/>
  <sheetViews>
    <sheetView showGridLines="0" workbookViewId="0" topLeftCell="A1">
      <pane ySplit="22" topLeftCell="BM23" activePane="bottomLeft" state="frozen"/>
      <selection pane="topLeft" activeCell="A1" sqref="A1"/>
      <selection pane="bottomLeft" activeCell="H7" sqref="H7:K7"/>
    </sheetView>
  </sheetViews>
  <sheetFormatPr defaultColWidth="9.140625" defaultRowHeight="12.75"/>
  <cols>
    <col min="1" max="1" width="1.28515625" style="0" customWidth="1"/>
    <col min="2" max="2" width="2.140625" style="0" customWidth="1"/>
    <col min="3" max="3" width="3.57421875" style="0" customWidth="1"/>
    <col min="4" max="6" width="9.28125" style="0" customWidth="1"/>
    <col min="7" max="7" width="5.57421875" style="0" customWidth="1"/>
    <col min="10" max="10" width="11.57421875" style="0" customWidth="1"/>
    <col min="13" max="13" width="9.7109375" style="0" customWidth="1"/>
    <col min="16" max="16" width="7.7109375" style="0" customWidth="1"/>
    <col min="17" max="17" width="8.7109375" style="0" customWidth="1"/>
    <col min="18" max="18" width="9.28125" style="0" customWidth="1"/>
    <col min="19" max="19" width="8.00390625" style="0" customWidth="1"/>
    <col min="20" max="34" width="10.7109375" style="0" customWidth="1"/>
    <col min="35" max="35" width="13.28125" style="0" customWidth="1"/>
    <col min="36" max="36" width="3.7109375" style="0" customWidth="1"/>
    <col min="38" max="51" width="12.7109375" style="0" hidden="1" customWidth="1"/>
    <col min="52" max="52" width="12.7109375" style="2" customWidth="1"/>
    <col min="53" max="53" width="9.00390625" style="0" customWidth="1"/>
    <col min="67" max="67" width="11.8515625" style="0" customWidth="1"/>
    <col min="68" max="68" width="10.421875" style="0" customWidth="1"/>
  </cols>
  <sheetData>
    <row r="1" ht="3.75" customHeight="1">
      <c r="AZ1"/>
    </row>
    <row r="2" spans="2:62" ht="18.75">
      <c r="B2" s="36" t="s">
        <v>0</v>
      </c>
      <c r="C2" s="18"/>
      <c r="D2" s="19"/>
      <c r="E2" s="19"/>
      <c r="F2" s="19"/>
      <c r="G2" s="19"/>
      <c r="H2" s="19"/>
      <c r="I2" s="20"/>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7"/>
      <c r="AL2" s="7"/>
      <c r="AM2" s="7"/>
      <c r="AN2" s="7"/>
      <c r="AO2" s="7"/>
      <c r="AP2" s="7"/>
      <c r="AQ2" s="7"/>
      <c r="AR2" s="7"/>
      <c r="AS2" s="7"/>
      <c r="AT2" s="7"/>
      <c r="AU2" s="7"/>
      <c r="AV2" s="7"/>
      <c r="AW2" s="7"/>
      <c r="AX2" s="7"/>
      <c r="AY2" s="7"/>
      <c r="AZ2" s="7"/>
      <c r="BA2" s="7"/>
      <c r="BB2" s="7"/>
      <c r="BC2" s="7"/>
      <c r="BD2" s="7"/>
      <c r="BE2" s="7"/>
      <c r="BF2" s="7"/>
      <c r="BG2" s="7"/>
      <c r="BH2" s="7"/>
      <c r="BI2" s="7"/>
      <c r="BJ2" s="7"/>
    </row>
    <row r="3" spans="2:241" ht="13.5" customHeight="1">
      <c r="B3" s="37" t="s">
        <v>103</v>
      </c>
      <c r="C3" s="22"/>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17"/>
      <c r="AL3" s="17"/>
      <c r="AM3" s="17"/>
      <c r="AO3" s="17"/>
      <c r="AP3" s="17"/>
      <c r="AQ3" s="17"/>
      <c r="AR3" s="17"/>
      <c r="AS3" s="17"/>
      <c r="AT3" s="17"/>
      <c r="AU3" s="17"/>
      <c r="AV3" s="17"/>
      <c r="AW3" s="17"/>
      <c r="AX3" s="17"/>
      <c r="AY3" s="17"/>
      <c r="AZ3" s="17"/>
      <c r="BA3" s="17"/>
      <c r="BB3" s="17"/>
      <c r="BC3" s="17"/>
      <c r="BD3" s="17"/>
      <c r="BE3" s="17"/>
      <c r="BF3" s="17"/>
      <c r="BG3" s="17"/>
      <c r="BH3" s="17"/>
      <c r="BI3" s="7"/>
      <c r="BJ3" s="7"/>
      <c r="IG3" t="s">
        <v>42</v>
      </c>
    </row>
    <row r="4" spans="2:241" ht="3"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Z4"/>
      <c r="IG4" t="s">
        <v>43</v>
      </c>
    </row>
    <row r="5" spans="2:52" ht="12.75">
      <c r="B5" s="21"/>
      <c r="C5" s="24" t="s">
        <v>6</v>
      </c>
      <c r="D5" s="21"/>
      <c r="E5" s="21"/>
      <c r="F5" s="21"/>
      <c r="G5" s="21"/>
      <c r="H5" s="21"/>
      <c r="I5" s="21"/>
      <c r="J5" s="21"/>
      <c r="K5" s="21"/>
      <c r="L5" s="21"/>
      <c r="M5" s="21"/>
      <c r="N5" s="21"/>
      <c r="O5" s="21"/>
      <c r="P5" s="21"/>
      <c r="Q5" s="21"/>
      <c r="R5" s="21"/>
      <c r="S5" s="21"/>
      <c r="T5" s="21"/>
      <c r="U5" s="21"/>
      <c r="V5" s="106"/>
      <c r="W5" s="106"/>
      <c r="X5" s="106"/>
      <c r="Y5" s="106"/>
      <c r="Z5" s="106"/>
      <c r="AA5" s="106"/>
      <c r="AB5" s="21"/>
      <c r="AC5" s="21"/>
      <c r="AD5" s="21"/>
      <c r="AE5" s="21"/>
      <c r="AF5" s="21"/>
      <c r="AG5" s="21"/>
      <c r="AH5" s="21"/>
      <c r="AI5" s="21"/>
      <c r="AJ5" s="21"/>
      <c r="AZ5"/>
    </row>
    <row r="6" spans="2:52" ht="4.5" customHeight="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Z6"/>
    </row>
    <row r="7" spans="2:52" ht="12.75">
      <c r="B7" s="21"/>
      <c r="C7" s="21"/>
      <c r="D7" s="25"/>
      <c r="E7" s="25" t="s">
        <v>1</v>
      </c>
      <c r="F7" s="21"/>
      <c r="G7" s="21"/>
      <c r="H7" s="159"/>
      <c r="I7" s="159"/>
      <c r="J7" s="159"/>
      <c r="K7" s="159"/>
      <c r="L7" s="21"/>
      <c r="M7" s="25" t="s">
        <v>2</v>
      </c>
      <c r="N7" s="21"/>
      <c r="O7" s="26"/>
      <c r="P7" s="121"/>
      <c r="Q7" s="161"/>
      <c r="R7" s="162"/>
      <c r="S7" s="137"/>
      <c r="T7" s="138">
        <f>IF($R$8&lt;&gt;"","Test Period 1 ","")</f>
      </c>
      <c r="U7" s="32">
        <f>IF($R$8&lt;&gt;"","From:","")</f>
      </c>
      <c r="V7" s="144"/>
      <c r="W7" s="32">
        <f>IF($R$8&lt;&gt;"","To:","")</f>
      </c>
      <c r="X7" s="144"/>
      <c r="Y7" s="138"/>
      <c r="Z7" s="138"/>
      <c r="AA7" s="138"/>
      <c r="AB7" s="138"/>
      <c r="AC7" s="138"/>
      <c r="AD7" s="138"/>
      <c r="AE7" s="138"/>
      <c r="AF7" s="138"/>
      <c r="AG7" s="138"/>
      <c r="AH7" s="138"/>
      <c r="AI7" s="21"/>
      <c r="AJ7" s="21"/>
      <c r="AZ7"/>
    </row>
    <row r="8" spans="2:52" ht="12.75">
      <c r="B8" s="21"/>
      <c r="C8" s="21"/>
      <c r="D8" s="25"/>
      <c r="E8" s="25" t="s">
        <v>3</v>
      </c>
      <c r="F8" s="21"/>
      <c r="G8" s="21"/>
      <c r="H8" s="160"/>
      <c r="I8" s="159"/>
      <c r="J8" s="159"/>
      <c r="K8" s="159"/>
      <c r="L8" s="21"/>
      <c r="M8" s="25" t="s">
        <v>99</v>
      </c>
      <c r="N8" s="21"/>
      <c r="O8" s="21"/>
      <c r="P8" s="21"/>
      <c r="Q8" s="21"/>
      <c r="R8" s="122"/>
      <c r="S8" s="31"/>
      <c r="T8" s="138">
        <f>IF($R$8&gt;=1600,"Test Period 2 ","")</f>
      </c>
      <c r="U8" s="32">
        <f>IF($R$8&gt;=1600,"From:","")</f>
      </c>
      <c r="V8" s="144"/>
      <c r="W8" s="32">
        <f>IF($R$8&gt;=1600,"To:","")</f>
      </c>
      <c r="X8" s="144"/>
      <c r="Y8" s="141"/>
      <c r="Z8" s="141"/>
      <c r="AA8" s="141"/>
      <c r="AB8" s="149"/>
      <c r="AC8" s="149"/>
      <c r="AD8" s="149"/>
      <c r="AE8" s="149"/>
      <c r="AF8" s="149"/>
      <c r="AG8" s="149"/>
      <c r="AH8" s="149"/>
      <c r="AI8" s="149"/>
      <c r="AJ8" s="21"/>
      <c r="AZ8"/>
    </row>
    <row r="9" spans="2:52" ht="12.75">
      <c r="B9" s="21"/>
      <c r="C9" s="21"/>
      <c r="D9" s="25"/>
      <c r="E9" s="25" t="s">
        <v>4</v>
      </c>
      <c r="F9" s="21"/>
      <c r="G9" s="21"/>
      <c r="H9" s="159"/>
      <c r="I9" s="159"/>
      <c r="J9" s="159"/>
      <c r="K9" s="159"/>
      <c r="L9" s="21"/>
      <c r="M9" s="25" t="s">
        <v>92</v>
      </c>
      <c r="N9" s="21"/>
      <c r="O9" s="21"/>
      <c r="P9" s="21"/>
      <c r="Q9" s="21"/>
      <c r="R9" s="123"/>
      <c r="S9" s="31"/>
      <c r="T9" s="138">
        <f>IF($R$8&gt;=1600,"Test Period 3 ","")</f>
      </c>
      <c r="U9" s="32">
        <f>IF($R$8&gt;=1600,"From:","")</f>
      </c>
      <c r="V9" s="144"/>
      <c r="W9" s="32">
        <f>IF($R$8&gt;=1600,"To:","")</f>
      </c>
      <c r="X9" s="144"/>
      <c r="Y9" s="140"/>
      <c r="Z9" s="32"/>
      <c r="AA9" s="140"/>
      <c r="AB9" s="32"/>
      <c r="AC9" s="139"/>
      <c r="AD9" s="32"/>
      <c r="AE9" s="140"/>
      <c r="AF9" s="32"/>
      <c r="AG9" s="140"/>
      <c r="AH9" s="32"/>
      <c r="AI9" s="140"/>
      <c r="AJ9" s="21"/>
      <c r="AZ9"/>
    </row>
    <row r="10" spans="2:52" ht="12.75">
      <c r="B10" s="21"/>
      <c r="C10" s="21"/>
      <c r="D10" s="25"/>
      <c r="E10" s="25" t="s">
        <v>5</v>
      </c>
      <c r="F10" s="21"/>
      <c r="G10" s="21"/>
      <c r="H10" s="163"/>
      <c r="I10" s="164"/>
      <c r="J10" s="164"/>
      <c r="K10" s="165"/>
      <c r="L10" s="21"/>
      <c r="M10" s="25" t="s">
        <v>101</v>
      </c>
      <c r="N10" s="21"/>
      <c r="O10" s="21"/>
      <c r="P10" s="21"/>
      <c r="Q10" s="21"/>
      <c r="R10" s="123"/>
      <c r="S10" s="21"/>
      <c r="T10" s="138">
        <f>IF($R$8&gt;=1600,"Test Period 4 ","")</f>
      </c>
      <c r="U10" s="32">
        <f>IF($R$8&gt;=1600,"From:","")</f>
      </c>
      <c r="V10" s="144"/>
      <c r="W10" s="32">
        <f>IF($R$8&gt;=1600,"To:","")</f>
      </c>
      <c r="X10" s="144"/>
      <c r="Y10" s="21"/>
      <c r="Z10" s="21"/>
      <c r="AA10" s="21"/>
      <c r="AB10" s="21"/>
      <c r="AC10" s="21"/>
      <c r="AD10" s="21"/>
      <c r="AE10" s="21"/>
      <c r="AF10" s="21"/>
      <c r="AG10" s="21"/>
      <c r="AH10" s="21"/>
      <c r="AI10" s="21"/>
      <c r="AJ10" s="21"/>
      <c r="AZ10"/>
    </row>
    <row r="11" spans="2:52" ht="13.5" customHeight="1">
      <c r="B11" s="21"/>
      <c r="C11" s="21"/>
      <c r="D11" s="25"/>
      <c r="E11" s="25"/>
      <c r="F11" s="21"/>
      <c r="G11" s="21"/>
      <c r="H11" s="26"/>
      <c r="I11" s="21"/>
      <c r="J11" s="21"/>
      <c r="K11" s="21"/>
      <c r="L11" s="21"/>
      <c r="M11" s="135" t="s">
        <v>116</v>
      </c>
      <c r="N11" s="21"/>
      <c r="O11" s="21"/>
      <c r="P11" s="21"/>
      <c r="Q11" s="21"/>
      <c r="R11" s="123"/>
      <c r="S11" s="21"/>
      <c r="T11" s="21"/>
      <c r="U11" s="21"/>
      <c r="V11" s="21"/>
      <c r="W11" s="21"/>
      <c r="X11" s="21"/>
      <c r="Y11" s="21"/>
      <c r="Z11" s="21"/>
      <c r="AA11" s="21"/>
      <c r="AB11" s="21"/>
      <c r="AC11" s="21"/>
      <c r="AD11" s="21"/>
      <c r="AE11" s="21"/>
      <c r="AF11" s="21"/>
      <c r="AG11" s="21"/>
      <c r="AH11" s="21"/>
      <c r="AI11" s="21"/>
      <c r="AJ11" s="21"/>
      <c r="AZ11"/>
    </row>
    <row r="12" spans="2:52" ht="13.5" customHeight="1">
      <c r="B12" s="21"/>
      <c r="C12" s="21"/>
      <c r="D12" s="25"/>
      <c r="E12" s="25"/>
      <c r="F12" s="21"/>
      <c r="G12" s="21"/>
      <c r="H12" s="26"/>
      <c r="I12" s="21"/>
      <c r="J12" s="21"/>
      <c r="K12" s="21"/>
      <c r="L12" s="21"/>
      <c r="M12" s="135"/>
      <c r="N12" s="21"/>
      <c r="O12" s="21"/>
      <c r="P12" s="21"/>
      <c r="Q12" s="21"/>
      <c r="R12" s="21"/>
      <c r="S12" s="21"/>
      <c r="T12" s="21"/>
      <c r="U12" s="21"/>
      <c r="V12" s="21"/>
      <c r="W12" s="21"/>
      <c r="X12" s="21"/>
      <c r="Y12" s="21"/>
      <c r="Z12" s="21"/>
      <c r="AA12" s="21"/>
      <c r="AB12" s="21"/>
      <c r="AC12" s="21"/>
      <c r="AD12" s="21"/>
      <c r="AE12" s="21"/>
      <c r="AF12" s="21"/>
      <c r="AG12" s="21"/>
      <c r="AH12" s="21"/>
      <c r="AI12" s="21"/>
      <c r="AJ12" s="21"/>
      <c r="AZ12"/>
    </row>
    <row r="13" spans="2:52" ht="12.75">
      <c r="B13" s="21"/>
      <c r="C13" s="21"/>
      <c r="D13" s="25"/>
      <c r="E13" s="25" t="s">
        <v>11</v>
      </c>
      <c r="F13" s="21"/>
      <c r="G13" s="21"/>
      <c r="H13" s="150"/>
      <c r="I13" s="151"/>
      <c r="J13" s="151"/>
      <c r="K13" s="151"/>
      <c r="L13" s="151"/>
      <c r="M13" s="151"/>
      <c r="N13" s="151"/>
      <c r="O13" s="151"/>
      <c r="P13" s="151"/>
      <c r="Q13" s="151"/>
      <c r="R13" s="152"/>
      <c r="S13" s="21"/>
      <c r="T13" s="21"/>
      <c r="U13" s="21"/>
      <c r="V13" s="21"/>
      <c r="W13" s="21"/>
      <c r="X13" s="21"/>
      <c r="Y13" s="21"/>
      <c r="Z13" s="21"/>
      <c r="AA13" s="21"/>
      <c r="AB13" s="21"/>
      <c r="AC13" s="21"/>
      <c r="AD13" s="21"/>
      <c r="AE13" s="21"/>
      <c r="AF13" s="21"/>
      <c r="AG13" s="21"/>
      <c r="AH13" s="21"/>
      <c r="AI13" s="21"/>
      <c r="AJ13" s="21"/>
      <c r="AZ13"/>
    </row>
    <row r="14" spans="2:52" ht="12.75">
      <c r="B14" s="21"/>
      <c r="C14" s="21"/>
      <c r="D14" s="21"/>
      <c r="E14" s="21"/>
      <c r="F14" s="21"/>
      <c r="G14" s="21"/>
      <c r="H14" s="153"/>
      <c r="I14" s="154"/>
      <c r="J14" s="154"/>
      <c r="K14" s="154"/>
      <c r="L14" s="154"/>
      <c r="M14" s="154"/>
      <c r="N14" s="154"/>
      <c r="O14" s="154"/>
      <c r="P14" s="154"/>
      <c r="Q14" s="154"/>
      <c r="R14" s="155"/>
      <c r="S14" s="21"/>
      <c r="T14" s="21"/>
      <c r="U14" s="21"/>
      <c r="V14" s="21"/>
      <c r="W14" s="21"/>
      <c r="X14" s="21"/>
      <c r="Y14" s="21"/>
      <c r="Z14" s="21"/>
      <c r="AA14" s="21"/>
      <c r="AB14" s="21"/>
      <c r="AC14" s="21"/>
      <c r="AD14" s="21"/>
      <c r="AE14" s="21"/>
      <c r="AF14" s="21"/>
      <c r="AG14" s="21"/>
      <c r="AH14" s="21"/>
      <c r="AI14" s="21"/>
      <c r="AJ14" s="21"/>
      <c r="AR14" s="102"/>
      <c r="AZ14"/>
    </row>
    <row r="15" spans="2:52" ht="12.75">
      <c r="B15" s="21"/>
      <c r="C15" s="21"/>
      <c r="D15" s="21"/>
      <c r="E15" s="21"/>
      <c r="F15" s="21"/>
      <c r="G15" s="21"/>
      <c r="H15" s="153"/>
      <c r="I15" s="154"/>
      <c r="J15" s="154"/>
      <c r="K15" s="154"/>
      <c r="L15" s="154"/>
      <c r="M15" s="154"/>
      <c r="N15" s="154"/>
      <c r="O15" s="154"/>
      <c r="P15" s="154"/>
      <c r="Q15" s="154"/>
      <c r="R15" s="155"/>
      <c r="S15" s="21"/>
      <c r="T15" s="21"/>
      <c r="U15" s="21"/>
      <c r="V15" s="21"/>
      <c r="W15" s="21"/>
      <c r="X15" s="21"/>
      <c r="Y15" s="21"/>
      <c r="Z15" s="21"/>
      <c r="AA15" s="21"/>
      <c r="AB15" s="21"/>
      <c r="AC15" s="21"/>
      <c r="AD15" s="21"/>
      <c r="AE15" s="21"/>
      <c r="AF15" s="21"/>
      <c r="AG15" s="21"/>
      <c r="AH15" s="21"/>
      <c r="AI15" s="21"/>
      <c r="AJ15" s="21"/>
      <c r="AN15" s="101"/>
      <c r="AP15" s="101"/>
      <c r="AZ15"/>
    </row>
    <row r="16" spans="2:52" ht="12.75">
      <c r="B16" s="21"/>
      <c r="C16" s="21"/>
      <c r="D16" s="21"/>
      <c r="E16" s="21"/>
      <c r="F16" s="21"/>
      <c r="G16" s="21"/>
      <c r="H16" s="156"/>
      <c r="I16" s="157"/>
      <c r="J16" s="157"/>
      <c r="K16" s="157"/>
      <c r="L16" s="157"/>
      <c r="M16" s="157"/>
      <c r="N16" s="157"/>
      <c r="O16" s="157"/>
      <c r="P16" s="157"/>
      <c r="Q16" s="157"/>
      <c r="R16" s="158"/>
      <c r="S16" s="21"/>
      <c r="T16" s="21"/>
      <c r="U16" s="21"/>
      <c r="V16" s="21"/>
      <c r="W16" s="21"/>
      <c r="X16" s="21"/>
      <c r="Y16" s="21"/>
      <c r="Z16" s="21"/>
      <c r="AA16" s="21"/>
      <c r="AB16" s="21"/>
      <c r="AC16" s="21"/>
      <c r="AD16" s="21"/>
      <c r="AE16" s="21"/>
      <c r="AF16" s="21"/>
      <c r="AG16" s="21"/>
      <c r="AH16" s="21"/>
      <c r="AI16" s="21"/>
      <c r="AJ16" s="21"/>
      <c r="AN16" s="101"/>
      <c r="AZ16"/>
    </row>
    <row r="17" spans="2:67" ht="3" customHeight="1">
      <c r="B17" s="21"/>
      <c r="C17" s="21"/>
      <c r="D17" s="21"/>
      <c r="E17" s="21"/>
      <c r="F17" s="21"/>
      <c r="G17" s="21"/>
      <c r="H17" s="27"/>
      <c r="I17" s="27"/>
      <c r="J17" s="27"/>
      <c r="K17" s="27"/>
      <c r="L17" s="27"/>
      <c r="M17" s="27"/>
      <c r="N17" s="27"/>
      <c r="O17" s="27"/>
      <c r="P17" s="27"/>
      <c r="Q17" s="27"/>
      <c r="R17" s="27"/>
      <c r="S17" s="21"/>
      <c r="T17" s="21"/>
      <c r="U17" s="21"/>
      <c r="V17" s="21"/>
      <c r="W17" s="21"/>
      <c r="X17" s="21"/>
      <c r="Y17" s="21"/>
      <c r="Z17" s="21"/>
      <c r="AA17" s="21"/>
      <c r="AB17" s="21"/>
      <c r="AC17" s="21"/>
      <c r="AD17" s="21"/>
      <c r="AE17" s="21"/>
      <c r="AF17" s="21"/>
      <c r="AG17" s="21"/>
      <c r="AH17" s="21"/>
      <c r="AI17" s="21"/>
      <c r="AJ17" s="21"/>
      <c r="AZ17"/>
      <c r="BO17" s="6"/>
    </row>
    <row r="18" spans="2:36" ht="12.75">
      <c r="B18" s="21"/>
      <c r="C18" s="24" t="s">
        <v>7</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2:36" ht="3" customHeight="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row>
    <row r="20" spans="2:55" ht="12.75">
      <c r="B20" s="21"/>
      <c r="C20" s="21"/>
      <c r="D20" s="50"/>
      <c r="E20" s="51"/>
      <c r="F20" s="51"/>
      <c r="G20" s="51"/>
      <c r="H20" s="51"/>
      <c r="I20" s="51"/>
      <c r="J20" s="51" t="s">
        <v>25</v>
      </c>
      <c r="K20" s="51" t="s">
        <v>25</v>
      </c>
      <c r="L20" s="51"/>
      <c r="M20" s="50" t="s">
        <v>105</v>
      </c>
      <c r="N20" s="51" t="s">
        <v>105</v>
      </c>
      <c r="O20" s="51" t="s">
        <v>105</v>
      </c>
      <c r="P20" s="51"/>
      <c r="Q20" s="51" t="s">
        <v>105</v>
      </c>
      <c r="R20" s="50" t="s">
        <v>23</v>
      </c>
      <c r="S20" s="51" t="s">
        <v>23</v>
      </c>
      <c r="T20" s="51" t="s">
        <v>23</v>
      </c>
      <c r="U20" s="51"/>
      <c r="V20" s="52" t="s">
        <v>23</v>
      </c>
      <c r="W20" s="51" t="s">
        <v>19</v>
      </c>
      <c r="X20" s="51" t="s">
        <v>19</v>
      </c>
      <c r="Y20" s="51" t="s">
        <v>19</v>
      </c>
      <c r="Z20" s="51"/>
      <c r="AA20" s="52" t="s">
        <v>19</v>
      </c>
      <c r="AB20" s="51"/>
      <c r="AC20" s="51"/>
      <c r="AD20" s="51"/>
      <c r="AE20" s="51"/>
      <c r="AF20" s="51"/>
      <c r="AG20" s="51"/>
      <c r="AH20" s="51"/>
      <c r="AI20" s="52"/>
      <c r="AJ20" s="31"/>
      <c r="AK20" s="13"/>
      <c r="AM20" s="111" t="s">
        <v>91</v>
      </c>
      <c r="AN20" s="108"/>
      <c r="AO20" s="108"/>
      <c r="AP20" s="108"/>
      <c r="AQ20" s="108"/>
      <c r="AR20" s="108"/>
      <c r="AS20" s="108"/>
      <c r="AT20" s="108"/>
      <c r="AU20" s="108"/>
      <c r="AV20" s="108"/>
      <c r="AW20" s="108"/>
      <c r="AX20" s="108"/>
      <c r="AY20" s="108"/>
      <c r="AZ20"/>
      <c r="BC20" s="2"/>
    </row>
    <row r="21" spans="2:55" ht="12.75">
      <c r="B21" s="21"/>
      <c r="C21" s="21"/>
      <c r="D21" s="35" t="s">
        <v>8</v>
      </c>
      <c r="E21" s="16" t="s">
        <v>8</v>
      </c>
      <c r="F21" s="16" t="s">
        <v>8</v>
      </c>
      <c r="G21" s="16" t="s">
        <v>8</v>
      </c>
      <c r="H21" s="16" t="s">
        <v>12</v>
      </c>
      <c r="I21" s="16" t="s">
        <v>14</v>
      </c>
      <c r="J21" s="16" t="s">
        <v>26</v>
      </c>
      <c r="K21" s="16" t="s">
        <v>26</v>
      </c>
      <c r="L21" s="16" t="s">
        <v>15</v>
      </c>
      <c r="M21" s="35" t="s">
        <v>20</v>
      </c>
      <c r="N21" s="16" t="s">
        <v>22</v>
      </c>
      <c r="O21" s="16" t="s">
        <v>31</v>
      </c>
      <c r="P21" s="16"/>
      <c r="Q21" s="16" t="s">
        <v>95</v>
      </c>
      <c r="R21" s="35" t="s">
        <v>20</v>
      </c>
      <c r="S21" s="16" t="s">
        <v>22</v>
      </c>
      <c r="T21" s="16" t="s">
        <v>31</v>
      </c>
      <c r="U21" s="16"/>
      <c r="V21" s="46" t="s">
        <v>95</v>
      </c>
      <c r="W21" s="16" t="s">
        <v>106</v>
      </c>
      <c r="X21" s="16" t="s">
        <v>107</v>
      </c>
      <c r="Y21" s="16" t="s">
        <v>31</v>
      </c>
      <c r="Z21" s="16"/>
      <c r="AA21" s="46" t="s">
        <v>95</v>
      </c>
      <c r="AB21" s="16" t="s">
        <v>8</v>
      </c>
      <c r="AC21" s="16" t="s">
        <v>8</v>
      </c>
      <c r="AD21" s="16" t="s">
        <v>8</v>
      </c>
      <c r="AE21" s="16" t="s">
        <v>45</v>
      </c>
      <c r="AF21" s="16" t="s">
        <v>47</v>
      </c>
      <c r="AG21" s="16"/>
      <c r="AH21" s="16"/>
      <c r="AI21" s="46"/>
      <c r="AJ21" s="31"/>
      <c r="AK21" s="13"/>
      <c r="AM21" s="108"/>
      <c r="AN21" s="108"/>
      <c r="AO21" s="108"/>
      <c r="AP21" s="108"/>
      <c r="AQ21" s="108"/>
      <c r="AR21" s="108"/>
      <c r="AS21" s="108"/>
      <c r="AT21" s="108"/>
      <c r="AU21" s="108"/>
      <c r="AV21" s="108"/>
      <c r="AW21" s="108"/>
      <c r="AX21" s="108"/>
      <c r="AY21" s="108"/>
      <c r="AZ21"/>
      <c r="BC21" s="2"/>
    </row>
    <row r="22" spans="2:55" ht="12.75">
      <c r="B22" s="21"/>
      <c r="C22" s="28"/>
      <c r="D22" s="47" t="s">
        <v>9</v>
      </c>
      <c r="E22" s="48" t="s">
        <v>10</v>
      </c>
      <c r="F22" s="48" t="s">
        <v>93</v>
      </c>
      <c r="G22" s="48" t="s">
        <v>104</v>
      </c>
      <c r="H22" s="48" t="s">
        <v>13</v>
      </c>
      <c r="I22" s="48" t="s">
        <v>10</v>
      </c>
      <c r="J22" s="48" t="s">
        <v>27</v>
      </c>
      <c r="K22" s="48" t="s">
        <v>17</v>
      </c>
      <c r="L22" s="48" t="s">
        <v>16</v>
      </c>
      <c r="M22" s="47" t="s">
        <v>21</v>
      </c>
      <c r="N22" s="48" t="s">
        <v>21</v>
      </c>
      <c r="O22" s="48" t="s">
        <v>32</v>
      </c>
      <c r="P22" s="48" t="s">
        <v>96</v>
      </c>
      <c r="Q22" s="48" t="s">
        <v>24</v>
      </c>
      <c r="R22" s="47" t="s">
        <v>21</v>
      </c>
      <c r="S22" s="48" t="s">
        <v>21</v>
      </c>
      <c r="T22" s="48" t="s">
        <v>32</v>
      </c>
      <c r="U22" s="48" t="s">
        <v>96</v>
      </c>
      <c r="V22" s="49" t="s">
        <v>24</v>
      </c>
      <c r="W22" s="48" t="s">
        <v>21</v>
      </c>
      <c r="X22" s="48" t="s">
        <v>21</v>
      </c>
      <c r="Y22" s="48" t="s">
        <v>32</v>
      </c>
      <c r="Z22" s="48" t="s">
        <v>96</v>
      </c>
      <c r="AA22" s="49" t="s">
        <v>24</v>
      </c>
      <c r="AB22" s="48" t="s">
        <v>17</v>
      </c>
      <c r="AC22" s="48" t="s">
        <v>18</v>
      </c>
      <c r="AD22" s="48" t="s">
        <v>44</v>
      </c>
      <c r="AE22" s="48" t="s">
        <v>46</v>
      </c>
      <c r="AF22" s="48" t="s">
        <v>46</v>
      </c>
      <c r="AG22" s="48" t="s">
        <v>48</v>
      </c>
      <c r="AH22" s="48" t="s">
        <v>49</v>
      </c>
      <c r="AI22" s="49" t="s">
        <v>40</v>
      </c>
      <c r="AJ22" s="32"/>
      <c r="AK22" s="12"/>
      <c r="AM22" s="109" t="s">
        <v>83</v>
      </c>
      <c r="AN22" s="109" t="s">
        <v>84</v>
      </c>
      <c r="AO22" s="109" t="s">
        <v>85</v>
      </c>
      <c r="AP22" s="109" t="s">
        <v>86</v>
      </c>
      <c r="AQ22" s="109" t="s">
        <v>87</v>
      </c>
      <c r="AR22" s="109" t="s">
        <v>88</v>
      </c>
      <c r="AS22" s="109" t="s">
        <v>89</v>
      </c>
      <c r="AT22" s="108"/>
      <c r="AU22" s="108"/>
      <c r="AV22" s="108"/>
      <c r="AW22" s="108"/>
      <c r="AX22" s="108"/>
      <c r="AY22" s="108"/>
      <c r="AZ22"/>
      <c r="BA22" s="2"/>
      <c r="BC22" s="2"/>
    </row>
    <row r="23" spans="2:55" ht="3.75" customHeight="1">
      <c r="B23" s="21"/>
      <c r="C23" s="21"/>
      <c r="D23" s="26"/>
      <c r="E23" s="26"/>
      <c r="F23" s="26"/>
      <c r="G23" s="26"/>
      <c r="H23" s="26"/>
      <c r="I23" s="26"/>
      <c r="J23" s="26"/>
      <c r="K23" s="26"/>
      <c r="L23" s="26"/>
      <c r="M23" s="34"/>
      <c r="N23" s="26"/>
      <c r="O23" s="26"/>
      <c r="P23" s="26"/>
      <c r="Q23" s="26"/>
      <c r="R23" s="34"/>
      <c r="S23" s="26"/>
      <c r="T23" s="26"/>
      <c r="U23" s="26"/>
      <c r="V23" s="119"/>
      <c r="W23" s="26"/>
      <c r="X23" s="26"/>
      <c r="Y23" s="26"/>
      <c r="Z23" s="26"/>
      <c r="AA23" s="54"/>
      <c r="AB23" s="26"/>
      <c r="AC23" s="26"/>
      <c r="AD23" s="26"/>
      <c r="AE23" s="26"/>
      <c r="AF23" s="26"/>
      <c r="AG23" s="26"/>
      <c r="AH23" s="26"/>
      <c r="AI23" s="26"/>
      <c r="AJ23" s="26"/>
      <c r="AK23" s="4"/>
      <c r="AM23" s="108"/>
      <c r="AN23" s="108"/>
      <c r="AO23" s="108"/>
      <c r="AP23" s="108"/>
      <c r="AQ23" s="108"/>
      <c r="AR23" s="108"/>
      <c r="AS23" s="108"/>
      <c r="AT23" s="108"/>
      <c r="AU23" s="108"/>
      <c r="AV23" s="108"/>
      <c r="AW23" s="108"/>
      <c r="AX23" s="108"/>
      <c r="AY23" s="108"/>
      <c r="AZ23"/>
      <c r="BC23" s="2"/>
    </row>
    <row r="24" spans="2:160" ht="12.75">
      <c r="B24" s="21"/>
      <c r="C24" s="29">
        <v>1</v>
      </c>
      <c r="D24" s="89"/>
      <c r="E24" s="90"/>
      <c r="F24" s="114"/>
      <c r="G24" s="142">
        <f>IF($E24="","",IF(AND($E24&gt;=$AX$29,$E24&lt;=$AY$29),1,IF(AND($E24&gt;=$AX$30,$E24&lt;=$AY$30),2,IF(AND($E24&gt;=$AX$31,$E24&lt;=$AY$31),3,IF(AND($E24&gt;=$AX$32,$E24&lt;=$AY$32),4,"")))))</f>
      </c>
      <c r="H24" s="100"/>
      <c r="I24" s="90"/>
      <c r="J24" s="91"/>
      <c r="K24" s="91"/>
      <c r="L24" s="92"/>
      <c r="M24" s="93"/>
      <c r="N24" s="94"/>
      <c r="O24" s="94"/>
      <c r="P24" s="94"/>
      <c r="Q24" s="94"/>
      <c r="R24" s="93"/>
      <c r="S24" s="94"/>
      <c r="T24" s="94"/>
      <c r="U24" s="94"/>
      <c r="V24" s="120"/>
      <c r="W24" s="94"/>
      <c r="X24" s="94"/>
      <c r="Y24" s="94"/>
      <c r="Z24" s="94"/>
      <c r="AA24" s="120"/>
      <c r="AB24" s="89"/>
      <c r="AC24" s="89"/>
      <c r="AD24" s="92"/>
      <c r="AE24" s="89"/>
      <c r="AF24" s="89"/>
      <c r="AG24" s="89"/>
      <c r="AH24" s="89"/>
      <c r="AI24" s="89"/>
      <c r="AJ24" s="33"/>
      <c r="AK24" s="8"/>
      <c r="AM24" s="108">
        <f>IF(E24&lt;&gt;"",YEAR(E24),"")</f>
      </c>
      <c r="AN24" s="108">
        <f>IF(E24&lt;&gt;"",MONTH(E24),"")</f>
      </c>
      <c r="AO24" s="108">
        <f>IF(E24&lt;&gt;"",DAY(E24),"")</f>
      </c>
      <c r="AP24" s="108">
        <f>IF($G24=1,1,0)</f>
        <v>0</v>
      </c>
      <c r="AQ24" s="108">
        <f>IF($G24=2,1,0)</f>
        <v>0</v>
      </c>
      <c r="AR24" s="108">
        <f>IF($G24=3,1,0)</f>
        <v>0</v>
      </c>
      <c r="AS24" s="108">
        <f>IF($G24=4,1,0)</f>
        <v>0</v>
      </c>
      <c r="AT24" s="108"/>
      <c r="AU24" s="128">
        <f>Q7</f>
        <v>0</v>
      </c>
      <c r="AV24" s="108"/>
      <c r="AW24" s="108"/>
      <c r="AX24" s="108"/>
      <c r="AY24" s="108"/>
      <c r="AZ24"/>
      <c r="BC24" s="2"/>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row>
    <row r="25" spans="2:160" ht="12.75">
      <c r="B25" s="21"/>
      <c r="C25" s="29">
        <f>C24+1</f>
        <v>2</v>
      </c>
      <c r="D25" s="89"/>
      <c r="E25" s="90"/>
      <c r="F25" s="114"/>
      <c r="G25" s="142">
        <f aca="true" t="shared" si="0" ref="G25:G71">IF($E25="","",IF(AND($E25&gt;=$AX$29,$E25&lt;=$AY$29),1,IF(AND($E25&gt;=$AX$30,$E25&lt;=$AY$30),2,IF(AND($E25&gt;=$AX$31,$E25&lt;=$AY$31),3,IF(AND($E25&gt;=$AX$32,$E25&lt;=$AY$32),4,"")))))</f>
      </c>
      <c r="H25" s="100"/>
      <c r="I25" s="90"/>
      <c r="J25" s="91"/>
      <c r="K25" s="91"/>
      <c r="L25" s="92"/>
      <c r="M25" s="93"/>
      <c r="N25" s="94"/>
      <c r="O25" s="94"/>
      <c r="P25" s="94"/>
      <c r="Q25" s="94"/>
      <c r="R25" s="93"/>
      <c r="S25" s="94"/>
      <c r="T25" s="94"/>
      <c r="U25" s="94"/>
      <c r="V25" s="120"/>
      <c r="W25" s="94"/>
      <c r="X25" s="94"/>
      <c r="Y25" s="94"/>
      <c r="Z25" s="94"/>
      <c r="AA25" s="120"/>
      <c r="AB25" s="89"/>
      <c r="AC25" s="89"/>
      <c r="AD25" s="92"/>
      <c r="AE25" s="89"/>
      <c r="AF25" s="89"/>
      <c r="AG25" s="89"/>
      <c r="AH25" s="89"/>
      <c r="AI25" s="89"/>
      <c r="AJ25" s="33"/>
      <c r="AK25" s="8"/>
      <c r="AM25" s="108">
        <f aca="true" t="shared" si="1" ref="AM25:AM73">IF(E25&lt;&gt;"",YEAR(E25),"")</f>
      </c>
      <c r="AN25" s="108">
        <f aca="true" t="shared" si="2" ref="AN25:AN73">IF(E25&lt;&gt;"",MONTH(E25),"")</f>
      </c>
      <c r="AO25" s="108">
        <f aca="true" t="shared" si="3" ref="AO25:AO73">IF(E25&lt;&gt;"",DAY(E25),"")</f>
      </c>
      <c r="AP25" s="108">
        <f aca="true" t="shared" si="4" ref="AP25:AP73">IF($G25=1,1,0)</f>
        <v>0</v>
      </c>
      <c r="AQ25" s="108">
        <f aca="true" t="shared" si="5" ref="AQ25:AQ73">IF($G25=2,1,0)</f>
        <v>0</v>
      </c>
      <c r="AR25" s="108">
        <f aca="true" t="shared" si="6" ref="AR25:AR73">IF($G25=3,1,0)</f>
        <v>0</v>
      </c>
      <c r="AS25" s="108">
        <f aca="true" t="shared" si="7" ref="AS25:AS73">IF($G25=4,1,0)</f>
        <v>0</v>
      </c>
      <c r="AT25" s="108"/>
      <c r="AU25" s="108"/>
      <c r="AV25" s="108"/>
      <c r="AW25" s="112" t="s">
        <v>109</v>
      </c>
      <c r="AX25" s="112" t="s">
        <v>69</v>
      </c>
      <c r="AY25" s="136" t="s">
        <v>110</v>
      </c>
      <c r="AZ25"/>
      <c r="BC25" s="2"/>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row>
    <row r="26" spans="2:160" ht="12.75">
      <c r="B26" s="21"/>
      <c r="C26" s="29">
        <f aca="true" t="shared" si="8" ref="C26:C71">C25+1</f>
        <v>3</v>
      </c>
      <c r="D26" s="89"/>
      <c r="E26" s="90"/>
      <c r="F26" s="114"/>
      <c r="G26" s="142">
        <f t="shared" si="0"/>
      </c>
      <c r="H26" s="100"/>
      <c r="I26" s="90"/>
      <c r="J26" s="91"/>
      <c r="K26" s="91"/>
      <c r="L26" s="92"/>
      <c r="M26" s="93"/>
      <c r="N26" s="94"/>
      <c r="O26" s="94"/>
      <c r="P26" s="94"/>
      <c r="Q26" s="94"/>
      <c r="R26" s="93"/>
      <c r="S26" s="94"/>
      <c r="T26" s="94"/>
      <c r="U26" s="94"/>
      <c r="V26" s="120"/>
      <c r="W26" s="94"/>
      <c r="X26" s="94"/>
      <c r="Y26" s="94"/>
      <c r="Z26" s="94"/>
      <c r="AA26" s="120"/>
      <c r="AB26" s="89"/>
      <c r="AC26" s="89"/>
      <c r="AD26" s="92"/>
      <c r="AE26" s="89"/>
      <c r="AF26" s="89"/>
      <c r="AG26" s="89"/>
      <c r="AH26" s="89"/>
      <c r="AI26" s="89"/>
      <c r="AJ26" s="33"/>
      <c r="AK26" s="8"/>
      <c r="AM26" s="108">
        <f t="shared" si="1"/>
      </c>
      <c r="AN26" s="108">
        <f t="shared" si="2"/>
      </c>
      <c r="AO26" s="108">
        <f t="shared" si="3"/>
      </c>
      <c r="AP26" s="108">
        <f t="shared" si="4"/>
        <v>0</v>
      </c>
      <c r="AQ26" s="108">
        <f t="shared" si="5"/>
        <v>0</v>
      </c>
      <c r="AR26" s="108">
        <f t="shared" si="6"/>
        <v>0</v>
      </c>
      <c r="AS26" s="108">
        <f t="shared" si="7"/>
        <v>0</v>
      </c>
      <c r="AT26" s="108"/>
      <c r="AU26" s="108">
        <f>IF(R8&lt;&gt;"",R8,"")</f>
      </c>
      <c r="AV26" s="108"/>
      <c r="AW26" s="113">
        <v>1</v>
      </c>
      <c r="AX26" s="113">
        <v>1</v>
      </c>
      <c r="AY26" s="113">
        <f>IF($R11="yes",1,0)</f>
        <v>0</v>
      </c>
      <c r="AZ26"/>
      <c r="BC26" s="2"/>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row>
    <row r="27" spans="2:160" ht="12.75">
      <c r="B27" s="21"/>
      <c r="C27" s="29">
        <f t="shared" si="8"/>
        <v>4</v>
      </c>
      <c r="D27" s="89"/>
      <c r="E27" s="90"/>
      <c r="F27" s="114"/>
      <c r="G27" s="142">
        <f t="shared" si="0"/>
      </c>
      <c r="H27" s="100"/>
      <c r="I27" s="90"/>
      <c r="J27" s="91"/>
      <c r="K27" s="91"/>
      <c r="L27" s="92"/>
      <c r="M27" s="93"/>
      <c r="N27" s="94"/>
      <c r="O27" s="94"/>
      <c r="P27" s="94"/>
      <c r="Q27" s="94"/>
      <c r="R27" s="93"/>
      <c r="S27" s="94"/>
      <c r="T27" s="94"/>
      <c r="U27" s="94"/>
      <c r="V27" s="120"/>
      <c r="W27" s="94"/>
      <c r="X27" s="94"/>
      <c r="Y27" s="94"/>
      <c r="Z27" s="94"/>
      <c r="AA27" s="120"/>
      <c r="AB27" s="89"/>
      <c r="AC27" s="89"/>
      <c r="AD27" s="92"/>
      <c r="AE27" s="89"/>
      <c r="AF27" s="89"/>
      <c r="AG27" s="89"/>
      <c r="AH27" s="89"/>
      <c r="AI27" s="89"/>
      <c r="AJ27" s="33"/>
      <c r="AK27" s="8"/>
      <c r="AM27" s="108">
        <f t="shared" si="1"/>
      </c>
      <c r="AN27" s="108">
        <f t="shared" si="2"/>
      </c>
      <c r="AO27" s="108">
        <f t="shared" si="3"/>
      </c>
      <c r="AP27" s="108">
        <f t="shared" si="4"/>
        <v>0</v>
      </c>
      <c r="AQ27" s="108">
        <f t="shared" si="5"/>
        <v>0</v>
      </c>
      <c r="AR27" s="108">
        <f t="shared" si="6"/>
        <v>0</v>
      </c>
      <c r="AS27" s="108">
        <f t="shared" si="7"/>
        <v>0</v>
      </c>
      <c r="AT27" s="108"/>
      <c r="AU27" s="108"/>
      <c r="AV27" s="108"/>
      <c r="AW27" s="108"/>
      <c r="AX27" s="108"/>
      <c r="AY27" s="108"/>
      <c r="AZ27"/>
      <c r="BC27" s="2"/>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row>
    <row r="28" spans="2:160" ht="12.75">
      <c r="B28" s="21"/>
      <c r="C28" s="29">
        <f t="shared" si="8"/>
        <v>5</v>
      </c>
      <c r="D28" s="89"/>
      <c r="E28" s="90"/>
      <c r="F28" s="114"/>
      <c r="G28" s="142">
        <f t="shared" si="0"/>
      </c>
      <c r="H28" s="100"/>
      <c r="I28" s="90"/>
      <c r="J28" s="91"/>
      <c r="K28" s="91"/>
      <c r="L28" s="92"/>
      <c r="M28" s="93"/>
      <c r="N28" s="94"/>
      <c r="O28" s="94"/>
      <c r="P28" s="94"/>
      <c r="Q28" s="94"/>
      <c r="R28" s="93"/>
      <c r="S28" s="94"/>
      <c r="T28" s="94"/>
      <c r="U28" s="94"/>
      <c r="V28" s="120"/>
      <c r="W28" s="94"/>
      <c r="X28" s="94"/>
      <c r="Y28" s="94"/>
      <c r="Z28" s="94"/>
      <c r="AA28" s="120"/>
      <c r="AB28" s="89"/>
      <c r="AC28" s="89"/>
      <c r="AD28" s="92"/>
      <c r="AE28" s="89"/>
      <c r="AF28" s="89"/>
      <c r="AG28" s="89"/>
      <c r="AH28" s="89"/>
      <c r="AI28" s="89"/>
      <c r="AJ28" s="33"/>
      <c r="AK28" s="8"/>
      <c r="AM28" s="108">
        <f t="shared" si="1"/>
      </c>
      <c r="AN28" s="108">
        <f t="shared" si="2"/>
      </c>
      <c r="AO28" s="108">
        <f t="shared" si="3"/>
      </c>
      <c r="AP28" s="108">
        <f t="shared" si="4"/>
        <v>0</v>
      </c>
      <c r="AQ28" s="108">
        <f t="shared" si="5"/>
        <v>0</v>
      </c>
      <c r="AR28" s="108">
        <f t="shared" si="6"/>
        <v>0</v>
      </c>
      <c r="AS28" s="108">
        <f t="shared" si="7"/>
        <v>0</v>
      </c>
      <c r="AT28" s="108"/>
      <c r="AU28" s="108" t="s">
        <v>74</v>
      </c>
      <c r="AV28" s="108"/>
      <c r="AW28" s="108"/>
      <c r="AX28" s="108"/>
      <c r="AY28" s="108"/>
      <c r="AZ28"/>
      <c r="BC28" s="2"/>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row>
    <row r="29" spans="2:160" ht="12.75">
      <c r="B29" s="21"/>
      <c r="C29" s="29">
        <f t="shared" si="8"/>
        <v>6</v>
      </c>
      <c r="D29" s="89"/>
      <c r="E29" s="90"/>
      <c r="F29" s="114"/>
      <c r="G29" s="142">
        <f t="shared" si="0"/>
      </c>
      <c r="H29" s="100"/>
      <c r="I29" s="90"/>
      <c r="J29" s="91"/>
      <c r="K29" s="91"/>
      <c r="L29" s="92"/>
      <c r="M29" s="93"/>
      <c r="N29" s="94"/>
      <c r="O29" s="94"/>
      <c r="P29" s="94"/>
      <c r="Q29" s="94"/>
      <c r="R29" s="93"/>
      <c r="S29" s="94"/>
      <c r="T29" s="94"/>
      <c r="U29" s="94"/>
      <c r="V29" s="120"/>
      <c r="W29" s="94"/>
      <c r="X29" s="94"/>
      <c r="Y29" s="94"/>
      <c r="Z29" s="94"/>
      <c r="AA29" s="120"/>
      <c r="AB29" s="89"/>
      <c r="AC29" s="89"/>
      <c r="AD29" s="92"/>
      <c r="AE29" s="89"/>
      <c r="AF29" s="89"/>
      <c r="AG29" s="89"/>
      <c r="AH29" s="89"/>
      <c r="AI29" s="89"/>
      <c r="AJ29" s="33"/>
      <c r="AK29" s="8"/>
      <c r="AM29" s="108">
        <f t="shared" si="1"/>
      </c>
      <c r="AN29" s="108">
        <f t="shared" si="2"/>
      </c>
      <c r="AO29" s="108">
        <f t="shared" si="3"/>
      </c>
      <c r="AP29" s="108">
        <f t="shared" si="4"/>
        <v>0</v>
      </c>
      <c r="AQ29" s="108">
        <f t="shared" si="5"/>
        <v>0</v>
      </c>
      <c r="AR29" s="108">
        <f t="shared" si="6"/>
        <v>0</v>
      </c>
      <c r="AS29" s="108">
        <f t="shared" si="7"/>
        <v>0</v>
      </c>
      <c r="AT29" s="108"/>
      <c r="AU29" s="108" t="s">
        <v>73</v>
      </c>
      <c r="AV29" s="108">
        <v>1</v>
      </c>
      <c r="AW29" s="108" t="s">
        <v>42</v>
      </c>
      <c r="AX29" s="143">
        <f>IF($R$8="","",$V7)</f>
      </c>
      <c r="AY29" s="143">
        <f>IF($R$8="","",$X7)</f>
      </c>
      <c r="AZ29"/>
      <c r="BC29" s="2"/>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row>
    <row r="30" spans="2:160" ht="12.75">
      <c r="B30" s="21"/>
      <c r="C30" s="29">
        <f t="shared" si="8"/>
        <v>7</v>
      </c>
      <c r="D30" s="89"/>
      <c r="E30" s="90"/>
      <c r="F30" s="114"/>
      <c r="G30" s="142">
        <f t="shared" si="0"/>
      </c>
      <c r="H30" s="100"/>
      <c r="I30" s="90"/>
      <c r="J30" s="91"/>
      <c r="K30" s="91"/>
      <c r="L30" s="92"/>
      <c r="M30" s="93"/>
      <c r="N30" s="94"/>
      <c r="O30" s="94"/>
      <c r="P30" s="94"/>
      <c r="Q30" s="94"/>
      <c r="R30" s="93"/>
      <c r="S30" s="94"/>
      <c r="T30" s="94"/>
      <c r="U30" s="94"/>
      <c r="V30" s="120"/>
      <c r="W30" s="94"/>
      <c r="X30" s="94"/>
      <c r="Y30" s="94"/>
      <c r="Z30" s="94"/>
      <c r="AA30" s="120"/>
      <c r="AB30" s="89"/>
      <c r="AC30" s="89"/>
      <c r="AD30" s="92"/>
      <c r="AE30" s="89"/>
      <c r="AF30" s="89"/>
      <c r="AG30" s="89"/>
      <c r="AH30" s="89"/>
      <c r="AI30" s="89"/>
      <c r="AJ30" s="33"/>
      <c r="AK30" s="8"/>
      <c r="AM30" s="108">
        <f t="shared" si="1"/>
      </c>
      <c r="AN30" s="108">
        <f t="shared" si="2"/>
      </c>
      <c r="AO30" s="108">
        <f t="shared" si="3"/>
      </c>
      <c r="AP30" s="108">
        <f t="shared" si="4"/>
        <v>0</v>
      </c>
      <c r="AQ30" s="108">
        <f t="shared" si="5"/>
        <v>0</v>
      </c>
      <c r="AR30" s="108">
        <f t="shared" si="6"/>
        <v>0</v>
      </c>
      <c r="AS30" s="108">
        <f t="shared" si="7"/>
        <v>0</v>
      </c>
      <c r="AT30" s="108"/>
      <c r="AU30" s="108" t="s">
        <v>90</v>
      </c>
      <c r="AV30" s="108">
        <v>2</v>
      </c>
      <c r="AW30" s="108" t="s">
        <v>43</v>
      </c>
      <c r="AX30" s="143">
        <f>IF($R$8="","",IF($R$8&lt;1600,"",$V8))</f>
      </c>
      <c r="AY30" s="143">
        <f>IF($R$8="","",IF($R$8&lt;1600,"",$X8))</f>
      </c>
      <c r="AZ30"/>
      <c r="BC30" s="2"/>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row>
    <row r="31" spans="2:160" ht="12.75">
      <c r="B31" s="21"/>
      <c r="C31" s="29">
        <f t="shared" si="8"/>
        <v>8</v>
      </c>
      <c r="D31" s="89"/>
      <c r="E31" s="90"/>
      <c r="F31" s="114"/>
      <c r="G31" s="142">
        <f t="shared" si="0"/>
      </c>
      <c r="H31" s="100"/>
      <c r="I31" s="90"/>
      <c r="J31" s="91"/>
      <c r="K31" s="91"/>
      <c r="L31" s="92"/>
      <c r="M31" s="93"/>
      <c r="N31" s="94"/>
      <c r="O31" s="94"/>
      <c r="P31" s="94"/>
      <c r="Q31" s="94"/>
      <c r="R31" s="93"/>
      <c r="S31" s="94"/>
      <c r="T31" s="94"/>
      <c r="U31" s="94"/>
      <c r="V31" s="120"/>
      <c r="W31" s="94"/>
      <c r="X31" s="94"/>
      <c r="Y31" s="94"/>
      <c r="Z31" s="94"/>
      <c r="AA31" s="120"/>
      <c r="AB31" s="89"/>
      <c r="AC31" s="89"/>
      <c r="AD31" s="92"/>
      <c r="AE31" s="89"/>
      <c r="AF31" s="89"/>
      <c r="AG31" s="89"/>
      <c r="AH31" s="89"/>
      <c r="AI31" s="89"/>
      <c r="AJ31" s="33"/>
      <c r="AK31" s="8"/>
      <c r="AM31" s="108">
        <f t="shared" si="1"/>
      </c>
      <c r="AN31" s="108">
        <f t="shared" si="2"/>
      </c>
      <c r="AO31" s="108">
        <f t="shared" si="3"/>
      </c>
      <c r="AP31" s="108">
        <f t="shared" si="4"/>
        <v>0</v>
      </c>
      <c r="AQ31" s="108">
        <f t="shared" si="5"/>
        <v>0</v>
      </c>
      <c r="AR31" s="108">
        <f t="shared" si="6"/>
        <v>0</v>
      </c>
      <c r="AS31" s="108">
        <f t="shared" si="7"/>
        <v>0</v>
      </c>
      <c r="AT31" s="108"/>
      <c r="AU31" s="108"/>
      <c r="AV31" s="108">
        <v>3</v>
      </c>
      <c r="AW31" s="108"/>
      <c r="AX31" s="143">
        <f>IF($R$8="","",IF($R$8&lt;1600,"",$V9))</f>
      </c>
      <c r="AY31" s="143">
        <f>IF($R$8="","",IF($R$8&lt;1600,"",$X9))</f>
      </c>
      <c r="AZ31"/>
      <c r="BC31" s="2"/>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row>
    <row r="32" spans="2:160" ht="12.75">
      <c r="B32" s="21"/>
      <c r="C32" s="29">
        <f t="shared" si="8"/>
        <v>9</v>
      </c>
      <c r="D32" s="89"/>
      <c r="E32" s="90"/>
      <c r="F32" s="114"/>
      <c r="G32" s="142">
        <f t="shared" si="0"/>
      </c>
      <c r="H32" s="100"/>
      <c r="I32" s="90"/>
      <c r="J32" s="91"/>
      <c r="K32" s="91"/>
      <c r="L32" s="92"/>
      <c r="M32" s="93"/>
      <c r="N32" s="94"/>
      <c r="O32" s="94"/>
      <c r="P32" s="94"/>
      <c r="Q32" s="94"/>
      <c r="R32" s="93"/>
      <c r="S32" s="94"/>
      <c r="T32" s="94"/>
      <c r="U32" s="94"/>
      <c r="V32" s="120"/>
      <c r="W32" s="94"/>
      <c r="X32" s="94"/>
      <c r="Y32" s="94"/>
      <c r="Z32" s="94"/>
      <c r="AA32" s="120"/>
      <c r="AB32" s="89"/>
      <c r="AC32" s="89"/>
      <c r="AD32" s="92"/>
      <c r="AE32" s="89"/>
      <c r="AF32" s="89"/>
      <c r="AG32" s="89"/>
      <c r="AH32" s="89"/>
      <c r="AI32" s="89"/>
      <c r="AJ32" s="33"/>
      <c r="AK32" s="8"/>
      <c r="AM32" s="108">
        <f t="shared" si="1"/>
      </c>
      <c r="AN32" s="108">
        <f t="shared" si="2"/>
      </c>
      <c r="AO32" s="108">
        <f t="shared" si="3"/>
      </c>
      <c r="AP32" s="108">
        <f t="shared" si="4"/>
        <v>0</v>
      </c>
      <c r="AQ32" s="108">
        <f t="shared" si="5"/>
        <v>0</v>
      </c>
      <c r="AR32" s="108">
        <f t="shared" si="6"/>
        <v>0</v>
      </c>
      <c r="AS32" s="108">
        <f t="shared" si="7"/>
        <v>0</v>
      </c>
      <c r="AT32" s="108"/>
      <c r="AU32" s="108"/>
      <c r="AV32" s="108">
        <v>4</v>
      </c>
      <c r="AW32" s="108"/>
      <c r="AX32" s="143">
        <f>IF($R$8="","",IF($R$8&lt;1600,"",$V10))</f>
      </c>
      <c r="AY32" s="143">
        <f>IF($R$8="","",IF($R$8&lt;1600,"",$X10))</f>
      </c>
      <c r="AZ32"/>
      <c r="BC32" s="2"/>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row>
    <row r="33" spans="2:160" ht="12.75">
      <c r="B33" s="21"/>
      <c r="C33" s="29">
        <f t="shared" si="8"/>
        <v>10</v>
      </c>
      <c r="D33" s="89"/>
      <c r="E33" s="90"/>
      <c r="F33" s="114"/>
      <c r="G33" s="142">
        <f t="shared" si="0"/>
      </c>
      <c r="H33" s="100"/>
      <c r="I33" s="90"/>
      <c r="J33" s="91"/>
      <c r="K33" s="91"/>
      <c r="L33" s="92"/>
      <c r="M33" s="93"/>
      <c r="N33" s="94"/>
      <c r="O33" s="94"/>
      <c r="P33" s="94"/>
      <c r="Q33" s="94"/>
      <c r="R33" s="93"/>
      <c r="S33" s="94"/>
      <c r="T33" s="94"/>
      <c r="U33" s="94"/>
      <c r="V33" s="120"/>
      <c r="W33" s="94"/>
      <c r="X33" s="94"/>
      <c r="Y33" s="94"/>
      <c r="Z33" s="94"/>
      <c r="AA33" s="120"/>
      <c r="AB33" s="89"/>
      <c r="AC33" s="89"/>
      <c r="AD33" s="92"/>
      <c r="AE33" s="89"/>
      <c r="AF33" s="89"/>
      <c r="AG33" s="89"/>
      <c r="AH33" s="89"/>
      <c r="AI33" s="89"/>
      <c r="AJ33" s="33"/>
      <c r="AK33" s="8"/>
      <c r="AM33" s="108">
        <f t="shared" si="1"/>
      </c>
      <c r="AN33" s="108">
        <f t="shared" si="2"/>
      </c>
      <c r="AO33" s="108">
        <f t="shared" si="3"/>
      </c>
      <c r="AP33" s="108">
        <f t="shared" si="4"/>
        <v>0</v>
      </c>
      <c r="AQ33" s="108">
        <f t="shared" si="5"/>
        <v>0</v>
      </c>
      <c r="AR33" s="108">
        <f t="shared" si="6"/>
        <v>0</v>
      </c>
      <c r="AS33" s="108">
        <f t="shared" si="7"/>
        <v>0</v>
      </c>
      <c r="AT33" s="108"/>
      <c r="AU33" s="108"/>
      <c r="AV33" s="108"/>
      <c r="AY33" s="143"/>
      <c r="AZ33"/>
      <c r="BC33" s="2"/>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row>
    <row r="34" spans="2:160" ht="12.75">
      <c r="B34" s="21"/>
      <c r="C34" s="29">
        <f t="shared" si="8"/>
        <v>11</v>
      </c>
      <c r="D34" s="89"/>
      <c r="E34" s="90"/>
      <c r="F34" s="114"/>
      <c r="G34" s="142">
        <f t="shared" si="0"/>
      </c>
      <c r="H34" s="100"/>
      <c r="I34" s="90"/>
      <c r="J34" s="91"/>
      <c r="K34" s="91"/>
      <c r="L34" s="92"/>
      <c r="M34" s="93"/>
      <c r="N34" s="94"/>
      <c r="O34" s="94"/>
      <c r="P34" s="94"/>
      <c r="Q34" s="94"/>
      <c r="R34" s="93"/>
      <c r="S34" s="94"/>
      <c r="T34" s="94"/>
      <c r="U34" s="94"/>
      <c r="V34" s="120"/>
      <c r="W34" s="94"/>
      <c r="X34" s="94"/>
      <c r="Y34" s="94"/>
      <c r="Z34" s="94"/>
      <c r="AA34" s="120"/>
      <c r="AB34" s="89"/>
      <c r="AC34" s="89"/>
      <c r="AD34" s="92"/>
      <c r="AE34" s="89"/>
      <c r="AF34" s="89"/>
      <c r="AG34" s="89"/>
      <c r="AH34" s="89"/>
      <c r="AI34" s="89"/>
      <c r="AJ34" s="33"/>
      <c r="AK34" s="8"/>
      <c r="AM34" s="108">
        <f t="shared" si="1"/>
      </c>
      <c r="AN34" s="108">
        <f t="shared" si="2"/>
      </c>
      <c r="AO34" s="108">
        <f t="shared" si="3"/>
      </c>
      <c r="AP34" s="108">
        <f t="shared" si="4"/>
        <v>0</v>
      </c>
      <c r="AQ34" s="108">
        <f t="shared" si="5"/>
        <v>0</v>
      </c>
      <c r="AR34" s="108">
        <f t="shared" si="6"/>
        <v>0</v>
      </c>
      <c r="AS34" s="108">
        <f t="shared" si="7"/>
        <v>0</v>
      </c>
      <c r="AT34" s="108"/>
      <c r="AU34" s="110"/>
      <c r="AV34" s="108"/>
      <c r="AY34" s="143"/>
      <c r="AZ34"/>
      <c r="BC34" s="2"/>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row>
    <row r="35" spans="2:160" ht="12.75">
      <c r="B35" s="21"/>
      <c r="C35" s="29">
        <f t="shared" si="8"/>
        <v>12</v>
      </c>
      <c r="D35" s="89"/>
      <c r="E35" s="90"/>
      <c r="F35" s="114"/>
      <c r="G35" s="142">
        <f t="shared" si="0"/>
      </c>
      <c r="H35" s="100"/>
      <c r="I35" s="90"/>
      <c r="J35" s="91"/>
      <c r="K35" s="91"/>
      <c r="L35" s="92"/>
      <c r="M35" s="93"/>
      <c r="N35" s="94"/>
      <c r="O35" s="94"/>
      <c r="P35" s="94"/>
      <c r="Q35" s="94"/>
      <c r="R35" s="93"/>
      <c r="S35" s="94"/>
      <c r="T35" s="94"/>
      <c r="U35" s="94"/>
      <c r="V35" s="120"/>
      <c r="W35" s="94"/>
      <c r="X35" s="94"/>
      <c r="Y35" s="94"/>
      <c r="Z35" s="94"/>
      <c r="AA35" s="120"/>
      <c r="AB35" s="89"/>
      <c r="AC35" s="89"/>
      <c r="AD35" s="92"/>
      <c r="AE35" s="89"/>
      <c r="AF35" s="89"/>
      <c r="AG35" s="89"/>
      <c r="AH35" s="89"/>
      <c r="AI35" s="89"/>
      <c r="AJ35" s="33"/>
      <c r="AK35" s="9"/>
      <c r="AM35" s="108">
        <f t="shared" si="1"/>
      </c>
      <c r="AN35" s="108">
        <f t="shared" si="2"/>
      </c>
      <c r="AO35" s="108">
        <f t="shared" si="3"/>
      </c>
      <c r="AP35" s="108">
        <f t="shared" si="4"/>
        <v>0</v>
      </c>
      <c r="AQ35" s="108">
        <f t="shared" si="5"/>
        <v>0</v>
      </c>
      <c r="AR35" s="108">
        <f t="shared" si="6"/>
        <v>0</v>
      </c>
      <c r="AS35" s="108">
        <f t="shared" si="7"/>
        <v>0</v>
      </c>
      <c r="AT35" s="108"/>
      <c r="AU35" s="108"/>
      <c r="AV35" s="108" t="s">
        <v>97</v>
      </c>
      <c r="AZ35"/>
      <c r="BC35" s="2"/>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row>
    <row r="36" spans="2:160" ht="12.75">
      <c r="B36" s="21"/>
      <c r="C36" s="29">
        <f t="shared" si="8"/>
        <v>13</v>
      </c>
      <c r="D36" s="89"/>
      <c r="E36" s="90"/>
      <c r="F36" s="114"/>
      <c r="G36" s="142">
        <f t="shared" si="0"/>
      </c>
      <c r="H36" s="100"/>
      <c r="I36" s="90"/>
      <c r="J36" s="91"/>
      <c r="K36" s="91"/>
      <c r="L36" s="92"/>
      <c r="M36" s="93"/>
      <c r="N36" s="94"/>
      <c r="O36" s="94"/>
      <c r="P36" s="94"/>
      <c r="Q36" s="94"/>
      <c r="R36" s="93"/>
      <c r="S36" s="94"/>
      <c r="T36" s="94"/>
      <c r="U36" s="94"/>
      <c r="V36" s="120"/>
      <c r="W36" s="94"/>
      <c r="X36" s="94"/>
      <c r="Y36" s="94"/>
      <c r="Z36" s="94"/>
      <c r="AA36" s="120"/>
      <c r="AB36" s="89"/>
      <c r="AC36" s="89"/>
      <c r="AD36" s="92"/>
      <c r="AE36" s="89"/>
      <c r="AF36" s="89"/>
      <c r="AG36" s="89"/>
      <c r="AH36" s="89"/>
      <c r="AI36" s="89"/>
      <c r="AJ36" s="33"/>
      <c r="AK36" s="9"/>
      <c r="AM36" s="108">
        <f t="shared" si="1"/>
      </c>
      <c r="AN36" s="108">
        <f t="shared" si="2"/>
      </c>
      <c r="AO36" s="108">
        <f t="shared" si="3"/>
      </c>
      <c r="AP36" s="108">
        <f t="shared" si="4"/>
        <v>0</v>
      </c>
      <c r="AQ36" s="108">
        <f t="shared" si="5"/>
        <v>0</v>
      </c>
      <c r="AR36" s="108">
        <f t="shared" si="6"/>
        <v>0</v>
      </c>
      <c r="AS36" s="108">
        <f t="shared" si="7"/>
        <v>0</v>
      </c>
      <c r="AT36" s="108"/>
      <c r="AU36" s="108"/>
      <c r="AV36" s="108" t="s">
        <v>98</v>
      </c>
      <c r="AZ36"/>
      <c r="BC36" s="2"/>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row>
    <row r="37" spans="2:160" ht="12.75">
      <c r="B37" s="21"/>
      <c r="C37" s="29">
        <f t="shared" si="8"/>
        <v>14</v>
      </c>
      <c r="D37" s="89"/>
      <c r="E37" s="90"/>
      <c r="F37" s="114"/>
      <c r="G37" s="142">
        <f t="shared" si="0"/>
      </c>
      <c r="H37" s="100"/>
      <c r="I37" s="90"/>
      <c r="J37" s="91"/>
      <c r="K37" s="91"/>
      <c r="L37" s="92"/>
      <c r="M37" s="93"/>
      <c r="N37" s="94"/>
      <c r="O37" s="94"/>
      <c r="P37" s="94"/>
      <c r="Q37" s="94"/>
      <c r="R37" s="93"/>
      <c r="S37" s="94"/>
      <c r="T37" s="94"/>
      <c r="U37" s="94"/>
      <c r="V37" s="120"/>
      <c r="W37" s="94"/>
      <c r="X37" s="94"/>
      <c r="Y37" s="94"/>
      <c r="Z37" s="94"/>
      <c r="AA37" s="120"/>
      <c r="AB37" s="89"/>
      <c r="AC37" s="89"/>
      <c r="AD37" s="92"/>
      <c r="AE37" s="89"/>
      <c r="AF37" s="89"/>
      <c r="AG37" s="89"/>
      <c r="AH37" s="89"/>
      <c r="AI37" s="89"/>
      <c r="AJ37" s="33"/>
      <c r="AK37" s="9"/>
      <c r="AM37" s="108">
        <f t="shared" si="1"/>
      </c>
      <c r="AN37" s="108">
        <f t="shared" si="2"/>
      </c>
      <c r="AO37" s="108">
        <f t="shared" si="3"/>
      </c>
      <c r="AP37" s="108">
        <f t="shared" si="4"/>
        <v>0</v>
      </c>
      <c r="AQ37" s="108">
        <f t="shared" si="5"/>
        <v>0</v>
      </c>
      <c r="AR37" s="108">
        <f t="shared" si="6"/>
        <v>0</v>
      </c>
      <c r="AS37" s="108">
        <f t="shared" si="7"/>
        <v>0</v>
      </c>
      <c r="AT37" s="108"/>
      <c r="AU37" s="108"/>
      <c r="AV37" s="108"/>
      <c r="AZ37"/>
      <c r="BC37" s="2"/>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row>
    <row r="38" spans="2:160" ht="12.75">
      <c r="B38" s="21"/>
      <c r="C38" s="29">
        <f t="shared" si="8"/>
        <v>15</v>
      </c>
      <c r="D38" s="89"/>
      <c r="E38" s="90"/>
      <c r="F38" s="114"/>
      <c r="G38" s="142">
        <f t="shared" si="0"/>
      </c>
      <c r="H38" s="100"/>
      <c r="I38" s="90"/>
      <c r="J38" s="91"/>
      <c r="K38" s="91"/>
      <c r="L38" s="92"/>
      <c r="M38" s="93"/>
      <c r="N38" s="94"/>
      <c r="O38" s="94"/>
      <c r="P38" s="94"/>
      <c r="Q38" s="94"/>
      <c r="R38" s="93"/>
      <c r="S38" s="94"/>
      <c r="T38" s="94"/>
      <c r="U38" s="94"/>
      <c r="V38" s="120"/>
      <c r="W38" s="94"/>
      <c r="X38" s="94"/>
      <c r="Y38" s="94"/>
      <c r="Z38" s="94"/>
      <c r="AA38" s="120"/>
      <c r="AB38" s="89"/>
      <c r="AC38" s="89"/>
      <c r="AD38" s="92"/>
      <c r="AE38" s="89"/>
      <c r="AF38" s="89"/>
      <c r="AG38" s="89"/>
      <c r="AH38" s="89"/>
      <c r="AI38" s="89"/>
      <c r="AJ38" s="33"/>
      <c r="AK38" s="9"/>
      <c r="AM38" s="108">
        <f t="shared" si="1"/>
      </c>
      <c r="AN38" s="108">
        <f t="shared" si="2"/>
      </c>
      <c r="AO38" s="108">
        <f t="shared" si="3"/>
      </c>
      <c r="AP38" s="108">
        <f t="shared" si="4"/>
        <v>0</v>
      </c>
      <c r="AQ38" s="108">
        <f t="shared" si="5"/>
        <v>0</v>
      </c>
      <c r="AR38" s="108">
        <f t="shared" si="6"/>
        <v>0</v>
      </c>
      <c r="AS38" s="108">
        <f t="shared" si="7"/>
        <v>0</v>
      </c>
      <c r="AT38" s="108"/>
      <c r="AU38" s="108"/>
      <c r="AV38" s="108"/>
      <c r="AZ38"/>
      <c r="BC38" s="2"/>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row>
    <row r="39" spans="2:160" ht="12.75">
      <c r="B39" s="21"/>
      <c r="C39" s="29">
        <f t="shared" si="8"/>
        <v>16</v>
      </c>
      <c r="D39" s="89"/>
      <c r="E39" s="90"/>
      <c r="F39" s="114"/>
      <c r="G39" s="142">
        <f t="shared" si="0"/>
      </c>
      <c r="H39" s="100"/>
      <c r="I39" s="90"/>
      <c r="J39" s="91"/>
      <c r="K39" s="91"/>
      <c r="L39" s="92"/>
      <c r="M39" s="93"/>
      <c r="N39" s="94"/>
      <c r="O39" s="94"/>
      <c r="P39" s="94"/>
      <c r="Q39" s="94"/>
      <c r="R39" s="93"/>
      <c r="S39" s="94"/>
      <c r="T39" s="94"/>
      <c r="U39" s="94"/>
      <c r="V39" s="120"/>
      <c r="W39" s="94"/>
      <c r="X39" s="94"/>
      <c r="Y39" s="94"/>
      <c r="Z39" s="94"/>
      <c r="AA39" s="120"/>
      <c r="AB39" s="89"/>
      <c r="AC39" s="89"/>
      <c r="AD39" s="92"/>
      <c r="AE39" s="89"/>
      <c r="AF39" s="89"/>
      <c r="AG39" s="89"/>
      <c r="AH39" s="89"/>
      <c r="AI39" s="89"/>
      <c r="AJ39" s="33"/>
      <c r="AK39" s="9"/>
      <c r="AM39" s="108">
        <f t="shared" si="1"/>
      </c>
      <c r="AN39" s="108">
        <f t="shared" si="2"/>
      </c>
      <c r="AO39" s="108">
        <f t="shared" si="3"/>
      </c>
      <c r="AP39" s="108">
        <f t="shared" si="4"/>
        <v>0</v>
      </c>
      <c r="AQ39" s="108">
        <f t="shared" si="5"/>
        <v>0</v>
      </c>
      <c r="AR39" s="108">
        <f t="shared" si="6"/>
        <v>0</v>
      </c>
      <c r="AS39" s="108">
        <f t="shared" si="7"/>
        <v>0</v>
      </c>
      <c r="AT39" s="108"/>
      <c r="AU39" s="108"/>
      <c r="AV39" s="108"/>
      <c r="AZ39"/>
      <c r="BC39" s="2"/>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row>
    <row r="40" spans="2:160" ht="12.75">
      <c r="B40" s="21"/>
      <c r="C40" s="29">
        <f t="shared" si="8"/>
        <v>17</v>
      </c>
      <c r="D40" s="89"/>
      <c r="E40" s="90"/>
      <c r="F40" s="114"/>
      <c r="G40" s="142">
        <f t="shared" si="0"/>
      </c>
      <c r="H40" s="100"/>
      <c r="I40" s="90"/>
      <c r="J40" s="91"/>
      <c r="K40" s="91"/>
      <c r="L40" s="92"/>
      <c r="M40" s="93"/>
      <c r="N40" s="94"/>
      <c r="O40" s="94"/>
      <c r="P40" s="94"/>
      <c r="Q40" s="94"/>
      <c r="R40" s="93"/>
      <c r="S40" s="94"/>
      <c r="T40" s="94"/>
      <c r="U40" s="94"/>
      <c r="V40" s="120"/>
      <c r="W40" s="94"/>
      <c r="X40" s="94"/>
      <c r="Y40" s="94"/>
      <c r="Z40" s="94"/>
      <c r="AA40" s="120"/>
      <c r="AB40" s="89"/>
      <c r="AC40" s="89"/>
      <c r="AD40" s="92"/>
      <c r="AE40" s="89"/>
      <c r="AF40" s="89"/>
      <c r="AG40" s="89"/>
      <c r="AH40" s="89"/>
      <c r="AI40" s="89"/>
      <c r="AJ40" s="33"/>
      <c r="AK40" s="9"/>
      <c r="AM40" s="108">
        <f t="shared" si="1"/>
      </c>
      <c r="AN40" s="108">
        <f t="shared" si="2"/>
      </c>
      <c r="AO40" s="108">
        <f t="shared" si="3"/>
      </c>
      <c r="AP40" s="108">
        <f t="shared" si="4"/>
        <v>0</v>
      </c>
      <c r="AQ40" s="108">
        <f t="shared" si="5"/>
        <v>0</v>
      </c>
      <c r="AR40" s="108">
        <f t="shared" si="6"/>
        <v>0</v>
      </c>
      <c r="AS40" s="108">
        <f t="shared" si="7"/>
        <v>0</v>
      </c>
      <c r="AT40" s="108"/>
      <c r="AU40" s="108"/>
      <c r="AV40" s="108"/>
      <c r="AZ40"/>
      <c r="BC40" s="2"/>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row>
    <row r="41" spans="2:160" ht="12.75">
      <c r="B41" s="21"/>
      <c r="C41" s="29">
        <f t="shared" si="8"/>
        <v>18</v>
      </c>
      <c r="D41" s="89"/>
      <c r="E41" s="90"/>
      <c r="F41" s="114"/>
      <c r="G41" s="142">
        <f t="shared" si="0"/>
      </c>
      <c r="H41" s="100"/>
      <c r="I41" s="90"/>
      <c r="J41" s="91"/>
      <c r="K41" s="91"/>
      <c r="L41" s="92"/>
      <c r="M41" s="93"/>
      <c r="N41" s="94"/>
      <c r="O41" s="94"/>
      <c r="P41" s="94"/>
      <c r="Q41" s="94"/>
      <c r="R41" s="93"/>
      <c r="S41" s="94"/>
      <c r="T41" s="94"/>
      <c r="U41" s="94"/>
      <c r="V41" s="120"/>
      <c r="W41" s="94"/>
      <c r="X41" s="94"/>
      <c r="Y41" s="94"/>
      <c r="Z41" s="94"/>
      <c r="AA41" s="120"/>
      <c r="AB41" s="89"/>
      <c r="AC41" s="89"/>
      <c r="AD41" s="92"/>
      <c r="AE41" s="89"/>
      <c r="AF41" s="89"/>
      <c r="AG41" s="89"/>
      <c r="AH41" s="89"/>
      <c r="AI41" s="89"/>
      <c r="AJ41" s="33"/>
      <c r="AK41" s="9"/>
      <c r="AM41" s="108">
        <f t="shared" si="1"/>
      </c>
      <c r="AN41" s="108">
        <f t="shared" si="2"/>
      </c>
      <c r="AO41" s="108">
        <f t="shared" si="3"/>
      </c>
      <c r="AP41" s="108">
        <f t="shared" si="4"/>
        <v>0</v>
      </c>
      <c r="AQ41" s="108">
        <f t="shared" si="5"/>
        <v>0</v>
      </c>
      <c r="AR41" s="108">
        <f t="shared" si="6"/>
        <v>0</v>
      </c>
      <c r="AS41" s="108">
        <f t="shared" si="7"/>
        <v>0</v>
      </c>
      <c r="AT41" s="108"/>
      <c r="AU41" s="108"/>
      <c r="AV41" s="108"/>
      <c r="AZ41"/>
      <c r="BC41" s="2"/>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row>
    <row r="42" spans="2:160" ht="12.75">
      <c r="B42" s="21"/>
      <c r="C42" s="29">
        <f t="shared" si="8"/>
        <v>19</v>
      </c>
      <c r="D42" s="89"/>
      <c r="E42" s="90"/>
      <c r="F42" s="114"/>
      <c r="G42" s="142">
        <f t="shared" si="0"/>
      </c>
      <c r="H42" s="100"/>
      <c r="I42" s="90"/>
      <c r="J42" s="91"/>
      <c r="K42" s="91"/>
      <c r="L42" s="92"/>
      <c r="M42" s="93"/>
      <c r="N42" s="94"/>
      <c r="O42" s="94"/>
      <c r="P42" s="94"/>
      <c r="Q42" s="94"/>
      <c r="R42" s="93"/>
      <c r="S42" s="94"/>
      <c r="T42" s="94"/>
      <c r="U42" s="94"/>
      <c r="V42" s="120"/>
      <c r="W42" s="94"/>
      <c r="X42" s="94"/>
      <c r="Y42" s="94"/>
      <c r="Z42" s="94"/>
      <c r="AA42" s="120"/>
      <c r="AB42" s="89"/>
      <c r="AC42" s="89"/>
      <c r="AD42" s="92"/>
      <c r="AE42" s="89"/>
      <c r="AF42" s="89"/>
      <c r="AG42" s="89"/>
      <c r="AH42" s="89"/>
      <c r="AI42" s="89"/>
      <c r="AJ42" s="33"/>
      <c r="AK42" s="9"/>
      <c r="AM42" s="108">
        <f t="shared" si="1"/>
      </c>
      <c r="AN42" s="108">
        <f t="shared" si="2"/>
      </c>
      <c r="AO42" s="108">
        <f t="shared" si="3"/>
      </c>
      <c r="AP42" s="108">
        <f t="shared" si="4"/>
        <v>0</v>
      </c>
      <c r="AQ42" s="108">
        <f t="shared" si="5"/>
        <v>0</v>
      </c>
      <c r="AR42" s="108">
        <f t="shared" si="6"/>
        <v>0</v>
      </c>
      <c r="AS42" s="108">
        <f t="shared" si="7"/>
        <v>0</v>
      </c>
      <c r="AT42" s="108"/>
      <c r="AU42" s="108"/>
      <c r="AV42" s="108"/>
      <c r="AZ42"/>
      <c r="BC42" s="2"/>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row>
    <row r="43" spans="2:160" ht="12.75">
      <c r="B43" s="21"/>
      <c r="C43" s="29">
        <f t="shared" si="8"/>
        <v>20</v>
      </c>
      <c r="D43" s="89"/>
      <c r="E43" s="90"/>
      <c r="F43" s="114"/>
      <c r="G43" s="142">
        <f t="shared" si="0"/>
      </c>
      <c r="H43" s="100"/>
      <c r="I43" s="90"/>
      <c r="J43" s="91"/>
      <c r="K43" s="91"/>
      <c r="L43" s="92"/>
      <c r="M43" s="93"/>
      <c r="N43" s="94"/>
      <c r="O43" s="94"/>
      <c r="P43" s="94"/>
      <c r="Q43" s="94"/>
      <c r="R43" s="93"/>
      <c r="S43" s="94"/>
      <c r="T43" s="94"/>
      <c r="U43" s="94"/>
      <c r="V43" s="120"/>
      <c r="W43" s="94"/>
      <c r="X43" s="94"/>
      <c r="Y43" s="94"/>
      <c r="Z43" s="94"/>
      <c r="AA43" s="120"/>
      <c r="AB43" s="89"/>
      <c r="AC43" s="89"/>
      <c r="AD43" s="92"/>
      <c r="AE43" s="89"/>
      <c r="AF43" s="89"/>
      <c r="AG43" s="89"/>
      <c r="AH43" s="89"/>
      <c r="AI43" s="89"/>
      <c r="AJ43" s="33"/>
      <c r="AK43" s="9"/>
      <c r="AM43" s="108">
        <f t="shared" si="1"/>
      </c>
      <c r="AN43" s="108">
        <f t="shared" si="2"/>
      </c>
      <c r="AO43" s="108">
        <f t="shared" si="3"/>
      </c>
      <c r="AP43" s="108">
        <f t="shared" si="4"/>
        <v>0</v>
      </c>
      <c r="AQ43" s="108">
        <f t="shared" si="5"/>
        <v>0</v>
      </c>
      <c r="AR43" s="108">
        <f t="shared" si="6"/>
        <v>0</v>
      </c>
      <c r="AS43" s="108">
        <f t="shared" si="7"/>
        <v>0</v>
      </c>
      <c r="AT43" s="108"/>
      <c r="AU43" s="108"/>
      <c r="AV43" s="108"/>
      <c r="AZ43"/>
      <c r="BC43" s="2"/>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row>
    <row r="44" spans="2:160" ht="12.75">
      <c r="B44" s="21"/>
      <c r="C44" s="29">
        <f t="shared" si="8"/>
        <v>21</v>
      </c>
      <c r="D44" s="89"/>
      <c r="E44" s="90"/>
      <c r="F44" s="114"/>
      <c r="G44" s="142">
        <f t="shared" si="0"/>
      </c>
      <c r="H44" s="100"/>
      <c r="I44" s="90"/>
      <c r="J44" s="91"/>
      <c r="K44" s="91"/>
      <c r="L44" s="92"/>
      <c r="M44" s="93"/>
      <c r="N44" s="94"/>
      <c r="O44" s="94"/>
      <c r="P44" s="94"/>
      <c r="Q44" s="94"/>
      <c r="R44" s="93"/>
      <c r="S44" s="94"/>
      <c r="T44" s="94"/>
      <c r="U44" s="94"/>
      <c r="V44" s="120"/>
      <c r="W44" s="94"/>
      <c r="X44" s="94"/>
      <c r="Y44" s="94"/>
      <c r="Z44" s="94"/>
      <c r="AA44" s="120"/>
      <c r="AB44" s="89"/>
      <c r="AC44" s="89"/>
      <c r="AD44" s="92"/>
      <c r="AE44" s="89"/>
      <c r="AF44" s="89"/>
      <c r="AG44" s="89"/>
      <c r="AH44" s="89"/>
      <c r="AI44" s="89"/>
      <c r="AJ44" s="33"/>
      <c r="AK44" s="9"/>
      <c r="AM44" s="108">
        <f t="shared" si="1"/>
      </c>
      <c r="AN44" s="108">
        <f t="shared" si="2"/>
      </c>
      <c r="AO44" s="108">
        <f t="shared" si="3"/>
      </c>
      <c r="AP44" s="108">
        <f t="shared" si="4"/>
        <v>0</v>
      </c>
      <c r="AQ44" s="108">
        <f t="shared" si="5"/>
        <v>0</v>
      </c>
      <c r="AR44" s="108">
        <f t="shared" si="6"/>
        <v>0</v>
      </c>
      <c r="AS44" s="108">
        <f t="shared" si="7"/>
        <v>0</v>
      </c>
      <c r="AT44" s="108"/>
      <c r="AU44" s="108"/>
      <c r="AV44" s="108"/>
      <c r="AZ44"/>
      <c r="BC44" s="2"/>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row>
    <row r="45" spans="2:160" ht="12.75">
      <c r="B45" s="21"/>
      <c r="C45" s="29">
        <f t="shared" si="8"/>
        <v>22</v>
      </c>
      <c r="D45" s="89"/>
      <c r="E45" s="90"/>
      <c r="F45" s="114"/>
      <c r="G45" s="142">
        <f t="shared" si="0"/>
      </c>
      <c r="H45" s="100"/>
      <c r="I45" s="90"/>
      <c r="J45" s="91"/>
      <c r="K45" s="91"/>
      <c r="L45" s="92"/>
      <c r="M45" s="93"/>
      <c r="N45" s="94"/>
      <c r="O45" s="94"/>
      <c r="P45" s="94"/>
      <c r="Q45" s="94"/>
      <c r="R45" s="93"/>
      <c r="S45" s="94"/>
      <c r="T45" s="94"/>
      <c r="U45" s="94"/>
      <c r="V45" s="120"/>
      <c r="W45" s="94"/>
      <c r="X45" s="94"/>
      <c r="Y45" s="94"/>
      <c r="Z45" s="94"/>
      <c r="AA45" s="120"/>
      <c r="AB45" s="89"/>
      <c r="AC45" s="89"/>
      <c r="AD45" s="92"/>
      <c r="AE45" s="89"/>
      <c r="AF45" s="89"/>
      <c r="AG45" s="89"/>
      <c r="AH45" s="89"/>
      <c r="AI45" s="89"/>
      <c r="AJ45" s="33"/>
      <c r="AK45" s="9"/>
      <c r="AM45" s="108">
        <f t="shared" si="1"/>
      </c>
      <c r="AN45" s="108">
        <f t="shared" si="2"/>
      </c>
      <c r="AO45" s="108">
        <f t="shared" si="3"/>
      </c>
      <c r="AP45" s="108">
        <f t="shared" si="4"/>
        <v>0</v>
      </c>
      <c r="AQ45" s="108">
        <f t="shared" si="5"/>
        <v>0</v>
      </c>
      <c r="AR45" s="108">
        <f t="shared" si="6"/>
        <v>0</v>
      </c>
      <c r="AS45" s="108">
        <f t="shared" si="7"/>
        <v>0</v>
      </c>
      <c r="AT45" s="108"/>
      <c r="AU45" s="108"/>
      <c r="AV45" s="108"/>
      <c r="AZ45"/>
      <c r="BC45" s="2"/>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row>
    <row r="46" spans="2:160" ht="12.75">
      <c r="B46" s="21"/>
      <c r="C46" s="29">
        <f t="shared" si="8"/>
        <v>23</v>
      </c>
      <c r="D46" s="89"/>
      <c r="E46" s="90"/>
      <c r="F46" s="114"/>
      <c r="G46" s="142">
        <f t="shared" si="0"/>
      </c>
      <c r="H46" s="100"/>
      <c r="I46" s="90"/>
      <c r="J46" s="91"/>
      <c r="K46" s="91"/>
      <c r="L46" s="92"/>
      <c r="M46" s="93"/>
      <c r="N46" s="94"/>
      <c r="O46" s="94"/>
      <c r="P46" s="94"/>
      <c r="Q46" s="94"/>
      <c r="R46" s="93"/>
      <c r="S46" s="94"/>
      <c r="T46" s="94"/>
      <c r="U46" s="94"/>
      <c r="V46" s="120"/>
      <c r="W46" s="94"/>
      <c r="X46" s="94"/>
      <c r="Y46" s="94"/>
      <c r="Z46" s="94"/>
      <c r="AA46" s="120"/>
      <c r="AB46" s="89"/>
      <c r="AC46" s="89"/>
      <c r="AD46" s="92"/>
      <c r="AE46" s="89"/>
      <c r="AF46" s="89"/>
      <c r="AG46" s="89"/>
      <c r="AH46" s="89"/>
      <c r="AI46" s="89"/>
      <c r="AJ46" s="33"/>
      <c r="AK46" s="9"/>
      <c r="AM46" s="108">
        <f t="shared" si="1"/>
      </c>
      <c r="AN46" s="108">
        <f t="shared" si="2"/>
      </c>
      <c r="AO46" s="108">
        <f t="shared" si="3"/>
      </c>
      <c r="AP46" s="108">
        <f t="shared" si="4"/>
        <v>0</v>
      </c>
      <c r="AQ46" s="108">
        <f t="shared" si="5"/>
        <v>0</v>
      </c>
      <c r="AR46" s="108">
        <f t="shared" si="6"/>
        <v>0</v>
      </c>
      <c r="AS46" s="108">
        <f t="shared" si="7"/>
        <v>0</v>
      </c>
      <c r="AT46" s="108"/>
      <c r="AU46" s="108"/>
      <c r="AV46" s="108"/>
      <c r="AZ46"/>
      <c r="BC46" s="2"/>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row>
    <row r="47" spans="2:160" ht="12.75">
      <c r="B47" s="21"/>
      <c r="C47" s="29">
        <f t="shared" si="8"/>
        <v>24</v>
      </c>
      <c r="D47" s="89"/>
      <c r="E47" s="90"/>
      <c r="F47" s="114"/>
      <c r="G47" s="142">
        <f t="shared" si="0"/>
      </c>
      <c r="H47" s="100"/>
      <c r="I47" s="90"/>
      <c r="J47" s="91"/>
      <c r="K47" s="91"/>
      <c r="L47" s="92"/>
      <c r="M47" s="93"/>
      <c r="N47" s="94"/>
      <c r="O47" s="94"/>
      <c r="P47" s="94"/>
      <c r="Q47" s="94"/>
      <c r="R47" s="93"/>
      <c r="S47" s="94"/>
      <c r="T47" s="94"/>
      <c r="U47" s="94"/>
      <c r="V47" s="120"/>
      <c r="W47" s="94"/>
      <c r="X47" s="94"/>
      <c r="Y47" s="94"/>
      <c r="Z47" s="94"/>
      <c r="AA47" s="120"/>
      <c r="AB47" s="89"/>
      <c r="AC47" s="89"/>
      <c r="AD47" s="92"/>
      <c r="AE47" s="89"/>
      <c r="AF47" s="89"/>
      <c r="AG47" s="89"/>
      <c r="AH47" s="89"/>
      <c r="AI47" s="89"/>
      <c r="AJ47" s="33"/>
      <c r="AK47" s="9"/>
      <c r="AM47" s="108">
        <f t="shared" si="1"/>
      </c>
      <c r="AN47" s="108">
        <f t="shared" si="2"/>
      </c>
      <c r="AO47" s="108">
        <f t="shared" si="3"/>
      </c>
      <c r="AP47" s="108">
        <f t="shared" si="4"/>
        <v>0</v>
      </c>
      <c r="AQ47" s="108">
        <f t="shared" si="5"/>
        <v>0</v>
      </c>
      <c r="AR47" s="108">
        <f t="shared" si="6"/>
        <v>0</v>
      </c>
      <c r="AS47" s="108">
        <f t="shared" si="7"/>
        <v>0</v>
      </c>
      <c r="AT47" s="108"/>
      <c r="AU47" s="108"/>
      <c r="AV47" s="108"/>
      <c r="AZ47"/>
      <c r="BC47" s="2"/>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row>
    <row r="48" spans="2:160" ht="12.75">
      <c r="B48" s="21"/>
      <c r="C48" s="29">
        <f t="shared" si="8"/>
        <v>25</v>
      </c>
      <c r="D48" s="89"/>
      <c r="E48" s="90"/>
      <c r="F48" s="114"/>
      <c r="G48" s="142">
        <f t="shared" si="0"/>
      </c>
      <c r="H48" s="100"/>
      <c r="I48" s="90"/>
      <c r="J48" s="91"/>
      <c r="K48" s="91"/>
      <c r="L48" s="92"/>
      <c r="M48" s="93"/>
      <c r="N48" s="94"/>
      <c r="O48" s="94"/>
      <c r="P48" s="94"/>
      <c r="Q48" s="94"/>
      <c r="R48" s="93"/>
      <c r="S48" s="94"/>
      <c r="T48" s="94"/>
      <c r="U48" s="94"/>
      <c r="V48" s="120"/>
      <c r="W48" s="94"/>
      <c r="X48" s="94"/>
      <c r="Y48" s="94"/>
      <c r="Z48" s="94"/>
      <c r="AA48" s="120"/>
      <c r="AB48" s="89"/>
      <c r="AC48" s="89"/>
      <c r="AD48" s="92"/>
      <c r="AE48" s="89"/>
      <c r="AF48" s="89"/>
      <c r="AG48" s="89"/>
      <c r="AH48" s="89"/>
      <c r="AI48" s="89"/>
      <c r="AJ48" s="33"/>
      <c r="AK48" s="9"/>
      <c r="AM48" s="108">
        <f t="shared" si="1"/>
      </c>
      <c r="AN48" s="108">
        <f t="shared" si="2"/>
      </c>
      <c r="AO48" s="108">
        <f t="shared" si="3"/>
      </c>
      <c r="AP48" s="108">
        <f t="shared" si="4"/>
        <v>0</v>
      </c>
      <c r="AQ48" s="108">
        <f t="shared" si="5"/>
        <v>0</v>
      </c>
      <c r="AR48" s="108">
        <f t="shared" si="6"/>
        <v>0</v>
      </c>
      <c r="AS48" s="108">
        <f t="shared" si="7"/>
        <v>0</v>
      </c>
      <c r="AT48" s="108"/>
      <c r="AU48" s="108"/>
      <c r="AV48" s="108"/>
      <c r="AZ48"/>
      <c r="BC48" s="2"/>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row>
    <row r="49" spans="2:160" ht="12.75">
      <c r="B49" s="21"/>
      <c r="C49" s="29">
        <f t="shared" si="8"/>
        <v>26</v>
      </c>
      <c r="D49" s="89"/>
      <c r="E49" s="90"/>
      <c r="F49" s="114"/>
      <c r="G49" s="142">
        <f t="shared" si="0"/>
      </c>
      <c r="H49" s="100"/>
      <c r="I49" s="90"/>
      <c r="J49" s="91"/>
      <c r="K49" s="91"/>
      <c r="L49" s="92"/>
      <c r="M49" s="93"/>
      <c r="N49" s="94"/>
      <c r="O49" s="94"/>
      <c r="P49" s="94"/>
      <c r="Q49" s="94"/>
      <c r="R49" s="93"/>
      <c r="S49" s="94"/>
      <c r="T49" s="94"/>
      <c r="U49" s="94"/>
      <c r="V49" s="120"/>
      <c r="W49" s="94"/>
      <c r="X49" s="94"/>
      <c r="Y49" s="94"/>
      <c r="Z49" s="94"/>
      <c r="AA49" s="120"/>
      <c r="AB49" s="89"/>
      <c r="AC49" s="89"/>
      <c r="AD49" s="92"/>
      <c r="AE49" s="89"/>
      <c r="AF49" s="89"/>
      <c r="AG49" s="89"/>
      <c r="AH49" s="89"/>
      <c r="AI49" s="89"/>
      <c r="AJ49" s="33"/>
      <c r="AK49" s="9"/>
      <c r="AM49" s="108">
        <f t="shared" si="1"/>
      </c>
      <c r="AN49" s="108">
        <f t="shared" si="2"/>
      </c>
      <c r="AO49" s="108">
        <f t="shared" si="3"/>
      </c>
      <c r="AP49" s="108">
        <f t="shared" si="4"/>
        <v>0</v>
      </c>
      <c r="AQ49" s="108">
        <f t="shared" si="5"/>
        <v>0</v>
      </c>
      <c r="AR49" s="108">
        <f t="shared" si="6"/>
        <v>0</v>
      </c>
      <c r="AS49" s="108">
        <f t="shared" si="7"/>
        <v>0</v>
      </c>
      <c r="AT49" s="108"/>
      <c r="AU49" s="108"/>
      <c r="AV49" s="108"/>
      <c r="AZ49"/>
      <c r="BC49" s="2"/>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row>
    <row r="50" spans="2:160" ht="12.75">
      <c r="B50" s="21"/>
      <c r="C50" s="29">
        <f t="shared" si="8"/>
        <v>27</v>
      </c>
      <c r="D50" s="89"/>
      <c r="E50" s="90"/>
      <c r="F50" s="114"/>
      <c r="G50" s="142">
        <f t="shared" si="0"/>
      </c>
      <c r="H50" s="100"/>
      <c r="I50" s="90"/>
      <c r="J50" s="91"/>
      <c r="K50" s="91"/>
      <c r="L50" s="92"/>
      <c r="M50" s="93"/>
      <c r="N50" s="94"/>
      <c r="O50" s="94"/>
      <c r="P50" s="94"/>
      <c r="Q50" s="94"/>
      <c r="R50" s="93"/>
      <c r="S50" s="94"/>
      <c r="T50" s="94"/>
      <c r="U50" s="94"/>
      <c r="V50" s="120"/>
      <c r="W50" s="94"/>
      <c r="X50" s="94"/>
      <c r="Y50" s="94"/>
      <c r="Z50" s="94"/>
      <c r="AA50" s="120"/>
      <c r="AB50" s="89"/>
      <c r="AC50" s="89"/>
      <c r="AD50" s="92"/>
      <c r="AE50" s="89"/>
      <c r="AF50" s="89"/>
      <c r="AG50" s="89"/>
      <c r="AH50" s="89"/>
      <c r="AI50" s="89"/>
      <c r="AJ50" s="33"/>
      <c r="AK50" s="9"/>
      <c r="AM50" s="108">
        <f t="shared" si="1"/>
      </c>
      <c r="AN50" s="108">
        <f t="shared" si="2"/>
      </c>
      <c r="AO50" s="108">
        <f t="shared" si="3"/>
      </c>
      <c r="AP50" s="108">
        <f t="shared" si="4"/>
        <v>0</v>
      </c>
      <c r="AQ50" s="108">
        <f t="shared" si="5"/>
        <v>0</v>
      </c>
      <c r="AR50" s="108">
        <f t="shared" si="6"/>
        <v>0</v>
      </c>
      <c r="AS50" s="108">
        <f t="shared" si="7"/>
        <v>0</v>
      </c>
      <c r="AT50" s="108"/>
      <c r="AU50" s="108"/>
      <c r="AV50" s="108"/>
      <c r="AZ50"/>
      <c r="BC50" s="2"/>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row>
    <row r="51" spans="2:160" ht="12.75">
      <c r="B51" s="21"/>
      <c r="C51" s="29">
        <f t="shared" si="8"/>
        <v>28</v>
      </c>
      <c r="D51" s="89"/>
      <c r="E51" s="90"/>
      <c r="F51" s="114"/>
      <c r="G51" s="142">
        <f t="shared" si="0"/>
      </c>
      <c r="H51" s="100"/>
      <c r="I51" s="90"/>
      <c r="J51" s="91"/>
      <c r="K51" s="91"/>
      <c r="L51" s="92"/>
      <c r="M51" s="93"/>
      <c r="N51" s="94"/>
      <c r="O51" s="94"/>
      <c r="P51" s="94"/>
      <c r="Q51" s="94"/>
      <c r="R51" s="93"/>
      <c r="S51" s="94"/>
      <c r="T51" s="94"/>
      <c r="U51" s="94"/>
      <c r="V51" s="120"/>
      <c r="W51" s="94"/>
      <c r="X51" s="94"/>
      <c r="Y51" s="94"/>
      <c r="Z51" s="94"/>
      <c r="AA51" s="120"/>
      <c r="AB51" s="89"/>
      <c r="AC51" s="89"/>
      <c r="AD51" s="92"/>
      <c r="AE51" s="89"/>
      <c r="AF51" s="89"/>
      <c r="AG51" s="89"/>
      <c r="AH51" s="89"/>
      <c r="AI51" s="89"/>
      <c r="AJ51" s="33"/>
      <c r="AK51" s="9"/>
      <c r="AM51" s="108">
        <f t="shared" si="1"/>
      </c>
      <c r="AN51" s="108">
        <f t="shared" si="2"/>
      </c>
      <c r="AO51" s="108">
        <f t="shared" si="3"/>
      </c>
      <c r="AP51" s="108">
        <f t="shared" si="4"/>
        <v>0</v>
      </c>
      <c r="AQ51" s="108">
        <f t="shared" si="5"/>
        <v>0</v>
      </c>
      <c r="AR51" s="108">
        <f t="shared" si="6"/>
        <v>0</v>
      </c>
      <c r="AS51" s="108">
        <f t="shared" si="7"/>
        <v>0</v>
      </c>
      <c r="AT51" s="108"/>
      <c r="AU51" s="108"/>
      <c r="AV51" s="108"/>
      <c r="AZ51"/>
      <c r="BC51" s="2"/>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row>
    <row r="52" spans="2:160" ht="12.75">
      <c r="B52" s="21"/>
      <c r="C52" s="29">
        <f t="shared" si="8"/>
        <v>29</v>
      </c>
      <c r="D52" s="89"/>
      <c r="E52" s="90"/>
      <c r="F52" s="114"/>
      <c r="G52" s="142">
        <f t="shared" si="0"/>
      </c>
      <c r="H52" s="100"/>
      <c r="I52" s="90"/>
      <c r="J52" s="91"/>
      <c r="K52" s="91"/>
      <c r="L52" s="92"/>
      <c r="M52" s="93"/>
      <c r="N52" s="94"/>
      <c r="O52" s="94"/>
      <c r="P52" s="94"/>
      <c r="Q52" s="94"/>
      <c r="R52" s="93"/>
      <c r="S52" s="94"/>
      <c r="T52" s="94"/>
      <c r="U52" s="94"/>
      <c r="V52" s="120"/>
      <c r="W52" s="94"/>
      <c r="X52" s="94"/>
      <c r="Y52" s="94"/>
      <c r="Z52" s="94"/>
      <c r="AA52" s="120"/>
      <c r="AB52" s="89"/>
      <c r="AC52" s="89"/>
      <c r="AD52" s="92"/>
      <c r="AE52" s="89"/>
      <c r="AF52" s="89"/>
      <c r="AG52" s="89"/>
      <c r="AH52" s="89"/>
      <c r="AI52" s="89"/>
      <c r="AJ52" s="33"/>
      <c r="AK52" s="9"/>
      <c r="AM52" s="108">
        <f t="shared" si="1"/>
      </c>
      <c r="AN52" s="108">
        <f t="shared" si="2"/>
      </c>
      <c r="AO52" s="108">
        <f t="shared" si="3"/>
      </c>
      <c r="AP52" s="108">
        <f t="shared" si="4"/>
        <v>0</v>
      </c>
      <c r="AQ52" s="108">
        <f t="shared" si="5"/>
        <v>0</v>
      </c>
      <c r="AR52" s="108">
        <f t="shared" si="6"/>
        <v>0</v>
      </c>
      <c r="AS52" s="108">
        <f t="shared" si="7"/>
        <v>0</v>
      </c>
      <c r="AT52" s="108"/>
      <c r="AU52" s="108"/>
      <c r="AV52" s="108"/>
      <c r="AZ52"/>
      <c r="BC52" s="2"/>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row>
    <row r="53" spans="2:160" ht="12.75">
      <c r="B53" s="21"/>
      <c r="C53" s="29">
        <f t="shared" si="8"/>
        <v>30</v>
      </c>
      <c r="D53" s="89"/>
      <c r="E53" s="90"/>
      <c r="F53" s="114"/>
      <c r="G53" s="142">
        <f t="shared" si="0"/>
      </c>
      <c r="H53" s="100"/>
      <c r="I53" s="90"/>
      <c r="J53" s="91"/>
      <c r="K53" s="91"/>
      <c r="L53" s="92"/>
      <c r="M53" s="93"/>
      <c r="N53" s="94"/>
      <c r="O53" s="94"/>
      <c r="P53" s="94"/>
      <c r="Q53" s="94"/>
      <c r="R53" s="93"/>
      <c r="S53" s="94"/>
      <c r="T53" s="94"/>
      <c r="U53" s="94"/>
      <c r="V53" s="120"/>
      <c r="W53" s="94"/>
      <c r="X53" s="94"/>
      <c r="Y53" s="94"/>
      <c r="Z53" s="94"/>
      <c r="AA53" s="120"/>
      <c r="AB53" s="89"/>
      <c r="AC53" s="89"/>
      <c r="AD53" s="92"/>
      <c r="AE53" s="89"/>
      <c r="AF53" s="89"/>
      <c r="AG53" s="89"/>
      <c r="AH53" s="89"/>
      <c r="AI53" s="89"/>
      <c r="AJ53" s="33"/>
      <c r="AK53" s="9"/>
      <c r="AM53" s="108">
        <f t="shared" si="1"/>
      </c>
      <c r="AN53" s="108">
        <f t="shared" si="2"/>
      </c>
      <c r="AO53" s="108">
        <f t="shared" si="3"/>
      </c>
      <c r="AP53" s="108">
        <f t="shared" si="4"/>
        <v>0</v>
      </c>
      <c r="AQ53" s="108">
        <f t="shared" si="5"/>
        <v>0</v>
      </c>
      <c r="AR53" s="108">
        <f t="shared" si="6"/>
        <v>0</v>
      </c>
      <c r="AS53" s="108">
        <f t="shared" si="7"/>
        <v>0</v>
      </c>
      <c r="AT53" s="108"/>
      <c r="AU53" s="108"/>
      <c r="AV53" s="108"/>
      <c r="AZ53"/>
      <c r="BC53" s="2"/>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row>
    <row r="54" spans="2:160" ht="12.75">
      <c r="B54" s="21"/>
      <c r="C54" s="29">
        <f t="shared" si="8"/>
        <v>31</v>
      </c>
      <c r="D54" s="89"/>
      <c r="E54" s="90"/>
      <c r="F54" s="114"/>
      <c r="G54" s="142">
        <f t="shared" si="0"/>
      </c>
      <c r="H54" s="100"/>
      <c r="I54" s="90"/>
      <c r="J54" s="91"/>
      <c r="K54" s="91"/>
      <c r="L54" s="92"/>
      <c r="M54" s="93"/>
      <c r="N54" s="94"/>
      <c r="O54" s="94"/>
      <c r="P54" s="94"/>
      <c r="Q54" s="94"/>
      <c r="R54" s="93"/>
      <c r="S54" s="94"/>
      <c r="T54" s="94"/>
      <c r="U54" s="94"/>
      <c r="V54" s="120"/>
      <c r="W54" s="94"/>
      <c r="X54" s="94"/>
      <c r="Y54" s="94"/>
      <c r="Z54" s="94"/>
      <c r="AA54" s="120"/>
      <c r="AB54" s="89"/>
      <c r="AC54" s="89"/>
      <c r="AD54" s="92"/>
      <c r="AE54" s="89"/>
      <c r="AF54" s="89"/>
      <c r="AG54" s="89"/>
      <c r="AH54" s="89"/>
      <c r="AI54" s="89"/>
      <c r="AJ54" s="33"/>
      <c r="AK54" s="9"/>
      <c r="AM54" s="108">
        <f t="shared" si="1"/>
      </c>
      <c r="AN54" s="108">
        <f t="shared" si="2"/>
      </c>
      <c r="AO54" s="108">
        <f t="shared" si="3"/>
      </c>
      <c r="AP54" s="108">
        <f t="shared" si="4"/>
        <v>0</v>
      </c>
      <c r="AQ54" s="108">
        <f t="shared" si="5"/>
        <v>0</v>
      </c>
      <c r="AR54" s="108">
        <f t="shared" si="6"/>
        <v>0</v>
      </c>
      <c r="AS54" s="108">
        <f t="shared" si="7"/>
        <v>0</v>
      </c>
      <c r="AT54" s="108"/>
      <c r="AU54" s="108"/>
      <c r="AV54" s="108"/>
      <c r="AZ54"/>
      <c r="BC54" s="2"/>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row>
    <row r="55" spans="2:160" ht="12.75">
      <c r="B55" s="21"/>
      <c r="C55" s="29">
        <f t="shared" si="8"/>
        <v>32</v>
      </c>
      <c r="D55" s="89"/>
      <c r="E55" s="90"/>
      <c r="F55" s="114"/>
      <c r="G55" s="142">
        <f t="shared" si="0"/>
      </c>
      <c r="H55" s="100"/>
      <c r="I55" s="90"/>
      <c r="J55" s="91"/>
      <c r="K55" s="91"/>
      <c r="L55" s="92"/>
      <c r="M55" s="93"/>
      <c r="N55" s="94"/>
      <c r="O55" s="94"/>
      <c r="P55" s="94"/>
      <c r="Q55" s="94"/>
      <c r="R55" s="93"/>
      <c r="S55" s="94"/>
      <c r="T55" s="94"/>
      <c r="U55" s="94"/>
      <c r="V55" s="120"/>
      <c r="W55" s="94"/>
      <c r="X55" s="94"/>
      <c r="Y55" s="94"/>
      <c r="Z55" s="94"/>
      <c r="AA55" s="120"/>
      <c r="AB55" s="89"/>
      <c r="AC55" s="89"/>
      <c r="AD55" s="92"/>
      <c r="AE55" s="89"/>
      <c r="AF55" s="89"/>
      <c r="AG55" s="89"/>
      <c r="AH55" s="89"/>
      <c r="AI55" s="89"/>
      <c r="AJ55" s="33"/>
      <c r="AK55" s="9"/>
      <c r="AM55" s="108">
        <f t="shared" si="1"/>
      </c>
      <c r="AN55" s="108">
        <f t="shared" si="2"/>
      </c>
      <c r="AO55" s="108">
        <f t="shared" si="3"/>
      </c>
      <c r="AP55" s="108">
        <f t="shared" si="4"/>
        <v>0</v>
      </c>
      <c r="AQ55" s="108">
        <f t="shared" si="5"/>
        <v>0</v>
      </c>
      <c r="AR55" s="108">
        <f t="shared" si="6"/>
        <v>0</v>
      </c>
      <c r="AS55" s="108">
        <f t="shared" si="7"/>
        <v>0</v>
      </c>
      <c r="AT55" s="108"/>
      <c r="AU55" s="108"/>
      <c r="AV55" s="108"/>
      <c r="AZ55"/>
      <c r="BC55" s="2"/>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row>
    <row r="56" spans="2:160" ht="12.75">
      <c r="B56" s="21"/>
      <c r="C56" s="29">
        <f t="shared" si="8"/>
        <v>33</v>
      </c>
      <c r="D56" s="89"/>
      <c r="E56" s="90"/>
      <c r="F56" s="114"/>
      <c r="G56" s="142">
        <f t="shared" si="0"/>
      </c>
      <c r="H56" s="100"/>
      <c r="I56" s="90"/>
      <c r="J56" s="91"/>
      <c r="K56" s="91"/>
      <c r="L56" s="92"/>
      <c r="M56" s="93"/>
      <c r="N56" s="94"/>
      <c r="O56" s="94"/>
      <c r="P56" s="94"/>
      <c r="Q56" s="94"/>
      <c r="R56" s="93"/>
      <c r="S56" s="94"/>
      <c r="T56" s="94"/>
      <c r="U56" s="94"/>
      <c r="V56" s="120"/>
      <c r="W56" s="94"/>
      <c r="X56" s="94"/>
      <c r="Y56" s="94"/>
      <c r="Z56" s="94"/>
      <c r="AA56" s="120"/>
      <c r="AB56" s="89"/>
      <c r="AC56" s="89"/>
      <c r="AD56" s="92"/>
      <c r="AE56" s="89"/>
      <c r="AF56" s="89"/>
      <c r="AG56" s="89"/>
      <c r="AH56" s="89"/>
      <c r="AI56" s="89"/>
      <c r="AJ56" s="33"/>
      <c r="AK56" s="9"/>
      <c r="AM56" s="108">
        <f t="shared" si="1"/>
      </c>
      <c r="AN56" s="108">
        <f t="shared" si="2"/>
      </c>
      <c r="AO56" s="108">
        <f t="shared" si="3"/>
      </c>
      <c r="AP56" s="108">
        <f t="shared" si="4"/>
        <v>0</v>
      </c>
      <c r="AQ56" s="108">
        <f t="shared" si="5"/>
        <v>0</v>
      </c>
      <c r="AR56" s="108">
        <f t="shared" si="6"/>
        <v>0</v>
      </c>
      <c r="AS56" s="108">
        <f t="shared" si="7"/>
        <v>0</v>
      </c>
      <c r="AT56" s="108"/>
      <c r="AU56" s="108"/>
      <c r="AV56" s="108"/>
      <c r="AZ56"/>
      <c r="BC56" s="2"/>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row>
    <row r="57" spans="2:160" ht="12.75">
      <c r="B57" s="21"/>
      <c r="C57" s="29">
        <f t="shared" si="8"/>
        <v>34</v>
      </c>
      <c r="D57" s="89"/>
      <c r="E57" s="90"/>
      <c r="F57" s="114"/>
      <c r="G57" s="142">
        <f t="shared" si="0"/>
      </c>
      <c r="H57" s="100"/>
      <c r="I57" s="90"/>
      <c r="J57" s="91"/>
      <c r="K57" s="91"/>
      <c r="L57" s="92"/>
      <c r="M57" s="93"/>
      <c r="N57" s="94"/>
      <c r="O57" s="94"/>
      <c r="P57" s="94"/>
      <c r="Q57" s="94"/>
      <c r="R57" s="93"/>
      <c r="S57" s="94"/>
      <c r="T57" s="94"/>
      <c r="U57" s="94"/>
      <c r="V57" s="120"/>
      <c r="W57" s="94"/>
      <c r="X57" s="94"/>
      <c r="Y57" s="94"/>
      <c r="Z57" s="94"/>
      <c r="AA57" s="120"/>
      <c r="AB57" s="89"/>
      <c r="AC57" s="89"/>
      <c r="AD57" s="92"/>
      <c r="AE57" s="89"/>
      <c r="AF57" s="89"/>
      <c r="AG57" s="89"/>
      <c r="AH57" s="89"/>
      <c r="AI57" s="89"/>
      <c r="AJ57" s="33"/>
      <c r="AK57" s="9"/>
      <c r="AM57" s="108">
        <f t="shared" si="1"/>
      </c>
      <c r="AN57" s="108">
        <f t="shared" si="2"/>
      </c>
      <c r="AO57" s="108">
        <f t="shared" si="3"/>
      </c>
      <c r="AP57" s="108">
        <f t="shared" si="4"/>
        <v>0</v>
      </c>
      <c r="AQ57" s="108">
        <f t="shared" si="5"/>
        <v>0</v>
      </c>
      <c r="AR57" s="108">
        <f t="shared" si="6"/>
        <v>0</v>
      </c>
      <c r="AS57" s="108">
        <f t="shared" si="7"/>
        <v>0</v>
      </c>
      <c r="AT57" s="108"/>
      <c r="AU57" s="108"/>
      <c r="AV57" s="108"/>
      <c r="AZ57"/>
      <c r="BC57" s="2"/>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row>
    <row r="58" spans="2:160" ht="12.75">
      <c r="B58" s="21"/>
      <c r="C58" s="29">
        <f t="shared" si="8"/>
        <v>35</v>
      </c>
      <c r="D58" s="89"/>
      <c r="E58" s="90"/>
      <c r="F58" s="114"/>
      <c r="G58" s="142">
        <f t="shared" si="0"/>
      </c>
      <c r="H58" s="100"/>
      <c r="I58" s="90"/>
      <c r="J58" s="91"/>
      <c r="K58" s="91"/>
      <c r="L58" s="92"/>
      <c r="M58" s="93"/>
      <c r="N58" s="94"/>
      <c r="O58" s="94"/>
      <c r="P58" s="94"/>
      <c r="Q58" s="94"/>
      <c r="R58" s="93"/>
      <c r="S58" s="94"/>
      <c r="T58" s="94"/>
      <c r="U58" s="94"/>
      <c r="V58" s="120"/>
      <c r="W58" s="94"/>
      <c r="X58" s="94"/>
      <c r="Y58" s="94"/>
      <c r="Z58" s="94"/>
      <c r="AA58" s="120"/>
      <c r="AB58" s="89"/>
      <c r="AC58" s="89"/>
      <c r="AD58" s="92"/>
      <c r="AE58" s="89"/>
      <c r="AF58" s="89"/>
      <c r="AG58" s="89"/>
      <c r="AH58" s="89"/>
      <c r="AI58" s="89"/>
      <c r="AJ58" s="33"/>
      <c r="AK58" s="9"/>
      <c r="AM58" s="108">
        <f t="shared" si="1"/>
      </c>
      <c r="AN58" s="108">
        <f t="shared" si="2"/>
      </c>
      <c r="AO58" s="108">
        <f t="shared" si="3"/>
      </c>
      <c r="AP58" s="108">
        <f t="shared" si="4"/>
        <v>0</v>
      </c>
      <c r="AQ58" s="108">
        <f t="shared" si="5"/>
        <v>0</v>
      </c>
      <c r="AR58" s="108">
        <f t="shared" si="6"/>
        <v>0</v>
      </c>
      <c r="AS58" s="108">
        <f t="shared" si="7"/>
        <v>0</v>
      </c>
      <c r="AT58" s="108"/>
      <c r="AU58" s="108"/>
      <c r="AV58" s="108"/>
      <c r="AZ58"/>
      <c r="BC58" s="2"/>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row>
    <row r="59" spans="2:160" ht="12.75">
      <c r="B59" s="21"/>
      <c r="C59" s="29">
        <f t="shared" si="8"/>
        <v>36</v>
      </c>
      <c r="D59" s="89"/>
      <c r="E59" s="90"/>
      <c r="F59" s="114"/>
      <c r="G59" s="142">
        <f t="shared" si="0"/>
      </c>
      <c r="H59" s="100"/>
      <c r="I59" s="90"/>
      <c r="J59" s="91"/>
      <c r="K59" s="91"/>
      <c r="L59" s="92"/>
      <c r="M59" s="93"/>
      <c r="N59" s="94"/>
      <c r="O59" s="94"/>
      <c r="P59" s="94"/>
      <c r="Q59" s="94"/>
      <c r="R59" s="93"/>
      <c r="S59" s="94"/>
      <c r="T59" s="94"/>
      <c r="U59" s="94"/>
      <c r="V59" s="120"/>
      <c r="W59" s="94"/>
      <c r="X59" s="94"/>
      <c r="Y59" s="94"/>
      <c r="Z59" s="94"/>
      <c r="AA59" s="120"/>
      <c r="AB59" s="89"/>
      <c r="AC59" s="89"/>
      <c r="AD59" s="92"/>
      <c r="AE59" s="89"/>
      <c r="AF59" s="89"/>
      <c r="AG59" s="89"/>
      <c r="AH59" s="89"/>
      <c r="AI59" s="89"/>
      <c r="AJ59" s="33"/>
      <c r="AK59" s="9"/>
      <c r="AM59" s="108">
        <f t="shared" si="1"/>
      </c>
      <c r="AN59" s="108">
        <f t="shared" si="2"/>
      </c>
      <c r="AO59" s="108">
        <f t="shared" si="3"/>
      </c>
      <c r="AP59" s="108">
        <f t="shared" si="4"/>
        <v>0</v>
      </c>
      <c r="AQ59" s="108">
        <f t="shared" si="5"/>
        <v>0</v>
      </c>
      <c r="AR59" s="108">
        <f t="shared" si="6"/>
        <v>0</v>
      </c>
      <c r="AS59" s="108">
        <f t="shared" si="7"/>
        <v>0</v>
      </c>
      <c r="AT59" s="108"/>
      <c r="AU59" s="108"/>
      <c r="AV59" s="108"/>
      <c r="AZ59"/>
      <c r="BC59" s="2"/>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row>
    <row r="60" spans="2:160" ht="12.75">
      <c r="B60" s="21"/>
      <c r="C60" s="29">
        <f t="shared" si="8"/>
        <v>37</v>
      </c>
      <c r="D60" s="89"/>
      <c r="E60" s="90"/>
      <c r="F60" s="114"/>
      <c r="G60" s="142">
        <f t="shared" si="0"/>
      </c>
      <c r="H60" s="100"/>
      <c r="I60" s="90"/>
      <c r="J60" s="91"/>
      <c r="K60" s="91"/>
      <c r="L60" s="92"/>
      <c r="M60" s="93"/>
      <c r="N60" s="94"/>
      <c r="O60" s="94"/>
      <c r="P60" s="94"/>
      <c r="Q60" s="94"/>
      <c r="R60" s="93"/>
      <c r="S60" s="94"/>
      <c r="T60" s="94"/>
      <c r="U60" s="94"/>
      <c r="V60" s="120"/>
      <c r="W60" s="94"/>
      <c r="X60" s="94"/>
      <c r="Y60" s="94"/>
      <c r="Z60" s="94"/>
      <c r="AA60" s="120"/>
      <c r="AB60" s="89"/>
      <c r="AC60" s="89"/>
      <c r="AD60" s="92"/>
      <c r="AE60" s="89"/>
      <c r="AF60" s="89"/>
      <c r="AG60" s="89"/>
      <c r="AH60" s="89"/>
      <c r="AI60" s="89"/>
      <c r="AJ60" s="33"/>
      <c r="AK60" s="9"/>
      <c r="AM60" s="108">
        <f t="shared" si="1"/>
      </c>
      <c r="AN60" s="108">
        <f t="shared" si="2"/>
      </c>
      <c r="AO60" s="108">
        <f t="shared" si="3"/>
      </c>
      <c r="AP60" s="108">
        <f t="shared" si="4"/>
        <v>0</v>
      </c>
      <c r="AQ60" s="108">
        <f t="shared" si="5"/>
        <v>0</v>
      </c>
      <c r="AR60" s="108">
        <f t="shared" si="6"/>
        <v>0</v>
      </c>
      <c r="AS60" s="108">
        <f t="shared" si="7"/>
        <v>0</v>
      </c>
      <c r="AT60" s="108"/>
      <c r="AU60" s="108"/>
      <c r="AV60" s="108"/>
      <c r="AZ60"/>
      <c r="BC60" s="2"/>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row>
    <row r="61" spans="2:160" ht="12.75">
      <c r="B61" s="21"/>
      <c r="C61" s="29">
        <f t="shared" si="8"/>
        <v>38</v>
      </c>
      <c r="D61" s="89"/>
      <c r="E61" s="90"/>
      <c r="F61" s="114"/>
      <c r="G61" s="142">
        <f t="shared" si="0"/>
      </c>
      <c r="H61" s="100"/>
      <c r="I61" s="90"/>
      <c r="J61" s="91"/>
      <c r="K61" s="91"/>
      <c r="L61" s="92"/>
      <c r="M61" s="93"/>
      <c r="N61" s="94"/>
      <c r="O61" s="94"/>
      <c r="P61" s="94"/>
      <c r="Q61" s="94"/>
      <c r="R61" s="93"/>
      <c r="S61" s="94"/>
      <c r="T61" s="94"/>
      <c r="U61" s="94"/>
      <c r="V61" s="120"/>
      <c r="W61" s="94"/>
      <c r="X61" s="94"/>
      <c r="Y61" s="94"/>
      <c r="Z61" s="94"/>
      <c r="AA61" s="120"/>
      <c r="AB61" s="89"/>
      <c r="AC61" s="89"/>
      <c r="AD61" s="92"/>
      <c r="AE61" s="89"/>
      <c r="AF61" s="89"/>
      <c r="AG61" s="89"/>
      <c r="AH61" s="89"/>
      <c r="AI61" s="89"/>
      <c r="AJ61" s="33"/>
      <c r="AK61" s="9"/>
      <c r="AM61" s="108">
        <f t="shared" si="1"/>
      </c>
      <c r="AN61" s="108">
        <f t="shared" si="2"/>
      </c>
      <c r="AO61" s="108">
        <f t="shared" si="3"/>
      </c>
      <c r="AP61" s="108">
        <f t="shared" si="4"/>
        <v>0</v>
      </c>
      <c r="AQ61" s="108">
        <f t="shared" si="5"/>
        <v>0</v>
      </c>
      <c r="AR61" s="108">
        <f t="shared" si="6"/>
        <v>0</v>
      </c>
      <c r="AS61" s="108">
        <f t="shared" si="7"/>
        <v>0</v>
      </c>
      <c r="AT61" s="108"/>
      <c r="AU61" s="108"/>
      <c r="AV61" s="108"/>
      <c r="AZ61"/>
      <c r="BC61" s="2"/>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row>
    <row r="62" spans="2:160" ht="12.75">
      <c r="B62" s="21"/>
      <c r="C62" s="29">
        <f t="shared" si="8"/>
        <v>39</v>
      </c>
      <c r="D62" s="89"/>
      <c r="E62" s="90"/>
      <c r="F62" s="114"/>
      <c r="G62" s="142">
        <f t="shared" si="0"/>
      </c>
      <c r="H62" s="100"/>
      <c r="I62" s="90"/>
      <c r="J62" s="91"/>
      <c r="K62" s="91"/>
      <c r="L62" s="92"/>
      <c r="M62" s="93"/>
      <c r="N62" s="94"/>
      <c r="O62" s="94"/>
      <c r="P62" s="94"/>
      <c r="Q62" s="94"/>
      <c r="R62" s="93"/>
      <c r="S62" s="94"/>
      <c r="T62" s="94"/>
      <c r="U62" s="94"/>
      <c r="V62" s="120"/>
      <c r="W62" s="94"/>
      <c r="X62" s="94"/>
      <c r="Y62" s="94"/>
      <c r="Z62" s="94"/>
      <c r="AA62" s="120"/>
      <c r="AB62" s="89"/>
      <c r="AC62" s="89"/>
      <c r="AD62" s="92"/>
      <c r="AE62" s="89"/>
      <c r="AF62" s="89"/>
      <c r="AG62" s="89"/>
      <c r="AH62" s="89"/>
      <c r="AI62" s="89"/>
      <c r="AJ62" s="33"/>
      <c r="AK62" s="9"/>
      <c r="AM62" s="108">
        <f t="shared" si="1"/>
      </c>
      <c r="AN62" s="108">
        <f t="shared" si="2"/>
      </c>
      <c r="AO62" s="108">
        <f t="shared" si="3"/>
      </c>
      <c r="AP62" s="108">
        <f t="shared" si="4"/>
        <v>0</v>
      </c>
      <c r="AQ62" s="108">
        <f t="shared" si="5"/>
        <v>0</v>
      </c>
      <c r="AR62" s="108">
        <f t="shared" si="6"/>
        <v>0</v>
      </c>
      <c r="AS62" s="108">
        <f t="shared" si="7"/>
        <v>0</v>
      </c>
      <c r="AT62" s="108"/>
      <c r="AU62" s="108"/>
      <c r="AV62" s="108"/>
      <c r="AZ62"/>
      <c r="BC62" s="2"/>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row>
    <row r="63" spans="2:160" ht="12.75">
      <c r="B63" s="21"/>
      <c r="C63" s="29">
        <f t="shared" si="8"/>
        <v>40</v>
      </c>
      <c r="D63" s="89"/>
      <c r="E63" s="90"/>
      <c r="F63" s="114"/>
      <c r="G63" s="142">
        <f t="shared" si="0"/>
      </c>
      <c r="H63" s="100"/>
      <c r="I63" s="90"/>
      <c r="J63" s="91"/>
      <c r="K63" s="91"/>
      <c r="L63" s="92"/>
      <c r="M63" s="93"/>
      <c r="N63" s="94"/>
      <c r="O63" s="94"/>
      <c r="P63" s="94"/>
      <c r="Q63" s="94"/>
      <c r="R63" s="93"/>
      <c r="S63" s="94"/>
      <c r="T63" s="94"/>
      <c r="U63" s="94"/>
      <c r="V63" s="120"/>
      <c r="W63" s="94"/>
      <c r="X63" s="94"/>
      <c r="Y63" s="94"/>
      <c r="Z63" s="94"/>
      <c r="AA63" s="120"/>
      <c r="AB63" s="89"/>
      <c r="AC63" s="89"/>
      <c r="AD63" s="92"/>
      <c r="AE63" s="89"/>
      <c r="AF63" s="89"/>
      <c r="AG63" s="89"/>
      <c r="AH63" s="89"/>
      <c r="AI63" s="89"/>
      <c r="AJ63" s="33"/>
      <c r="AK63" s="9"/>
      <c r="AM63" s="108">
        <f t="shared" si="1"/>
      </c>
      <c r="AN63" s="108">
        <f t="shared" si="2"/>
      </c>
      <c r="AO63" s="108">
        <f t="shared" si="3"/>
      </c>
      <c r="AP63" s="108">
        <f t="shared" si="4"/>
        <v>0</v>
      </c>
      <c r="AQ63" s="108">
        <f t="shared" si="5"/>
        <v>0</v>
      </c>
      <c r="AR63" s="108">
        <f t="shared" si="6"/>
        <v>0</v>
      </c>
      <c r="AS63" s="108">
        <f t="shared" si="7"/>
        <v>0</v>
      </c>
      <c r="AT63" s="108"/>
      <c r="AU63" s="108"/>
      <c r="AV63" s="108"/>
      <c r="AZ63"/>
      <c r="BC63" s="2"/>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row>
    <row r="64" spans="2:160" ht="12.75">
      <c r="B64" s="21"/>
      <c r="C64" s="29">
        <f t="shared" si="8"/>
        <v>41</v>
      </c>
      <c r="D64" s="89"/>
      <c r="E64" s="90"/>
      <c r="F64" s="114"/>
      <c r="G64" s="142">
        <f t="shared" si="0"/>
      </c>
      <c r="H64" s="100"/>
      <c r="I64" s="90"/>
      <c r="J64" s="91"/>
      <c r="K64" s="91"/>
      <c r="L64" s="92"/>
      <c r="M64" s="93"/>
      <c r="N64" s="94"/>
      <c r="O64" s="94"/>
      <c r="P64" s="94"/>
      <c r="Q64" s="94"/>
      <c r="R64" s="93"/>
      <c r="S64" s="94"/>
      <c r="T64" s="94"/>
      <c r="U64" s="94"/>
      <c r="V64" s="120"/>
      <c r="W64" s="94"/>
      <c r="X64" s="94"/>
      <c r="Y64" s="94"/>
      <c r="Z64" s="94"/>
      <c r="AA64" s="120"/>
      <c r="AB64" s="89"/>
      <c r="AC64" s="89"/>
      <c r="AD64" s="92"/>
      <c r="AE64" s="89"/>
      <c r="AF64" s="89"/>
      <c r="AG64" s="89"/>
      <c r="AH64" s="89"/>
      <c r="AI64" s="89"/>
      <c r="AJ64" s="33"/>
      <c r="AK64" s="9"/>
      <c r="AM64" s="108">
        <f t="shared" si="1"/>
      </c>
      <c r="AN64" s="108">
        <f t="shared" si="2"/>
      </c>
      <c r="AO64" s="108">
        <f t="shared" si="3"/>
      </c>
      <c r="AP64" s="108">
        <f t="shared" si="4"/>
        <v>0</v>
      </c>
      <c r="AQ64" s="108">
        <f t="shared" si="5"/>
        <v>0</v>
      </c>
      <c r="AR64" s="108">
        <f t="shared" si="6"/>
        <v>0</v>
      </c>
      <c r="AS64" s="108">
        <f t="shared" si="7"/>
        <v>0</v>
      </c>
      <c r="AT64" s="108"/>
      <c r="AU64" s="108"/>
      <c r="AV64" s="108"/>
      <c r="AZ64"/>
      <c r="BC64" s="2"/>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row>
    <row r="65" spans="2:160" ht="12.75">
      <c r="B65" s="21"/>
      <c r="C65" s="29">
        <f t="shared" si="8"/>
        <v>42</v>
      </c>
      <c r="D65" s="89"/>
      <c r="E65" s="90"/>
      <c r="F65" s="114"/>
      <c r="G65" s="142">
        <f t="shared" si="0"/>
      </c>
      <c r="H65" s="100"/>
      <c r="I65" s="90"/>
      <c r="J65" s="91"/>
      <c r="K65" s="91"/>
      <c r="L65" s="92"/>
      <c r="M65" s="93"/>
      <c r="N65" s="94"/>
      <c r="O65" s="94"/>
      <c r="P65" s="94"/>
      <c r="Q65" s="94"/>
      <c r="R65" s="93"/>
      <c r="S65" s="94"/>
      <c r="T65" s="94"/>
      <c r="U65" s="94"/>
      <c r="V65" s="120"/>
      <c r="W65" s="94"/>
      <c r="X65" s="94"/>
      <c r="Y65" s="94"/>
      <c r="Z65" s="94"/>
      <c r="AA65" s="120"/>
      <c r="AB65" s="89"/>
      <c r="AC65" s="89"/>
      <c r="AD65" s="92"/>
      <c r="AE65" s="89"/>
      <c r="AF65" s="89"/>
      <c r="AG65" s="89"/>
      <c r="AH65" s="89"/>
      <c r="AI65" s="89"/>
      <c r="AJ65" s="33"/>
      <c r="AK65" s="9"/>
      <c r="AM65" s="108">
        <f t="shared" si="1"/>
      </c>
      <c r="AN65" s="108">
        <f t="shared" si="2"/>
      </c>
      <c r="AO65" s="108">
        <f t="shared" si="3"/>
      </c>
      <c r="AP65" s="108">
        <f t="shared" si="4"/>
        <v>0</v>
      </c>
      <c r="AQ65" s="108">
        <f t="shared" si="5"/>
        <v>0</v>
      </c>
      <c r="AR65" s="108">
        <f t="shared" si="6"/>
        <v>0</v>
      </c>
      <c r="AS65" s="108">
        <f t="shared" si="7"/>
        <v>0</v>
      </c>
      <c r="AT65" s="108"/>
      <c r="AU65" s="108"/>
      <c r="AV65" s="108"/>
      <c r="BA65" s="2"/>
      <c r="BC65" s="2"/>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row>
    <row r="66" spans="2:160" ht="12.75">
      <c r="B66" s="21"/>
      <c r="C66" s="29">
        <f t="shared" si="8"/>
        <v>43</v>
      </c>
      <c r="D66" s="89"/>
      <c r="E66" s="90"/>
      <c r="F66" s="114"/>
      <c r="G66" s="142">
        <f t="shared" si="0"/>
      </c>
      <c r="H66" s="100"/>
      <c r="I66" s="90"/>
      <c r="J66" s="91"/>
      <c r="K66" s="91"/>
      <c r="L66" s="92"/>
      <c r="M66" s="93"/>
      <c r="N66" s="94"/>
      <c r="O66" s="94"/>
      <c r="P66" s="94"/>
      <c r="Q66" s="94"/>
      <c r="R66" s="93"/>
      <c r="S66" s="94"/>
      <c r="T66" s="94"/>
      <c r="U66" s="94"/>
      <c r="V66" s="120"/>
      <c r="W66" s="94"/>
      <c r="X66" s="94"/>
      <c r="Y66" s="94"/>
      <c r="Z66" s="94"/>
      <c r="AA66" s="120"/>
      <c r="AB66" s="89"/>
      <c r="AC66" s="89"/>
      <c r="AD66" s="92"/>
      <c r="AE66" s="89"/>
      <c r="AF66" s="89"/>
      <c r="AG66" s="89"/>
      <c r="AH66" s="89"/>
      <c r="AI66" s="89"/>
      <c r="AJ66" s="33"/>
      <c r="AK66" s="9"/>
      <c r="AM66" s="108">
        <f t="shared" si="1"/>
      </c>
      <c r="AN66" s="108">
        <f t="shared" si="2"/>
      </c>
      <c r="AO66" s="108">
        <f t="shared" si="3"/>
      </c>
      <c r="AP66" s="108">
        <f t="shared" si="4"/>
        <v>0</v>
      </c>
      <c r="AQ66" s="108">
        <f t="shared" si="5"/>
        <v>0</v>
      </c>
      <c r="AR66" s="108">
        <f t="shared" si="6"/>
        <v>0</v>
      </c>
      <c r="AS66" s="108">
        <f t="shared" si="7"/>
        <v>0</v>
      </c>
      <c r="AT66" s="108"/>
      <c r="AU66" s="108"/>
      <c r="AV66" s="108"/>
      <c r="BA66" s="2"/>
      <c r="BC66" s="2"/>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row>
    <row r="67" spans="2:160" ht="12.75">
      <c r="B67" s="21"/>
      <c r="C67" s="29">
        <f t="shared" si="8"/>
        <v>44</v>
      </c>
      <c r="D67" s="89"/>
      <c r="E67" s="90"/>
      <c r="F67" s="114"/>
      <c r="G67" s="142">
        <f t="shared" si="0"/>
      </c>
      <c r="H67" s="100"/>
      <c r="I67" s="90"/>
      <c r="J67" s="91"/>
      <c r="K67" s="91"/>
      <c r="L67" s="92"/>
      <c r="M67" s="93"/>
      <c r="N67" s="94"/>
      <c r="O67" s="94"/>
      <c r="P67" s="94"/>
      <c r="Q67" s="94"/>
      <c r="R67" s="93"/>
      <c r="S67" s="94"/>
      <c r="T67" s="94"/>
      <c r="U67" s="94"/>
      <c r="V67" s="120"/>
      <c r="W67" s="94"/>
      <c r="X67" s="94"/>
      <c r="Y67" s="94"/>
      <c r="Z67" s="94"/>
      <c r="AA67" s="120"/>
      <c r="AB67" s="89"/>
      <c r="AC67" s="89"/>
      <c r="AD67" s="92"/>
      <c r="AE67" s="89"/>
      <c r="AF67" s="89"/>
      <c r="AG67" s="89"/>
      <c r="AH67" s="89"/>
      <c r="AI67" s="89"/>
      <c r="AJ67" s="33"/>
      <c r="AK67" s="9"/>
      <c r="AM67" s="108">
        <f t="shared" si="1"/>
      </c>
      <c r="AN67" s="108">
        <f t="shared" si="2"/>
      </c>
      <c r="AO67" s="108">
        <f t="shared" si="3"/>
      </c>
      <c r="AP67" s="108">
        <f t="shared" si="4"/>
        <v>0</v>
      </c>
      <c r="AQ67" s="108">
        <f t="shared" si="5"/>
        <v>0</v>
      </c>
      <c r="AR67" s="108">
        <f t="shared" si="6"/>
        <v>0</v>
      </c>
      <c r="AS67" s="108">
        <f t="shared" si="7"/>
        <v>0</v>
      </c>
      <c r="AT67" s="108"/>
      <c r="AU67" s="108"/>
      <c r="AV67" s="108"/>
      <c r="AZ67"/>
      <c r="BC67" s="2"/>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row>
    <row r="68" spans="2:160" ht="12.75">
      <c r="B68" s="21"/>
      <c r="C68" s="29">
        <f t="shared" si="8"/>
        <v>45</v>
      </c>
      <c r="D68" s="89"/>
      <c r="E68" s="90"/>
      <c r="F68" s="114"/>
      <c r="G68" s="142">
        <f t="shared" si="0"/>
      </c>
      <c r="H68" s="100"/>
      <c r="I68" s="90"/>
      <c r="J68" s="91"/>
      <c r="K68" s="91"/>
      <c r="L68" s="92"/>
      <c r="M68" s="93"/>
      <c r="N68" s="94"/>
      <c r="O68" s="94"/>
      <c r="P68" s="94"/>
      <c r="Q68" s="94"/>
      <c r="R68" s="93"/>
      <c r="S68" s="94"/>
      <c r="T68" s="94"/>
      <c r="U68" s="94"/>
      <c r="V68" s="120"/>
      <c r="W68" s="94"/>
      <c r="X68" s="94"/>
      <c r="Y68" s="94"/>
      <c r="Z68" s="94"/>
      <c r="AA68" s="120"/>
      <c r="AB68" s="89"/>
      <c r="AC68" s="89"/>
      <c r="AD68" s="92"/>
      <c r="AE68" s="89"/>
      <c r="AF68" s="89"/>
      <c r="AG68" s="89"/>
      <c r="AH68" s="89"/>
      <c r="AI68" s="89"/>
      <c r="AJ68" s="33"/>
      <c r="AK68" s="9"/>
      <c r="AM68" s="108">
        <f t="shared" si="1"/>
      </c>
      <c r="AN68" s="108">
        <f t="shared" si="2"/>
      </c>
      <c r="AO68" s="108">
        <f t="shared" si="3"/>
      </c>
      <c r="AP68" s="108">
        <f t="shared" si="4"/>
        <v>0</v>
      </c>
      <c r="AQ68" s="108">
        <f t="shared" si="5"/>
        <v>0</v>
      </c>
      <c r="AR68" s="108">
        <f t="shared" si="6"/>
        <v>0</v>
      </c>
      <c r="AS68" s="108">
        <f t="shared" si="7"/>
        <v>0</v>
      </c>
      <c r="AT68" s="108"/>
      <c r="AU68" s="108"/>
      <c r="AV68" s="108"/>
      <c r="AZ68"/>
      <c r="BC68" s="2"/>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row>
    <row r="69" spans="2:160" ht="12.75">
      <c r="B69" s="21"/>
      <c r="C69" s="29">
        <f t="shared" si="8"/>
        <v>46</v>
      </c>
      <c r="D69" s="89"/>
      <c r="E69" s="90"/>
      <c r="F69" s="114"/>
      <c r="G69" s="142">
        <f t="shared" si="0"/>
      </c>
      <c r="H69" s="100"/>
      <c r="I69" s="90"/>
      <c r="J69" s="91"/>
      <c r="K69" s="91"/>
      <c r="L69" s="92"/>
      <c r="M69" s="93"/>
      <c r="N69" s="94"/>
      <c r="O69" s="94"/>
      <c r="P69" s="94"/>
      <c r="Q69" s="94"/>
      <c r="R69" s="93"/>
      <c r="S69" s="94"/>
      <c r="T69" s="94"/>
      <c r="U69" s="94"/>
      <c r="V69" s="120"/>
      <c r="W69" s="94"/>
      <c r="X69" s="94"/>
      <c r="Y69" s="94"/>
      <c r="Z69" s="94"/>
      <c r="AA69" s="120"/>
      <c r="AB69" s="89"/>
      <c r="AC69" s="89"/>
      <c r="AD69" s="92"/>
      <c r="AE69" s="89"/>
      <c r="AF69" s="89"/>
      <c r="AG69" s="89"/>
      <c r="AH69" s="89"/>
      <c r="AI69" s="89"/>
      <c r="AJ69" s="33"/>
      <c r="AK69" s="9"/>
      <c r="AM69" s="108">
        <f t="shared" si="1"/>
      </c>
      <c r="AN69" s="108">
        <f t="shared" si="2"/>
      </c>
      <c r="AO69" s="108">
        <f t="shared" si="3"/>
      </c>
      <c r="AP69" s="108">
        <f t="shared" si="4"/>
        <v>0</v>
      </c>
      <c r="AQ69" s="108">
        <f t="shared" si="5"/>
        <v>0</v>
      </c>
      <c r="AR69" s="108">
        <f t="shared" si="6"/>
        <v>0</v>
      </c>
      <c r="AS69" s="108">
        <f t="shared" si="7"/>
        <v>0</v>
      </c>
      <c r="AT69" s="108"/>
      <c r="AU69" s="108"/>
      <c r="AV69" s="108"/>
      <c r="AZ69"/>
      <c r="BC69" s="2"/>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row>
    <row r="70" spans="2:160" ht="12.75">
      <c r="B70" s="21"/>
      <c r="C70" s="29">
        <f t="shared" si="8"/>
        <v>47</v>
      </c>
      <c r="D70" s="89"/>
      <c r="E70" s="90"/>
      <c r="F70" s="114"/>
      <c r="G70" s="142">
        <f t="shared" si="0"/>
      </c>
      <c r="H70" s="100"/>
      <c r="I70" s="90"/>
      <c r="J70" s="91"/>
      <c r="K70" s="91"/>
      <c r="L70" s="92"/>
      <c r="M70" s="93"/>
      <c r="N70" s="94"/>
      <c r="O70" s="94"/>
      <c r="P70" s="94"/>
      <c r="Q70" s="94"/>
      <c r="R70" s="93"/>
      <c r="S70" s="94"/>
      <c r="T70" s="94"/>
      <c r="U70" s="94"/>
      <c r="V70" s="120"/>
      <c r="W70" s="94"/>
      <c r="X70" s="94"/>
      <c r="Y70" s="94"/>
      <c r="Z70" s="94"/>
      <c r="AA70" s="120"/>
      <c r="AB70" s="89"/>
      <c r="AC70" s="89"/>
      <c r="AD70" s="92"/>
      <c r="AE70" s="89"/>
      <c r="AF70" s="89"/>
      <c r="AG70" s="89"/>
      <c r="AH70" s="89"/>
      <c r="AI70" s="89"/>
      <c r="AJ70" s="33"/>
      <c r="AK70" s="9"/>
      <c r="AM70" s="108">
        <f t="shared" si="1"/>
      </c>
      <c r="AN70" s="108">
        <f t="shared" si="2"/>
      </c>
      <c r="AO70" s="108">
        <f t="shared" si="3"/>
      </c>
      <c r="AP70" s="108">
        <f t="shared" si="4"/>
        <v>0</v>
      </c>
      <c r="AQ70" s="108">
        <f t="shared" si="5"/>
        <v>0</v>
      </c>
      <c r="AR70" s="108">
        <f t="shared" si="6"/>
        <v>0</v>
      </c>
      <c r="AS70" s="108">
        <f t="shared" si="7"/>
        <v>0</v>
      </c>
      <c r="AT70" s="108"/>
      <c r="AU70" s="108"/>
      <c r="AV70" s="108"/>
      <c r="AZ70"/>
      <c r="BC70" s="2"/>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row>
    <row r="71" spans="2:160" ht="12.75">
      <c r="B71" s="21"/>
      <c r="C71" s="29">
        <f t="shared" si="8"/>
        <v>48</v>
      </c>
      <c r="D71" s="89"/>
      <c r="E71" s="90"/>
      <c r="F71" s="114"/>
      <c r="G71" s="142">
        <f t="shared" si="0"/>
      </c>
      <c r="H71" s="100"/>
      <c r="I71" s="90"/>
      <c r="J71" s="91"/>
      <c r="K71" s="91"/>
      <c r="L71" s="92"/>
      <c r="M71" s="93"/>
      <c r="N71" s="94"/>
      <c r="O71" s="94"/>
      <c r="P71" s="94"/>
      <c r="Q71" s="94"/>
      <c r="R71" s="93"/>
      <c r="S71" s="94"/>
      <c r="T71" s="94"/>
      <c r="U71" s="94"/>
      <c r="V71" s="120"/>
      <c r="W71" s="94"/>
      <c r="X71" s="94"/>
      <c r="Y71" s="94"/>
      <c r="Z71" s="94"/>
      <c r="AA71" s="120"/>
      <c r="AB71" s="89"/>
      <c r="AC71" s="89"/>
      <c r="AD71" s="92"/>
      <c r="AE71" s="89"/>
      <c r="AF71" s="89"/>
      <c r="AG71" s="89"/>
      <c r="AH71" s="89"/>
      <c r="AI71" s="89"/>
      <c r="AJ71" s="33"/>
      <c r="AK71" s="9"/>
      <c r="AM71" s="108">
        <f t="shared" si="1"/>
      </c>
      <c r="AN71" s="108">
        <f t="shared" si="2"/>
      </c>
      <c r="AO71" s="108">
        <f t="shared" si="3"/>
      </c>
      <c r="AP71" s="108">
        <f t="shared" si="4"/>
        <v>0</v>
      </c>
      <c r="AQ71" s="108">
        <f t="shared" si="5"/>
        <v>0</v>
      </c>
      <c r="AR71" s="108">
        <f t="shared" si="6"/>
        <v>0</v>
      </c>
      <c r="AS71" s="108">
        <f t="shared" si="7"/>
        <v>0</v>
      </c>
      <c r="AT71" s="108"/>
      <c r="AU71" s="108"/>
      <c r="AV71" s="108"/>
      <c r="AZ71"/>
      <c r="BC71" s="2"/>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row>
    <row r="72" spans="2:160" ht="12.75">
      <c r="B72" s="21"/>
      <c r="C72" s="21"/>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9"/>
      <c r="AM72" s="108">
        <f t="shared" si="1"/>
      </c>
      <c r="AN72" s="108">
        <f t="shared" si="2"/>
      </c>
      <c r="AO72" s="108">
        <f t="shared" si="3"/>
      </c>
      <c r="AP72" s="108">
        <f t="shared" si="4"/>
        <v>0</v>
      </c>
      <c r="AQ72" s="108">
        <f t="shared" si="5"/>
        <v>0</v>
      </c>
      <c r="AR72" s="108">
        <f t="shared" si="6"/>
        <v>0</v>
      </c>
      <c r="AS72" s="108">
        <f t="shared" si="7"/>
        <v>0</v>
      </c>
      <c r="AT72" s="108"/>
      <c r="AU72" s="108"/>
      <c r="AV72" s="108"/>
      <c r="AZ72"/>
      <c r="BC72" s="2"/>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row>
    <row r="73" spans="4:160" ht="12.75">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8"/>
      <c r="AM73" s="108">
        <f t="shared" si="1"/>
      </c>
      <c r="AN73" s="108">
        <f t="shared" si="2"/>
      </c>
      <c r="AO73" s="108">
        <f t="shared" si="3"/>
      </c>
      <c r="AP73" s="108">
        <f t="shared" si="4"/>
        <v>0</v>
      </c>
      <c r="AQ73" s="108">
        <f t="shared" si="5"/>
        <v>0</v>
      </c>
      <c r="AR73" s="108">
        <f t="shared" si="6"/>
        <v>0</v>
      </c>
      <c r="AS73" s="108">
        <f t="shared" si="7"/>
        <v>0</v>
      </c>
      <c r="AT73" s="108"/>
      <c r="AU73" s="108"/>
      <c r="AV73" s="108"/>
      <c r="AZ73"/>
      <c r="BC73" s="2"/>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row>
    <row r="74" spans="2:160" ht="12.75">
      <c r="B74" s="145"/>
      <c r="C74" s="145"/>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9"/>
      <c r="AM74" s="108"/>
      <c r="AN74" s="108"/>
      <c r="AO74" s="108"/>
      <c r="AP74" s="108"/>
      <c r="AQ74" s="108"/>
      <c r="AR74" s="108"/>
      <c r="AS74" s="108"/>
      <c r="AT74" s="108"/>
      <c r="AU74" s="108"/>
      <c r="AV74" s="108"/>
      <c r="AZ74"/>
      <c r="BC74" s="2"/>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row>
    <row r="75" spans="4:157" ht="12.75">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14"/>
      <c r="BA75" s="9"/>
      <c r="BB75" s="9"/>
      <c r="BC75" s="9"/>
      <c r="BD75" s="10"/>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row>
    <row r="76" spans="4:157" ht="12.75">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14"/>
      <c r="BA76" s="9"/>
      <c r="BB76" s="9"/>
      <c r="BC76" s="9"/>
      <c r="BD76" s="10"/>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row>
    <row r="77" spans="4:157" ht="12.75">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14"/>
      <c r="BA77" s="9"/>
      <c r="BB77" s="9"/>
      <c r="BC77" s="9"/>
      <c r="BD77" s="10"/>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row>
    <row r="78" spans="4:157" ht="12.75">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14"/>
      <c r="BA78" s="9"/>
      <c r="BB78" s="9"/>
      <c r="BC78" s="9"/>
      <c r="BD78" s="10"/>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row>
    <row r="79" spans="4:157" ht="12.75">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14"/>
      <c r="BA79" s="9"/>
      <c r="BB79" s="9"/>
      <c r="BC79" s="9"/>
      <c r="BD79" s="10"/>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row>
    <row r="80" spans="4:157" ht="12.75">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14"/>
      <c r="BA80" s="9"/>
      <c r="BB80" s="9"/>
      <c r="BC80" s="9"/>
      <c r="BD80" s="10"/>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row>
    <row r="81" spans="4:157" ht="12.75">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14"/>
      <c r="BA81" s="9"/>
      <c r="BB81" s="9"/>
      <c r="BC81" s="9"/>
      <c r="BD81" s="10"/>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row>
    <row r="82" spans="4:157" ht="12.75">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14"/>
      <c r="BA82" s="9"/>
      <c r="BB82" s="9"/>
      <c r="BC82" s="9"/>
      <c r="BD82" s="11"/>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row>
    <row r="83" spans="4:157" ht="12.75">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14"/>
      <c r="BA83" s="9"/>
      <c r="BB83" s="9"/>
      <c r="BC83" s="9"/>
      <c r="BD83" s="11"/>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row>
    <row r="84" spans="4:157" ht="12.75">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14"/>
      <c r="BA84" s="9"/>
      <c r="BB84" s="9"/>
      <c r="BC84" s="9"/>
      <c r="BD84" s="11"/>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row>
    <row r="85" spans="4:157" ht="12.75">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14"/>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row>
    <row r="86" spans="4:157" ht="12.75">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14"/>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row>
    <row r="87" spans="4:157" ht="12.75">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14"/>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row>
    <row r="88" spans="4:157" ht="12.75">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14"/>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row>
    <row r="121" spans="4:80" ht="12.75">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7"/>
      <c r="AI121" s="7"/>
      <c r="AJ121" s="7"/>
      <c r="AK121" s="7"/>
      <c r="AL121" s="7"/>
      <c r="AM121" s="7"/>
      <c r="AN121" s="7"/>
      <c r="AO121" s="7"/>
      <c r="AP121" s="7"/>
      <c r="AQ121" s="7"/>
      <c r="AR121" s="7"/>
      <c r="AS121" s="7"/>
      <c r="AT121" s="7"/>
      <c r="AU121" s="7"/>
      <c r="AV121" s="7"/>
      <c r="AW121" s="7"/>
      <c r="AX121" s="7"/>
      <c r="AY121" s="7"/>
      <c r="AZ121" s="4"/>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row>
    <row r="122" spans="4:80" ht="12.75">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7"/>
      <c r="AI122" s="7"/>
      <c r="AJ122" s="7"/>
      <c r="AK122" s="7"/>
      <c r="AL122" s="7"/>
      <c r="AM122" s="7"/>
      <c r="AN122" s="7"/>
      <c r="AO122" s="7"/>
      <c r="AP122" s="7"/>
      <c r="AQ122" s="7"/>
      <c r="AR122" s="7"/>
      <c r="AS122" s="7"/>
      <c r="AT122" s="7"/>
      <c r="AU122" s="7"/>
      <c r="AV122" s="7"/>
      <c r="AW122" s="7"/>
      <c r="AX122" s="7"/>
      <c r="AY122" s="7"/>
      <c r="AZ122" s="4"/>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row>
    <row r="123" spans="4:80" ht="12.75">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7"/>
      <c r="AI123" s="7"/>
      <c r="AJ123" s="7"/>
      <c r="AK123" s="7"/>
      <c r="AL123" s="7"/>
      <c r="AM123" s="7"/>
      <c r="AN123" s="7"/>
      <c r="AO123" s="7"/>
      <c r="AP123" s="7"/>
      <c r="AQ123" s="7"/>
      <c r="AR123" s="7"/>
      <c r="AS123" s="7"/>
      <c r="AT123" s="7"/>
      <c r="AU123" s="7"/>
      <c r="AV123" s="7"/>
      <c r="AW123" s="7"/>
      <c r="AX123" s="7"/>
      <c r="AY123" s="7"/>
      <c r="AZ123" s="4"/>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row>
  </sheetData>
  <sheetProtection password="E3E4" sheet="1" objects="1" scenarios="1" formatColumns="0" selectLockedCells="1"/>
  <mergeCells count="8">
    <mergeCell ref="AB8:AE8"/>
    <mergeCell ref="AF8:AI8"/>
    <mergeCell ref="H13:R16"/>
    <mergeCell ref="H7:K7"/>
    <mergeCell ref="H8:K8"/>
    <mergeCell ref="H9:K9"/>
    <mergeCell ref="Q7:R7"/>
    <mergeCell ref="H10:K10"/>
  </mergeCells>
  <conditionalFormatting sqref="X7:X10 V7:V10">
    <cfRule type="expression" priority="1" dxfId="0" stopIfTrue="1">
      <formula>$T7&lt;&gt;""</formula>
    </cfRule>
    <cfRule type="expression" priority="2" dxfId="1" stopIfTrue="1">
      <formula>$T7=""</formula>
    </cfRule>
  </conditionalFormatting>
  <dataValidations count="14">
    <dataValidation type="date" operator="greaterThan" allowBlank="1" showInputMessage="1" showErrorMessage="1" error="Start date for this period must be greater than end date for previous period" sqref="AC9 Y9 AG9">
      <formula1>AA9</formula1>
    </dataValidation>
    <dataValidation type="date" operator="greaterThan" allowBlank="1" showInputMessage="1" showErrorMessage="1" error="End date must be greater than start date" sqref="AE9">
      <formula1>AC9</formula1>
    </dataValidation>
    <dataValidation type="date" operator="greaterThan" allowBlank="1" showInputMessage="1" showErrorMessage="1" error="End date must be greater than start date" sqref="AA9">
      <formula1>Y9</formula1>
    </dataValidation>
    <dataValidation showInputMessage="1" showErrorMessage="1" sqref="AE24:AH71"/>
    <dataValidation type="list" allowBlank="1" showInputMessage="1" showErrorMessage="1" sqref="AD24:AD71">
      <formula1>$IG$2:$IG$4</formula1>
    </dataValidation>
    <dataValidation type="list" showInputMessage="1" showErrorMessage="1" sqref="L24:L71">
      <formula1>$IG$2:$IG$4</formula1>
    </dataValidation>
    <dataValidation type="list" allowBlank="1" showInputMessage="1" showErrorMessage="1" sqref="U24:U71 Z24:Z71 P24:P71">
      <formula1>$AV$35:$AV$36</formula1>
    </dataValidation>
    <dataValidation type="list" allowBlank="1" showInputMessage="1" showErrorMessage="1" sqref="R9">
      <formula1>$AW$29:$AW$30</formula1>
    </dataValidation>
    <dataValidation type="list" allowBlank="1" showInputMessage="1" showErrorMessage="1" sqref="R11">
      <formula1>$AW$29:$AW$31</formula1>
    </dataValidation>
    <dataValidation type="date" operator="greaterThan" allowBlank="1" showInputMessage="1" showErrorMessage="1" error="End date must be greater than start date" sqref="AI9">
      <formula1>AG9</formula1>
    </dataValidation>
    <dataValidation type="date" operator="greaterThan" allowBlank="1" showInputMessage="1" showErrorMessage="1" error="Please enter a date" sqref="V7">
      <formula1>1</formula1>
    </dataValidation>
    <dataValidation type="date" operator="greaterThan" allowBlank="1" showInputMessage="1" showErrorMessage="1" error="End date must be greater than start date" sqref="X7:X10">
      <formula1>$V7</formula1>
    </dataValidation>
    <dataValidation type="date" operator="greaterThan" allowBlank="1" showInputMessage="1" showErrorMessage="1" error="Start date must be greater than end date of previous period" sqref="V8:V10">
      <formula1>$X7</formula1>
    </dataValidation>
    <dataValidation type="whole" operator="greaterThanOrEqual" allowBlank="1" showInputMessage="1" showErrorMessage="1" error="Please enter a number" sqref="R8">
      <formula1>0</formula1>
    </dataValidation>
  </dataValidations>
  <printOptions/>
  <pageMargins left="0.25" right="0.25" top="0.25" bottom="0.25" header="0.5" footer="0.5"/>
  <pageSetup fitToHeight="1" fitToWidth="1" horizontalDpi="300" verticalDpi="300" orientation="landscape" scale="45" r:id="rId1"/>
</worksheet>
</file>

<file path=xl/worksheets/sheet3.xml><?xml version="1.0" encoding="utf-8"?>
<worksheet xmlns="http://schemas.openxmlformats.org/spreadsheetml/2006/main" xmlns:r="http://schemas.openxmlformats.org/officeDocument/2006/relationships">
  <sheetPr codeName="Sheet3"/>
  <dimension ref="B2:CG126"/>
  <sheetViews>
    <sheetView showGridLines="0" workbookViewId="0" topLeftCell="A1">
      <selection activeCell="Q5" sqref="Q5"/>
    </sheetView>
  </sheetViews>
  <sheetFormatPr defaultColWidth="9.140625" defaultRowHeight="12.75"/>
  <cols>
    <col min="1" max="1" width="1.28515625" style="0" customWidth="1"/>
    <col min="2" max="2" width="7.57421875" style="0" customWidth="1"/>
    <col min="3" max="3" width="8.28125" style="0" customWidth="1"/>
    <col min="7" max="8" width="10.00390625" style="0" customWidth="1"/>
    <col min="9" max="9" width="10.8515625" style="0" customWidth="1"/>
    <col min="10" max="10" width="10.421875" style="0" customWidth="1"/>
    <col min="12" max="12" width="8.00390625" style="0" customWidth="1"/>
    <col min="19" max="19" width="11.00390625" style="0" customWidth="1"/>
    <col min="20" max="20" width="10.140625" style="0" customWidth="1"/>
    <col min="29" max="29" width="10.57421875" style="0" customWidth="1"/>
    <col min="42" max="43" width="12.7109375" style="0" customWidth="1"/>
    <col min="44" max="60" width="12.7109375" style="0" hidden="1" customWidth="1"/>
    <col min="61" max="62" width="12.7109375" style="0" customWidth="1"/>
  </cols>
  <sheetData>
    <row r="1" ht="3.75" customHeight="1"/>
    <row r="2" spans="2:36" ht="17.25" customHeight="1">
      <c r="B2" s="36" t="s">
        <v>0</v>
      </c>
      <c r="C2" s="18"/>
      <c r="D2" s="19"/>
      <c r="E2" s="19"/>
      <c r="F2" s="19"/>
      <c r="G2" s="20"/>
      <c r="H2" s="19"/>
      <c r="I2" s="19"/>
      <c r="J2" s="19"/>
      <c r="K2" s="19"/>
      <c r="L2" s="19"/>
      <c r="M2" s="19"/>
      <c r="N2" s="19"/>
      <c r="O2" s="19"/>
      <c r="P2" s="19"/>
      <c r="Q2" s="19"/>
      <c r="R2" s="19"/>
      <c r="S2" s="19"/>
      <c r="T2" s="19"/>
      <c r="U2" s="19"/>
      <c r="V2" s="19"/>
      <c r="W2" s="19"/>
      <c r="X2" s="19"/>
      <c r="Y2" s="19"/>
      <c r="Z2" s="19"/>
      <c r="AA2" s="19"/>
      <c r="AB2" s="19"/>
      <c r="AC2" s="19"/>
      <c r="AD2" s="19"/>
      <c r="AE2" s="19"/>
      <c r="AF2" s="19"/>
      <c r="AG2" s="7"/>
      <c r="AH2" s="7"/>
      <c r="AI2" s="7"/>
      <c r="AJ2" s="7"/>
    </row>
    <row r="3" spans="2:36" ht="14.25">
      <c r="B3" s="37" t="s">
        <v>71</v>
      </c>
      <c r="C3" s="22"/>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17"/>
      <c r="AH3" s="17"/>
      <c r="AI3" s="17"/>
      <c r="AJ3" s="17"/>
    </row>
    <row r="4" spans="2:37" ht="14.25">
      <c r="B4" s="39"/>
      <c r="C4" s="40"/>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row>
    <row r="5" spans="2:19" ht="12.75">
      <c r="B5" s="66"/>
      <c r="C5" s="67"/>
      <c r="D5" s="67"/>
      <c r="E5" s="67"/>
      <c r="F5" s="67"/>
      <c r="G5" s="67"/>
      <c r="H5" s="67"/>
      <c r="I5" s="67"/>
      <c r="J5" s="67"/>
      <c r="K5" s="67"/>
      <c r="L5" s="67"/>
      <c r="M5" s="67"/>
      <c r="N5" s="67"/>
      <c r="O5" s="67"/>
      <c r="P5" s="68"/>
      <c r="R5" s="147"/>
      <c r="S5" s="2"/>
    </row>
    <row r="6" spans="2:19" ht="12.75">
      <c r="B6" s="69"/>
      <c r="C6" s="104" t="s">
        <v>70</v>
      </c>
      <c r="D6" s="74"/>
      <c r="E6" s="74"/>
      <c r="F6" s="74"/>
      <c r="G6" s="74"/>
      <c r="H6" s="74"/>
      <c r="I6" s="74"/>
      <c r="J6" s="74"/>
      <c r="K6" s="74"/>
      <c r="L6" s="74"/>
      <c r="M6" s="74"/>
      <c r="N6" s="74"/>
      <c r="O6" s="74"/>
      <c r="P6" s="71"/>
      <c r="R6" s="147"/>
      <c r="S6" s="2"/>
    </row>
    <row r="7" spans="2:46" ht="10.5" customHeight="1">
      <c r="B7" s="72"/>
      <c r="C7" s="70"/>
      <c r="D7" s="70"/>
      <c r="E7" s="70"/>
      <c r="F7" s="70"/>
      <c r="G7" s="70"/>
      <c r="H7" s="70"/>
      <c r="I7" s="70"/>
      <c r="J7" s="70"/>
      <c r="K7" s="70"/>
      <c r="L7" s="70"/>
      <c r="M7" s="70"/>
      <c r="N7" s="70"/>
      <c r="O7" s="70"/>
      <c r="P7" s="71"/>
      <c r="R7" s="147"/>
      <c r="S7" s="2"/>
      <c r="AS7" s="17" t="s">
        <v>78</v>
      </c>
      <c r="AT7" s="17"/>
    </row>
    <row r="8" spans="2:19" ht="12.75">
      <c r="B8" s="72"/>
      <c r="C8" s="70"/>
      <c r="D8" s="76" t="s">
        <v>2</v>
      </c>
      <c r="E8" s="70"/>
      <c r="F8" s="70"/>
      <c r="G8" s="70"/>
      <c r="H8" s="171">
        <f>'Submission Template'!AU24</f>
        <v>0</v>
      </c>
      <c r="I8" s="171"/>
      <c r="J8" s="75"/>
      <c r="K8" s="70"/>
      <c r="L8" s="70"/>
      <c r="M8" s="70"/>
      <c r="N8" s="70"/>
      <c r="O8" s="70"/>
      <c r="P8" s="71"/>
      <c r="R8" s="147"/>
      <c r="S8" s="2"/>
    </row>
    <row r="9" spans="2:49" ht="12.75">
      <c r="B9" s="72"/>
      <c r="C9" s="70"/>
      <c r="D9" s="76" t="s">
        <v>112</v>
      </c>
      <c r="E9" s="70"/>
      <c r="F9" s="70"/>
      <c r="G9" s="70"/>
      <c r="H9" s="167" t="e">
        <f>IF('Submission Template'!$AW$26=1,IF(VLOOKUP(MAX($B$28:$B$75),$B$28:$K$75,10)=1,"Yes","No"),"HC not Tested")</f>
        <v>#N/A</v>
      </c>
      <c r="I9" s="168"/>
      <c r="J9" s="75"/>
      <c r="K9" s="76" t="s">
        <v>113</v>
      </c>
      <c r="L9" s="70"/>
      <c r="M9" s="77"/>
      <c r="N9" s="167" t="str">
        <f>IF('Submission Template'!$AW$26=1,IF(MAX(I28:I75)&gt;=1,"Yes","No"),"HC+NOx not Tested ")</f>
        <v>No</v>
      </c>
      <c r="O9" s="168"/>
      <c r="P9" s="71"/>
      <c r="R9" s="147"/>
      <c r="S9" s="2"/>
      <c r="AS9" s="103" t="s">
        <v>79</v>
      </c>
      <c r="AT9" s="103" t="s">
        <v>80</v>
      </c>
      <c r="AU9" s="103" t="s">
        <v>81</v>
      </c>
      <c r="AV9" s="103" t="s">
        <v>82</v>
      </c>
      <c r="AW9" s="134"/>
    </row>
    <row r="10" spans="2:49" ht="12.75">
      <c r="B10" s="72"/>
      <c r="C10" s="70"/>
      <c r="D10" s="76" t="s">
        <v>114</v>
      </c>
      <c r="E10" s="70"/>
      <c r="F10" s="70"/>
      <c r="G10" s="70"/>
      <c r="H10" s="167" t="e">
        <f>IF('Submission Template'!$AX$26=1,IF(VLOOKUP(MAX($L$28:$L$75),$L$28:$U$75,10)=1,"Yes","No"),"CO not Tested")</f>
        <v>#N/A</v>
      </c>
      <c r="I10" s="168"/>
      <c r="J10" s="75"/>
      <c r="K10" s="76" t="s">
        <v>68</v>
      </c>
      <c r="L10" s="70"/>
      <c r="M10" s="84"/>
      <c r="N10" s="167" t="str">
        <f>IF('Submission Template'!$AX$26=1,IF(MAX(S28:S75)&gt;=1,"Yes","No"),"CO not tested")</f>
        <v>No</v>
      </c>
      <c r="O10" s="168"/>
      <c r="P10" s="71"/>
      <c r="R10" s="147"/>
      <c r="S10" s="2"/>
      <c r="AS10" s="6">
        <f>SUM('Submission Template'!AP24:AP73)</f>
        <v>0</v>
      </c>
      <c r="AT10" s="6">
        <f>IF('Submission Template'!$R$8&gt;=1600,SUM('Submission Template'!AQ24:AQ73),1)</f>
        <v>1</v>
      </c>
      <c r="AU10" s="6">
        <f>IF('Submission Template'!$R$8&gt;=1600,SUM('Submission Template'!AR24:AR73),1)</f>
        <v>1</v>
      </c>
      <c r="AV10" s="6">
        <f>IF('Submission Template'!$R$8&gt;=1600,SUM('Submission Template'!AS24:AS73),1)</f>
        <v>1</v>
      </c>
      <c r="AW10" s="2"/>
    </row>
    <row r="11" spans="2:19" ht="12.75">
      <c r="B11" s="72"/>
      <c r="C11" s="70"/>
      <c r="D11" s="76" t="s">
        <v>115</v>
      </c>
      <c r="E11" s="70"/>
      <c r="F11" s="70"/>
      <c r="G11" s="70"/>
      <c r="H11" s="167" t="str">
        <f>IF('Submission Template'!$AY$26=1,IF(VLOOKUP(MAX($V$28:$V$75),$V$28:$AE$75,10)=1,"Yes","No"),"HC+NOx not Tested")</f>
        <v>HC+NOx not Tested</v>
      </c>
      <c r="I11" s="168"/>
      <c r="J11" s="70"/>
      <c r="K11" s="76" t="s">
        <v>67</v>
      </c>
      <c r="L11" s="70"/>
      <c r="M11" s="84"/>
      <c r="N11" s="167" t="str">
        <f>IF('Submission Template'!$AY$26=1,IF(MAX(AC28:AC75)&gt;=1,"Yes","No"),"HC+NOx not tested")</f>
        <v>HC+NOx not tested</v>
      </c>
      <c r="O11" s="168"/>
      <c r="P11" s="71"/>
      <c r="R11" s="147"/>
      <c r="S11" s="2"/>
    </row>
    <row r="12" spans="2:19" ht="12.75">
      <c r="B12" s="72"/>
      <c r="C12" s="70"/>
      <c r="D12" s="76"/>
      <c r="E12" s="70"/>
      <c r="F12" s="70"/>
      <c r="G12" s="70"/>
      <c r="H12" s="169"/>
      <c r="I12" s="169"/>
      <c r="J12" s="70"/>
      <c r="K12" s="76" t="s">
        <v>66</v>
      </c>
      <c r="L12" s="70"/>
      <c r="M12" s="84"/>
      <c r="N12" s="167">
        <f>IF('Submission Template'!AU26="",30,MIN(0.01*'Submission Template'!AU26,30))</f>
        <v>30</v>
      </c>
      <c r="O12" s="168"/>
      <c r="P12" s="71"/>
      <c r="R12" s="147"/>
      <c r="S12" s="2"/>
    </row>
    <row r="13" spans="2:18" ht="12.75">
      <c r="B13" s="72"/>
      <c r="C13" s="70"/>
      <c r="D13" s="76" t="s">
        <v>70</v>
      </c>
      <c r="E13" s="70"/>
      <c r="F13" s="70"/>
      <c r="G13" s="88" t="e">
        <f>IF(AND(H9&lt;&gt;"No",H10&lt;&gt;"No",H11&lt;&gt;"No",N9&lt;&gt;"No",N10&lt;&gt;"No",N11&lt;&gt;"No",N13="Yes"),"PASS","")</f>
        <v>#N/A</v>
      </c>
      <c r="H13" s="53">
        <f>IF(OR(MAX(J28:J75)&gt;0,MAX(T28:T75)&gt;0,MAX(AD28:AD75)&gt;0),"FAIL","")</f>
      </c>
      <c r="I13" s="38" t="e">
        <f>IF(AND(G13="",H13=""),"OPEN","")</f>
        <v>#N/A</v>
      </c>
      <c r="J13" s="70"/>
      <c r="K13" s="76" t="s">
        <v>117</v>
      </c>
      <c r="L13" s="70"/>
      <c r="M13" s="84"/>
      <c r="N13" s="167" t="str">
        <f>IF(AND(AS10&gt;=2,AT10&gt;=1,AU10&gt;=1,AV10&gt;=1),"Yes","No")</f>
        <v>No</v>
      </c>
      <c r="O13" s="170"/>
      <c r="P13" s="71"/>
      <c r="R13" s="148"/>
    </row>
    <row r="14" spans="2:18" ht="18" customHeight="1">
      <c r="B14" s="72"/>
      <c r="C14" s="70"/>
      <c r="D14" s="73" t="s">
        <v>75</v>
      </c>
      <c r="E14" s="74"/>
      <c r="F14" s="74"/>
      <c r="G14" s="78"/>
      <c r="H14" s="79"/>
      <c r="I14" s="80"/>
      <c r="J14" s="74"/>
      <c r="K14" s="74"/>
      <c r="L14" s="81"/>
      <c r="M14" s="82"/>
      <c r="N14" s="105"/>
      <c r="O14" s="105"/>
      <c r="P14" s="71"/>
      <c r="R14" s="148"/>
    </row>
    <row r="15" spans="2:48" ht="12.75">
      <c r="B15" s="72"/>
      <c r="C15" s="70"/>
      <c r="D15" s="83">
        <f>IF(H13="FAIL","* Failure due to consecutive CumSum calculations exceeding Action Limit.","")</f>
      </c>
      <c r="E15" s="83"/>
      <c r="F15" s="83"/>
      <c r="G15" s="83"/>
      <c r="H15" s="83"/>
      <c r="I15" s="83"/>
      <c r="J15" s="70"/>
      <c r="K15" s="83"/>
      <c r="L15" s="83"/>
      <c r="M15" s="83"/>
      <c r="N15" s="83"/>
      <c r="O15" s="83"/>
      <c r="P15" s="71"/>
      <c r="R15" s="148"/>
      <c r="AV15" s="107"/>
    </row>
    <row r="16" spans="2:18" ht="12.75">
      <c r="B16" s="72"/>
      <c r="C16" s="70"/>
      <c r="D16" s="83" t="str">
        <f>IF(N10="No","* Number of included HC+Nox tests (n) is less than the required number (N).","")</f>
        <v>* Number of included HC+Nox tests (n) is less than the required number (N).</v>
      </c>
      <c r="E16" s="83"/>
      <c r="F16" s="83"/>
      <c r="G16" s="83"/>
      <c r="H16" s="83"/>
      <c r="I16" s="83"/>
      <c r="J16" s="83"/>
      <c r="K16" s="83"/>
      <c r="L16" s="83"/>
      <c r="M16" s="83"/>
      <c r="N16" s="83"/>
      <c r="O16" s="83"/>
      <c r="P16" s="71"/>
      <c r="R16" s="148"/>
    </row>
    <row r="17" spans="2:58" ht="12.75">
      <c r="B17" s="72"/>
      <c r="C17" s="70"/>
      <c r="D17" s="83">
        <f>IF(N11="No","* Number of included CO tests (n) is less than the required number (N).","")</f>
      </c>
      <c r="E17" s="83"/>
      <c r="F17" s="83"/>
      <c r="G17" s="83"/>
      <c r="H17" s="83"/>
      <c r="I17" s="83"/>
      <c r="J17" s="83"/>
      <c r="K17" s="83"/>
      <c r="L17" s="83"/>
      <c r="M17" s="83"/>
      <c r="N17" s="83"/>
      <c r="O17" s="83"/>
      <c r="P17" s="71"/>
      <c r="R17" s="148"/>
      <c r="AR17" s="95"/>
      <c r="AS17" s="95"/>
      <c r="AT17" s="95"/>
      <c r="AU17" s="95"/>
      <c r="AV17" s="95"/>
      <c r="AW17" s="95"/>
      <c r="AX17" s="95"/>
      <c r="AY17" s="95"/>
      <c r="AZ17" s="95"/>
      <c r="BA17" s="95"/>
      <c r="BB17" s="95"/>
      <c r="BC17" s="95"/>
      <c r="BD17" s="95"/>
      <c r="BE17" s="95"/>
      <c r="BF17" s="95"/>
    </row>
    <row r="18" spans="2:58" ht="12.75">
      <c r="B18" s="72"/>
      <c r="C18" s="70"/>
      <c r="D18" s="83" t="str">
        <f>IF(N13&lt;&gt;"Yes","* Production Line Test is not complete until at least 2 engines per quarter have been tested.","")</f>
        <v>* Production Line Test is not complete until at least 2 engines per quarter have been tested.</v>
      </c>
      <c r="E18" s="83"/>
      <c r="F18" s="83"/>
      <c r="G18" s="83"/>
      <c r="H18" s="83"/>
      <c r="I18" s="83"/>
      <c r="J18" s="83"/>
      <c r="K18" s="83"/>
      <c r="L18" s="83"/>
      <c r="M18" s="83"/>
      <c r="N18" s="83"/>
      <c r="O18" s="83"/>
      <c r="P18" s="71"/>
      <c r="AR18" s="95"/>
      <c r="AS18" s="95"/>
      <c r="AT18" s="95"/>
      <c r="AU18" s="95"/>
      <c r="AV18" s="95"/>
      <c r="AW18" s="95"/>
      <c r="AX18" s="95"/>
      <c r="AY18" s="95"/>
      <c r="AZ18" s="95"/>
      <c r="BA18" s="95"/>
      <c r="BB18" s="95"/>
      <c r="BC18" s="95"/>
      <c r="BD18" s="95"/>
      <c r="BE18" s="95"/>
      <c r="BF18" s="95"/>
    </row>
    <row r="19" spans="2:58" ht="12.75">
      <c r="B19" s="72"/>
      <c r="C19" s="70"/>
      <c r="D19" s="83">
        <f>IF('Submission Template'!R9="yes","* This is a carryover engine family.  The first reported test result should from the final test of the preceding model year, and the required sample is an EPA-approved number.","")</f>
      </c>
      <c r="E19" s="83"/>
      <c r="F19" s="83"/>
      <c r="G19" s="83"/>
      <c r="H19" s="83"/>
      <c r="I19" s="83"/>
      <c r="J19" s="83"/>
      <c r="K19" s="83"/>
      <c r="L19" s="83"/>
      <c r="M19" s="83"/>
      <c r="N19" s="83"/>
      <c r="O19" s="83"/>
      <c r="P19" s="71"/>
      <c r="AR19" s="95"/>
      <c r="AS19" s="95"/>
      <c r="AT19" s="95"/>
      <c r="AU19" s="95"/>
      <c r="AV19" s="95"/>
      <c r="AW19" s="95"/>
      <c r="AX19" s="95"/>
      <c r="AY19" s="95"/>
      <c r="AZ19" s="95"/>
      <c r="BA19" s="95"/>
      <c r="BB19" s="95"/>
      <c r="BC19" s="95"/>
      <c r="BD19" s="95"/>
      <c r="BE19" s="95"/>
      <c r="BF19" s="95"/>
    </row>
    <row r="20" spans="2:58" ht="12.75">
      <c r="B20" s="85"/>
      <c r="C20" s="74"/>
      <c r="D20" s="86"/>
      <c r="E20" s="86"/>
      <c r="F20" s="86"/>
      <c r="G20" s="86"/>
      <c r="H20" s="86"/>
      <c r="I20" s="86"/>
      <c r="J20" s="86"/>
      <c r="K20" s="86"/>
      <c r="L20" s="86"/>
      <c r="M20" s="86"/>
      <c r="N20" s="86"/>
      <c r="O20" s="86"/>
      <c r="P20" s="87"/>
      <c r="AR20" s="95"/>
      <c r="AS20" s="95"/>
      <c r="AT20" s="95"/>
      <c r="AU20" s="95"/>
      <c r="AV20" s="95"/>
      <c r="AW20" s="95"/>
      <c r="AX20" s="95"/>
      <c r="AY20" s="95"/>
      <c r="AZ20" s="95"/>
      <c r="BA20" s="95"/>
      <c r="BB20" s="95"/>
      <c r="BC20" s="95"/>
      <c r="BD20" s="95"/>
      <c r="BE20" s="95"/>
      <c r="BF20" s="95"/>
    </row>
    <row r="21" spans="44:58" ht="13.5" customHeight="1">
      <c r="AR21" s="95"/>
      <c r="AS21" s="95"/>
      <c r="AT21" s="95"/>
      <c r="AU21" s="95"/>
      <c r="AV21" s="95"/>
      <c r="AW21" s="95"/>
      <c r="AX21" s="95"/>
      <c r="AY21" s="95"/>
      <c r="AZ21" s="95"/>
      <c r="BA21" s="95"/>
      <c r="BB21" s="95"/>
      <c r="BC21" s="95"/>
      <c r="BD21" s="95"/>
      <c r="BE21" s="95"/>
      <c r="BF21" s="95"/>
    </row>
    <row r="22" spans="2:57" ht="12.75">
      <c r="B22" s="41"/>
      <c r="C22" s="42"/>
      <c r="D22" s="42"/>
      <c r="E22" s="42"/>
      <c r="F22" s="166" t="s">
        <v>108</v>
      </c>
      <c r="G22" s="166"/>
      <c r="H22" s="42"/>
      <c r="I22" s="42"/>
      <c r="J22" s="42"/>
      <c r="K22" s="42"/>
      <c r="L22" s="43"/>
      <c r="M22" s="42"/>
      <c r="N22" s="42"/>
      <c r="O22" s="42"/>
      <c r="P22" s="172" t="s">
        <v>72</v>
      </c>
      <c r="Q22" s="173"/>
      <c r="R22" s="42"/>
      <c r="S22" s="42"/>
      <c r="T22" s="42"/>
      <c r="U22" s="44"/>
      <c r="V22" s="43"/>
      <c r="W22" s="42"/>
      <c r="X22" s="42"/>
      <c r="Y22" s="42"/>
      <c r="Z22" s="130" t="s">
        <v>76</v>
      </c>
      <c r="AA22" s="127"/>
      <c r="AB22" s="42"/>
      <c r="AC22" s="42"/>
      <c r="AD22" s="42"/>
      <c r="AE22" s="44"/>
      <c r="AQ22" s="95"/>
      <c r="AR22" s="96" t="s">
        <v>105</v>
      </c>
      <c r="AS22" s="96" t="s">
        <v>23</v>
      </c>
      <c r="AT22" s="96" t="s">
        <v>19</v>
      </c>
      <c r="AU22" s="95"/>
      <c r="AV22" s="95"/>
      <c r="AW22" s="95"/>
      <c r="AX22" s="95"/>
      <c r="AY22" s="95"/>
      <c r="AZ22" s="95"/>
      <c r="BA22" s="95"/>
      <c r="BB22" s="95"/>
      <c r="BC22" s="95"/>
      <c r="BD22" s="95"/>
      <c r="BE22" s="95"/>
    </row>
    <row r="23" spans="2:57" ht="12" customHeight="1">
      <c r="B23" s="5"/>
      <c r="C23" s="3"/>
      <c r="D23" s="3"/>
      <c r="E23" s="3"/>
      <c r="F23" s="3"/>
      <c r="G23" s="3"/>
      <c r="H23" s="3"/>
      <c r="I23" s="3"/>
      <c r="J23" s="3"/>
      <c r="K23" s="3"/>
      <c r="L23" s="5"/>
      <c r="M23" s="3"/>
      <c r="N23" s="3"/>
      <c r="O23" s="15"/>
      <c r="P23" s="3"/>
      <c r="Q23" s="3"/>
      <c r="R23" s="3"/>
      <c r="S23" s="3"/>
      <c r="T23" s="3"/>
      <c r="U23" s="45"/>
      <c r="V23" s="5"/>
      <c r="W23" s="129"/>
      <c r="X23" s="129"/>
      <c r="Y23" s="129"/>
      <c r="Z23" s="129"/>
      <c r="AA23" s="129"/>
      <c r="AB23" s="129"/>
      <c r="AC23" s="129"/>
      <c r="AD23" s="129"/>
      <c r="AE23" s="45"/>
      <c r="AQ23" s="95"/>
      <c r="AR23" s="96"/>
      <c r="AS23" s="96"/>
      <c r="AT23" s="96"/>
      <c r="AU23" s="96"/>
      <c r="AV23" s="95"/>
      <c r="AW23" s="95"/>
      <c r="AX23" s="95"/>
      <c r="AY23" s="95"/>
      <c r="AZ23" s="95"/>
      <c r="BA23" s="95"/>
      <c r="BB23" s="95"/>
      <c r="BC23" s="95"/>
      <c r="BD23" s="95"/>
      <c r="BE23" s="95"/>
    </row>
    <row r="24" spans="2:57" ht="12.75">
      <c r="B24" s="35" t="s">
        <v>28</v>
      </c>
      <c r="C24" s="16" t="s">
        <v>30</v>
      </c>
      <c r="D24" s="16"/>
      <c r="E24" s="16"/>
      <c r="F24" s="16"/>
      <c r="G24" s="16"/>
      <c r="H24" s="16"/>
      <c r="I24" s="16" t="s">
        <v>29</v>
      </c>
      <c r="J24" s="16"/>
      <c r="K24" s="16"/>
      <c r="L24" s="35" t="s">
        <v>28</v>
      </c>
      <c r="M24" s="16" t="s">
        <v>30</v>
      </c>
      <c r="N24" s="16"/>
      <c r="O24" s="16"/>
      <c r="P24" s="16"/>
      <c r="Q24" s="16"/>
      <c r="R24" s="16"/>
      <c r="S24" s="16" t="s">
        <v>29</v>
      </c>
      <c r="T24" s="16"/>
      <c r="U24" s="46"/>
      <c r="V24" s="35" t="s">
        <v>28</v>
      </c>
      <c r="W24" s="131" t="s">
        <v>30</v>
      </c>
      <c r="X24" s="131"/>
      <c r="Y24" s="131"/>
      <c r="Z24" s="131"/>
      <c r="AA24" s="131"/>
      <c r="AB24" s="131"/>
      <c r="AC24" s="131" t="s">
        <v>29</v>
      </c>
      <c r="AD24" s="131"/>
      <c r="AE24" s="46"/>
      <c r="AF24" s="1"/>
      <c r="AG24" s="1"/>
      <c r="AQ24" s="95"/>
      <c r="AR24" s="96" t="s">
        <v>56</v>
      </c>
      <c r="AS24" s="96" t="s">
        <v>56</v>
      </c>
      <c r="AT24" s="96" t="s">
        <v>56</v>
      </c>
      <c r="AU24" s="96"/>
      <c r="AV24" s="96"/>
      <c r="AW24" s="96" t="s">
        <v>51</v>
      </c>
      <c r="AX24" s="96" t="s">
        <v>105</v>
      </c>
      <c r="AY24" s="96" t="s">
        <v>23</v>
      </c>
      <c r="AZ24" s="96" t="s">
        <v>19</v>
      </c>
      <c r="BA24" s="95"/>
      <c r="BB24" s="95"/>
      <c r="BC24" s="95"/>
      <c r="BD24" s="95"/>
      <c r="BE24" s="95"/>
    </row>
    <row r="25" spans="2:60" ht="12.75">
      <c r="B25" s="35" t="s">
        <v>29</v>
      </c>
      <c r="C25" s="16" t="s">
        <v>29</v>
      </c>
      <c r="D25" s="16" t="s">
        <v>33</v>
      </c>
      <c r="E25" s="16" t="s">
        <v>34</v>
      </c>
      <c r="F25" s="16" t="s">
        <v>39</v>
      </c>
      <c r="G25" s="16"/>
      <c r="H25" s="16" t="s">
        <v>37</v>
      </c>
      <c r="I25" s="16" t="s">
        <v>62</v>
      </c>
      <c r="J25" s="16" t="s">
        <v>105</v>
      </c>
      <c r="K25" s="16" t="s">
        <v>105</v>
      </c>
      <c r="L25" s="35" t="s">
        <v>29</v>
      </c>
      <c r="M25" s="16" t="s">
        <v>29</v>
      </c>
      <c r="N25" s="16" t="s">
        <v>33</v>
      </c>
      <c r="O25" s="16" t="s">
        <v>34</v>
      </c>
      <c r="P25" s="16" t="s">
        <v>39</v>
      </c>
      <c r="Q25" s="16"/>
      <c r="R25" s="16" t="s">
        <v>37</v>
      </c>
      <c r="S25" s="16" t="s">
        <v>62</v>
      </c>
      <c r="T25" s="16" t="s">
        <v>23</v>
      </c>
      <c r="U25" s="46" t="s">
        <v>23</v>
      </c>
      <c r="V25" s="35" t="s">
        <v>29</v>
      </c>
      <c r="W25" s="131" t="s">
        <v>29</v>
      </c>
      <c r="X25" s="131" t="s">
        <v>33</v>
      </c>
      <c r="Y25" s="131" t="s">
        <v>34</v>
      </c>
      <c r="Z25" s="131" t="s">
        <v>39</v>
      </c>
      <c r="AA25" s="131"/>
      <c r="AB25" s="131" t="s">
        <v>37</v>
      </c>
      <c r="AC25" s="131" t="s">
        <v>62</v>
      </c>
      <c r="AD25" s="131" t="s">
        <v>19</v>
      </c>
      <c r="AE25" s="46" t="s">
        <v>111</v>
      </c>
      <c r="AF25" s="1"/>
      <c r="AG25" s="1"/>
      <c r="AQ25" s="95"/>
      <c r="AR25" s="96" t="s">
        <v>55</v>
      </c>
      <c r="AS25" s="96" t="s">
        <v>55</v>
      </c>
      <c r="AT25" s="96" t="s">
        <v>55</v>
      </c>
      <c r="AU25" s="96"/>
      <c r="AV25" s="96" t="s">
        <v>36</v>
      </c>
      <c r="AW25" s="96" t="s">
        <v>36</v>
      </c>
      <c r="AX25" s="96" t="s">
        <v>51</v>
      </c>
      <c r="AY25" s="96" t="s">
        <v>51</v>
      </c>
      <c r="AZ25" s="96" t="s">
        <v>51</v>
      </c>
      <c r="BA25" s="95"/>
      <c r="BB25" s="95"/>
      <c r="BC25" s="95"/>
      <c r="BD25" s="95"/>
      <c r="BE25" s="115" t="s">
        <v>105</v>
      </c>
      <c r="BF25" s="115" t="s">
        <v>23</v>
      </c>
      <c r="BG25" s="132" t="s">
        <v>19</v>
      </c>
      <c r="BH25" s="133"/>
    </row>
    <row r="26" spans="2:60" ht="12.75">
      <c r="B26" s="47" t="s">
        <v>60</v>
      </c>
      <c r="C26" s="48" t="s">
        <v>61</v>
      </c>
      <c r="D26" s="48" t="s">
        <v>21</v>
      </c>
      <c r="E26" s="48" t="s">
        <v>35</v>
      </c>
      <c r="F26" s="48" t="s">
        <v>36</v>
      </c>
      <c r="G26" s="48" t="s">
        <v>36</v>
      </c>
      <c r="H26" s="48" t="s">
        <v>38</v>
      </c>
      <c r="I26" s="48" t="s">
        <v>63</v>
      </c>
      <c r="J26" s="48" t="s">
        <v>64</v>
      </c>
      <c r="K26" s="48" t="s">
        <v>65</v>
      </c>
      <c r="L26" s="47" t="s">
        <v>60</v>
      </c>
      <c r="M26" s="48" t="s">
        <v>61</v>
      </c>
      <c r="N26" s="48" t="s">
        <v>21</v>
      </c>
      <c r="O26" s="48" t="s">
        <v>35</v>
      </c>
      <c r="P26" s="48" t="s">
        <v>36</v>
      </c>
      <c r="Q26" s="48" t="s">
        <v>36</v>
      </c>
      <c r="R26" s="48" t="s">
        <v>38</v>
      </c>
      <c r="S26" s="48" t="s">
        <v>63</v>
      </c>
      <c r="T26" s="48" t="s">
        <v>64</v>
      </c>
      <c r="U26" s="49" t="s">
        <v>65</v>
      </c>
      <c r="V26" s="47" t="s">
        <v>60</v>
      </c>
      <c r="W26" s="48" t="s">
        <v>61</v>
      </c>
      <c r="X26" s="48" t="s">
        <v>21</v>
      </c>
      <c r="Y26" s="48" t="s">
        <v>35</v>
      </c>
      <c r="Z26" s="48" t="s">
        <v>36</v>
      </c>
      <c r="AA26" s="48" t="s">
        <v>36</v>
      </c>
      <c r="AB26" s="48" t="s">
        <v>38</v>
      </c>
      <c r="AC26" s="48" t="s">
        <v>63</v>
      </c>
      <c r="AD26" s="48" t="s">
        <v>64</v>
      </c>
      <c r="AE26" s="49" t="s">
        <v>65</v>
      </c>
      <c r="AF26" s="1"/>
      <c r="AG26" s="12" t="s">
        <v>50</v>
      </c>
      <c r="AQ26" s="95"/>
      <c r="AR26" s="96" t="s">
        <v>57</v>
      </c>
      <c r="AS26" s="96" t="s">
        <v>57</v>
      </c>
      <c r="AT26" s="96" t="s">
        <v>57</v>
      </c>
      <c r="AU26" s="95" t="s">
        <v>59</v>
      </c>
      <c r="AV26" s="96" t="s">
        <v>54</v>
      </c>
      <c r="AW26" s="96" t="s">
        <v>53</v>
      </c>
      <c r="AX26" s="96" t="s">
        <v>52</v>
      </c>
      <c r="AY26" s="96" t="s">
        <v>52</v>
      </c>
      <c r="AZ26" s="96" t="s">
        <v>52</v>
      </c>
      <c r="BA26" s="95" t="s">
        <v>100</v>
      </c>
      <c r="BB26" s="95"/>
      <c r="BC26" s="95"/>
      <c r="BD26" s="95"/>
      <c r="BE26" s="115" t="s">
        <v>94</v>
      </c>
      <c r="BF26" s="115" t="s">
        <v>94</v>
      </c>
      <c r="BG26" s="132" t="s">
        <v>94</v>
      </c>
      <c r="BH26" s="133"/>
    </row>
    <row r="27" spans="2:57" ht="3.75" customHeight="1">
      <c r="B27" s="34"/>
      <c r="C27" s="26"/>
      <c r="D27" s="26"/>
      <c r="E27" s="26"/>
      <c r="F27" s="26"/>
      <c r="G27" s="26"/>
      <c r="H27" s="26">
        <f>""</f>
      </c>
      <c r="I27" s="26"/>
      <c r="J27" s="26"/>
      <c r="K27" s="54"/>
      <c r="L27" s="26"/>
      <c r="M27" s="26"/>
      <c r="N27" s="26"/>
      <c r="O27" s="26"/>
      <c r="P27" s="26"/>
      <c r="Q27" s="26"/>
      <c r="R27" s="26"/>
      <c r="S27" s="26"/>
      <c r="T27" s="26"/>
      <c r="U27" s="54"/>
      <c r="V27" s="21"/>
      <c r="W27" s="21"/>
      <c r="X27" s="21"/>
      <c r="Y27" s="21"/>
      <c r="Z27" s="21"/>
      <c r="AA27" s="21"/>
      <c r="AB27" s="21"/>
      <c r="AC27" s="21"/>
      <c r="AD27" s="21"/>
      <c r="AE27" s="119"/>
      <c r="AQ27" s="95"/>
      <c r="AR27" s="95"/>
      <c r="AS27" s="95"/>
      <c r="AT27" s="95"/>
      <c r="AU27" s="95"/>
      <c r="AV27" s="95">
        <v>0</v>
      </c>
      <c r="AW27" s="95"/>
      <c r="AX27" s="95"/>
      <c r="AY27" s="95"/>
      <c r="AZ27" s="95"/>
      <c r="BA27" s="95"/>
      <c r="BB27" s="95"/>
      <c r="BC27" s="95"/>
      <c r="BD27" s="95"/>
      <c r="BE27" s="95"/>
    </row>
    <row r="28" spans="2:84" ht="12.75">
      <c r="B28" s="55">
        <f>IF('Submission Template'!$AW$26=1,IF(AND('Submission Template'!$R$9="yes",$AV28&lt;&gt;""),MAX($AV28-1,0),$AV28),"")</f>
      </c>
      <c r="C28" s="33">
        <f>IF($BE28&lt;&gt;"",MIN($N$12,$BE28),"")</f>
      </c>
      <c r="D28" s="56">
        <f>IF('Submission Template'!$AW$26=1,IF(AND('Submission Template'!$L24&lt;&gt;"no",'Submission Template'!N24&lt;&gt;""),AVERAGE(AX$28:AX28),""),"")</f>
      </c>
      <c r="E28" s="56"/>
      <c r="F28" s="57"/>
      <c r="G28" s="57">
        <f>IF('Submission Template'!$AW$26=1,IF(AND($AV28=1,'Submission Template'!$L24="yes"),0,""),"")</f>
      </c>
      <c r="H28" s="57">
        <f>IF(G28&lt;&gt;"",IF(E28&lt;&gt;"",5*E28,H27),"")</f>
      </c>
      <c r="I28" s="58">
        <f>IF(G28&lt;&gt;"",IF(OR(B28&gt;=C28,I27=1),1,0),"")</f>
      </c>
      <c r="J28" s="58">
        <f>IF(G28&lt;&gt;"",IF(AND(AND(G27&gt;H27,G28&gt;H28),B27&lt;&gt;B28),1,IF(J27=1,1,0)),"")</f>
      </c>
      <c r="K28" s="59">
        <f>IF(G28&lt;&gt;"",IF($AW28=1,IF(AND(J28&lt;&gt;1,I28=1,D28&lt;'Submission Template'!O24),1,0),K27),"")</f>
      </c>
      <c r="L28" s="55">
        <f>IF('Submission Template'!$AX$26=1,IF(AND('Submission Template'!$R$9="yes",$AV28&lt;&gt;""),MAX($AV28-1,0),$AV28),"")</f>
      </c>
      <c r="M28" s="33">
        <f>IF($BF28&lt;&gt;"",MIN($N$12,$BF28),"")</f>
      </c>
      <c r="N28" s="56">
        <f>IF('Submission Template'!$AX$26=1,IF(AND('Submission Template'!$L24&lt;&gt;"no",'Submission Template'!S24&lt;&gt;""),AVERAGE(AY$28:AY28),""),"")</f>
      </c>
      <c r="O28" s="56"/>
      <c r="P28" s="57"/>
      <c r="Q28" s="57">
        <f>IF('Submission Template'!$AX$26=1,IF(AND($AV28=1,'Submission Template'!$L24="yes"),0,""),"")</f>
      </c>
      <c r="R28" s="57">
        <f>IF(Q28&lt;&gt;"",IF(O28&lt;&gt;"",5*O28,R27),"")</f>
      </c>
      <c r="S28" s="58">
        <f>IF(Q28&lt;&gt;"",IF(OR(L28&gt;=$M28,S27=1),1,0),"")</f>
      </c>
      <c r="T28" s="58">
        <f>IF(Q28&lt;&gt;"",IF(AND(AND(Q27&gt;R27,Q28&gt;R28),L27&lt;&gt;L28),1,IF(T27=1,1,0)),"")</f>
      </c>
      <c r="U28" s="59">
        <f>IF(Q28&lt;&gt;"",IF($AW28=1,IF(AND(T28&lt;&gt;1,S28=1,N28&lt;'Submission Template'!T24),1,0),U27),"")</f>
      </c>
      <c r="V28" s="55">
        <f>IF('Submission Template'!$AY$26=1,IF(AND('Submission Template'!$R$9="yes",$AV28&lt;&gt;""),MAX($AV28-1,0),$AV28),"")</f>
      </c>
      <c r="W28" s="33">
        <f>IF($BG28&lt;&gt;"",MIN($N$12,$BG28),"")</f>
      </c>
      <c r="X28" s="56">
        <f>IF('Submission Template'!$AY$26=1,IF(AND('Submission Template'!$L24&lt;&gt;"no",'Submission Template'!X24&lt;&gt;""),AVERAGE(AZ$28:AZ28),""),"")</f>
      </c>
      <c r="Y28" s="30"/>
      <c r="Z28" s="30"/>
      <c r="AA28" s="57">
        <f>IF('Submission Template'!$AY$26=1,IF(AND($AV28=1,'Submission Template'!$L24="yes"),0,""),"")</f>
      </c>
      <c r="AB28" s="57">
        <f>IF(AA28&lt;&gt;"",IF(Y28&lt;&gt;"",5*Y28,AB27),"")</f>
      </c>
      <c r="AC28" s="58">
        <f>IF(AA28&lt;&gt;"",IF(OR(V28&gt;=W28,AC27=1),1,0),"")</f>
      </c>
      <c r="AD28" s="58">
        <f>IF(AA28&lt;&gt;"",IF(AND(AND(AA27&gt;AB27,AA28&gt;AB28),V27&lt;&gt;V28),1,IF(AD27=1,1,0)),"")</f>
      </c>
      <c r="AE28" s="59">
        <f>IF(AA28&lt;&gt;"",IF($AW28=1,IF(AND(AD28&lt;&gt;1,AC28=1,X28&lt;'Submission Template'!Y24),1,0),AE27),"")</f>
      </c>
      <c r="AF28" s="9"/>
      <c r="AG28" s="10">
        <f>IF(AND('Submission Template'!L24="yes",'Submission Template'!AD24="yes"),"Test cannot be invalid AND included in CumSum",IF(OR($Q28&gt;$R28,$G28&gt;H28,$AA28&gt;$AB28),"Warning:  CumSum statistic exceeds the Action Limit.",""))</f>
      </c>
      <c r="AH28" s="9"/>
      <c r="AI28" s="9"/>
      <c r="AJ28" s="9"/>
      <c r="AK28" s="9"/>
      <c r="AL28" s="9"/>
      <c r="AM28" s="9"/>
      <c r="AN28" s="9"/>
      <c r="AO28" s="9"/>
      <c r="AP28" s="9"/>
      <c r="AQ28" s="95"/>
      <c r="AR28" s="97">
        <f>IF(AND('Submission Template'!O24&lt;&gt;"",'Submission Template'!N24&lt;&gt;"",'Submission Template'!L24&lt;&gt;""),1,0)</f>
        <v>0</v>
      </c>
      <c r="AS28" s="97">
        <f>IF(AND('Submission Template'!T24&lt;&gt;"",'Submission Template'!S24&lt;&gt;"",'Submission Template'!L24&lt;&gt;""),1,0)</f>
        <v>0</v>
      </c>
      <c r="AT28" s="97">
        <f>IF(AND('Submission Template'!Y24&lt;&gt;"",'Submission Template'!X24&lt;&gt;"",'Submission Template'!L24&lt;&gt;""),1,0)</f>
        <v>0</v>
      </c>
      <c r="AU28" s="97">
        <f>IF(AND(AV28&lt;&gt;0,AV28&lt;&gt;""),VLOOKUP(AV28,$BB$29:$BC$76,2),"")</f>
      </c>
      <c r="AV28" s="97">
        <f>IF(OR('Submission Template'!N24&lt;&gt;"",'Submission Template'!S24&lt;&gt;""),IF('Submission Template'!L24="yes",AV27+1,AV27),"")</f>
      </c>
      <c r="AW28" s="97">
        <f>IF(OR('Submission Template'!N24&lt;&gt;"",'Submission Template'!S24&lt;&gt;""),IF('Submission Template'!L24="yes",1,0),"")</f>
      </c>
      <c r="AX28" s="97">
        <f>IF(AND('Submission Template'!L24="yes",'Submission Template'!N24&lt;&gt;""),'Submission Template'!N24,"")</f>
      </c>
      <c r="AY28" s="97">
        <f>IF(AND('Submission Template'!L24="yes",'Submission Template'!S24&lt;&gt;""),'Submission Template'!S24,"")</f>
      </c>
      <c r="AZ28" s="97">
        <f>IF(AND('Submission Template'!L24="yes",'Submission Template'!X24&lt;&gt;""),'Submission Template'!X24,"")</f>
      </c>
      <c r="BA28" s="97">
        <f>IF('Submission Template'!R9="yes",1,0)</f>
        <v>0</v>
      </c>
      <c r="BB28" s="98" t="s">
        <v>58</v>
      </c>
      <c r="BC28" s="98" t="s">
        <v>59</v>
      </c>
      <c r="BD28" s="97"/>
      <c r="BE28" s="116">
        <f>IF(AND($B28&lt;&gt;"",'Submission Template'!$R$9="yes",'Submission Template'!$R$10&lt;&gt;""),'Submission Template'!$R$10,IF('Submission Template'!$AW$26=1,IF(AND('Submission Template'!$L24="yes",$AV28&gt;1),ROUND((($AU28*$E28)/($D28-'Submission Template'!$O24))^2+1,1),""),""))</f>
      </c>
      <c r="BF28" s="124">
        <f>IF(AND($B28&lt;&gt;"",'Submission Template'!$R$9="yes",'Submission Template'!$R$10&lt;&gt;""),'Submission Template'!$R$10,IF('Submission Template'!$AX$26=1,IF(AND('Submission Template'!$L24="yes",$AV28&gt;1),ROUND((($AU28*O28)/(N28-'Submission Template'!T24))^2+1,1),""),""))</f>
      </c>
      <c r="BG28" s="116">
        <f>IF(AND($B28&lt;&gt;"",'Submission Template'!$R$9="yes",'Submission Template'!$R$10&lt;&gt;""),'Submission Template'!$R$10,IF('Submission Template'!$AY$26=1,IF(AND('Submission Template'!$L24="yes",$AV28&gt;1),ROUND((($AU28*$Y28)/($X28-'Submission Template'!$Y24))^2+1,1),""),""))</f>
      </c>
      <c r="BH28" s="9"/>
      <c r="BI28" s="9"/>
      <c r="BJ28" s="9"/>
      <c r="BK28" s="9"/>
      <c r="BL28" s="9"/>
      <c r="BM28" s="9"/>
      <c r="BN28" s="9"/>
      <c r="BO28" s="9"/>
      <c r="BP28" s="9"/>
      <c r="BQ28" s="9"/>
      <c r="BR28" s="9"/>
      <c r="BS28" s="9"/>
      <c r="BT28" s="9"/>
      <c r="BU28" s="9"/>
      <c r="BV28" s="9"/>
      <c r="BW28" s="9"/>
      <c r="BX28" s="9"/>
      <c r="BY28" s="9"/>
      <c r="BZ28" s="9"/>
      <c r="CA28" s="9"/>
      <c r="CB28" s="9"/>
      <c r="CC28" s="9"/>
      <c r="CD28" s="9"/>
      <c r="CE28" s="9"/>
      <c r="CF28" s="9"/>
    </row>
    <row r="29" spans="2:84" ht="12.75">
      <c r="B29" s="55">
        <f>IF('Submission Template'!$AW$26=1,IF(AND('Submission Template'!$R$9="yes",$AV29&lt;&gt;""),MAX($AV29-1,0),$AV29),"")</f>
      </c>
      <c r="C29" s="33">
        <f>IF($BE29&lt;&gt;"",MIN($N$12,$BE29),"")</f>
      </c>
      <c r="D29" s="56">
        <f>IF('Submission Template'!$AW$26=1,IF(AND('Submission Template'!$L25&lt;&gt;"no",'Submission Template'!N25&lt;&gt;""),AVERAGE(AX$28:AX29),""),"")</f>
      </c>
      <c r="E29" s="56">
        <f>IF('Submission Template'!$AW$26=1,IF($AV29&gt;1,IF(AND('Submission Template'!$L25&lt;&gt;"no",'Submission Template'!N25&lt;&gt;""),STDEV(AX$28:AX29),""),""),"")</f>
      </c>
      <c r="F29" s="57">
        <f>IF('Submission Template'!$AW$26=1,IF('Submission Template'!N25&lt;&gt;"",IF('Submission Template'!$L24="no",F28,G28),""),"")</f>
      </c>
      <c r="G29" s="57">
        <f>IF('Submission Template'!$AW$26=1,IF($AR29=1,MAX(IF(AND($AV29=1,'Submission Template'!$L25="yes"),0,IF('Submission Template'!$L25="yes",(F29+'Submission Template'!N25-('Submission Template'!O25+0.25*E29)),G28)),0),""),"")</f>
      </c>
      <c r="H29" s="57">
        <f>IF(G29&lt;&gt;"",IF(E29&lt;&gt;"",5*E29,H28),"")</f>
      </c>
      <c r="I29" s="58">
        <f>IF(G29&lt;&gt;"",IF(OR(B29&gt;=C29,I28=1),1,0),"")</f>
      </c>
      <c r="J29" s="58">
        <f>IF(G29&lt;&gt;"",IF(AND(AND(G28&gt;H28,G29&gt;H29),B28&lt;&gt;B29),1,IF(J28=1,1,0)),"")</f>
      </c>
      <c r="K29" s="59">
        <f>IF(G29&lt;&gt;"",IF($AW29=1,IF(AND(J29&lt;&gt;1,I29=1,D29&lt;'Submission Template'!O25),1,0),K28),"")</f>
      </c>
      <c r="L29" s="55">
        <f>IF('Submission Template'!$AX$26=1,IF(AND('Submission Template'!$R$9="yes",$AV29&lt;&gt;""),MAX($AV29-1,0),$AV29),"")</f>
      </c>
      <c r="M29" s="33">
        <f aca="true" t="shared" si="0" ref="M29:M75">IF($BF29&lt;&gt;"",MIN($N$12,$BF29),"")</f>
      </c>
      <c r="N29" s="56">
        <f>IF('Submission Template'!$AX$26=1,IF(AND('Submission Template'!$L25&lt;&gt;"no",'Submission Template'!S25&lt;&gt;""),AVERAGE(AY$28:AY29),""),"")</f>
      </c>
      <c r="O29" s="56">
        <f>IF('Submission Template'!$AX$26=1,IF($AV29&gt;1,IF(AND('Submission Template'!$L25&lt;&gt;"no",'Submission Template'!S25&lt;&gt;""),STDEV(AY$28:AY29),""),""),"")</f>
      </c>
      <c r="P29" s="57">
        <f>IF('Submission Template'!$AX$26=1,IF('Submission Template'!S25&lt;&gt;"",IF('Submission Template'!$L24="no",P28,Q28),""),"")</f>
      </c>
      <c r="Q29" s="57">
        <f>IF('Submission Template'!$AX$26=1,IF($AS29=1,MAX(IF(AND($AV29=1,'Submission Template'!$L25="yes"),0,IF('Submission Template'!$L25="yes",(P29+'Submission Template'!S25-('Submission Template'!T25+0.25*O29)),Q28)),0),""),"")</f>
      </c>
      <c r="R29" s="57">
        <f>IF(Q29&lt;&gt;"",IF(O29&lt;&gt;"",5*O29,R28),"")</f>
      </c>
      <c r="S29" s="58">
        <f>IF(Q29&lt;&gt;"",IF(OR(L29&gt;=$M29,S28=1),1,0),"")</f>
      </c>
      <c r="T29" s="58">
        <f>IF(Q29&lt;&gt;"",IF(AND(AND(Q28&gt;R28,Q29&gt;R29),L28&lt;&gt;L29),1,IF(T28=1,1,0)),"")</f>
      </c>
      <c r="U29" s="59">
        <f>IF(Q29&lt;&gt;"",IF($AW29=1,IF(AND(T29&lt;&gt;1,S29=1,N29&lt;'Submission Template'!T25),1,0),U28),"")</f>
      </c>
      <c r="V29" s="55">
        <f>IF('Submission Template'!$AY$26=1,IF(AND('Submission Template'!$R$9="yes",$AV29&lt;&gt;""),MAX($AV29-1,0),$AV29),"")</f>
      </c>
      <c r="W29" s="33">
        <f>IF($BG29&lt;&gt;"",MIN($N$12,$BG29),"")</f>
      </c>
      <c r="X29" s="56">
        <f>IF('Submission Template'!$AY$26=1,IF(AND('Submission Template'!$L25&lt;&gt;"no",'Submission Template'!X25&lt;&gt;""),AVERAGE(AZ$28:AZ29),""),"")</f>
      </c>
      <c r="Y29" s="56">
        <f>IF('Submission Template'!$AY$26=1,IF($AV29&gt;1,IF(AND('Submission Template'!$L25&lt;&gt;"no",'Submission Template'!X25&lt;&gt;""),STDEV(AZ$28:AZ29),""),""),"")</f>
      </c>
      <c r="Z29" s="57">
        <f>IF('Submission Template'!$AY$26=1,IF('Submission Template'!X25&lt;&gt;"",IF('Submission Template'!$L24="no",Z28,AA28),""),"")</f>
      </c>
      <c r="AA29" s="57">
        <f>IF('Submission Template'!$AY$26=1,IF($AT29=1,MAX(IF(AND($AV29=1,'Submission Template'!$L25="yes"),0,IF('Submission Template'!$L25="yes",(Z29+'Submission Template'!X25-('Submission Template'!Y25+0.25*Y29)),AA28)),0),""),"")</f>
      </c>
      <c r="AB29" s="57">
        <f>IF(AA29&lt;&gt;"",IF(Y29&lt;&gt;"",5*Y29,AB28),"")</f>
      </c>
      <c r="AC29" s="58">
        <f>IF(AA29&lt;&gt;"",IF(OR(V29&gt;=W29,AC28=1),1,0),"")</f>
      </c>
      <c r="AD29" s="58">
        <f>IF(AA29&lt;&gt;"",IF(AND(AND(AA28&gt;AB28,AA29&gt;AB29),V28&lt;&gt;V29),1,IF(AD28=1,1,0)),"")</f>
      </c>
      <c r="AE29" s="59">
        <f>IF(AA29&lt;&gt;"",IF($AW29=1,IF(AND(AD29&lt;&gt;1,AC29=1,X29&lt;'Submission Template'!Y25),1,0),AE28),"")</f>
      </c>
      <c r="AF29" s="9"/>
      <c r="AG29" s="10">
        <f>IF(AND('Submission Template'!L25="yes",'Submission Template'!AD25="yes"),"Test cannot be invalid AND included in CumSum",IF(OR($Q29&gt;$R29,$G29&gt;H29,$AA29&gt;$AB29),"Warning:  CumSum statistic exceeds the Action Limit.",""))</f>
      </c>
      <c r="AH29" s="9"/>
      <c r="AI29" s="9"/>
      <c r="AJ29" s="9"/>
      <c r="AK29" s="9"/>
      <c r="AL29" s="9"/>
      <c r="AM29" s="9"/>
      <c r="AN29" s="9"/>
      <c r="AO29" s="9"/>
      <c r="AP29" s="9"/>
      <c r="AQ29" s="95"/>
      <c r="AR29" s="97">
        <f>IF(AND('Submission Template'!O25&lt;&gt;"",'Submission Template'!N25&lt;&gt;"",'Submission Template'!L25&lt;&gt;""),1,0)</f>
        <v>0</v>
      </c>
      <c r="AS29" s="97">
        <f>IF(AND('Submission Template'!T25&lt;&gt;"",'Submission Template'!S25&lt;&gt;"",'Submission Template'!L25&lt;&gt;""),1,0)</f>
        <v>0</v>
      </c>
      <c r="AT29" s="97">
        <f>IF(AND('Submission Template'!Y25&lt;&gt;"",'Submission Template'!X25&lt;&gt;"",'Submission Template'!L25&lt;&gt;""),1,0)</f>
        <v>0</v>
      </c>
      <c r="AU29" s="97">
        <f>IF(AND(AV29&lt;&gt;0,AV29&lt;&gt;""),VLOOKUP(AV29,$BB$29:$BC$76,2),"")</f>
      </c>
      <c r="AV29" s="97">
        <f>IF(OR('Submission Template'!N25&lt;&gt;"",'Submission Template'!S25&lt;&gt;""),IF('Submission Template'!L25="yes",AV28+1,AV28),"")</f>
      </c>
      <c r="AW29" s="97">
        <f>IF(OR('Submission Template'!N25&lt;&gt;"",'Submission Template'!S25&lt;&gt;""),IF('Submission Template'!L25="yes",1,0),"")</f>
      </c>
      <c r="AX29" s="97">
        <f>IF(AND('Submission Template'!L25="yes",'Submission Template'!N25&lt;&gt;""),'Submission Template'!N25,"")</f>
      </c>
      <c r="AY29" s="97">
        <f>IF(AND('Submission Template'!L25="yes",'Submission Template'!S25&lt;&gt;""),'Submission Template'!S25,"")</f>
      </c>
      <c r="AZ29" s="97">
        <f>IF(AND('Submission Template'!L25="yes",'Submission Template'!X25&lt;&gt;""),'Submission Template'!X25,"")</f>
      </c>
      <c r="BA29" s="97"/>
      <c r="BB29" s="97">
        <v>1</v>
      </c>
      <c r="BC29" s="97"/>
      <c r="BD29" s="97"/>
      <c r="BE29" s="117">
        <f>IF(AND($B29&lt;&gt;"",'Submission Template'!$R$9="yes",'Submission Template'!$R$10&lt;&gt;""),'Submission Template'!$R$10,IF('Submission Template'!$AW$26=1,IF(AND('Submission Template'!$L25="yes",$AV29&gt;1),ROUND((($AU29*$E29)/($D29-'Submission Template'!$O25))^2+1,1),""),""))</f>
      </c>
      <c r="BF29" s="125">
        <f>IF(AND($B29&lt;&gt;"",'Submission Template'!$R$9="yes",'Submission Template'!$R$10&lt;&gt;""),'Submission Template'!$R$10,IF('Submission Template'!$AX$26=1,IF(AND('Submission Template'!$L25="yes",$AV29&gt;1),ROUND((($AU29*O29)/(N29-'Submission Template'!T25))^2+1,1),""),""))</f>
      </c>
      <c r="BG29" s="117">
        <f>IF(AND($B29&lt;&gt;"",'Submission Template'!$R$9="yes",'Submission Template'!$R$10&lt;&gt;""),'Submission Template'!$R$10,IF('Submission Template'!$AY$26=1,IF(AND('Submission Template'!$L25="yes",$AV29&gt;1),ROUND((($AU29*$Y29)/($X29-'Submission Template'!$Y25))^2+1,1),""),""))</f>
      </c>
      <c r="BH29" s="9"/>
      <c r="BI29" s="9"/>
      <c r="BJ29" s="9"/>
      <c r="BK29" s="9"/>
      <c r="BL29" s="9"/>
      <c r="BM29" s="9"/>
      <c r="BN29" s="9"/>
      <c r="BO29" s="9"/>
      <c r="BP29" s="9"/>
      <c r="BQ29" s="9"/>
      <c r="BR29" s="9"/>
      <c r="BS29" s="9"/>
      <c r="BT29" s="9"/>
      <c r="BU29" s="9"/>
      <c r="BV29" s="9"/>
      <c r="BW29" s="9"/>
      <c r="BX29" s="9"/>
      <c r="BY29" s="9"/>
      <c r="BZ29" s="9"/>
      <c r="CA29" s="9"/>
      <c r="CB29" s="9"/>
      <c r="CC29" s="9"/>
      <c r="CD29" s="9"/>
      <c r="CE29" s="9"/>
      <c r="CF29" s="9"/>
    </row>
    <row r="30" spans="2:84" ht="12.75">
      <c r="B30" s="55">
        <f>IF('Submission Template'!$AW$26=1,IF(AND('Submission Template'!$R$9="yes",$AV30&lt;&gt;""),MAX($AV30-1,0),$AV30),"")</f>
      </c>
      <c r="C30" s="33">
        <f aca="true" t="shared" si="1" ref="C30:C75">IF($BE30&lt;&gt;"",MIN($N$12,$BE30),"")</f>
      </c>
      <c r="D30" s="56">
        <f>IF('Submission Template'!$AW$26=1,IF(AND('Submission Template'!$L26&lt;&gt;"no",'Submission Template'!N26&lt;&gt;""),AVERAGE(AX$28:AX30),""),"")</f>
      </c>
      <c r="E30" s="56">
        <f>IF('Submission Template'!$AW$26=1,IF($AV30&gt;1,IF(AND('Submission Template'!$L26&lt;&gt;"no",'Submission Template'!N26&lt;&gt;""),STDEV(AX$28:AX30),""),""),"")</f>
      </c>
      <c r="F30" s="57">
        <f>IF('Submission Template'!$AW$26=1,IF('Submission Template'!N26&lt;&gt;"",IF('Submission Template'!$L25="no",F29,G29),""),"")</f>
      </c>
      <c r="G30" s="57">
        <f>IF('Submission Template'!$AW$26=1,IF($AR30=1,MAX(IF(AND($AV30=1,'Submission Template'!$L26="yes"),0,IF('Submission Template'!$L26="yes",(F30+'Submission Template'!N26-('Submission Template'!O26+0.25*E30)),G29)),0),""),"")</f>
      </c>
      <c r="H30" s="57">
        <f aca="true" t="shared" si="2" ref="H30:H75">IF(G30&lt;&gt;"",IF(E30&lt;&gt;"",5*E30,H29),"")</f>
      </c>
      <c r="I30" s="58">
        <f aca="true" t="shared" si="3" ref="I30:I75">IF(G30&lt;&gt;"",IF(OR(B30&gt;=C30,I29=1),1,0),"")</f>
      </c>
      <c r="J30" s="58">
        <f aca="true" t="shared" si="4" ref="J30:J75">IF(G30&lt;&gt;"",IF(AND(AND(G29&gt;H29,G30&gt;H30),B29&lt;&gt;B30),1,IF(J29=1,1,0)),"")</f>
      </c>
      <c r="K30" s="59">
        <f>IF(G30&lt;&gt;"",IF($AW30=1,IF(AND(J30&lt;&gt;1,I30=1,D30&lt;'Submission Template'!O26),1,0),K29),"")</f>
      </c>
      <c r="L30" s="55">
        <f>IF('Submission Template'!$AX$26=1,IF(AND('Submission Template'!$R$9="yes",$AV30&lt;&gt;""),MAX($AV30-1,0),$AV30),"")</f>
      </c>
      <c r="M30" s="33">
        <f t="shared" si="0"/>
      </c>
      <c r="N30" s="56">
        <f>IF('Submission Template'!$AX$26=1,IF(AND('Submission Template'!$L26&lt;&gt;"no",'Submission Template'!S26&lt;&gt;""),AVERAGE(AY$28:AY30),""),"")</f>
      </c>
      <c r="O30" s="56">
        <f>IF('Submission Template'!$AX$26=1,IF($AV30&gt;1,IF(AND('Submission Template'!$L26&lt;&gt;"no",'Submission Template'!S26&lt;&gt;""),STDEV(AY$28:AY30),""),""),"")</f>
      </c>
      <c r="P30" s="57">
        <f>IF('Submission Template'!$AX$26=1,IF('Submission Template'!S26&lt;&gt;"",IF('Submission Template'!$L25="no",P29,Q29),""),"")</f>
      </c>
      <c r="Q30" s="57">
        <f>IF('Submission Template'!$AX$26=1,IF($AS30=1,MAX(IF(AND($AV30=1,'Submission Template'!$L26="yes"),0,IF('Submission Template'!$L26="yes",(P30+'Submission Template'!S26-('Submission Template'!T26+0.25*O30)),Q29)),0),""),"")</f>
      </c>
      <c r="R30" s="57">
        <f aca="true" t="shared" si="5" ref="R30:R75">IF(Q30&lt;&gt;"",IF(O30&lt;&gt;"",5*O30,R29),"")</f>
      </c>
      <c r="S30" s="58">
        <f aca="true" t="shared" si="6" ref="S30:S75">IF(Q30&lt;&gt;"",IF(OR(L30&gt;=$M30,S29=1),1,0),"")</f>
      </c>
      <c r="T30" s="58">
        <f aca="true" t="shared" si="7" ref="T30:T75">IF(Q30&lt;&gt;"",IF(AND(AND(Q29&gt;R29,Q30&gt;R30),L29&lt;&gt;L30),1,IF(T29=1,1,0)),"")</f>
      </c>
      <c r="U30" s="59">
        <f>IF(Q30&lt;&gt;"",IF($AW30=1,IF(AND(T30&lt;&gt;1,S30=1,N30&lt;'Submission Template'!T26),1,0),U29),"")</f>
      </c>
      <c r="V30" s="55">
        <f>IF('Submission Template'!$AY$26=1,IF(AND('Submission Template'!$R$9="yes",$AV30&lt;&gt;""),MAX($AV30-1,0),$AV30),"")</f>
      </c>
      <c r="W30" s="33">
        <f aca="true" t="shared" si="8" ref="W30:W75">IF($BG30&lt;&gt;"",MIN($N$12,$BG30),"")</f>
      </c>
      <c r="X30" s="56">
        <f>IF('Submission Template'!$AY$26=1,IF(AND('Submission Template'!$L26&lt;&gt;"no",'Submission Template'!X26&lt;&gt;""),AVERAGE(AZ$28:AZ30),""),"")</f>
      </c>
      <c r="Y30" s="56">
        <f>IF('Submission Template'!$AY$26=1,IF($AV30&gt;1,IF(AND('Submission Template'!$L26&lt;&gt;"no",'Submission Template'!X26&lt;&gt;""),STDEV(AZ$28:AZ30),""),""),"")</f>
      </c>
      <c r="Z30" s="57">
        <f>IF('Submission Template'!$AY$26=1,IF('Submission Template'!X26&lt;&gt;"",IF('Submission Template'!$L25="no",Z29,AA29),""),"")</f>
      </c>
      <c r="AA30" s="57">
        <f>IF('Submission Template'!$AY$26=1,IF($AT30=1,MAX(IF(AND($AV30=1,'Submission Template'!$L26="yes"),0,IF('Submission Template'!$L26="yes",(Z30+'Submission Template'!X26-('Submission Template'!Y26+0.25*Y30)),AA29)),0),""),"")</f>
      </c>
      <c r="AB30" s="57">
        <f aca="true" t="shared" si="9" ref="AB30:AB75">IF(AA30&lt;&gt;"",IF(Y30&lt;&gt;"",5*Y30,AB29),"")</f>
      </c>
      <c r="AC30" s="58">
        <f aca="true" t="shared" si="10" ref="AC30:AC75">IF(AA30&lt;&gt;"",IF(OR(V30&gt;=W30,AC29=1),1,0),"")</f>
      </c>
      <c r="AD30" s="58">
        <f aca="true" t="shared" si="11" ref="AD30:AD75">IF(AA30&lt;&gt;"",IF(AND(AND(AA29&gt;AB29,AA30&gt;AB30),V29&lt;&gt;V30),1,IF(AD29=1,1,0)),"")</f>
      </c>
      <c r="AE30" s="59">
        <f>IF(AA30&lt;&gt;"",IF($AW30=1,IF(AND(AD30&lt;&gt;1,AC30=1,X30&lt;'Submission Template'!Y26),1,0),AE29),"")</f>
      </c>
      <c r="AF30" s="9"/>
      <c r="AG30" s="10">
        <f>IF(AND('Submission Template'!L26="yes",'Submission Template'!AD26="yes"),"Test cannot be invalid AND included in CumSum",IF(OR($Q30&gt;$R30,$G30&gt;H30,$AA30&gt;$AB30),"Warning:  CumSum statistic exceeds the Action Limit.",""))</f>
      </c>
      <c r="AH30" s="9"/>
      <c r="AI30" s="9"/>
      <c r="AJ30" s="9"/>
      <c r="AK30" s="9"/>
      <c r="AL30" s="9"/>
      <c r="AM30" s="9"/>
      <c r="AN30" s="9"/>
      <c r="AO30" s="9"/>
      <c r="AP30" s="9"/>
      <c r="AQ30" s="95"/>
      <c r="AR30" s="97">
        <f>IF(AND('Submission Template'!O26&lt;&gt;"",'Submission Template'!N26&lt;&gt;"",'Submission Template'!L26&lt;&gt;""),1,0)</f>
        <v>0</v>
      </c>
      <c r="AS30" s="97">
        <f>IF(AND('Submission Template'!T26&lt;&gt;"",'Submission Template'!S26&lt;&gt;"",'Submission Template'!L26&lt;&gt;""),1,0)</f>
        <v>0</v>
      </c>
      <c r="AT30" s="97">
        <f>IF(AND('Submission Template'!Y26&lt;&gt;"",'Submission Template'!X26&lt;&gt;"",'Submission Template'!L26&lt;&gt;""),1,0)</f>
        <v>0</v>
      </c>
      <c r="AU30" s="97">
        <f>IF(AND(AV30&lt;&gt;0,AV30&lt;&gt;""),VLOOKUP(AV30,$BB$29:$BC$76,2),"")</f>
      </c>
      <c r="AV30" s="97">
        <f>IF(OR('Submission Template'!N26&lt;&gt;"",'Submission Template'!S26&lt;&gt;""),IF('Submission Template'!L26="yes",AV29+1,AV29),"")</f>
      </c>
      <c r="AW30" s="97">
        <f>IF(OR('Submission Template'!N26&lt;&gt;"",'Submission Template'!S26&lt;&gt;""),IF('Submission Template'!L26="yes",1,0),"")</f>
      </c>
      <c r="AX30" s="97">
        <f>IF(AND('Submission Template'!L26="yes",'Submission Template'!N26&lt;&gt;""),'Submission Template'!N26,"")</f>
      </c>
      <c r="AY30" s="97">
        <f>IF(AND('Submission Template'!L26="yes",'Submission Template'!S26&lt;&gt;""),'Submission Template'!S26,"")</f>
      </c>
      <c r="AZ30" s="97">
        <f>IF(AND('Submission Template'!L26="yes",'Submission Template'!X26&lt;&gt;""),'Submission Template'!X26,"")</f>
      </c>
      <c r="BA30" s="97"/>
      <c r="BB30" s="97">
        <f aca="true" t="shared" si="12" ref="BB30:BB58">BB29+1</f>
        <v>2</v>
      </c>
      <c r="BC30" s="99">
        <v>6.31</v>
      </c>
      <c r="BD30" s="97"/>
      <c r="BE30" s="117">
        <f>IF(AND($B30&lt;&gt;"",'Submission Template'!$R$9="yes",'Submission Template'!$R$10&lt;&gt;""),'Submission Template'!$R$10,IF('Submission Template'!$AW$26=1,IF(AND('Submission Template'!$L26="yes",$AV30&gt;1),ROUND((($AU30*$E30)/($D30-'Submission Template'!$O26))^2+1,1),""),""))</f>
      </c>
      <c r="BF30" s="125">
        <f>IF(AND($B30&lt;&gt;"",'Submission Template'!$R$9="yes",'Submission Template'!$R$10&lt;&gt;""),'Submission Template'!$R$10,IF('Submission Template'!$AX$26=1,IF(AND('Submission Template'!$L26="yes",$AV30&gt;1),ROUND((($AU30*O30)/(N30-'Submission Template'!T26))^2+1,1),""),""))</f>
      </c>
      <c r="BG30" s="117">
        <f>IF(AND($B30&lt;&gt;"",'Submission Template'!$R$9="yes",'Submission Template'!$R$10&lt;&gt;""),'Submission Template'!$R$10,IF('Submission Template'!$AY$26=1,IF(AND('Submission Template'!$L26="yes",$AV30&gt;1),ROUND((($AU30*$Y30)/($X30-'Submission Template'!$Y26))^2+1,1),""),""))</f>
      </c>
      <c r="BH30" s="9"/>
      <c r="BI30" s="9"/>
      <c r="BJ30" s="9"/>
      <c r="BK30" s="9"/>
      <c r="BL30" s="9"/>
      <c r="BM30" s="9"/>
      <c r="BN30" s="9"/>
      <c r="BO30" s="9"/>
      <c r="BP30" s="9"/>
      <c r="BQ30" s="9"/>
      <c r="BR30" s="9"/>
      <c r="BS30" s="9"/>
      <c r="BT30" s="9"/>
      <c r="BU30" s="9"/>
      <c r="BV30" s="9"/>
      <c r="BW30" s="9"/>
      <c r="BX30" s="9"/>
      <c r="BY30" s="9"/>
      <c r="BZ30" s="9"/>
      <c r="CA30" s="9"/>
      <c r="CB30" s="9"/>
      <c r="CC30" s="9"/>
      <c r="CD30" s="9"/>
      <c r="CE30" s="9"/>
      <c r="CF30" s="9"/>
    </row>
    <row r="31" spans="2:84" ht="12.75">
      <c r="B31" s="55">
        <f>IF('Submission Template'!$AW$26=1,IF(AND('Submission Template'!$R$9="yes",$AV31&lt;&gt;""),MAX($AV31-1,0),$AV31),"")</f>
      </c>
      <c r="C31" s="33">
        <f t="shared" si="1"/>
      </c>
      <c r="D31" s="56">
        <f>IF('Submission Template'!$AW$26=1,IF(AND('Submission Template'!$L27&lt;&gt;"no",'Submission Template'!N27&lt;&gt;""),AVERAGE(AX$28:AX31),""),"")</f>
      </c>
      <c r="E31" s="56">
        <f>IF('Submission Template'!$AW$26=1,IF($AV31&gt;1,IF(AND('Submission Template'!$L27&lt;&gt;"no",'Submission Template'!N27&lt;&gt;""),STDEV(AX$28:AX31),""),""),"")</f>
      </c>
      <c r="F31" s="57">
        <f>IF('Submission Template'!$AW$26=1,IF('Submission Template'!N27&lt;&gt;"",IF('Submission Template'!$L26="no",F30,G30),""),"")</f>
      </c>
      <c r="G31" s="57">
        <f>IF('Submission Template'!$AW$26=1,IF($AR31=1,MAX(IF(AND($AV31=1,'Submission Template'!$L27="yes"),0,IF('Submission Template'!$L27="yes",(F31+'Submission Template'!N27-('Submission Template'!O27+0.25*E31)),G30)),0),""),"")</f>
      </c>
      <c r="H31" s="57">
        <f t="shared" si="2"/>
      </c>
      <c r="I31" s="58">
        <f t="shared" si="3"/>
      </c>
      <c r="J31" s="58">
        <f t="shared" si="4"/>
      </c>
      <c r="K31" s="59">
        <f>IF(G31&lt;&gt;"",IF($AW31=1,IF(AND(J31&lt;&gt;1,I31=1,D31&lt;'Submission Template'!O27),1,0),K30),"")</f>
      </c>
      <c r="L31" s="55">
        <f>IF('Submission Template'!$AX$26=1,IF(AND('Submission Template'!$R$9="yes",$AV31&lt;&gt;""),MAX($AV31-1,0),$AV31),"")</f>
      </c>
      <c r="M31" s="33">
        <f t="shared" si="0"/>
      </c>
      <c r="N31" s="56">
        <f>IF('Submission Template'!$AX$26=1,IF(AND('Submission Template'!$L27&lt;&gt;"no",'Submission Template'!S27&lt;&gt;""),AVERAGE(AY$28:AY31),""),"")</f>
      </c>
      <c r="O31" s="56">
        <f>IF('Submission Template'!$AX$26=1,IF($AV31&gt;1,IF(AND('Submission Template'!$L27&lt;&gt;"no",'Submission Template'!S27&lt;&gt;""),STDEV(AY$28:AY31),""),""),"")</f>
      </c>
      <c r="P31" s="57">
        <f>IF('Submission Template'!$AX$26=1,IF('Submission Template'!S27&lt;&gt;"",IF('Submission Template'!$L26="no",P30,Q30),""),"")</f>
      </c>
      <c r="Q31" s="57">
        <f>IF('Submission Template'!$AX$26=1,IF($AS31=1,MAX(IF(AND($AV31=1,'Submission Template'!$L27="yes"),0,IF('Submission Template'!$L27="yes",(P31+'Submission Template'!S27-('Submission Template'!T27+0.25*O31)),Q30)),0),""),"")</f>
      </c>
      <c r="R31" s="57">
        <f t="shared" si="5"/>
      </c>
      <c r="S31" s="58">
        <f t="shared" si="6"/>
      </c>
      <c r="T31" s="58">
        <f t="shared" si="7"/>
      </c>
      <c r="U31" s="59">
        <f>IF(Q31&lt;&gt;"",IF($AW31=1,IF(AND(T31&lt;&gt;1,S31=1,N31&lt;'Submission Template'!T27),1,0),U30),"")</f>
      </c>
      <c r="V31" s="55">
        <f>IF('Submission Template'!$AY$26=1,IF(AND('Submission Template'!$R$9="yes",$AV31&lt;&gt;""),MAX($AV31-1,0),$AV31),"")</f>
      </c>
      <c r="W31" s="33">
        <f t="shared" si="8"/>
      </c>
      <c r="X31" s="56">
        <f>IF('Submission Template'!$AY$26=1,IF(AND('Submission Template'!$L27&lt;&gt;"no",'Submission Template'!X27&lt;&gt;""),AVERAGE(AZ$28:AZ31),""),"")</f>
      </c>
      <c r="Y31" s="56">
        <f>IF('Submission Template'!$AY$26=1,IF($AV31&gt;1,IF(AND('Submission Template'!$L27&lt;&gt;"no",'Submission Template'!X27&lt;&gt;""),STDEV(AZ$28:AZ31),""),""),"")</f>
      </c>
      <c r="Z31" s="57">
        <f>IF('Submission Template'!$AY$26=1,IF('Submission Template'!X27&lt;&gt;"",IF('Submission Template'!$L26="no",Z30,AA30),""),"")</f>
      </c>
      <c r="AA31" s="57">
        <f>IF('Submission Template'!$AY$26=1,IF($AT31=1,MAX(IF(AND($AV31=1,'Submission Template'!$L27="yes"),0,IF('Submission Template'!$L27="yes",(Z31+'Submission Template'!X27-('Submission Template'!Y27+0.25*Y31)),AA30)),0),""),"")</f>
      </c>
      <c r="AB31" s="57">
        <f t="shared" si="9"/>
      </c>
      <c r="AC31" s="58">
        <f t="shared" si="10"/>
      </c>
      <c r="AD31" s="58">
        <f t="shared" si="11"/>
      </c>
      <c r="AE31" s="59">
        <f>IF(AA31&lt;&gt;"",IF($AW31=1,IF(AND(AD31&lt;&gt;1,AC31=1,X31&lt;'Submission Template'!Y27),1,0),AE30),"")</f>
      </c>
      <c r="AF31" s="9"/>
      <c r="AG31" s="10">
        <f>IF(AND('Submission Template'!L27="yes",'Submission Template'!AD27="yes"),"Test cannot be invalid AND included in CumSum",IF(OR($Q31&gt;$R31,$G31&gt;H31,$AA31&gt;$AB31),"Warning:  CumSum statistic exceeds the Action Limit.",""))</f>
      </c>
      <c r="AH31" s="9"/>
      <c r="AI31" s="9"/>
      <c r="AJ31" s="9"/>
      <c r="AK31" s="9"/>
      <c r="AL31" s="9"/>
      <c r="AM31" s="9"/>
      <c r="AN31" s="9"/>
      <c r="AO31" s="9"/>
      <c r="AP31" s="9"/>
      <c r="AQ31" s="95"/>
      <c r="AR31" s="97">
        <f>IF(AND('Submission Template'!O27&lt;&gt;"",'Submission Template'!N27&lt;&gt;"",'Submission Template'!L27&lt;&gt;""),1,0)</f>
        <v>0</v>
      </c>
      <c r="AS31" s="97">
        <f>IF(AND('Submission Template'!T27&lt;&gt;"",'Submission Template'!S27&lt;&gt;"",'Submission Template'!L27&lt;&gt;""),1,0)</f>
        <v>0</v>
      </c>
      <c r="AT31" s="97">
        <f>IF(AND('Submission Template'!Y27&lt;&gt;"",'Submission Template'!X27&lt;&gt;"",'Submission Template'!L27&lt;&gt;""),1,0)</f>
        <v>0</v>
      </c>
      <c r="AU31" s="97">
        <f>IF(AND(AV31&lt;&gt;0,AV31&lt;&gt;""),VLOOKUP(AV31,$BB$29:$BC$76,2),"")</f>
      </c>
      <c r="AV31" s="97">
        <f>IF(OR('Submission Template'!N27&lt;&gt;"",'Submission Template'!S27&lt;&gt;""),IF('Submission Template'!L27="yes",AV30+1,AV30),"")</f>
      </c>
      <c r="AW31" s="97">
        <f>IF(OR('Submission Template'!N27&lt;&gt;"",'Submission Template'!S27&lt;&gt;""),IF('Submission Template'!L27="yes",1,0),"")</f>
      </c>
      <c r="AX31" s="97">
        <f>IF(AND('Submission Template'!L27="yes",'Submission Template'!N27&lt;&gt;""),'Submission Template'!N27,"")</f>
      </c>
      <c r="AY31" s="97">
        <f>IF(AND('Submission Template'!L27="yes",'Submission Template'!S27&lt;&gt;""),'Submission Template'!S27,"")</f>
      </c>
      <c r="AZ31" s="97">
        <f>IF(AND('Submission Template'!L27="yes",'Submission Template'!X27&lt;&gt;""),'Submission Template'!X27,"")</f>
      </c>
      <c r="BA31" s="97"/>
      <c r="BB31" s="97">
        <f t="shared" si="12"/>
        <v>3</v>
      </c>
      <c r="BC31" s="99">
        <v>2.92</v>
      </c>
      <c r="BD31" s="97"/>
      <c r="BE31" s="117">
        <f>IF(AND($B31&lt;&gt;"",'Submission Template'!$R$9="yes",'Submission Template'!$R$10&lt;&gt;""),'Submission Template'!$R$10,IF('Submission Template'!$AW$26=1,IF(AND('Submission Template'!$L27="yes",$AV31&gt;1),ROUND((($AU31*$E31)/($D31-'Submission Template'!$O27))^2+1,1),""),""))</f>
      </c>
      <c r="BF31" s="125">
        <f>IF(AND($B31&lt;&gt;"",'Submission Template'!$R$9="yes",'Submission Template'!$R$10&lt;&gt;""),'Submission Template'!$R$10,IF('Submission Template'!$AX$26=1,IF(AND('Submission Template'!$L27="yes",$AV31&gt;1),ROUND((($AU31*O31)/(N31-'Submission Template'!T27))^2+1,1),""),""))</f>
      </c>
      <c r="BG31" s="117">
        <f>IF(AND($B31&lt;&gt;"",'Submission Template'!$R$9="yes",'Submission Template'!$R$10&lt;&gt;""),'Submission Template'!$R$10,IF('Submission Template'!$AY$26=1,IF(AND('Submission Template'!$L27="yes",$AV31&gt;1),ROUND((($AU31*$Y31)/($X31-'Submission Template'!$Y27))^2+1,1),""),""))</f>
      </c>
      <c r="BH31" s="9"/>
      <c r="BI31" s="9"/>
      <c r="BJ31" s="9"/>
      <c r="BK31" s="9"/>
      <c r="BL31" s="9"/>
      <c r="BM31" s="9"/>
      <c r="BN31" s="9"/>
      <c r="BO31" s="9"/>
      <c r="BP31" s="9"/>
      <c r="BQ31" s="9"/>
      <c r="BR31" s="9"/>
      <c r="BS31" s="9"/>
      <c r="BT31" s="9"/>
      <c r="BU31" s="9"/>
      <c r="BV31" s="9"/>
      <c r="BW31" s="9"/>
      <c r="BX31" s="9"/>
      <c r="BY31" s="9"/>
      <c r="BZ31" s="9"/>
      <c r="CA31" s="9"/>
      <c r="CB31" s="9"/>
      <c r="CC31" s="9"/>
      <c r="CD31" s="9"/>
      <c r="CE31" s="9"/>
      <c r="CF31" s="9"/>
    </row>
    <row r="32" spans="2:84" ht="12.75">
      <c r="B32" s="55">
        <f>IF('Submission Template'!$AW$26=1,IF(AND('Submission Template'!$R$9="yes",$AV32&lt;&gt;""),MAX($AV32-1,0),$AV32),"")</f>
      </c>
      <c r="C32" s="33">
        <f t="shared" si="1"/>
      </c>
      <c r="D32" s="56">
        <f>IF('Submission Template'!$AW$26=1,IF(AND('Submission Template'!$L28&lt;&gt;"no",'Submission Template'!N28&lt;&gt;""),AVERAGE(AX$28:AX32),""),"")</f>
      </c>
      <c r="E32" s="56">
        <f>IF('Submission Template'!$AW$26=1,IF($AV32&gt;1,IF(AND('Submission Template'!$L28&lt;&gt;"no",'Submission Template'!N28&lt;&gt;""),STDEV(AX$28:AX32),""),""),"")</f>
      </c>
      <c r="F32" s="57">
        <f>IF('Submission Template'!$AW$26=1,IF('Submission Template'!N28&lt;&gt;"",IF('Submission Template'!$L27="no",F31,G31),""),"")</f>
      </c>
      <c r="G32" s="57">
        <f>IF('Submission Template'!$AW$26=1,IF($AR32=1,MAX(IF(AND($AV32=1,'Submission Template'!$L28="yes"),0,IF('Submission Template'!$L28="yes",(F32+'Submission Template'!N28-('Submission Template'!O28+0.25*E32)),G31)),0),""),"")</f>
      </c>
      <c r="H32" s="57">
        <f t="shared" si="2"/>
      </c>
      <c r="I32" s="58">
        <f t="shared" si="3"/>
      </c>
      <c r="J32" s="58">
        <f t="shared" si="4"/>
      </c>
      <c r="K32" s="59">
        <f>IF(G32&lt;&gt;"",IF($AW32=1,IF(AND(J32&lt;&gt;1,I32=1,D32&lt;'Submission Template'!O28),1,0),K31),"")</f>
      </c>
      <c r="L32" s="55">
        <f>IF('Submission Template'!$AX$26=1,IF(AND('Submission Template'!$R$9="yes",$AV32&lt;&gt;""),MAX($AV32-1,0),$AV32),"")</f>
      </c>
      <c r="M32" s="33">
        <f t="shared" si="0"/>
      </c>
      <c r="N32" s="56">
        <f>IF('Submission Template'!$AX$26=1,IF(AND('Submission Template'!$L28&lt;&gt;"no",'Submission Template'!S28&lt;&gt;""),AVERAGE(AY$28:AY32),""),"")</f>
      </c>
      <c r="O32" s="56">
        <f>IF('Submission Template'!$AX$26=1,IF($AV32&gt;1,IF(AND('Submission Template'!$L28&lt;&gt;"no",'Submission Template'!S28&lt;&gt;""),STDEV(AY$28:AY32),""),""),"")</f>
      </c>
      <c r="P32" s="57">
        <f>IF('Submission Template'!$AX$26=1,IF('Submission Template'!S28&lt;&gt;"",IF('Submission Template'!$L27="no",P31,Q31),""),"")</f>
      </c>
      <c r="Q32" s="57">
        <f>IF('Submission Template'!$AX$26=1,IF($AS32=1,MAX(IF(AND($AV32=1,'Submission Template'!$L28="yes"),0,IF('Submission Template'!$L28="yes",(P32+'Submission Template'!S28-('Submission Template'!T28+0.25*O32)),Q31)),0),""),"")</f>
      </c>
      <c r="R32" s="57">
        <f t="shared" si="5"/>
      </c>
      <c r="S32" s="58">
        <f t="shared" si="6"/>
      </c>
      <c r="T32" s="58">
        <f t="shared" si="7"/>
      </c>
      <c r="U32" s="59">
        <f>IF(Q32&lt;&gt;"",IF($AW32=1,IF(AND(T32&lt;&gt;1,S32=1,N32&lt;'Submission Template'!T28),1,0),U31),"")</f>
      </c>
      <c r="V32" s="55">
        <f>IF('Submission Template'!$AY$26=1,IF(AND('Submission Template'!$R$9="yes",$AV32&lt;&gt;""),MAX($AV32-1,0),$AV32),"")</f>
      </c>
      <c r="W32" s="33">
        <f t="shared" si="8"/>
      </c>
      <c r="X32" s="56">
        <f>IF('Submission Template'!$AY$26=1,IF(AND('Submission Template'!$L28&lt;&gt;"no",'Submission Template'!X28&lt;&gt;""),AVERAGE(AZ$28:AZ32),""),"")</f>
      </c>
      <c r="Y32" s="56">
        <f>IF('Submission Template'!$AY$26=1,IF($AV32&gt;1,IF(AND('Submission Template'!$L28&lt;&gt;"no",'Submission Template'!X28&lt;&gt;""),STDEV(AZ$28:AZ32),""),""),"")</f>
      </c>
      <c r="Z32" s="57">
        <f>IF('Submission Template'!$AY$26=1,IF('Submission Template'!X28&lt;&gt;"",IF('Submission Template'!$L27="no",Z31,AA31),""),"")</f>
      </c>
      <c r="AA32" s="57">
        <f>IF('Submission Template'!$AY$26=1,IF($AT32=1,MAX(IF(AND($AV32=1,'Submission Template'!$L28="yes"),0,IF('Submission Template'!$L28="yes",(Z32+'Submission Template'!X28-('Submission Template'!Y28+0.25*Y32)),AA31)),0),""),"")</f>
      </c>
      <c r="AB32" s="57">
        <f t="shared" si="9"/>
      </c>
      <c r="AC32" s="58">
        <f t="shared" si="10"/>
      </c>
      <c r="AD32" s="58">
        <f t="shared" si="11"/>
      </c>
      <c r="AE32" s="59">
        <f>IF(AA32&lt;&gt;"",IF($AW32=1,IF(AND(AD32&lt;&gt;1,AC32=1,X32&lt;'Submission Template'!Y28),1,0),AE31),"")</f>
      </c>
      <c r="AF32" s="9"/>
      <c r="AG32" s="10">
        <f>IF(AND('Submission Template'!L28="yes",'Submission Template'!AD28="yes"),"Test cannot be invalid AND included in CumSum",IF(OR($Q32&gt;$R32,$G32&gt;H32,$AA32&gt;$AB32),"Warning:  CumSum statistic exceeds the Action Limit.",""))</f>
      </c>
      <c r="AH32" s="9"/>
      <c r="AI32" s="9"/>
      <c r="AJ32" s="9"/>
      <c r="AK32" s="9"/>
      <c r="AL32" s="9"/>
      <c r="AM32" s="9"/>
      <c r="AN32" s="9"/>
      <c r="AO32" s="9"/>
      <c r="AP32" s="9"/>
      <c r="AQ32" s="95"/>
      <c r="AR32" s="97">
        <f>IF(AND('Submission Template'!O28&lt;&gt;"",'Submission Template'!N28&lt;&gt;"",'Submission Template'!L28&lt;&gt;""),1,0)</f>
        <v>0</v>
      </c>
      <c r="AS32" s="97">
        <f>IF(AND('Submission Template'!T28&lt;&gt;"",'Submission Template'!S28&lt;&gt;"",'Submission Template'!L28&lt;&gt;""),1,0)</f>
        <v>0</v>
      </c>
      <c r="AT32" s="97">
        <f>IF(AND('Submission Template'!Y28&lt;&gt;"",'Submission Template'!X28&lt;&gt;"",'Submission Template'!L28&lt;&gt;""),1,0)</f>
        <v>0</v>
      </c>
      <c r="AU32" s="97">
        <f>IF(AND(AV32&lt;&gt;0,AV32&lt;&gt;""),VLOOKUP(AV32,$BB$29:$BC$76,2),"")</f>
      </c>
      <c r="AV32" s="97">
        <f>IF(OR('Submission Template'!N28&lt;&gt;"",'Submission Template'!S28&lt;&gt;""),IF('Submission Template'!L28="yes",AV31+1,AV31),"")</f>
      </c>
      <c r="AW32" s="97">
        <f>IF(OR('Submission Template'!N28&lt;&gt;"",'Submission Template'!S28&lt;&gt;""),IF('Submission Template'!L28="yes",1,0),"")</f>
      </c>
      <c r="AX32" s="97">
        <f>IF(AND('Submission Template'!L28="yes",'Submission Template'!N28&lt;&gt;""),'Submission Template'!N28,"")</f>
      </c>
      <c r="AY32" s="97">
        <f>IF(AND('Submission Template'!L28="yes",'Submission Template'!S28&lt;&gt;""),'Submission Template'!S28,"")</f>
      </c>
      <c r="AZ32" s="97">
        <f>IF(AND('Submission Template'!L28="yes",'Submission Template'!X28&lt;&gt;""),'Submission Template'!X28,"")</f>
      </c>
      <c r="BA32" s="97"/>
      <c r="BB32" s="97">
        <f t="shared" si="12"/>
        <v>4</v>
      </c>
      <c r="BC32" s="99">
        <v>2.35</v>
      </c>
      <c r="BD32" s="97"/>
      <c r="BE32" s="117">
        <f>IF(AND($B32&lt;&gt;"",'Submission Template'!$R$9="yes",'Submission Template'!$R$10&lt;&gt;""),'Submission Template'!$R$10,IF('Submission Template'!$AW$26=1,IF(AND('Submission Template'!$L28="yes",$AV32&gt;1),ROUND((($AU32*$E32)/($D32-'Submission Template'!$O28))^2+1,1),""),""))</f>
      </c>
      <c r="BF32" s="125">
        <f>IF(AND($B32&lt;&gt;"",'Submission Template'!$R$9="yes",'Submission Template'!$R$10&lt;&gt;""),'Submission Template'!$R$10,IF('Submission Template'!$AX$26=1,IF(AND('Submission Template'!$L28="yes",$AV32&gt;1),ROUND((($AU32*O32)/(N32-'Submission Template'!T28))^2+1,1),""),""))</f>
      </c>
      <c r="BG32" s="117">
        <f>IF(AND($B32&lt;&gt;"",'Submission Template'!$R$9="yes",'Submission Template'!$R$10&lt;&gt;""),'Submission Template'!$R$10,IF('Submission Template'!$AY$26=1,IF(AND('Submission Template'!$L28="yes",$AV32&gt;1),ROUND((($AU32*$Y32)/($X32-'Submission Template'!$Y28))^2+1,1),""),""))</f>
      </c>
      <c r="BH32" s="9"/>
      <c r="BI32" s="9"/>
      <c r="BJ32" s="9"/>
      <c r="BK32" s="9"/>
      <c r="BL32" s="9"/>
      <c r="BM32" s="9"/>
      <c r="BN32" s="9"/>
      <c r="BO32" s="9"/>
      <c r="BP32" s="9"/>
      <c r="BQ32" s="9"/>
      <c r="BR32" s="9"/>
      <c r="BS32" s="9"/>
      <c r="BT32" s="9"/>
      <c r="BU32" s="9"/>
      <c r="BV32" s="9"/>
      <c r="BW32" s="9"/>
      <c r="BX32" s="9"/>
      <c r="BY32" s="9"/>
      <c r="BZ32" s="9"/>
      <c r="CA32" s="9"/>
      <c r="CB32" s="9"/>
      <c r="CC32" s="9"/>
      <c r="CD32" s="9"/>
      <c r="CE32" s="9"/>
      <c r="CF32" s="9"/>
    </row>
    <row r="33" spans="2:84" ht="12.75">
      <c r="B33" s="55">
        <f>IF('Submission Template'!$AW$26=1,IF(AND('Submission Template'!$R$9="yes",$AV33&lt;&gt;""),MAX($AV33-1,0),$AV33),"")</f>
      </c>
      <c r="C33" s="33">
        <f t="shared" si="1"/>
      </c>
      <c r="D33" s="56">
        <f>IF('Submission Template'!$AW$26=1,IF(AND('Submission Template'!$L29&lt;&gt;"no",'Submission Template'!N29&lt;&gt;""),AVERAGE(AX$28:AX33),""),"")</f>
      </c>
      <c r="E33" s="56">
        <f>IF('Submission Template'!$AW$26=1,IF($AV33&gt;1,IF(AND('Submission Template'!$L29&lt;&gt;"no",'Submission Template'!N29&lt;&gt;""),STDEV(AX$28:AX33),""),""),"")</f>
      </c>
      <c r="F33" s="57">
        <f>IF('Submission Template'!$AW$26=1,IF('Submission Template'!N29&lt;&gt;"",IF('Submission Template'!$L28="no",F32,G32),""),"")</f>
      </c>
      <c r="G33" s="57">
        <f>IF('Submission Template'!$AW$26=1,IF($AR33=1,MAX(IF(AND($AV33=1,'Submission Template'!$L29="yes"),0,IF('Submission Template'!$L29="yes",(F33+'Submission Template'!N29-('Submission Template'!O29+0.25*E33)),G32)),0),""),"")</f>
      </c>
      <c r="H33" s="57">
        <f t="shared" si="2"/>
      </c>
      <c r="I33" s="58">
        <f t="shared" si="3"/>
      </c>
      <c r="J33" s="58">
        <f t="shared" si="4"/>
      </c>
      <c r="K33" s="59">
        <f>IF(G33&lt;&gt;"",IF($AW33=1,IF(AND(J33&lt;&gt;1,I33=1,D33&lt;'Submission Template'!O29),1,0),K32),"")</f>
      </c>
      <c r="L33" s="55">
        <f>IF('Submission Template'!$AX$26=1,IF(AND('Submission Template'!$R$9="yes",$AV33&lt;&gt;""),MAX($AV33-1,0),$AV33),"")</f>
      </c>
      <c r="M33" s="33">
        <f t="shared" si="0"/>
      </c>
      <c r="N33" s="56">
        <f>IF('Submission Template'!$AX$26=1,IF(AND('Submission Template'!$L29&lt;&gt;"no",'Submission Template'!S29&lt;&gt;""),AVERAGE(AY$28:AY33),""),"")</f>
      </c>
      <c r="O33" s="56">
        <f>IF('Submission Template'!$AX$26=1,IF($AV33&gt;1,IF(AND('Submission Template'!$L29&lt;&gt;"no",'Submission Template'!S29&lt;&gt;""),STDEV(AY$28:AY33),""),""),"")</f>
      </c>
      <c r="P33" s="57">
        <f>IF('Submission Template'!$AX$26=1,IF('Submission Template'!S29&lt;&gt;"",IF('Submission Template'!$L28="no",P32,Q32),""),"")</f>
      </c>
      <c r="Q33" s="57">
        <f>IF('Submission Template'!$AX$26=1,IF($AS33=1,MAX(IF(AND($AV33=1,'Submission Template'!$L29="yes"),0,IF('Submission Template'!$L29="yes",(P33+'Submission Template'!S29-('Submission Template'!T29+0.25*O33)),Q32)),0),""),"")</f>
      </c>
      <c r="R33" s="57">
        <f t="shared" si="5"/>
      </c>
      <c r="S33" s="58">
        <f t="shared" si="6"/>
      </c>
      <c r="T33" s="58">
        <f t="shared" si="7"/>
      </c>
      <c r="U33" s="59">
        <f>IF(Q33&lt;&gt;"",IF($AW33=1,IF(AND(T33&lt;&gt;1,S33=1,N33&lt;'Submission Template'!T29),1,0),U32),"")</f>
      </c>
      <c r="V33" s="55">
        <f>IF('Submission Template'!$AY$26=1,IF(AND('Submission Template'!$R$9="yes",$AV33&lt;&gt;""),MAX($AV33-1,0),$AV33),"")</f>
      </c>
      <c r="W33" s="33">
        <f t="shared" si="8"/>
      </c>
      <c r="X33" s="56">
        <f>IF('Submission Template'!$AY$26=1,IF(AND('Submission Template'!$L29&lt;&gt;"no",'Submission Template'!X29&lt;&gt;""),AVERAGE(AZ$28:AZ33),""),"")</f>
      </c>
      <c r="Y33" s="56">
        <f>IF('Submission Template'!$AY$26=1,IF($AV33&gt;1,IF(AND('Submission Template'!$L29&lt;&gt;"no",'Submission Template'!X29&lt;&gt;""),STDEV(AZ$28:AZ33),""),""),"")</f>
      </c>
      <c r="Z33" s="57">
        <f>IF('Submission Template'!$AY$26=1,IF('Submission Template'!X29&lt;&gt;"",IF('Submission Template'!$L28="no",Z32,AA32),""),"")</f>
      </c>
      <c r="AA33" s="57">
        <f>IF('Submission Template'!$AY$26=1,IF($AT33=1,MAX(IF(AND($AV33=1,'Submission Template'!$L29="yes"),0,IF('Submission Template'!$L29="yes",(Z33+'Submission Template'!X29-('Submission Template'!Y29+0.25*Y33)),AA32)),0),""),"")</f>
      </c>
      <c r="AB33" s="57">
        <f t="shared" si="9"/>
      </c>
      <c r="AC33" s="58">
        <f t="shared" si="10"/>
      </c>
      <c r="AD33" s="58">
        <f t="shared" si="11"/>
      </c>
      <c r="AE33" s="59">
        <f>IF(AA33&lt;&gt;"",IF($AW33=1,IF(AND(AD33&lt;&gt;1,AC33=1,X33&lt;'Submission Template'!Y29),1,0),AE32),"")</f>
      </c>
      <c r="AF33" s="9"/>
      <c r="AG33" s="10">
        <f>IF(AND('Submission Template'!L29="yes",'Submission Template'!AD29="yes"),"Test cannot be invalid AND included in CumSum",IF(OR($Q33&gt;$R33,$G33&gt;H33,$AA33&gt;$AB33),"Warning:  CumSum statistic exceeds the Action Limit.",""))</f>
      </c>
      <c r="AH33" s="9"/>
      <c r="AI33" s="9"/>
      <c r="AJ33" s="9"/>
      <c r="AK33" s="9"/>
      <c r="AL33" s="9"/>
      <c r="AM33" s="9"/>
      <c r="AN33" s="9"/>
      <c r="AO33" s="9"/>
      <c r="AP33" s="9"/>
      <c r="AQ33" s="95"/>
      <c r="AR33" s="97">
        <f>IF(AND('Submission Template'!O29&lt;&gt;"",'Submission Template'!N29&lt;&gt;"",'Submission Template'!L29&lt;&gt;""),1,0)</f>
        <v>0</v>
      </c>
      <c r="AS33" s="97">
        <f>IF(AND('Submission Template'!T29&lt;&gt;"",'Submission Template'!S29&lt;&gt;"",'Submission Template'!L29&lt;&gt;""),1,0)</f>
        <v>0</v>
      </c>
      <c r="AT33" s="97">
        <f>IF(AND('Submission Template'!Y29&lt;&gt;"",'Submission Template'!X29&lt;&gt;"",'Submission Template'!L29&lt;&gt;""),1,0)</f>
        <v>0</v>
      </c>
      <c r="AU33" s="97">
        <f aca="true" t="shared" si="13" ref="AU33:AU75">IF(AND(AV33&lt;&gt;0,AV33&lt;&gt;""),VLOOKUP(AV33,$BB$29:$BC$76,2),"")</f>
      </c>
      <c r="AV33" s="97">
        <f>IF(OR('Submission Template'!N29&lt;&gt;"",'Submission Template'!S29&lt;&gt;""),IF('Submission Template'!L29="yes",AV32+1,AV32),"")</f>
      </c>
      <c r="AW33" s="97">
        <f>IF(OR('Submission Template'!N29&lt;&gt;"",'Submission Template'!S29&lt;&gt;""),IF('Submission Template'!L29="yes",1,0),"")</f>
      </c>
      <c r="AX33" s="97">
        <f>IF(AND('Submission Template'!L29="yes",'Submission Template'!N29&lt;&gt;""),'Submission Template'!N29,"")</f>
      </c>
      <c r="AY33" s="97">
        <f>IF(AND('Submission Template'!L29="yes",'Submission Template'!S29&lt;&gt;""),'Submission Template'!S29,"")</f>
      </c>
      <c r="AZ33" s="97">
        <f>IF(AND('Submission Template'!L29="yes",'Submission Template'!X29&lt;&gt;""),'Submission Template'!X29,"")</f>
      </c>
      <c r="BA33" s="97"/>
      <c r="BB33" s="97">
        <f t="shared" si="12"/>
        <v>5</v>
      </c>
      <c r="BC33" s="99">
        <v>2.13</v>
      </c>
      <c r="BD33" s="97"/>
      <c r="BE33" s="117">
        <f>IF(AND($B33&lt;&gt;"",'Submission Template'!$R$9="yes",'Submission Template'!$R$10&lt;&gt;""),'Submission Template'!$R$10,IF('Submission Template'!$AW$26=1,IF(AND('Submission Template'!$L29="yes",$AV33&gt;1),ROUND((($AU33*$E33)/($D33-'Submission Template'!$O29))^2+1,1),""),""))</f>
      </c>
      <c r="BF33" s="125">
        <f>IF(AND($B33&lt;&gt;"",'Submission Template'!$R$9="yes",'Submission Template'!$R$10&lt;&gt;""),'Submission Template'!$R$10,IF('Submission Template'!$AX$26=1,IF(AND('Submission Template'!$L29="yes",$AV33&gt;1),ROUND((($AU33*O33)/(N33-'Submission Template'!T29))^2+1,1),""),""))</f>
      </c>
      <c r="BG33" s="117">
        <f>IF(AND($B33&lt;&gt;"",'Submission Template'!$R$9="yes",'Submission Template'!$R$10&lt;&gt;""),'Submission Template'!$R$10,IF('Submission Template'!$AY$26=1,IF(AND('Submission Template'!$L29="yes",$AV33&gt;1),ROUND((($AU33*$Y33)/($X33-'Submission Template'!$Y29))^2+1,1),""),""))</f>
      </c>
      <c r="BH33" s="9"/>
      <c r="BI33" s="9"/>
      <c r="BJ33" s="9"/>
      <c r="BK33" s="9"/>
      <c r="BL33" s="9"/>
      <c r="BM33" s="9"/>
      <c r="BN33" s="9"/>
      <c r="BO33" s="9"/>
      <c r="BP33" s="9"/>
      <c r="BQ33" s="9"/>
      <c r="BR33" s="9"/>
      <c r="BS33" s="9"/>
      <c r="BT33" s="9"/>
      <c r="BU33" s="9"/>
      <c r="BV33" s="9"/>
      <c r="BW33" s="9"/>
      <c r="BX33" s="9"/>
      <c r="BY33" s="9"/>
      <c r="BZ33" s="9"/>
      <c r="CA33" s="9"/>
      <c r="CB33" s="9"/>
      <c r="CC33" s="9"/>
      <c r="CD33" s="9"/>
      <c r="CE33" s="9"/>
      <c r="CF33" s="9"/>
    </row>
    <row r="34" spans="2:84" ht="12.75">
      <c r="B34" s="55">
        <f>IF('Submission Template'!$AW$26=1,IF(AND('Submission Template'!$R$9="yes",$AV34&lt;&gt;""),MAX($AV34-1,0),$AV34),"")</f>
      </c>
      <c r="C34" s="33">
        <f t="shared" si="1"/>
      </c>
      <c r="D34" s="56">
        <f>IF('Submission Template'!$AW$26=1,IF(AND('Submission Template'!$L30&lt;&gt;"no",'Submission Template'!N30&lt;&gt;""),AVERAGE(AX$28:AX34),""),"")</f>
      </c>
      <c r="E34" s="56">
        <f>IF('Submission Template'!$AW$26=1,IF($AV34&gt;1,IF(AND('Submission Template'!$L30&lt;&gt;"no",'Submission Template'!N30&lt;&gt;""),STDEV(AX$28:AX34),""),""),"")</f>
      </c>
      <c r="F34" s="57">
        <f>IF('Submission Template'!$AW$26=1,IF('Submission Template'!N30&lt;&gt;"",IF('Submission Template'!$L29="no",F33,G33),""),"")</f>
      </c>
      <c r="G34" s="57">
        <f>IF('Submission Template'!$AW$26=1,IF($AR34=1,MAX(IF(AND($AV34=1,'Submission Template'!$L30="yes"),0,IF('Submission Template'!$L30="yes",(F34+'Submission Template'!N30-('Submission Template'!O30+0.25*E34)),G33)),0),""),"")</f>
      </c>
      <c r="H34" s="57">
        <f t="shared" si="2"/>
      </c>
      <c r="I34" s="58">
        <f t="shared" si="3"/>
      </c>
      <c r="J34" s="58">
        <f t="shared" si="4"/>
      </c>
      <c r="K34" s="59">
        <f>IF(G34&lt;&gt;"",IF($AW34=1,IF(AND(J34&lt;&gt;1,I34=1,D34&lt;'Submission Template'!O30),1,0),K33),"")</f>
      </c>
      <c r="L34" s="55">
        <f>IF('Submission Template'!$AX$26=1,IF(AND('Submission Template'!$R$9="yes",$AV34&lt;&gt;""),MAX($AV34-1,0),$AV34),"")</f>
      </c>
      <c r="M34" s="33">
        <f t="shared" si="0"/>
      </c>
      <c r="N34" s="56">
        <f>IF('Submission Template'!$AX$26=1,IF(AND('Submission Template'!$L30&lt;&gt;"no",'Submission Template'!S30&lt;&gt;""),AVERAGE(AY$28:AY34),""),"")</f>
      </c>
      <c r="O34" s="56">
        <f>IF('Submission Template'!$AX$26=1,IF($AV34&gt;1,IF(AND('Submission Template'!$L30&lt;&gt;"no",'Submission Template'!S30&lt;&gt;""),STDEV(AY$28:AY34),""),""),"")</f>
      </c>
      <c r="P34" s="57">
        <f>IF('Submission Template'!$AX$26=1,IF('Submission Template'!S30&lt;&gt;"",IF('Submission Template'!$L29="no",P33,Q33),""),"")</f>
      </c>
      <c r="Q34" s="57">
        <f>IF('Submission Template'!$AX$26=1,IF($AS34=1,MAX(IF(AND($AV34=1,'Submission Template'!$L30="yes"),0,IF('Submission Template'!$L30="yes",(P34+'Submission Template'!S30-('Submission Template'!T30+0.25*O34)),Q33)),0),""),"")</f>
      </c>
      <c r="R34" s="57">
        <f t="shared" si="5"/>
      </c>
      <c r="S34" s="58">
        <f t="shared" si="6"/>
      </c>
      <c r="T34" s="58">
        <f t="shared" si="7"/>
      </c>
      <c r="U34" s="59">
        <f>IF(Q34&lt;&gt;"",IF($AW34=1,IF(AND(T34&lt;&gt;1,S34=1,N34&lt;'Submission Template'!T30),1,0),U33),"")</f>
      </c>
      <c r="V34" s="55">
        <f>IF('Submission Template'!$AY$26=1,IF(AND('Submission Template'!$R$9="yes",$AV34&lt;&gt;""),MAX($AV34-1,0),$AV34),"")</f>
      </c>
      <c r="W34" s="33">
        <f t="shared" si="8"/>
      </c>
      <c r="X34" s="56">
        <f>IF('Submission Template'!$AY$26=1,IF(AND('Submission Template'!$L30&lt;&gt;"no",'Submission Template'!X30&lt;&gt;""),AVERAGE(AZ$28:AZ34),""),"")</f>
      </c>
      <c r="Y34" s="56">
        <f>IF('Submission Template'!$AY$26=1,IF($AV34&gt;1,IF(AND('Submission Template'!$L30&lt;&gt;"no",'Submission Template'!X30&lt;&gt;""),STDEV(AZ$28:AZ34),""),""),"")</f>
      </c>
      <c r="Z34" s="57">
        <f>IF('Submission Template'!$AY$26=1,IF('Submission Template'!X30&lt;&gt;"",IF('Submission Template'!$L29="no",Z33,AA33),""),"")</f>
      </c>
      <c r="AA34" s="57">
        <f>IF('Submission Template'!$AY$26=1,IF($AT34=1,MAX(IF(AND($AV34=1,'Submission Template'!$L30="yes"),0,IF('Submission Template'!$L30="yes",(Z34+'Submission Template'!X30-('Submission Template'!Y30+0.25*Y34)),AA33)),0),""),"")</f>
      </c>
      <c r="AB34" s="57">
        <f t="shared" si="9"/>
      </c>
      <c r="AC34" s="58">
        <f t="shared" si="10"/>
      </c>
      <c r="AD34" s="58">
        <f t="shared" si="11"/>
      </c>
      <c r="AE34" s="59">
        <f>IF(AA34&lt;&gt;"",IF($AW34=1,IF(AND(AD34&lt;&gt;1,AC34=1,X34&lt;'Submission Template'!Y30),1,0),AE33),"")</f>
      </c>
      <c r="AF34" s="9"/>
      <c r="AG34" s="10">
        <f>IF(AND('Submission Template'!L30="yes",'Submission Template'!AD30="yes"),"Test cannot be invalid AND included in CumSum",IF(OR($Q34&gt;$R34,$G34&gt;H34,$AA34&gt;$AB34),"Warning:  CumSum statistic exceeds the Action Limit.",""))</f>
      </c>
      <c r="AH34" s="9"/>
      <c r="AI34" s="9"/>
      <c r="AJ34" s="9"/>
      <c r="AK34" s="9"/>
      <c r="AL34" s="9"/>
      <c r="AM34" s="9"/>
      <c r="AN34" s="9"/>
      <c r="AO34" s="9"/>
      <c r="AP34" s="9"/>
      <c r="AQ34" s="95"/>
      <c r="AR34" s="97">
        <f>IF(AND('Submission Template'!O30&lt;&gt;"",'Submission Template'!N30&lt;&gt;"",'Submission Template'!L30&lt;&gt;""),1,0)</f>
        <v>0</v>
      </c>
      <c r="AS34" s="97">
        <f>IF(AND('Submission Template'!T30&lt;&gt;"",'Submission Template'!S30&lt;&gt;"",'Submission Template'!L30&lt;&gt;""),1,0)</f>
        <v>0</v>
      </c>
      <c r="AT34" s="97">
        <f>IF(AND('Submission Template'!Y30&lt;&gt;"",'Submission Template'!X30&lt;&gt;"",'Submission Template'!L30&lt;&gt;""),1,0)</f>
        <v>0</v>
      </c>
      <c r="AU34" s="97">
        <f t="shared" si="13"/>
      </c>
      <c r="AV34" s="97">
        <f>IF(OR('Submission Template'!N30&lt;&gt;"",'Submission Template'!S30&lt;&gt;""),IF('Submission Template'!L30="yes",AV33+1,AV33),"")</f>
      </c>
      <c r="AW34" s="97">
        <f>IF(OR('Submission Template'!N30&lt;&gt;"",'Submission Template'!S30&lt;&gt;""),IF('Submission Template'!L30="yes",1,0),"")</f>
      </c>
      <c r="AX34" s="97">
        <f>IF(AND('Submission Template'!L30="yes",'Submission Template'!N30&lt;&gt;""),'Submission Template'!N30,"")</f>
      </c>
      <c r="AY34" s="97">
        <f>IF(AND('Submission Template'!L30="yes",'Submission Template'!S30&lt;&gt;""),'Submission Template'!S30,"")</f>
      </c>
      <c r="AZ34" s="97">
        <f>IF(AND('Submission Template'!L30="yes",'Submission Template'!X30&lt;&gt;""),'Submission Template'!X30,"")</f>
      </c>
      <c r="BA34" s="97"/>
      <c r="BB34" s="97">
        <f t="shared" si="12"/>
        <v>6</v>
      </c>
      <c r="BC34" s="99">
        <v>2.02</v>
      </c>
      <c r="BD34" s="97"/>
      <c r="BE34" s="117">
        <f>IF(AND($B34&lt;&gt;"",'Submission Template'!$R$9="yes",'Submission Template'!$R$10&lt;&gt;""),'Submission Template'!$R$10,IF('Submission Template'!$AW$26=1,IF(AND('Submission Template'!$L30="yes",$AV34&gt;1),ROUND((($AU34*$E34)/($D34-'Submission Template'!$O30))^2+1,1),""),""))</f>
      </c>
      <c r="BF34" s="125">
        <f>IF(AND($B34&lt;&gt;"",'Submission Template'!$R$9="yes",'Submission Template'!$R$10&lt;&gt;""),'Submission Template'!$R$10,IF('Submission Template'!$AX$26=1,IF(AND('Submission Template'!$L30="yes",$AV34&gt;1),ROUND((($AU34*O34)/(N34-'Submission Template'!T30))^2+1,1),""),""))</f>
      </c>
      <c r="BG34" s="117">
        <f>IF(AND($B34&lt;&gt;"",'Submission Template'!$R$9="yes",'Submission Template'!$R$10&lt;&gt;""),'Submission Template'!$R$10,IF('Submission Template'!$AY$26=1,IF(AND('Submission Template'!$L30="yes",$AV34&gt;1),ROUND((($AU34*$Y34)/($X34-'Submission Template'!$Y30))^2+1,1),""),""))</f>
      </c>
      <c r="BH34" s="9"/>
      <c r="BI34" s="9"/>
      <c r="BJ34" s="9"/>
      <c r="BK34" s="9"/>
      <c r="BL34" s="9"/>
      <c r="BM34" s="9"/>
      <c r="BN34" s="9"/>
      <c r="BO34" s="9"/>
      <c r="BP34" s="9"/>
      <c r="BQ34" s="9"/>
      <c r="BR34" s="9"/>
      <c r="BS34" s="9"/>
      <c r="BT34" s="9"/>
      <c r="BU34" s="9"/>
      <c r="BV34" s="9"/>
      <c r="BW34" s="9"/>
      <c r="BX34" s="9"/>
      <c r="BY34" s="9"/>
      <c r="BZ34" s="9"/>
      <c r="CA34" s="9"/>
      <c r="CB34" s="9"/>
      <c r="CC34" s="9"/>
      <c r="CD34" s="9"/>
      <c r="CE34" s="9"/>
      <c r="CF34" s="9"/>
    </row>
    <row r="35" spans="2:84" ht="12.75">
      <c r="B35" s="55">
        <f>IF('Submission Template'!$AW$26=1,IF(AND('Submission Template'!$R$9="yes",$AV35&lt;&gt;""),MAX($AV35-1,0),$AV35),"")</f>
      </c>
      <c r="C35" s="33">
        <f t="shared" si="1"/>
      </c>
      <c r="D35" s="56">
        <f>IF('Submission Template'!$AW$26=1,IF(AND('Submission Template'!$L31&lt;&gt;"no",'Submission Template'!N31&lt;&gt;""),AVERAGE(AX$28:AX35),""),"")</f>
      </c>
      <c r="E35" s="56">
        <f>IF('Submission Template'!$AW$26=1,IF($AV35&gt;1,IF(AND('Submission Template'!$L31&lt;&gt;"no",'Submission Template'!N31&lt;&gt;""),STDEV(AX$28:AX35),""),""),"")</f>
      </c>
      <c r="F35" s="57">
        <f>IF('Submission Template'!$AW$26=1,IF('Submission Template'!N31&lt;&gt;"",IF('Submission Template'!$L30="no",F34,G34),""),"")</f>
      </c>
      <c r="G35" s="57">
        <f>IF('Submission Template'!$AW$26=1,IF($AR35=1,MAX(IF(AND($AV35=1,'Submission Template'!$L31="yes"),0,IF('Submission Template'!$L31="yes",(F35+'Submission Template'!N31-('Submission Template'!O31+0.25*E35)),G34)),0),""),"")</f>
      </c>
      <c r="H35" s="57">
        <f t="shared" si="2"/>
      </c>
      <c r="I35" s="58">
        <f t="shared" si="3"/>
      </c>
      <c r="J35" s="58">
        <f t="shared" si="4"/>
      </c>
      <c r="K35" s="59">
        <f>IF(G35&lt;&gt;"",IF($AW35=1,IF(AND(J35&lt;&gt;1,I35=1,D35&lt;'Submission Template'!O31),1,0),K34),"")</f>
      </c>
      <c r="L35" s="55">
        <f>IF('Submission Template'!$AX$26=1,IF(AND('Submission Template'!$R$9="yes",$AV35&lt;&gt;""),MAX($AV35-1,0),$AV35),"")</f>
      </c>
      <c r="M35" s="33">
        <f t="shared" si="0"/>
      </c>
      <c r="N35" s="56">
        <f>IF('Submission Template'!$AX$26=1,IF(AND('Submission Template'!$L31&lt;&gt;"no",'Submission Template'!S31&lt;&gt;""),AVERAGE(AY$28:AY35),""),"")</f>
      </c>
      <c r="O35" s="56">
        <f>IF('Submission Template'!$AX$26=1,IF($AV35&gt;1,IF(AND('Submission Template'!$L31&lt;&gt;"no",'Submission Template'!S31&lt;&gt;""),STDEV(AY$28:AY35),""),""),"")</f>
      </c>
      <c r="P35" s="57">
        <f>IF('Submission Template'!$AX$26=1,IF('Submission Template'!S31&lt;&gt;"",IF('Submission Template'!$L30="no",P34,Q34),""),"")</f>
      </c>
      <c r="Q35" s="57">
        <f>IF('Submission Template'!$AX$26=1,IF($AS35=1,MAX(IF(AND($AV35=1,'Submission Template'!$L31="yes"),0,IF('Submission Template'!$L31="yes",(P35+'Submission Template'!S31-('Submission Template'!T31+0.25*O35)),Q34)),0),""),"")</f>
      </c>
      <c r="R35" s="57">
        <f t="shared" si="5"/>
      </c>
      <c r="S35" s="58">
        <f t="shared" si="6"/>
      </c>
      <c r="T35" s="58">
        <f t="shared" si="7"/>
      </c>
      <c r="U35" s="59">
        <f>IF(Q35&lt;&gt;"",IF($AW35=1,IF(AND(T35&lt;&gt;1,S35=1,N35&lt;'Submission Template'!T31),1,0),U34),"")</f>
      </c>
      <c r="V35" s="55">
        <f>IF('Submission Template'!$AY$26=1,IF(AND('Submission Template'!$R$9="yes",$AV35&lt;&gt;""),MAX($AV35-1,0),$AV35),"")</f>
      </c>
      <c r="W35" s="33">
        <f t="shared" si="8"/>
      </c>
      <c r="X35" s="56">
        <f>IF('Submission Template'!$AY$26=1,IF(AND('Submission Template'!$L31&lt;&gt;"no",'Submission Template'!X31&lt;&gt;""),AVERAGE(AZ$28:AZ35),""),"")</f>
      </c>
      <c r="Y35" s="56">
        <f>IF('Submission Template'!$AY$26=1,IF($AV35&gt;1,IF(AND('Submission Template'!$L31&lt;&gt;"no",'Submission Template'!X31&lt;&gt;""),STDEV(AZ$28:AZ35),""),""),"")</f>
      </c>
      <c r="Z35" s="57">
        <f>IF('Submission Template'!$AY$26=1,IF('Submission Template'!X31&lt;&gt;"",IF('Submission Template'!$L30="no",Z34,AA34),""),"")</f>
      </c>
      <c r="AA35" s="57">
        <f>IF('Submission Template'!$AY$26=1,IF($AT35=1,MAX(IF(AND($AV35=1,'Submission Template'!$L31="yes"),0,IF('Submission Template'!$L31="yes",(Z35+'Submission Template'!X31-('Submission Template'!Y31+0.25*Y35)),AA34)),0),""),"")</f>
      </c>
      <c r="AB35" s="57">
        <f t="shared" si="9"/>
      </c>
      <c r="AC35" s="58">
        <f t="shared" si="10"/>
      </c>
      <c r="AD35" s="58">
        <f t="shared" si="11"/>
      </c>
      <c r="AE35" s="59">
        <f>IF(AA35&lt;&gt;"",IF($AW35=1,IF(AND(AD35&lt;&gt;1,AC35=1,X35&lt;'Submission Template'!Y31),1,0),AE34),"")</f>
      </c>
      <c r="AF35" s="9"/>
      <c r="AG35" s="10">
        <f>IF(AND('Submission Template'!L31="yes",'Submission Template'!AD31="yes"),"Test cannot be invalid AND included in CumSum",IF(OR($Q35&gt;$R35,$G35&gt;H35,$AA35&gt;$AB35),"Warning:  CumSum statistic exceeds the Action Limit.",""))</f>
      </c>
      <c r="AH35" s="9"/>
      <c r="AI35" s="9"/>
      <c r="AJ35" s="9"/>
      <c r="AK35" s="9"/>
      <c r="AL35" s="9"/>
      <c r="AM35" s="9"/>
      <c r="AN35" s="9"/>
      <c r="AO35" s="9"/>
      <c r="AP35" s="9"/>
      <c r="AQ35" s="95"/>
      <c r="AR35" s="97">
        <f>IF(AND('Submission Template'!O31&lt;&gt;"",'Submission Template'!N31&lt;&gt;"",'Submission Template'!L31&lt;&gt;""),1,0)</f>
        <v>0</v>
      </c>
      <c r="AS35" s="97">
        <f>IF(AND('Submission Template'!T31&lt;&gt;"",'Submission Template'!S31&lt;&gt;"",'Submission Template'!L31&lt;&gt;""),1,0)</f>
        <v>0</v>
      </c>
      <c r="AT35" s="97">
        <f>IF(AND('Submission Template'!Y31&lt;&gt;"",'Submission Template'!X31&lt;&gt;"",'Submission Template'!L31&lt;&gt;""),1,0)</f>
        <v>0</v>
      </c>
      <c r="AU35" s="97">
        <f t="shared" si="13"/>
      </c>
      <c r="AV35" s="97">
        <f>IF(OR('Submission Template'!N31&lt;&gt;"",'Submission Template'!S31&lt;&gt;""),IF('Submission Template'!L31="yes",AV34+1,AV34),"")</f>
      </c>
      <c r="AW35" s="97">
        <f>IF(OR('Submission Template'!N31&lt;&gt;"",'Submission Template'!S31&lt;&gt;""),IF('Submission Template'!L31="yes",1,0),"")</f>
      </c>
      <c r="AX35" s="97">
        <f>IF(AND('Submission Template'!L31="yes",'Submission Template'!N31&lt;&gt;""),'Submission Template'!N31,"")</f>
      </c>
      <c r="AY35" s="97">
        <f>IF(AND('Submission Template'!L31="yes",'Submission Template'!S31&lt;&gt;""),'Submission Template'!S31,"")</f>
      </c>
      <c r="AZ35" s="97">
        <f>IF(AND('Submission Template'!L31="yes",'Submission Template'!X31&lt;&gt;""),'Submission Template'!X31,"")</f>
      </c>
      <c r="BA35" s="97"/>
      <c r="BB35" s="97">
        <f t="shared" si="12"/>
        <v>7</v>
      </c>
      <c r="BC35" s="99">
        <v>1.94</v>
      </c>
      <c r="BD35" s="97"/>
      <c r="BE35" s="117">
        <f>IF(AND($B35&lt;&gt;"",'Submission Template'!$R$9="yes",'Submission Template'!$R$10&lt;&gt;""),'Submission Template'!$R$10,IF('Submission Template'!$AW$26=1,IF(AND('Submission Template'!$L31="yes",$AV35&gt;1),ROUND((($AU35*$E35)/($D35-'Submission Template'!$O31))^2+1,1),""),""))</f>
      </c>
      <c r="BF35" s="125">
        <f>IF(AND($B35&lt;&gt;"",'Submission Template'!$R$9="yes",'Submission Template'!$R$10&lt;&gt;""),'Submission Template'!$R$10,IF('Submission Template'!$AX$26=1,IF(AND('Submission Template'!$L31="yes",$AV35&gt;1),ROUND((($AU35*O35)/(N35-'Submission Template'!T31))^2+1,1),""),""))</f>
      </c>
      <c r="BG35" s="117">
        <f>IF(AND($B35&lt;&gt;"",'Submission Template'!$R$9="yes",'Submission Template'!$R$10&lt;&gt;""),'Submission Template'!$R$10,IF('Submission Template'!$AY$26=1,IF(AND('Submission Template'!$L31="yes",$AV35&gt;1),ROUND((($AU35*$Y35)/($X35-'Submission Template'!$Y31))^2+1,1),""),""))</f>
      </c>
      <c r="BH35" s="9"/>
      <c r="BI35" s="9"/>
      <c r="BJ35" s="9"/>
      <c r="BK35" s="9"/>
      <c r="BL35" s="9"/>
      <c r="BM35" s="9"/>
      <c r="BN35" s="9"/>
      <c r="BO35" s="9"/>
      <c r="BP35" s="9"/>
      <c r="BQ35" s="9"/>
      <c r="BR35" s="9"/>
      <c r="BS35" s="9"/>
      <c r="BT35" s="9"/>
      <c r="BU35" s="9"/>
      <c r="BV35" s="9"/>
      <c r="BW35" s="9"/>
      <c r="BX35" s="9"/>
      <c r="BY35" s="9"/>
      <c r="BZ35" s="9"/>
      <c r="CA35" s="9"/>
      <c r="CB35" s="9"/>
      <c r="CC35" s="9"/>
      <c r="CD35" s="9"/>
      <c r="CE35" s="9"/>
      <c r="CF35" s="9"/>
    </row>
    <row r="36" spans="2:84" ht="12.75">
      <c r="B36" s="55">
        <f>IF('Submission Template'!$AW$26=1,IF(AND('Submission Template'!$R$9="yes",$AV36&lt;&gt;""),MAX($AV36-1,0),$AV36),"")</f>
      </c>
      <c r="C36" s="33">
        <f t="shared" si="1"/>
      </c>
      <c r="D36" s="56">
        <f>IF('Submission Template'!$AW$26=1,IF(AND('Submission Template'!$L32&lt;&gt;"no",'Submission Template'!N32&lt;&gt;""),AVERAGE(AX$28:AX36),""),"")</f>
      </c>
      <c r="E36" s="56">
        <f>IF('Submission Template'!$AW$26=1,IF($AV36&gt;1,IF(AND('Submission Template'!$L32&lt;&gt;"no",'Submission Template'!N32&lt;&gt;""),STDEV(AX$28:AX36),""),""),"")</f>
      </c>
      <c r="F36" s="57">
        <f>IF('Submission Template'!$AW$26=1,IF('Submission Template'!N32&lt;&gt;"",IF('Submission Template'!$L31="no",F35,G35),""),"")</f>
      </c>
      <c r="G36" s="57">
        <f>IF('Submission Template'!$AW$26=1,IF($AR36=1,MAX(IF(AND($AV36=1,'Submission Template'!$L32="yes"),0,IF('Submission Template'!$L32="yes",(F36+'Submission Template'!N32-('Submission Template'!O32+0.25*E36)),G35)),0),""),"")</f>
      </c>
      <c r="H36" s="57">
        <f t="shared" si="2"/>
      </c>
      <c r="I36" s="58">
        <f t="shared" si="3"/>
      </c>
      <c r="J36" s="58">
        <f t="shared" si="4"/>
      </c>
      <c r="K36" s="59">
        <f>IF(G36&lt;&gt;"",IF($AW36=1,IF(AND(J36&lt;&gt;1,I36=1,D36&lt;'Submission Template'!O32),1,0),K35),"")</f>
      </c>
      <c r="L36" s="55">
        <f>IF('Submission Template'!$AX$26=1,IF(AND('Submission Template'!$R$9="yes",$AV36&lt;&gt;""),MAX($AV36-1,0),$AV36),"")</f>
      </c>
      <c r="M36" s="33">
        <f t="shared" si="0"/>
      </c>
      <c r="N36" s="56">
        <f>IF('Submission Template'!$AX$26=1,IF(AND('Submission Template'!$L32&lt;&gt;"no",'Submission Template'!S32&lt;&gt;""),AVERAGE(AY$28:AY36),""),"")</f>
      </c>
      <c r="O36" s="56">
        <f>IF('Submission Template'!$AX$26=1,IF($AV36&gt;1,IF(AND('Submission Template'!$L32&lt;&gt;"no",'Submission Template'!S32&lt;&gt;""),STDEV(AY$28:AY36),""),""),"")</f>
      </c>
      <c r="P36" s="57">
        <f>IF('Submission Template'!$AX$26=1,IF('Submission Template'!S32&lt;&gt;"",IF('Submission Template'!$L31="no",P35,Q35),""),"")</f>
      </c>
      <c r="Q36" s="57">
        <f>IF('Submission Template'!$AX$26=1,IF($AS36=1,MAX(IF(AND($AV36=1,'Submission Template'!$L32="yes"),0,IF('Submission Template'!$L32="yes",(P36+'Submission Template'!S32-('Submission Template'!T32+0.25*O36)),Q35)),0),""),"")</f>
      </c>
      <c r="R36" s="57">
        <f t="shared" si="5"/>
      </c>
      <c r="S36" s="58">
        <f t="shared" si="6"/>
      </c>
      <c r="T36" s="58">
        <f t="shared" si="7"/>
      </c>
      <c r="U36" s="59">
        <f>IF(Q36&lt;&gt;"",IF($AW36=1,IF(AND(T36&lt;&gt;1,S36=1,N36&lt;'Submission Template'!T32),1,0),U35),"")</f>
      </c>
      <c r="V36" s="55">
        <f>IF('Submission Template'!$AY$26=1,IF(AND('Submission Template'!$R$9="yes",$AV36&lt;&gt;""),MAX($AV36-1,0),$AV36),"")</f>
      </c>
      <c r="W36" s="33">
        <f t="shared" si="8"/>
      </c>
      <c r="X36" s="56">
        <f>IF('Submission Template'!$AY$26=1,IF(AND('Submission Template'!$L32&lt;&gt;"no",'Submission Template'!X32&lt;&gt;""),AVERAGE(AZ$28:AZ36),""),"")</f>
      </c>
      <c r="Y36" s="56">
        <f>IF('Submission Template'!$AY$26=1,IF($AV36&gt;1,IF(AND('Submission Template'!$L32&lt;&gt;"no",'Submission Template'!X32&lt;&gt;""),STDEV(AZ$28:AZ36),""),""),"")</f>
      </c>
      <c r="Z36" s="57">
        <f>IF('Submission Template'!$AY$26=1,IF('Submission Template'!X32&lt;&gt;"",IF('Submission Template'!$L31="no",Z35,AA35),""),"")</f>
      </c>
      <c r="AA36" s="57">
        <f>IF('Submission Template'!$AY$26=1,IF($AT36=1,MAX(IF(AND($AV36=1,'Submission Template'!$L32="yes"),0,IF('Submission Template'!$L32="yes",(Z36+'Submission Template'!X32-('Submission Template'!Y32+0.25*Y36)),AA35)),0),""),"")</f>
      </c>
      <c r="AB36" s="57">
        <f t="shared" si="9"/>
      </c>
      <c r="AC36" s="58">
        <f t="shared" si="10"/>
      </c>
      <c r="AD36" s="58">
        <f t="shared" si="11"/>
      </c>
      <c r="AE36" s="59">
        <f>IF(AA36&lt;&gt;"",IF($AW36=1,IF(AND(AD36&lt;&gt;1,AC36=1,X36&lt;'Submission Template'!Y32),1,0),AE35),"")</f>
      </c>
      <c r="AF36" s="9"/>
      <c r="AG36" s="10">
        <f>IF(AND('Submission Template'!L32="yes",'Submission Template'!AD32="yes"),"Test cannot be invalid AND included in CumSum",IF(OR($Q36&gt;$R36,$G36&gt;H36,$AA36&gt;$AB36),"Warning:  CumSum statistic exceeds the Action Limit.",""))</f>
      </c>
      <c r="AH36" s="9"/>
      <c r="AI36" s="9"/>
      <c r="AJ36" s="9"/>
      <c r="AK36" s="9"/>
      <c r="AL36" s="9"/>
      <c r="AM36" s="9"/>
      <c r="AN36" s="9"/>
      <c r="AO36" s="9"/>
      <c r="AP36" s="9"/>
      <c r="AQ36" s="95"/>
      <c r="AR36" s="97">
        <f>IF(AND('Submission Template'!O32&lt;&gt;"",'Submission Template'!N32&lt;&gt;"",'Submission Template'!L32&lt;&gt;""),1,0)</f>
        <v>0</v>
      </c>
      <c r="AS36" s="97">
        <f>IF(AND('Submission Template'!T32&lt;&gt;"",'Submission Template'!S32&lt;&gt;"",'Submission Template'!L32&lt;&gt;""),1,0)</f>
        <v>0</v>
      </c>
      <c r="AT36" s="97">
        <f>IF(AND('Submission Template'!Y32&lt;&gt;"",'Submission Template'!X32&lt;&gt;"",'Submission Template'!L32&lt;&gt;""),1,0)</f>
        <v>0</v>
      </c>
      <c r="AU36" s="97">
        <f t="shared" si="13"/>
      </c>
      <c r="AV36" s="97">
        <f>IF(OR('Submission Template'!N32&lt;&gt;"",'Submission Template'!S32&lt;&gt;""),IF('Submission Template'!L32="yes",AV35+1,AV35),"")</f>
      </c>
      <c r="AW36" s="97">
        <f>IF(OR('Submission Template'!N32&lt;&gt;"",'Submission Template'!S32&lt;&gt;""),IF('Submission Template'!L32="yes",1,0),"")</f>
      </c>
      <c r="AX36" s="97">
        <f>IF(AND('Submission Template'!L32="yes",'Submission Template'!N32&lt;&gt;""),'Submission Template'!N32,"")</f>
      </c>
      <c r="AY36" s="97">
        <f>IF(AND('Submission Template'!L32="yes",'Submission Template'!S32&lt;&gt;""),'Submission Template'!S32,"")</f>
      </c>
      <c r="AZ36" s="97">
        <f>IF(AND('Submission Template'!L32="yes",'Submission Template'!X32&lt;&gt;""),'Submission Template'!X32,"")</f>
      </c>
      <c r="BA36" s="97"/>
      <c r="BB36" s="97">
        <f t="shared" si="12"/>
        <v>8</v>
      </c>
      <c r="BC36" s="99">
        <v>1.9</v>
      </c>
      <c r="BD36" s="97"/>
      <c r="BE36" s="117">
        <f>IF(AND($B36&lt;&gt;"",'Submission Template'!$R$9="yes",'Submission Template'!$R$10&lt;&gt;""),'Submission Template'!$R$10,IF('Submission Template'!$AW$26=1,IF(AND('Submission Template'!$L32="yes",$AV36&gt;1),ROUND((($AU36*$E36)/($D36-'Submission Template'!$O32))^2+1,1),""),""))</f>
      </c>
      <c r="BF36" s="125">
        <f>IF(AND($B36&lt;&gt;"",'Submission Template'!$R$9="yes",'Submission Template'!$R$10&lt;&gt;""),'Submission Template'!$R$10,IF('Submission Template'!$AX$26=1,IF(AND('Submission Template'!$L32="yes",$AV36&gt;1),ROUND((($AU36*O36)/(N36-'Submission Template'!T32))^2+1,1),""),""))</f>
      </c>
      <c r="BG36" s="117">
        <f>IF(AND($B36&lt;&gt;"",'Submission Template'!$R$9="yes",'Submission Template'!$R$10&lt;&gt;""),'Submission Template'!$R$10,IF('Submission Template'!$AY$26=1,IF(AND('Submission Template'!$L32="yes",$AV36&gt;1),ROUND((($AU36*$Y36)/($X36-'Submission Template'!$Y32))^2+1,1),""),""))</f>
      </c>
      <c r="BH36" s="9"/>
      <c r="BI36" s="9"/>
      <c r="BJ36" s="9"/>
      <c r="BK36" s="9"/>
      <c r="BL36" s="9"/>
      <c r="BM36" s="9"/>
      <c r="BN36" s="9"/>
      <c r="BO36" s="9"/>
      <c r="BP36" s="9"/>
      <c r="BQ36" s="9"/>
      <c r="BR36" s="9"/>
      <c r="BS36" s="9"/>
      <c r="BT36" s="9"/>
      <c r="BU36" s="9"/>
      <c r="BV36" s="9"/>
      <c r="BW36" s="9"/>
      <c r="BX36" s="9"/>
      <c r="BY36" s="9"/>
      <c r="BZ36" s="9"/>
      <c r="CA36" s="9"/>
      <c r="CB36" s="9"/>
      <c r="CC36" s="9"/>
      <c r="CD36" s="9"/>
      <c r="CE36" s="9"/>
      <c r="CF36" s="9"/>
    </row>
    <row r="37" spans="2:84" ht="12.75">
      <c r="B37" s="55">
        <f>IF('Submission Template'!$AW$26=1,IF(AND('Submission Template'!$R$9="yes",$AV37&lt;&gt;""),MAX($AV37-1,0),$AV37),"")</f>
      </c>
      <c r="C37" s="33">
        <f t="shared" si="1"/>
      </c>
      <c r="D37" s="56">
        <f>IF('Submission Template'!$AW$26=1,IF(AND('Submission Template'!$L33&lt;&gt;"no",'Submission Template'!N33&lt;&gt;""),AVERAGE(AX$28:AX37),""),"")</f>
      </c>
      <c r="E37" s="56">
        <f>IF('Submission Template'!$AW$26=1,IF($AV37&gt;1,IF(AND('Submission Template'!$L33&lt;&gt;"no",'Submission Template'!N33&lt;&gt;""),STDEV(AX$28:AX37),""),""),"")</f>
      </c>
      <c r="F37" s="57">
        <f>IF('Submission Template'!$AW$26=1,IF('Submission Template'!N33&lt;&gt;"",IF('Submission Template'!$L32="no",F36,G36),""),"")</f>
      </c>
      <c r="G37" s="57">
        <f>IF('Submission Template'!$AW$26=1,IF($AR37=1,MAX(IF(AND($AV37=1,'Submission Template'!$L33="yes"),0,IF('Submission Template'!$L33="yes",(F37+'Submission Template'!N33-('Submission Template'!O33+0.25*E37)),G36)),0),""),"")</f>
      </c>
      <c r="H37" s="57">
        <f t="shared" si="2"/>
      </c>
      <c r="I37" s="58">
        <f t="shared" si="3"/>
      </c>
      <c r="J37" s="58">
        <f t="shared" si="4"/>
      </c>
      <c r="K37" s="59">
        <f>IF(G37&lt;&gt;"",IF($AW37=1,IF(AND(J37&lt;&gt;1,I37=1,D37&lt;'Submission Template'!O33),1,0),K36),"")</f>
      </c>
      <c r="L37" s="55">
        <f>IF('Submission Template'!$AX$26=1,IF(AND('Submission Template'!$R$9="yes",$AV37&lt;&gt;""),MAX($AV37-1,0),$AV37),"")</f>
      </c>
      <c r="M37" s="33">
        <f t="shared" si="0"/>
      </c>
      <c r="N37" s="56">
        <f>IF('Submission Template'!$AX$26=1,IF(AND('Submission Template'!$L33&lt;&gt;"no",'Submission Template'!S33&lt;&gt;""),AVERAGE(AY$28:AY37),""),"")</f>
      </c>
      <c r="O37" s="56">
        <f>IF('Submission Template'!$AX$26=1,IF($AV37&gt;1,IF(AND('Submission Template'!$L33&lt;&gt;"no",'Submission Template'!S33&lt;&gt;""),STDEV(AY$28:AY37),""),""),"")</f>
      </c>
      <c r="P37" s="57">
        <f>IF('Submission Template'!$AX$26=1,IF('Submission Template'!S33&lt;&gt;"",IF('Submission Template'!$L32="no",P36,Q36),""),"")</f>
      </c>
      <c r="Q37" s="57">
        <f>IF('Submission Template'!$AX$26=1,IF($AS37=1,MAX(IF(AND($AV37=1,'Submission Template'!$L33="yes"),0,IF('Submission Template'!$L33="yes",(P37+'Submission Template'!S33-('Submission Template'!T33+0.25*O37)),Q36)),0),""),"")</f>
      </c>
      <c r="R37" s="57">
        <f t="shared" si="5"/>
      </c>
      <c r="S37" s="58">
        <f t="shared" si="6"/>
      </c>
      <c r="T37" s="58">
        <f t="shared" si="7"/>
      </c>
      <c r="U37" s="59">
        <f>IF(Q37&lt;&gt;"",IF($AW37=1,IF(AND(T37&lt;&gt;1,S37=1,N37&lt;'Submission Template'!T33),1,0),U36),"")</f>
      </c>
      <c r="V37" s="55">
        <f>IF('Submission Template'!$AY$26=1,IF(AND('Submission Template'!$R$9="yes",$AV37&lt;&gt;""),MAX($AV37-1,0),$AV37),"")</f>
      </c>
      <c r="W37" s="33">
        <f t="shared" si="8"/>
      </c>
      <c r="X37" s="56">
        <f>IF('Submission Template'!$AY$26=1,IF(AND('Submission Template'!$L33&lt;&gt;"no",'Submission Template'!X33&lt;&gt;""),AVERAGE(AZ$28:AZ37),""),"")</f>
      </c>
      <c r="Y37" s="56">
        <f>IF('Submission Template'!$AY$26=1,IF($AV37&gt;1,IF(AND('Submission Template'!$L33&lt;&gt;"no",'Submission Template'!X33&lt;&gt;""),STDEV(AZ$28:AZ37),""),""),"")</f>
      </c>
      <c r="Z37" s="57">
        <f>IF('Submission Template'!$AY$26=1,IF('Submission Template'!X33&lt;&gt;"",IF('Submission Template'!$L32="no",Z36,AA36),""),"")</f>
      </c>
      <c r="AA37" s="57">
        <f>IF('Submission Template'!$AY$26=1,IF($AT37=1,MAX(IF(AND($AV37=1,'Submission Template'!$L33="yes"),0,IF('Submission Template'!$L33="yes",(Z37+'Submission Template'!X33-('Submission Template'!Y33+0.25*Y37)),AA36)),0),""),"")</f>
      </c>
      <c r="AB37" s="57">
        <f t="shared" si="9"/>
      </c>
      <c r="AC37" s="58">
        <f t="shared" si="10"/>
      </c>
      <c r="AD37" s="58">
        <f t="shared" si="11"/>
      </c>
      <c r="AE37" s="59">
        <f>IF(AA37&lt;&gt;"",IF($AW37=1,IF(AND(AD37&lt;&gt;1,AC37=1,X37&lt;'Submission Template'!Y33),1,0),AE36),"")</f>
      </c>
      <c r="AF37" s="9"/>
      <c r="AG37" s="10">
        <f>IF(AND('Submission Template'!L33="yes",'Submission Template'!AD33="yes"),"Test cannot be invalid AND included in CumSum",IF(OR($Q37&gt;$R37,$G37&gt;H37,$AA37&gt;$AB37),"Warning:  CumSum statistic exceeds the Action Limit.",""))</f>
      </c>
      <c r="AH37" s="9"/>
      <c r="AI37" s="9"/>
      <c r="AJ37" s="9"/>
      <c r="AK37" s="9"/>
      <c r="AL37" s="9"/>
      <c r="AM37" s="9"/>
      <c r="AN37" s="9"/>
      <c r="AO37" s="9"/>
      <c r="AP37" s="9"/>
      <c r="AQ37" s="95"/>
      <c r="AR37" s="97">
        <f>IF(AND('Submission Template'!O33&lt;&gt;"",'Submission Template'!N33&lt;&gt;"",'Submission Template'!L33&lt;&gt;""),1,0)</f>
        <v>0</v>
      </c>
      <c r="AS37" s="97">
        <f>IF(AND('Submission Template'!T33&lt;&gt;"",'Submission Template'!S33&lt;&gt;"",'Submission Template'!L33&lt;&gt;""),1,0)</f>
        <v>0</v>
      </c>
      <c r="AT37" s="97">
        <f>IF(AND('Submission Template'!Y33&lt;&gt;"",'Submission Template'!X33&lt;&gt;"",'Submission Template'!L33&lt;&gt;""),1,0)</f>
        <v>0</v>
      </c>
      <c r="AU37" s="97">
        <f t="shared" si="13"/>
      </c>
      <c r="AV37" s="97">
        <f>IF(OR('Submission Template'!N33&lt;&gt;"",'Submission Template'!S33&lt;&gt;""),IF('Submission Template'!L33="yes",AV36+1,AV36),"")</f>
      </c>
      <c r="AW37" s="97">
        <f>IF(OR('Submission Template'!N33&lt;&gt;"",'Submission Template'!S33&lt;&gt;""),IF('Submission Template'!L33="yes",1,0),"")</f>
      </c>
      <c r="AX37" s="97">
        <f>IF(AND('Submission Template'!L33="yes",'Submission Template'!N33&lt;&gt;""),'Submission Template'!N33,"")</f>
      </c>
      <c r="AY37" s="97">
        <f>IF(AND('Submission Template'!L33="yes",'Submission Template'!S33&lt;&gt;""),'Submission Template'!S33,"")</f>
      </c>
      <c r="AZ37" s="97">
        <f>IF(AND('Submission Template'!L33="yes",'Submission Template'!X33&lt;&gt;""),'Submission Template'!X33,"")</f>
      </c>
      <c r="BA37" s="97"/>
      <c r="BB37" s="97">
        <f t="shared" si="12"/>
        <v>9</v>
      </c>
      <c r="BC37" s="99">
        <v>1.86</v>
      </c>
      <c r="BD37" s="97"/>
      <c r="BE37" s="117">
        <f>IF(AND($B37&lt;&gt;"",'Submission Template'!$R$9="yes",'Submission Template'!$R$10&lt;&gt;""),'Submission Template'!$R$10,IF('Submission Template'!$AW$26=1,IF(AND('Submission Template'!$L33="yes",$AV37&gt;1),ROUND((($AU37*$E37)/($D37-'Submission Template'!$O33))^2+1,1),""),""))</f>
      </c>
      <c r="BF37" s="125">
        <f>IF(AND($B37&lt;&gt;"",'Submission Template'!$R$9="yes",'Submission Template'!$R$10&lt;&gt;""),'Submission Template'!$R$10,IF('Submission Template'!$AX$26=1,IF(AND('Submission Template'!$L33="yes",$AV37&gt;1),ROUND((($AU37*O37)/(N37-'Submission Template'!T33))^2+1,1),""),""))</f>
      </c>
      <c r="BG37" s="117">
        <f>IF(AND($B37&lt;&gt;"",'Submission Template'!$R$9="yes",'Submission Template'!$R$10&lt;&gt;""),'Submission Template'!$R$10,IF('Submission Template'!$AY$26=1,IF(AND('Submission Template'!$L33="yes",$AV37&gt;1),ROUND((($AU37*$Y37)/($X37-'Submission Template'!$Y33))^2+1,1),""),""))</f>
      </c>
      <c r="BH37" s="9"/>
      <c r="BI37" s="9"/>
      <c r="BJ37" s="9"/>
      <c r="BK37" s="9"/>
      <c r="BL37" s="9"/>
      <c r="BM37" s="9"/>
      <c r="BN37" s="9"/>
      <c r="BO37" s="9"/>
      <c r="BP37" s="9"/>
      <c r="BQ37" s="9"/>
      <c r="BR37" s="9"/>
      <c r="BS37" s="9"/>
      <c r="BT37" s="9"/>
      <c r="BU37" s="9"/>
      <c r="BV37" s="9"/>
      <c r="BW37" s="9"/>
      <c r="BX37" s="9"/>
      <c r="BY37" s="9"/>
      <c r="BZ37" s="9"/>
      <c r="CA37" s="9"/>
      <c r="CB37" s="9"/>
      <c r="CC37" s="9"/>
      <c r="CD37" s="9"/>
      <c r="CE37" s="9"/>
      <c r="CF37" s="9"/>
    </row>
    <row r="38" spans="2:84" ht="12.75">
      <c r="B38" s="55">
        <f>IF('Submission Template'!$AW$26=1,IF(AND('Submission Template'!$R$9="yes",$AV38&lt;&gt;""),MAX($AV38-1,0),$AV38),"")</f>
      </c>
      <c r="C38" s="33">
        <f t="shared" si="1"/>
      </c>
      <c r="D38" s="56">
        <f>IF('Submission Template'!$AW$26=1,IF(AND('Submission Template'!$L34&lt;&gt;"no",'Submission Template'!N34&lt;&gt;""),AVERAGE(AX$28:AX38),""),"")</f>
      </c>
      <c r="E38" s="56">
        <f>IF('Submission Template'!$AW$26=1,IF($AV38&gt;1,IF(AND('Submission Template'!$L34&lt;&gt;"no",'Submission Template'!N34&lt;&gt;""),STDEV(AX$28:AX38),""),""),"")</f>
      </c>
      <c r="F38" s="57">
        <f>IF('Submission Template'!$AW$26=1,IF('Submission Template'!N34&lt;&gt;"",IF('Submission Template'!$L33="no",F37,G37),""),"")</f>
      </c>
      <c r="G38" s="57">
        <f>IF('Submission Template'!$AW$26=1,IF($AR38=1,MAX(IF(AND($AV38=1,'Submission Template'!$L34="yes"),0,IF('Submission Template'!$L34="yes",(F38+'Submission Template'!N34-('Submission Template'!O34+0.25*E38)),G37)),0),""),"")</f>
      </c>
      <c r="H38" s="57">
        <f t="shared" si="2"/>
      </c>
      <c r="I38" s="58">
        <f t="shared" si="3"/>
      </c>
      <c r="J38" s="58">
        <f t="shared" si="4"/>
      </c>
      <c r="K38" s="59">
        <f>IF(G38&lt;&gt;"",IF($AW38=1,IF(AND(J38&lt;&gt;1,I38=1,D38&lt;'Submission Template'!O34),1,0),K37),"")</f>
      </c>
      <c r="L38" s="55">
        <f>IF('Submission Template'!$AX$26=1,IF(AND('Submission Template'!$R$9="yes",$AV38&lt;&gt;""),MAX($AV38-1,0),$AV38),"")</f>
      </c>
      <c r="M38" s="33">
        <f t="shared" si="0"/>
      </c>
      <c r="N38" s="56">
        <f>IF('Submission Template'!$AX$26=1,IF(AND('Submission Template'!$L34&lt;&gt;"no",'Submission Template'!S34&lt;&gt;""),AVERAGE(AY$28:AY38),""),"")</f>
      </c>
      <c r="O38" s="56">
        <f>IF('Submission Template'!$AX$26=1,IF($AV38&gt;1,IF(AND('Submission Template'!$L34&lt;&gt;"no",'Submission Template'!S34&lt;&gt;""),STDEV(AY$28:AY38),""),""),"")</f>
      </c>
      <c r="P38" s="57">
        <f>IF('Submission Template'!$AX$26=1,IF('Submission Template'!S34&lt;&gt;"",IF('Submission Template'!$L33="no",P37,Q37),""),"")</f>
      </c>
      <c r="Q38" s="57">
        <f>IF('Submission Template'!$AX$26=1,IF($AS38=1,MAX(IF(AND($AV38=1,'Submission Template'!$L34="yes"),0,IF('Submission Template'!$L34="yes",(P38+'Submission Template'!S34-('Submission Template'!T34+0.25*O38)),Q37)),0),""),"")</f>
      </c>
      <c r="R38" s="57">
        <f t="shared" si="5"/>
      </c>
      <c r="S38" s="58">
        <f t="shared" si="6"/>
      </c>
      <c r="T38" s="58">
        <f t="shared" si="7"/>
      </c>
      <c r="U38" s="59">
        <f>IF(Q38&lt;&gt;"",IF($AW38=1,IF(AND(T38&lt;&gt;1,S38=1,N38&lt;'Submission Template'!T34),1,0),U37),"")</f>
      </c>
      <c r="V38" s="55">
        <f>IF('Submission Template'!$AY$26=1,IF(AND('Submission Template'!$R$9="yes",$AV38&lt;&gt;""),MAX($AV38-1,0),$AV38),"")</f>
      </c>
      <c r="W38" s="33">
        <f t="shared" si="8"/>
      </c>
      <c r="X38" s="56">
        <f>IF('Submission Template'!$AY$26=1,IF(AND('Submission Template'!$L34&lt;&gt;"no",'Submission Template'!X34&lt;&gt;""),AVERAGE(AZ$28:AZ38),""),"")</f>
      </c>
      <c r="Y38" s="56">
        <f>IF('Submission Template'!$AY$26=1,IF($AV38&gt;1,IF(AND('Submission Template'!$L34&lt;&gt;"no",'Submission Template'!X34&lt;&gt;""),STDEV(AZ$28:AZ38),""),""),"")</f>
      </c>
      <c r="Z38" s="57">
        <f>IF('Submission Template'!$AY$26=1,IF('Submission Template'!X34&lt;&gt;"",IF('Submission Template'!$L33="no",Z37,AA37),""),"")</f>
      </c>
      <c r="AA38" s="57">
        <f>IF('Submission Template'!$AY$26=1,IF($AT38=1,MAX(IF(AND($AV38=1,'Submission Template'!$L34="yes"),0,IF('Submission Template'!$L34="yes",(Z38+'Submission Template'!X34-('Submission Template'!Y34+0.25*Y38)),AA37)),0),""),"")</f>
      </c>
      <c r="AB38" s="57">
        <f t="shared" si="9"/>
      </c>
      <c r="AC38" s="58">
        <f t="shared" si="10"/>
      </c>
      <c r="AD38" s="58">
        <f t="shared" si="11"/>
      </c>
      <c r="AE38" s="59">
        <f>IF(AA38&lt;&gt;"",IF($AW38=1,IF(AND(AD38&lt;&gt;1,AC38=1,X38&lt;'Submission Template'!Y34),1,0),AE37),"")</f>
      </c>
      <c r="AF38" s="9"/>
      <c r="AG38" s="10">
        <f>IF(AND('Submission Template'!L34="yes",'Submission Template'!AD34="yes"),"Test cannot be invalid AND included in CumSum",IF(OR($Q38&gt;$R38,$G38&gt;H38,$AA38&gt;$AB38),"Warning:  CumSum statistic exceeds the Action Limit.",""))</f>
      </c>
      <c r="AH38" s="9"/>
      <c r="AI38" s="9"/>
      <c r="AJ38" s="9"/>
      <c r="AK38" s="9"/>
      <c r="AL38" s="9"/>
      <c r="AM38" s="9"/>
      <c r="AN38" s="9"/>
      <c r="AO38" s="9"/>
      <c r="AP38" s="9"/>
      <c r="AQ38" s="95"/>
      <c r="AR38" s="97">
        <f>IF(AND('Submission Template'!O34&lt;&gt;"",'Submission Template'!N34&lt;&gt;"",'Submission Template'!L34&lt;&gt;""),1,0)</f>
        <v>0</v>
      </c>
      <c r="AS38" s="97">
        <f>IF(AND('Submission Template'!T34&lt;&gt;"",'Submission Template'!S34&lt;&gt;"",'Submission Template'!L34&lt;&gt;""),1,0)</f>
        <v>0</v>
      </c>
      <c r="AT38" s="97">
        <f>IF(AND('Submission Template'!Y34&lt;&gt;"",'Submission Template'!X34&lt;&gt;"",'Submission Template'!L34&lt;&gt;""),1,0)</f>
        <v>0</v>
      </c>
      <c r="AU38" s="97">
        <f t="shared" si="13"/>
      </c>
      <c r="AV38" s="97">
        <f>IF(OR('Submission Template'!N34&lt;&gt;"",'Submission Template'!S34&lt;&gt;""),IF('Submission Template'!L34="yes",AV37+1,AV37),"")</f>
      </c>
      <c r="AW38" s="97">
        <f>IF(OR('Submission Template'!N34&lt;&gt;"",'Submission Template'!S34&lt;&gt;""),IF('Submission Template'!L34="yes",1,0),"")</f>
      </c>
      <c r="AX38" s="97">
        <f>IF(AND('Submission Template'!L34="yes",'Submission Template'!N34&lt;&gt;""),'Submission Template'!N34,"")</f>
      </c>
      <c r="AY38" s="97">
        <f>IF(AND('Submission Template'!L34="yes",'Submission Template'!S34&lt;&gt;""),'Submission Template'!S34,"")</f>
      </c>
      <c r="AZ38" s="97">
        <f>IF(AND('Submission Template'!L34="yes",'Submission Template'!X34&lt;&gt;""),'Submission Template'!X34,"")</f>
      </c>
      <c r="BA38" s="97"/>
      <c r="BB38" s="97">
        <f>BB37+1</f>
        <v>10</v>
      </c>
      <c r="BC38" s="99">
        <v>1.83</v>
      </c>
      <c r="BD38" s="97"/>
      <c r="BE38" s="117">
        <f>IF(AND($B38&lt;&gt;"",'Submission Template'!$R$9="yes",'Submission Template'!$R$10&lt;&gt;""),'Submission Template'!$R$10,IF('Submission Template'!$AW$26=1,IF(AND('Submission Template'!$L34="yes",$AV38&gt;1),ROUND((($AU38*$E38)/($D38-'Submission Template'!$O34))^2+1,1),""),""))</f>
      </c>
      <c r="BF38" s="125">
        <f>IF(AND($B38&lt;&gt;"",'Submission Template'!$R$9="yes",'Submission Template'!$R$10&lt;&gt;""),'Submission Template'!$R$10,IF('Submission Template'!$AX$26=1,IF(AND('Submission Template'!$L34="yes",$AV38&gt;1),ROUND((($AU38*O38)/(N38-'Submission Template'!T34))^2+1,1),""),""))</f>
      </c>
      <c r="BG38" s="117">
        <f>IF(AND($B38&lt;&gt;"",'Submission Template'!$R$9="yes",'Submission Template'!$R$10&lt;&gt;""),'Submission Template'!$R$10,IF('Submission Template'!$AY$26=1,IF(AND('Submission Template'!$L34="yes",$AV38&gt;1),ROUND((($AU38*$Y38)/($X38-'Submission Template'!$Y34))^2+1,1),""),""))</f>
      </c>
      <c r="BH38" s="9"/>
      <c r="BI38" s="9"/>
      <c r="BJ38" s="9"/>
      <c r="BK38" s="9"/>
      <c r="BL38" s="9"/>
      <c r="BM38" s="9"/>
      <c r="BN38" s="9"/>
      <c r="BO38" s="9"/>
      <c r="BP38" s="9"/>
      <c r="BQ38" s="9"/>
      <c r="BR38" s="9"/>
      <c r="BS38" s="9"/>
      <c r="BT38" s="9"/>
      <c r="BU38" s="9"/>
      <c r="BV38" s="9"/>
      <c r="BW38" s="9"/>
      <c r="BX38" s="9"/>
      <c r="BY38" s="9"/>
      <c r="BZ38" s="9"/>
      <c r="CA38" s="9"/>
      <c r="CB38" s="9"/>
      <c r="CC38" s="9"/>
      <c r="CD38" s="9"/>
      <c r="CE38" s="9"/>
      <c r="CF38" s="9"/>
    </row>
    <row r="39" spans="2:84" ht="12.75">
      <c r="B39" s="55">
        <f>IF('Submission Template'!$AW$26=1,IF(AND('Submission Template'!$R$9="yes",$AV39&lt;&gt;""),MAX($AV39-1,0),$AV39),"")</f>
      </c>
      <c r="C39" s="33">
        <f t="shared" si="1"/>
      </c>
      <c r="D39" s="56">
        <f>IF('Submission Template'!$AW$26=1,IF(AND('Submission Template'!$L35&lt;&gt;"no",'Submission Template'!N35&lt;&gt;""),AVERAGE(AX$28:AX39),""),"")</f>
      </c>
      <c r="E39" s="56">
        <f>IF('Submission Template'!$AW$26=1,IF($AV39&gt;1,IF(AND('Submission Template'!$L35&lt;&gt;"no",'Submission Template'!N35&lt;&gt;""),STDEV(AX$28:AX39),""),""),"")</f>
      </c>
      <c r="F39" s="57">
        <f>IF('Submission Template'!$AW$26=1,IF('Submission Template'!N35&lt;&gt;"",IF('Submission Template'!$L34="no",F38,G38),""),"")</f>
      </c>
      <c r="G39" s="57">
        <f>IF('Submission Template'!$AW$26=1,IF($AR39=1,MAX(IF(AND($AV39=1,'Submission Template'!$L35="yes"),0,IF('Submission Template'!$L35="yes",(F39+'Submission Template'!N35-('Submission Template'!O35+0.25*E39)),G38)),0),""),"")</f>
      </c>
      <c r="H39" s="57">
        <f t="shared" si="2"/>
      </c>
      <c r="I39" s="58">
        <f t="shared" si="3"/>
      </c>
      <c r="J39" s="58">
        <f t="shared" si="4"/>
      </c>
      <c r="K39" s="59">
        <f>IF(G39&lt;&gt;"",IF($AW39=1,IF(AND(J39&lt;&gt;1,I39=1,D39&lt;'Submission Template'!O35),1,0),K38),"")</f>
      </c>
      <c r="L39" s="55">
        <f>IF('Submission Template'!$AX$26=1,IF(AND('Submission Template'!$R$9="yes",$AV39&lt;&gt;""),MAX($AV39-1,0),$AV39),"")</f>
      </c>
      <c r="M39" s="33">
        <f t="shared" si="0"/>
      </c>
      <c r="N39" s="56">
        <f>IF('Submission Template'!$AX$26=1,IF(AND('Submission Template'!$L35&lt;&gt;"no",'Submission Template'!S35&lt;&gt;""),AVERAGE(AY$28:AY39),""),"")</f>
      </c>
      <c r="O39" s="56">
        <f>IF('Submission Template'!$AX$26=1,IF($AV39&gt;1,IF(AND('Submission Template'!$L35&lt;&gt;"no",'Submission Template'!S35&lt;&gt;""),STDEV(AY$28:AY39),""),""),"")</f>
      </c>
      <c r="P39" s="57">
        <f>IF('Submission Template'!$AX$26=1,IF('Submission Template'!S35&lt;&gt;"",IF('Submission Template'!$L34="no",P38,Q38),""),"")</f>
      </c>
      <c r="Q39" s="57">
        <f>IF('Submission Template'!$AX$26=1,IF($AS39=1,MAX(IF(AND($AV39=1,'Submission Template'!$L35="yes"),0,IF('Submission Template'!$L35="yes",(P39+'Submission Template'!S35-('Submission Template'!T35+0.25*O39)),Q38)),0),""),"")</f>
      </c>
      <c r="R39" s="57">
        <f t="shared" si="5"/>
      </c>
      <c r="S39" s="58">
        <f t="shared" si="6"/>
      </c>
      <c r="T39" s="58">
        <f t="shared" si="7"/>
      </c>
      <c r="U39" s="59">
        <f>IF(Q39&lt;&gt;"",IF($AW39=1,IF(AND(T39&lt;&gt;1,S39=1,N39&lt;'Submission Template'!T35),1,0),U38),"")</f>
      </c>
      <c r="V39" s="55">
        <f>IF('Submission Template'!$AY$26=1,IF(AND('Submission Template'!$R$9="yes",$AV39&lt;&gt;""),MAX($AV39-1,0),$AV39),"")</f>
      </c>
      <c r="W39" s="33">
        <f t="shared" si="8"/>
      </c>
      <c r="X39" s="56">
        <f>IF('Submission Template'!$AY$26=1,IF(AND('Submission Template'!$L35&lt;&gt;"no",'Submission Template'!X35&lt;&gt;""),AVERAGE(AZ$28:AZ39),""),"")</f>
      </c>
      <c r="Y39" s="56">
        <f>IF('Submission Template'!$AY$26=1,IF($AV39&gt;1,IF(AND('Submission Template'!$L35&lt;&gt;"no",'Submission Template'!X35&lt;&gt;""),STDEV(AZ$28:AZ39),""),""),"")</f>
      </c>
      <c r="Z39" s="57">
        <f>IF('Submission Template'!$AY$26=1,IF('Submission Template'!X35&lt;&gt;"",IF('Submission Template'!$L34="no",Z38,AA38),""),"")</f>
      </c>
      <c r="AA39" s="57">
        <f>IF('Submission Template'!$AY$26=1,IF($AT39=1,MAX(IF(AND($AV39=1,'Submission Template'!$L35="yes"),0,IF('Submission Template'!$L35="yes",(Z39+'Submission Template'!X35-('Submission Template'!Y35+0.25*Y39)),AA38)),0),""),"")</f>
      </c>
      <c r="AB39" s="57">
        <f t="shared" si="9"/>
      </c>
      <c r="AC39" s="58">
        <f t="shared" si="10"/>
      </c>
      <c r="AD39" s="58">
        <f t="shared" si="11"/>
      </c>
      <c r="AE39" s="59">
        <f>IF(AA39&lt;&gt;"",IF($AW39=1,IF(AND(AD39&lt;&gt;1,AC39=1,X39&lt;'Submission Template'!Y35),1,0),AE38),"")</f>
      </c>
      <c r="AF39" s="9"/>
      <c r="AG39" s="10">
        <f>IF(AND('Submission Template'!L35="yes",'Submission Template'!AD35="yes"),"Test cannot be invalid AND included in CumSum",IF(OR($Q39&gt;$R39,$G39&gt;H39,$AA39&gt;$AB39),"Warning:  CumSum statistic exceeds the Action Limit.",""))</f>
      </c>
      <c r="AH39" s="9"/>
      <c r="AI39" s="9"/>
      <c r="AJ39" s="9"/>
      <c r="AK39" s="9"/>
      <c r="AL39" s="9"/>
      <c r="AM39" s="9"/>
      <c r="AN39" s="9"/>
      <c r="AO39" s="9"/>
      <c r="AP39" s="9"/>
      <c r="AQ39" s="95"/>
      <c r="AR39" s="97">
        <f>IF(AND('Submission Template'!O35&lt;&gt;"",'Submission Template'!N35&lt;&gt;"",'Submission Template'!L35&lt;&gt;""),1,0)</f>
        <v>0</v>
      </c>
      <c r="AS39" s="97">
        <f>IF(AND('Submission Template'!T35&lt;&gt;"",'Submission Template'!S35&lt;&gt;"",'Submission Template'!L35&lt;&gt;""),1,0)</f>
        <v>0</v>
      </c>
      <c r="AT39" s="97">
        <f>IF(AND('Submission Template'!Y35&lt;&gt;"",'Submission Template'!X35&lt;&gt;"",'Submission Template'!L35&lt;&gt;""),1,0)</f>
        <v>0</v>
      </c>
      <c r="AU39" s="97">
        <f t="shared" si="13"/>
      </c>
      <c r="AV39" s="97">
        <f>IF(OR('Submission Template'!N35&lt;&gt;"",'Submission Template'!S35&lt;&gt;""),IF('Submission Template'!L35="yes",AV38+1,AV38),"")</f>
      </c>
      <c r="AW39" s="97">
        <f>IF(OR('Submission Template'!N35&lt;&gt;"",'Submission Template'!S35&lt;&gt;""),IF('Submission Template'!L35="yes",1,0),"")</f>
      </c>
      <c r="AX39" s="97">
        <f>IF(AND('Submission Template'!L35="yes",'Submission Template'!N35&lt;&gt;""),'Submission Template'!N35,"")</f>
      </c>
      <c r="AY39" s="97">
        <f>IF(AND('Submission Template'!L35="yes",'Submission Template'!S35&lt;&gt;""),'Submission Template'!S35,"")</f>
      </c>
      <c r="AZ39" s="97">
        <f>IF(AND('Submission Template'!L35="yes",'Submission Template'!X35&lt;&gt;""),'Submission Template'!X35,"")</f>
      </c>
      <c r="BA39" s="97"/>
      <c r="BB39" s="97">
        <f t="shared" si="12"/>
        <v>11</v>
      </c>
      <c r="BC39" s="99">
        <v>1.81</v>
      </c>
      <c r="BD39" s="97"/>
      <c r="BE39" s="117">
        <f>IF(AND($B39&lt;&gt;"",'Submission Template'!$R$9="yes",'Submission Template'!$R$10&lt;&gt;""),'Submission Template'!$R$10,IF('Submission Template'!$AW$26=1,IF(AND('Submission Template'!$L35="yes",$AV39&gt;1),ROUND((($AU39*$E39)/($D39-'Submission Template'!$O35))^2+1,1),""),""))</f>
      </c>
      <c r="BF39" s="125">
        <f>IF(AND($B39&lt;&gt;"",'Submission Template'!$R$9="yes",'Submission Template'!$R$10&lt;&gt;""),'Submission Template'!$R$10,IF('Submission Template'!$AX$26=1,IF(AND('Submission Template'!$L35="yes",$AV39&gt;1),ROUND((($AU39*O39)/(N39-'Submission Template'!T35))^2+1,1),""),""))</f>
      </c>
      <c r="BG39" s="117">
        <f>IF(AND($B39&lt;&gt;"",'Submission Template'!$R$9="yes",'Submission Template'!$R$10&lt;&gt;""),'Submission Template'!$R$10,IF('Submission Template'!$AY$26=1,IF(AND('Submission Template'!$L35="yes",$AV39&gt;1),ROUND((($AU39*$Y39)/($X39-'Submission Template'!$Y35))^2+1,1),""),""))</f>
      </c>
      <c r="BH39" s="9"/>
      <c r="BI39" s="9"/>
      <c r="BJ39" s="9"/>
      <c r="BK39" s="9"/>
      <c r="BL39" s="9"/>
      <c r="BM39" s="9"/>
      <c r="BN39" s="9"/>
      <c r="BO39" s="9"/>
      <c r="BP39" s="9"/>
      <c r="BQ39" s="9"/>
      <c r="BR39" s="9"/>
      <c r="BS39" s="9"/>
      <c r="BT39" s="9"/>
      <c r="BU39" s="9"/>
      <c r="BV39" s="9"/>
      <c r="BW39" s="9"/>
      <c r="BX39" s="9"/>
      <c r="BY39" s="9"/>
      <c r="BZ39" s="9"/>
      <c r="CA39" s="9"/>
      <c r="CB39" s="9"/>
      <c r="CC39" s="9"/>
      <c r="CD39" s="9"/>
      <c r="CE39" s="9"/>
      <c r="CF39" s="9"/>
    </row>
    <row r="40" spans="2:84" ht="12.75">
      <c r="B40" s="55">
        <f>IF('Submission Template'!$AW$26=1,IF(AND('Submission Template'!$R$9="yes",$AV40&lt;&gt;""),MAX($AV40-1,0),$AV40),"")</f>
      </c>
      <c r="C40" s="33">
        <f t="shared" si="1"/>
      </c>
      <c r="D40" s="56">
        <f>IF('Submission Template'!$AW$26=1,IF(AND('Submission Template'!$L36&lt;&gt;"no",'Submission Template'!N36&lt;&gt;""),AVERAGE(AX$28:AX40),""),"")</f>
      </c>
      <c r="E40" s="56">
        <f>IF('Submission Template'!$AW$26=1,IF($AV40&gt;1,IF(AND('Submission Template'!$L36&lt;&gt;"no",'Submission Template'!N36&lt;&gt;""),STDEV(AX$28:AX40),""),""),"")</f>
      </c>
      <c r="F40" s="57">
        <f>IF('Submission Template'!$AW$26=1,IF('Submission Template'!N36&lt;&gt;"",IF('Submission Template'!$L35="no",F39,G39),""),"")</f>
      </c>
      <c r="G40" s="57">
        <f>IF('Submission Template'!$AW$26=1,IF($AR40=1,MAX(IF(AND($AV40=1,'Submission Template'!$L36="yes"),0,IF('Submission Template'!$L36="yes",(F40+'Submission Template'!N36-('Submission Template'!O36+0.25*E40)),G39)),0),""),"")</f>
      </c>
      <c r="H40" s="57">
        <f t="shared" si="2"/>
      </c>
      <c r="I40" s="58">
        <f t="shared" si="3"/>
      </c>
      <c r="J40" s="58">
        <f t="shared" si="4"/>
      </c>
      <c r="K40" s="59">
        <f>IF(G40&lt;&gt;"",IF($AW40=1,IF(AND(J40&lt;&gt;1,I40=1,D40&lt;'Submission Template'!O36),1,0),K39),"")</f>
      </c>
      <c r="L40" s="55">
        <f>IF('Submission Template'!$AX$26=1,IF(AND('Submission Template'!$R$9="yes",$AV40&lt;&gt;""),MAX($AV40-1,0),$AV40),"")</f>
      </c>
      <c r="M40" s="33">
        <f t="shared" si="0"/>
      </c>
      <c r="N40" s="56">
        <f>IF('Submission Template'!$AX$26=1,IF(AND('Submission Template'!$L36&lt;&gt;"no",'Submission Template'!S36&lt;&gt;""),AVERAGE(AY$28:AY40),""),"")</f>
      </c>
      <c r="O40" s="56">
        <f>IF('Submission Template'!$AX$26=1,IF($AV40&gt;1,IF(AND('Submission Template'!$L36&lt;&gt;"no",'Submission Template'!S36&lt;&gt;""),STDEV(AY$28:AY40),""),""),"")</f>
      </c>
      <c r="P40" s="57">
        <f>IF('Submission Template'!$AX$26=1,IF('Submission Template'!S36&lt;&gt;"",IF('Submission Template'!$L35="no",P39,Q39),""),"")</f>
      </c>
      <c r="Q40" s="57">
        <f>IF('Submission Template'!$AX$26=1,IF($AS40=1,MAX(IF(AND($AV40=1,'Submission Template'!$L36="yes"),0,IF('Submission Template'!$L36="yes",(P40+'Submission Template'!S36-('Submission Template'!T36+0.25*O40)),Q39)),0),""),"")</f>
      </c>
      <c r="R40" s="57">
        <f t="shared" si="5"/>
      </c>
      <c r="S40" s="58">
        <f t="shared" si="6"/>
      </c>
      <c r="T40" s="58">
        <f t="shared" si="7"/>
      </c>
      <c r="U40" s="59">
        <f>IF(Q40&lt;&gt;"",IF($AW40=1,IF(AND(T40&lt;&gt;1,S40=1,N40&lt;'Submission Template'!T36),1,0),U39),"")</f>
      </c>
      <c r="V40" s="55">
        <f>IF('Submission Template'!$AY$26=1,IF(AND('Submission Template'!$R$9="yes",$AV40&lt;&gt;""),MAX($AV40-1,0),$AV40),"")</f>
      </c>
      <c r="W40" s="33">
        <f t="shared" si="8"/>
      </c>
      <c r="X40" s="56">
        <f>IF('Submission Template'!$AY$26=1,IF(AND('Submission Template'!$L36&lt;&gt;"no",'Submission Template'!X36&lt;&gt;""),AVERAGE(AZ$28:AZ40),""),"")</f>
      </c>
      <c r="Y40" s="56">
        <f>IF('Submission Template'!$AY$26=1,IF($AV40&gt;1,IF(AND('Submission Template'!$L36&lt;&gt;"no",'Submission Template'!X36&lt;&gt;""),STDEV(AZ$28:AZ40),""),""),"")</f>
      </c>
      <c r="Z40" s="57">
        <f>IF('Submission Template'!$AY$26=1,IF('Submission Template'!X36&lt;&gt;"",IF('Submission Template'!$L35="no",Z39,AA39),""),"")</f>
      </c>
      <c r="AA40" s="57">
        <f>IF('Submission Template'!$AY$26=1,IF($AT40=1,MAX(IF(AND($AV40=1,'Submission Template'!$L36="yes"),0,IF('Submission Template'!$L36="yes",(Z40+'Submission Template'!X36-('Submission Template'!Y36+0.25*Y40)),AA39)),0),""),"")</f>
      </c>
      <c r="AB40" s="57">
        <f t="shared" si="9"/>
      </c>
      <c r="AC40" s="58">
        <f t="shared" si="10"/>
      </c>
      <c r="AD40" s="58">
        <f t="shared" si="11"/>
      </c>
      <c r="AE40" s="59">
        <f>IF(AA40&lt;&gt;"",IF($AW40=1,IF(AND(AD40&lt;&gt;1,AC40=1,X40&lt;'Submission Template'!Y36),1,0),AE39),"")</f>
      </c>
      <c r="AF40" s="9"/>
      <c r="AG40" s="10">
        <f>IF(AND('Submission Template'!L36="yes",'Submission Template'!AD36="yes"),"Test cannot be invalid AND included in CumSum",IF(OR($Q40&gt;$R40,$G40&gt;H40,$AA40&gt;$AB40),"Warning:  CumSum statistic exceeds the Action Limit.",""))</f>
      </c>
      <c r="AH40" s="9"/>
      <c r="AI40" s="9"/>
      <c r="AJ40" s="9"/>
      <c r="AK40" s="9"/>
      <c r="AL40" s="9"/>
      <c r="AM40" s="9"/>
      <c r="AN40" s="9"/>
      <c r="AO40" s="9"/>
      <c r="AP40" s="9"/>
      <c r="AQ40" s="95"/>
      <c r="AR40" s="97">
        <f>IF(AND('Submission Template'!O36&lt;&gt;"",'Submission Template'!N36&lt;&gt;"",'Submission Template'!L36&lt;&gt;""),1,0)</f>
        <v>0</v>
      </c>
      <c r="AS40" s="97">
        <f>IF(AND('Submission Template'!T36&lt;&gt;"",'Submission Template'!S36&lt;&gt;"",'Submission Template'!L36&lt;&gt;""),1,0)</f>
        <v>0</v>
      </c>
      <c r="AT40" s="97">
        <f>IF(AND('Submission Template'!Y36&lt;&gt;"",'Submission Template'!X36&lt;&gt;"",'Submission Template'!L36&lt;&gt;""),1,0)</f>
        <v>0</v>
      </c>
      <c r="AU40" s="97">
        <f t="shared" si="13"/>
      </c>
      <c r="AV40" s="97">
        <f>IF(OR('Submission Template'!N36&lt;&gt;"",'Submission Template'!S36&lt;&gt;""),IF('Submission Template'!L36="yes",AV39+1,AV39),"")</f>
      </c>
      <c r="AW40" s="97">
        <f>IF(OR('Submission Template'!N36&lt;&gt;"",'Submission Template'!S36&lt;&gt;""),IF('Submission Template'!L36="yes",1,0),"")</f>
      </c>
      <c r="AX40" s="97">
        <f>IF(AND('Submission Template'!L36="yes",'Submission Template'!N36&lt;&gt;""),'Submission Template'!N36,"")</f>
      </c>
      <c r="AY40" s="97">
        <f>IF(AND('Submission Template'!L36="yes",'Submission Template'!S36&lt;&gt;""),'Submission Template'!S36,"")</f>
      </c>
      <c r="AZ40" s="97">
        <f>IF(AND('Submission Template'!L36="yes",'Submission Template'!X36&lt;&gt;""),'Submission Template'!X36,"")</f>
      </c>
      <c r="BA40" s="97"/>
      <c r="BB40" s="97">
        <f t="shared" si="12"/>
        <v>12</v>
      </c>
      <c r="BC40" s="99">
        <v>1.8</v>
      </c>
      <c r="BD40" s="97"/>
      <c r="BE40" s="117">
        <f>IF(AND($B40&lt;&gt;"",'Submission Template'!$R$9="yes",'Submission Template'!$R$10&lt;&gt;""),'Submission Template'!$R$10,IF('Submission Template'!$AW$26=1,IF(AND('Submission Template'!$L36="yes",$AV40&gt;1),ROUND((($AU40*$E40)/($D40-'Submission Template'!$O36))^2+1,1),""),""))</f>
      </c>
      <c r="BF40" s="125">
        <f>IF(AND($B40&lt;&gt;"",'Submission Template'!$R$9="yes",'Submission Template'!$R$10&lt;&gt;""),'Submission Template'!$R$10,IF('Submission Template'!$AX$26=1,IF(AND('Submission Template'!$L36="yes",$AV40&gt;1),ROUND((($AU40*O40)/(N40-'Submission Template'!T36))^2+1,1),""),""))</f>
      </c>
      <c r="BG40" s="117">
        <f>IF(AND($B40&lt;&gt;"",'Submission Template'!$R$9="yes",'Submission Template'!$R$10&lt;&gt;""),'Submission Template'!$R$10,IF('Submission Template'!$AY$26=1,IF(AND('Submission Template'!$L36="yes",$AV40&gt;1),ROUND((($AU40*$Y40)/($X40-'Submission Template'!$Y36))^2+1,1),""),""))</f>
      </c>
      <c r="BH40" s="9"/>
      <c r="BI40" s="9"/>
      <c r="BJ40" s="9"/>
      <c r="BK40" s="9"/>
      <c r="BL40" s="9"/>
      <c r="BM40" s="9"/>
      <c r="BN40" s="9"/>
      <c r="BO40" s="9"/>
      <c r="BP40" s="9"/>
      <c r="BQ40" s="9"/>
      <c r="BR40" s="9"/>
      <c r="BS40" s="9"/>
      <c r="BT40" s="9"/>
      <c r="BU40" s="9"/>
      <c r="BV40" s="9"/>
      <c r="BW40" s="9"/>
      <c r="BX40" s="9"/>
      <c r="BY40" s="9"/>
      <c r="BZ40" s="9"/>
      <c r="CA40" s="9"/>
      <c r="CB40" s="9"/>
      <c r="CC40" s="9"/>
      <c r="CD40" s="9"/>
      <c r="CE40" s="9"/>
      <c r="CF40" s="9"/>
    </row>
    <row r="41" spans="2:84" ht="12.75">
      <c r="B41" s="55">
        <f>IF('Submission Template'!$AW$26=1,IF(AND('Submission Template'!$R$9="yes",$AV41&lt;&gt;""),MAX($AV41-1,0),$AV41),"")</f>
      </c>
      <c r="C41" s="33">
        <f t="shared" si="1"/>
      </c>
      <c r="D41" s="56">
        <f>IF('Submission Template'!$AW$26=1,IF(AND('Submission Template'!$L37&lt;&gt;"no",'Submission Template'!N37&lt;&gt;""),AVERAGE(AX$28:AX41),""),"")</f>
      </c>
      <c r="E41" s="56">
        <f>IF('Submission Template'!$AW$26=1,IF($AV41&gt;1,IF(AND('Submission Template'!$L37&lt;&gt;"no",'Submission Template'!N37&lt;&gt;""),STDEV(AX$28:AX41),""),""),"")</f>
      </c>
      <c r="F41" s="57">
        <f>IF('Submission Template'!$AW$26=1,IF('Submission Template'!N37&lt;&gt;"",IF('Submission Template'!$L36="no",F40,G40),""),"")</f>
      </c>
      <c r="G41" s="57">
        <f>IF('Submission Template'!$AW$26=1,IF($AR41=1,MAX(IF(AND($AV41=1,'Submission Template'!$L37="yes"),0,IF('Submission Template'!$L37="yes",(F41+'Submission Template'!N37-('Submission Template'!O37+0.25*E41)),G40)),0),""),"")</f>
      </c>
      <c r="H41" s="57">
        <f t="shared" si="2"/>
      </c>
      <c r="I41" s="58">
        <f t="shared" si="3"/>
      </c>
      <c r="J41" s="58">
        <f t="shared" si="4"/>
      </c>
      <c r="K41" s="59">
        <f>IF(G41&lt;&gt;"",IF($AW41=1,IF(AND(J41&lt;&gt;1,I41=1,D41&lt;'Submission Template'!O37),1,0),K40),"")</f>
      </c>
      <c r="L41" s="55">
        <f>IF('Submission Template'!$AX$26=1,IF(AND('Submission Template'!$R$9="yes",$AV41&lt;&gt;""),MAX($AV41-1,0),$AV41),"")</f>
      </c>
      <c r="M41" s="33">
        <f t="shared" si="0"/>
      </c>
      <c r="N41" s="56">
        <f>IF('Submission Template'!$AX$26=1,IF(AND('Submission Template'!$L37&lt;&gt;"no",'Submission Template'!S37&lt;&gt;""),AVERAGE(AY$28:AY41),""),"")</f>
      </c>
      <c r="O41" s="56">
        <f>IF('Submission Template'!$AX$26=1,IF($AV41&gt;1,IF(AND('Submission Template'!$L37&lt;&gt;"no",'Submission Template'!S37&lt;&gt;""),STDEV(AY$28:AY41),""),""),"")</f>
      </c>
      <c r="P41" s="57">
        <f>IF('Submission Template'!$AX$26=1,IF('Submission Template'!S37&lt;&gt;"",IF('Submission Template'!$L36="no",P40,Q40),""),"")</f>
      </c>
      <c r="Q41" s="57">
        <f>IF('Submission Template'!$AX$26=1,IF($AS41=1,MAX(IF(AND($AV41=1,'Submission Template'!$L37="yes"),0,IF('Submission Template'!$L37="yes",(P41+'Submission Template'!S37-('Submission Template'!T37+0.25*O41)),Q40)),0),""),"")</f>
      </c>
      <c r="R41" s="57">
        <f t="shared" si="5"/>
      </c>
      <c r="S41" s="58">
        <f t="shared" si="6"/>
      </c>
      <c r="T41" s="58">
        <f t="shared" si="7"/>
      </c>
      <c r="U41" s="59">
        <f>IF(Q41&lt;&gt;"",IF($AW41=1,IF(AND(T41&lt;&gt;1,S41=1,N41&lt;'Submission Template'!T37),1,0),U40),"")</f>
      </c>
      <c r="V41" s="55">
        <f>IF('Submission Template'!$AY$26=1,IF(AND('Submission Template'!$R$9="yes",$AV41&lt;&gt;""),MAX($AV41-1,0),$AV41),"")</f>
      </c>
      <c r="W41" s="33">
        <f t="shared" si="8"/>
      </c>
      <c r="X41" s="56">
        <f>IF('Submission Template'!$AY$26=1,IF(AND('Submission Template'!$L37&lt;&gt;"no",'Submission Template'!X37&lt;&gt;""),AVERAGE(AZ$28:AZ41),""),"")</f>
      </c>
      <c r="Y41" s="56">
        <f>IF('Submission Template'!$AY$26=1,IF($AV41&gt;1,IF(AND('Submission Template'!$L37&lt;&gt;"no",'Submission Template'!X37&lt;&gt;""),STDEV(AZ$28:AZ41),""),""),"")</f>
      </c>
      <c r="Z41" s="57">
        <f>IF('Submission Template'!$AY$26=1,IF('Submission Template'!X37&lt;&gt;"",IF('Submission Template'!$L36="no",Z40,AA40),""),"")</f>
      </c>
      <c r="AA41" s="57">
        <f>IF('Submission Template'!$AY$26=1,IF($AT41=1,MAX(IF(AND($AV41=1,'Submission Template'!$L37="yes"),0,IF('Submission Template'!$L37="yes",(Z41+'Submission Template'!X37-('Submission Template'!Y37+0.25*Y41)),AA40)),0),""),"")</f>
      </c>
      <c r="AB41" s="57">
        <f t="shared" si="9"/>
      </c>
      <c r="AC41" s="58">
        <f t="shared" si="10"/>
      </c>
      <c r="AD41" s="58">
        <f t="shared" si="11"/>
      </c>
      <c r="AE41" s="59">
        <f>IF(AA41&lt;&gt;"",IF($AW41=1,IF(AND(AD41&lt;&gt;1,AC41=1,X41&lt;'Submission Template'!Y37),1,0),AE40),"")</f>
      </c>
      <c r="AF41" s="9"/>
      <c r="AG41" s="10">
        <f>IF(AND('Submission Template'!L37="yes",'Submission Template'!AD37="yes"),"Test cannot be invalid AND included in CumSum",IF(OR($Q41&gt;$R41,$G41&gt;H41,$AA41&gt;$AB41),"Warning:  CumSum statistic exceeds the Action Limit.",""))</f>
      </c>
      <c r="AH41" s="9"/>
      <c r="AI41" s="9"/>
      <c r="AJ41" s="9"/>
      <c r="AK41" s="9"/>
      <c r="AL41" s="9"/>
      <c r="AM41" s="9"/>
      <c r="AN41" s="9"/>
      <c r="AO41" s="9"/>
      <c r="AP41" s="9"/>
      <c r="AQ41" s="95"/>
      <c r="AR41" s="97">
        <f>IF(AND('Submission Template'!O37&lt;&gt;"",'Submission Template'!N37&lt;&gt;"",'Submission Template'!L37&lt;&gt;""),1,0)</f>
        <v>0</v>
      </c>
      <c r="AS41" s="97">
        <f>IF(AND('Submission Template'!T37&lt;&gt;"",'Submission Template'!S37&lt;&gt;"",'Submission Template'!L37&lt;&gt;""),1,0)</f>
        <v>0</v>
      </c>
      <c r="AT41" s="97">
        <f>IF(AND('Submission Template'!Y37&lt;&gt;"",'Submission Template'!X37&lt;&gt;"",'Submission Template'!L37&lt;&gt;""),1,0)</f>
        <v>0</v>
      </c>
      <c r="AU41" s="97">
        <f t="shared" si="13"/>
      </c>
      <c r="AV41" s="97">
        <f>IF(OR('Submission Template'!N37&lt;&gt;"",'Submission Template'!S37&lt;&gt;""),IF('Submission Template'!L37="yes",AV40+1,AV40),"")</f>
      </c>
      <c r="AW41" s="97">
        <f>IF(OR('Submission Template'!N37&lt;&gt;"",'Submission Template'!S37&lt;&gt;""),IF('Submission Template'!L37="yes",1,0),"")</f>
      </c>
      <c r="AX41" s="97">
        <f>IF(AND('Submission Template'!L37="yes",'Submission Template'!N37&lt;&gt;""),'Submission Template'!N37,"")</f>
      </c>
      <c r="AY41" s="97">
        <f>IF(AND('Submission Template'!L37="yes",'Submission Template'!S37&lt;&gt;""),'Submission Template'!S37,"")</f>
      </c>
      <c r="AZ41" s="97">
        <f>IF(AND('Submission Template'!L37="yes",'Submission Template'!X37&lt;&gt;""),'Submission Template'!X37,"")</f>
      </c>
      <c r="BA41" s="97"/>
      <c r="BB41" s="97">
        <f t="shared" si="12"/>
        <v>13</v>
      </c>
      <c r="BC41" s="99">
        <v>1.78</v>
      </c>
      <c r="BD41" s="97"/>
      <c r="BE41" s="117">
        <f>IF(AND($B41&lt;&gt;"",'Submission Template'!$R$9="yes",'Submission Template'!$R$10&lt;&gt;""),'Submission Template'!$R$10,IF('Submission Template'!$AW$26=1,IF(AND('Submission Template'!$L37="yes",$AV41&gt;1),ROUND((($AU41*$E41)/($D41-'Submission Template'!$O37))^2+1,1),""),""))</f>
      </c>
      <c r="BF41" s="125">
        <f>IF(AND($B41&lt;&gt;"",'Submission Template'!$R$9="yes",'Submission Template'!$R$10&lt;&gt;""),'Submission Template'!$R$10,IF('Submission Template'!$AX$26=1,IF(AND('Submission Template'!$L37="yes",$AV41&gt;1),ROUND((($AU41*O41)/(N41-'Submission Template'!T37))^2+1,1),""),""))</f>
      </c>
      <c r="BG41" s="117">
        <f>IF(AND($B41&lt;&gt;"",'Submission Template'!$R$9="yes",'Submission Template'!$R$10&lt;&gt;""),'Submission Template'!$R$10,IF('Submission Template'!$AY$26=1,IF(AND('Submission Template'!$L37="yes",$AV41&gt;1),ROUND((($AU41*$Y41)/($X41-'Submission Template'!$Y37))^2+1,1),""),""))</f>
      </c>
      <c r="BH41" s="9"/>
      <c r="BI41" s="9"/>
      <c r="BJ41" s="9"/>
      <c r="BK41" s="9"/>
      <c r="BL41" s="9"/>
      <c r="BM41" s="9"/>
      <c r="BN41" s="9"/>
      <c r="BO41" s="9"/>
      <c r="BP41" s="9"/>
      <c r="BQ41" s="9"/>
      <c r="BR41" s="9"/>
      <c r="BS41" s="9"/>
      <c r="BT41" s="9"/>
      <c r="BU41" s="9"/>
      <c r="BV41" s="9"/>
      <c r="BW41" s="9"/>
      <c r="BX41" s="9"/>
      <c r="BY41" s="9"/>
      <c r="BZ41" s="9"/>
      <c r="CA41" s="9"/>
      <c r="CB41" s="9"/>
      <c r="CC41" s="9"/>
      <c r="CD41" s="9"/>
      <c r="CE41" s="9"/>
      <c r="CF41" s="9"/>
    </row>
    <row r="42" spans="2:84" ht="12.75">
      <c r="B42" s="55">
        <f>IF('Submission Template'!$AW$26=1,IF(AND('Submission Template'!$R$9="yes",$AV42&lt;&gt;""),MAX($AV42-1,0),$AV42),"")</f>
      </c>
      <c r="C42" s="33">
        <f t="shared" si="1"/>
      </c>
      <c r="D42" s="56">
        <f>IF('Submission Template'!$AW$26=1,IF(AND('Submission Template'!$L38&lt;&gt;"no",'Submission Template'!N38&lt;&gt;""),AVERAGE(AX$28:AX42),""),"")</f>
      </c>
      <c r="E42" s="56">
        <f>IF('Submission Template'!$AW$26=1,IF($AV42&gt;1,IF(AND('Submission Template'!$L38&lt;&gt;"no",'Submission Template'!N38&lt;&gt;""),STDEV(AX$28:AX42),""),""),"")</f>
      </c>
      <c r="F42" s="57">
        <f>IF('Submission Template'!$AW$26=1,IF('Submission Template'!N38&lt;&gt;"",IF('Submission Template'!$L37="no",F41,G41),""),"")</f>
      </c>
      <c r="G42" s="57">
        <f>IF('Submission Template'!$AW$26=1,IF($AR42=1,MAX(IF(AND($AV42=1,'Submission Template'!$L38="yes"),0,IF('Submission Template'!$L38="yes",(F42+'Submission Template'!N38-('Submission Template'!O38+0.25*E42)),G41)),0),""),"")</f>
      </c>
      <c r="H42" s="57">
        <f t="shared" si="2"/>
      </c>
      <c r="I42" s="58">
        <f t="shared" si="3"/>
      </c>
      <c r="J42" s="58">
        <f t="shared" si="4"/>
      </c>
      <c r="K42" s="59">
        <f>IF(G42&lt;&gt;"",IF($AW42=1,IF(AND(J42&lt;&gt;1,I42=1,D42&lt;'Submission Template'!O38),1,0),K41),"")</f>
      </c>
      <c r="L42" s="55">
        <f>IF('Submission Template'!$AX$26=1,IF(AND('Submission Template'!$R$9="yes",$AV42&lt;&gt;""),MAX($AV42-1,0),$AV42),"")</f>
      </c>
      <c r="M42" s="33">
        <f t="shared" si="0"/>
      </c>
      <c r="N42" s="56">
        <f>IF('Submission Template'!$AX$26=1,IF(AND('Submission Template'!$L38&lt;&gt;"no",'Submission Template'!S38&lt;&gt;""),AVERAGE(AY$28:AY42),""),"")</f>
      </c>
      <c r="O42" s="56">
        <f>IF('Submission Template'!$AX$26=1,IF($AV42&gt;1,IF(AND('Submission Template'!$L38&lt;&gt;"no",'Submission Template'!S38&lt;&gt;""),STDEV(AY$28:AY42),""),""),"")</f>
      </c>
      <c r="P42" s="57">
        <f>IF('Submission Template'!$AX$26=1,IF('Submission Template'!S38&lt;&gt;"",IF('Submission Template'!$L37="no",P41,Q41),""),"")</f>
      </c>
      <c r="Q42" s="57">
        <f>IF('Submission Template'!$AX$26=1,IF($AS42=1,MAX(IF(AND($AV42=1,'Submission Template'!$L38="yes"),0,IF('Submission Template'!$L38="yes",(P42+'Submission Template'!S38-('Submission Template'!T38+0.25*O42)),Q41)),0),""),"")</f>
      </c>
      <c r="R42" s="57">
        <f t="shared" si="5"/>
      </c>
      <c r="S42" s="58">
        <f t="shared" si="6"/>
      </c>
      <c r="T42" s="58">
        <f t="shared" si="7"/>
      </c>
      <c r="U42" s="59">
        <f>IF(Q42&lt;&gt;"",IF($AW42=1,IF(AND(T42&lt;&gt;1,S42=1,N42&lt;'Submission Template'!T38),1,0),U41),"")</f>
      </c>
      <c r="V42" s="55">
        <f>IF('Submission Template'!$AY$26=1,IF(AND('Submission Template'!$R$9="yes",$AV42&lt;&gt;""),MAX($AV42-1,0),$AV42),"")</f>
      </c>
      <c r="W42" s="33">
        <f t="shared" si="8"/>
      </c>
      <c r="X42" s="56">
        <f>IF('Submission Template'!$AY$26=1,IF(AND('Submission Template'!$L38&lt;&gt;"no",'Submission Template'!X38&lt;&gt;""),AVERAGE(AZ$28:AZ42),""),"")</f>
      </c>
      <c r="Y42" s="56">
        <f>IF('Submission Template'!$AY$26=1,IF($AV42&gt;1,IF(AND('Submission Template'!$L38&lt;&gt;"no",'Submission Template'!X38&lt;&gt;""),STDEV(AZ$28:AZ42),""),""),"")</f>
      </c>
      <c r="Z42" s="57">
        <f>IF('Submission Template'!$AY$26=1,IF('Submission Template'!X38&lt;&gt;"",IF('Submission Template'!$L37="no",Z41,AA41),""),"")</f>
      </c>
      <c r="AA42" s="57">
        <f>IF('Submission Template'!$AY$26=1,IF($AT42=1,MAX(IF(AND($AV42=1,'Submission Template'!$L38="yes"),0,IF('Submission Template'!$L38="yes",(Z42+'Submission Template'!X38-('Submission Template'!Y38+0.25*Y42)),AA41)),0),""),"")</f>
      </c>
      <c r="AB42" s="57">
        <f t="shared" si="9"/>
      </c>
      <c r="AC42" s="58">
        <f t="shared" si="10"/>
      </c>
      <c r="AD42" s="58">
        <f t="shared" si="11"/>
      </c>
      <c r="AE42" s="59">
        <f>IF(AA42&lt;&gt;"",IF($AW42=1,IF(AND(AD42&lt;&gt;1,AC42=1,X42&lt;'Submission Template'!Y38),1,0),AE41),"")</f>
      </c>
      <c r="AF42" s="9"/>
      <c r="AG42" s="10">
        <f>IF(AND('Submission Template'!L38="yes",'Submission Template'!AD38="yes"),"Test cannot be invalid AND included in CumSum",IF(OR($Q42&gt;$R42,$G42&gt;H42,$AA42&gt;$AB42),"Warning:  CumSum statistic exceeds the Action Limit.",""))</f>
      </c>
      <c r="AH42" s="9"/>
      <c r="AI42" s="9"/>
      <c r="AJ42" s="9"/>
      <c r="AK42" s="9"/>
      <c r="AL42" s="9"/>
      <c r="AM42" s="9"/>
      <c r="AN42" s="9"/>
      <c r="AO42" s="9"/>
      <c r="AP42" s="9"/>
      <c r="AQ42" s="95"/>
      <c r="AR42" s="97">
        <f>IF(AND('Submission Template'!O38&lt;&gt;"",'Submission Template'!N38&lt;&gt;"",'Submission Template'!L38&lt;&gt;""),1,0)</f>
        <v>0</v>
      </c>
      <c r="AS42" s="97">
        <f>IF(AND('Submission Template'!T38&lt;&gt;"",'Submission Template'!S38&lt;&gt;"",'Submission Template'!L38&lt;&gt;""),1,0)</f>
        <v>0</v>
      </c>
      <c r="AT42" s="97">
        <f>IF(AND('Submission Template'!Y38&lt;&gt;"",'Submission Template'!X38&lt;&gt;"",'Submission Template'!L38&lt;&gt;""),1,0)</f>
        <v>0</v>
      </c>
      <c r="AU42" s="97">
        <f t="shared" si="13"/>
      </c>
      <c r="AV42" s="97">
        <f>IF(OR('Submission Template'!N38&lt;&gt;"",'Submission Template'!S38&lt;&gt;""),IF('Submission Template'!L38="yes",AV41+1,AV41),"")</f>
      </c>
      <c r="AW42" s="97">
        <f>IF(OR('Submission Template'!N38&lt;&gt;"",'Submission Template'!S38&lt;&gt;""),IF('Submission Template'!L38="yes",1,0),"")</f>
      </c>
      <c r="AX42" s="97">
        <f>IF(AND('Submission Template'!L38="yes",'Submission Template'!N38&lt;&gt;""),'Submission Template'!N38,"")</f>
      </c>
      <c r="AY42" s="97">
        <f>IF(AND('Submission Template'!L38="yes",'Submission Template'!S38&lt;&gt;""),'Submission Template'!S38,"")</f>
      </c>
      <c r="AZ42" s="97">
        <f>IF(AND('Submission Template'!L38="yes",'Submission Template'!X38&lt;&gt;""),'Submission Template'!X38,"")</f>
      </c>
      <c r="BA42" s="97"/>
      <c r="BB42" s="97">
        <f t="shared" si="12"/>
        <v>14</v>
      </c>
      <c r="BC42" s="99">
        <v>1.77</v>
      </c>
      <c r="BD42" s="97"/>
      <c r="BE42" s="117">
        <f>IF(AND($B42&lt;&gt;"",'Submission Template'!$R$9="yes",'Submission Template'!$R$10&lt;&gt;""),'Submission Template'!$R$10,IF('Submission Template'!$AW$26=1,IF(AND('Submission Template'!$L38="yes",$AV42&gt;1),ROUND((($AU42*$E42)/($D42-'Submission Template'!$O38))^2+1,1),""),""))</f>
      </c>
      <c r="BF42" s="125">
        <f>IF(AND($B42&lt;&gt;"",'Submission Template'!$R$9="yes",'Submission Template'!$R$10&lt;&gt;""),'Submission Template'!$R$10,IF('Submission Template'!$AX$26=1,IF(AND('Submission Template'!$L38="yes",$AV42&gt;1),ROUND((($AU42*O42)/(N42-'Submission Template'!T38))^2+1,1),""),""))</f>
      </c>
      <c r="BG42" s="117">
        <f>IF(AND($B42&lt;&gt;"",'Submission Template'!$R$9="yes",'Submission Template'!$R$10&lt;&gt;""),'Submission Template'!$R$10,IF('Submission Template'!$AY$26=1,IF(AND('Submission Template'!$L38="yes",$AV42&gt;1),ROUND((($AU42*$Y42)/($X42-'Submission Template'!$Y38))^2+1,1),""),""))</f>
      </c>
      <c r="BH42" s="9"/>
      <c r="BI42" s="9"/>
      <c r="BJ42" s="9"/>
      <c r="BK42" s="9"/>
      <c r="BL42" s="9"/>
      <c r="BM42" s="9"/>
      <c r="BN42" s="9"/>
      <c r="BO42" s="9"/>
      <c r="BP42" s="9"/>
      <c r="BQ42" s="9"/>
      <c r="BR42" s="9"/>
      <c r="BS42" s="9"/>
      <c r="BT42" s="9"/>
      <c r="BU42" s="9"/>
      <c r="BV42" s="9"/>
      <c r="BW42" s="9"/>
      <c r="BX42" s="9"/>
      <c r="BY42" s="9"/>
      <c r="BZ42" s="9"/>
      <c r="CA42" s="9"/>
      <c r="CB42" s="9"/>
      <c r="CC42" s="9"/>
      <c r="CD42" s="9"/>
      <c r="CE42" s="9"/>
      <c r="CF42" s="9"/>
    </row>
    <row r="43" spans="2:84" ht="12.75">
      <c r="B43" s="55">
        <f>IF('Submission Template'!$AW$26=1,IF(AND('Submission Template'!$R$9="yes",$AV43&lt;&gt;""),MAX($AV43-1,0),$AV43),"")</f>
      </c>
      <c r="C43" s="33">
        <f t="shared" si="1"/>
      </c>
      <c r="D43" s="56">
        <f>IF('Submission Template'!$AW$26=1,IF(AND('Submission Template'!$L39&lt;&gt;"no",'Submission Template'!N39&lt;&gt;""),AVERAGE(AX$28:AX43),""),"")</f>
      </c>
      <c r="E43" s="56">
        <f>IF('Submission Template'!$AW$26=1,IF($AV43&gt;1,IF(AND('Submission Template'!$L39&lt;&gt;"no",'Submission Template'!N39&lt;&gt;""),STDEV(AX$28:AX43),""),""),"")</f>
      </c>
      <c r="F43" s="57">
        <f>IF('Submission Template'!$AW$26=1,IF('Submission Template'!N39&lt;&gt;"",IF('Submission Template'!$L38="no",F42,G42),""),"")</f>
      </c>
      <c r="G43" s="57">
        <f>IF('Submission Template'!$AW$26=1,IF($AR43=1,MAX(IF(AND($AV43=1,'Submission Template'!$L39="yes"),0,IF('Submission Template'!$L39="yes",(F43+'Submission Template'!N39-('Submission Template'!O39+0.25*E43)),G42)),0),""),"")</f>
      </c>
      <c r="H43" s="57">
        <f t="shared" si="2"/>
      </c>
      <c r="I43" s="58">
        <f t="shared" si="3"/>
      </c>
      <c r="J43" s="58">
        <f t="shared" si="4"/>
      </c>
      <c r="K43" s="59">
        <f>IF(G43&lt;&gt;"",IF($AW43=1,IF(AND(J43&lt;&gt;1,I43=1,D43&lt;'Submission Template'!O39),1,0),K42),"")</f>
      </c>
      <c r="L43" s="55">
        <f>IF('Submission Template'!$AX$26=1,IF(AND('Submission Template'!$R$9="yes",$AV43&lt;&gt;""),MAX($AV43-1,0),$AV43),"")</f>
      </c>
      <c r="M43" s="33">
        <f t="shared" si="0"/>
      </c>
      <c r="N43" s="56">
        <f>IF('Submission Template'!$AX$26=1,IF(AND('Submission Template'!$L39&lt;&gt;"no",'Submission Template'!S39&lt;&gt;""),AVERAGE(AY$28:AY43),""),"")</f>
      </c>
      <c r="O43" s="56">
        <f>IF('Submission Template'!$AX$26=1,IF($AV43&gt;1,IF(AND('Submission Template'!$L39&lt;&gt;"no",'Submission Template'!S39&lt;&gt;""),STDEV(AY$28:AY43),""),""),"")</f>
      </c>
      <c r="P43" s="57">
        <f>IF('Submission Template'!$AX$26=1,IF('Submission Template'!S39&lt;&gt;"",IF('Submission Template'!$L38="no",P42,Q42),""),"")</f>
      </c>
      <c r="Q43" s="57">
        <f>IF('Submission Template'!$AX$26=1,IF($AS43=1,MAX(IF(AND($AV43=1,'Submission Template'!$L39="yes"),0,IF('Submission Template'!$L39="yes",(P43+'Submission Template'!S39-('Submission Template'!T39+0.25*O43)),Q42)),0),""),"")</f>
      </c>
      <c r="R43" s="57">
        <f t="shared" si="5"/>
      </c>
      <c r="S43" s="58">
        <f t="shared" si="6"/>
      </c>
      <c r="T43" s="58">
        <f t="shared" si="7"/>
      </c>
      <c r="U43" s="59">
        <f>IF(Q43&lt;&gt;"",IF($AW43=1,IF(AND(T43&lt;&gt;1,S43=1,N43&lt;'Submission Template'!T39),1,0),U42),"")</f>
      </c>
      <c r="V43" s="55">
        <f>IF('Submission Template'!$AY$26=1,IF(AND('Submission Template'!$R$9="yes",$AV43&lt;&gt;""),MAX($AV43-1,0),$AV43),"")</f>
      </c>
      <c r="W43" s="33">
        <f t="shared" si="8"/>
      </c>
      <c r="X43" s="56">
        <f>IF('Submission Template'!$AY$26=1,IF(AND('Submission Template'!$L39&lt;&gt;"no",'Submission Template'!X39&lt;&gt;""),AVERAGE(AZ$28:AZ43),""),"")</f>
      </c>
      <c r="Y43" s="56">
        <f>IF('Submission Template'!$AY$26=1,IF($AV43&gt;1,IF(AND('Submission Template'!$L39&lt;&gt;"no",'Submission Template'!X39&lt;&gt;""),STDEV(AZ$28:AZ43),""),""),"")</f>
      </c>
      <c r="Z43" s="57">
        <f>IF('Submission Template'!$AY$26=1,IF('Submission Template'!X39&lt;&gt;"",IF('Submission Template'!$L38="no",Z42,AA42),""),"")</f>
      </c>
      <c r="AA43" s="57">
        <f>IF('Submission Template'!$AY$26=1,IF($AT43=1,MAX(IF(AND($AV43=1,'Submission Template'!$L39="yes"),0,IF('Submission Template'!$L39="yes",(Z43+'Submission Template'!X39-('Submission Template'!Y39+0.25*Y43)),AA42)),0),""),"")</f>
      </c>
      <c r="AB43" s="57">
        <f t="shared" si="9"/>
      </c>
      <c r="AC43" s="58">
        <f t="shared" si="10"/>
      </c>
      <c r="AD43" s="58">
        <f t="shared" si="11"/>
      </c>
      <c r="AE43" s="59">
        <f>IF(AA43&lt;&gt;"",IF($AW43=1,IF(AND(AD43&lt;&gt;1,AC43=1,X43&lt;'Submission Template'!Y39),1,0),AE42),"")</f>
      </c>
      <c r="AF43" s="9"/>
      <c r="AG43" s="10">
        <f>IF(AND('Submission Template'!L39="yes",'Submission Template'!AD39="yes"),"Test cannot be invalid AND included in CumSum",IF(OR($Q43&gt;$R43,$G43&gt;H43,$AA43&gt;$AB43),"Warning:  CumSum statistic exceeds the Action Limit.",""))</f>
      </c>
      <c r="AH43" s="9"/>
      <c r="AI43" s="9"/>
      <c r="AJ43" s="9"/>
      <c r="AK43" s="9"/>
      <c r="AL43" s="9"/>
      <c r="AM43" s="9"/>
      <c r="AN43" s="9"/>
      <c r="AO43" s="9"/>
      <c r="AP43" s="9"/>
      <c r="AQ43" s="95"/>
      <c r="AR43" s="97">
        <f>IF(AND('Submission Template'!O39&lt;&gt;"",'Submission Template'!N39&lt;&gt;"",'Submission Template'!L39&lt;&gt;""),1,0)</f>
        <v>0</v>
      </c>
      <c r="AS43" s="97">
        <f>IF(AND('Submission Template'!T39&lt;&gt;"",'Submission Template'!S39&lt;&gt;"",'Submission Template'!L39&lt;&gt;""),1,0)</f>
        <v>0</v>
      </c>
      <c r="AT43" s="97">
        <f>IF(AND('Submission Template'!Y39&lt;&gt;"",'Submission Template'!X39&lt;&gt;"",'Submission Template'!L39&lt;&gt;""),1,0)</f>
        <v>0</v>
      </c>
      <c r="AU43" s="97">
        <f t="shared" si="13"/>
      </c>
      <c r="AV43" s="97">
        <f>IF(OR('Submission Template'!N39&lt;&gt;"",'Submission Template'!S39&lt;&gt;""),IF('Submission Template'!L39="yes",AV42+1,AV42),"")</f>
      </c>
      <c r="AW43" s="97">
        <f>IF(OR('Submission Template'!N39&lt;&gt;"",'Submission Template'!S39&lt;&gt;""),IF('Submission Template'!L39="yes",1,0),"")</f>
      </c>
      <c r="AX43" s="97">
        <f>IF(AND('Submission Template'!L39="yes",'Submission Template'!N39&lt;&gt;""),'Submission Template'!N39,"")</f>
      </c>
      <c r="AY43" s="97">
        <f>IF(AND('Submission Template'!L39="yes",'Submission Template'!S39&lt;&gt;""),'Submission Template'!S39,"")</f>
      </c>
      <c r="AZ43" s="97">
        <f>IF(AND('Submission Template'!L39="yes",'Submission Template'!X39&lt;&gt;""),'Submission Template'!X39,"")</f>
      </c>
      <c r="BA43" s="97"/>
      <c r="BB43" s="97">
        <f t="shared" si="12"/>
        <v>15</v>
      </c>
      <c r="BC43" s="99">
        <v>1.76</v>
      </c>
      <c r="BD43" s="97"/>
      <c r="BE43" s="117">
        <f>IF(AND($B43&lt;&gt;"",'Submission Template'!$R$9="yes",'Submission Template'!$R$10&lt;&gt;""),'Submission Template'!$R$10,IF('Submission Template'!$AW$26=1,IF(AND('Submission Template'!$L39="yes",$AV43&gt;1),ROUND((($AU43*$E43)/($D43-'Submission Template'!$O39))^2+1,1),""),""))</f>
      </c>
      <c r="BF43" s="125">
        <f>IF(AND($B43&lt;&gt;"",'Submission Template'!$R$9="yes",'Submission Template'!$R$10&lt;&gt;""),'Submission Template'!$R$10,IF('Submission Template'!$AX$26=1,IF(AND('Submission Template'!$L39="yes",$AV43&gt;1),ROUND((($AU43*O43)/(N43-'Submission Template'!T39))^2+1,1),""),""))</f>
      </c>
      <c r="BG43" s="117">
        <f>IF(AND($B43&lt;&gt;"",'Submission Template'!$R$9="yes",'Submission Template'!$R$10&lt;&gt;""),'Submission Template'!$R$10,IF('Submission Template'!$AY$26=1,IF(AND('Submission Template'!$L39="yes",$AV43&gt;1),ROUND((($AU43*$Y43)/($X43-'Submission Template'!$Y39))^2+1,1),""),""))</f>
      </c>
      <c r="BH43" s="9"/>
      <c r="BI43" s="9"/>
      <c r="BJ43" s="9"/>
      <c r="BK43" s="9"/>
      <c r="BL43" s="9"/>
      <c r="BM43" s="9"/>
      <c r="BN43" s="9"/>
      <c r="BO43" s="9"/>
      <c r="BP43" s="9"/>
      <c r="BQ43" s="9"/>
      <c r="BR43" s="9"/>
      <c r="BS43" s="9"/>
      <c r="BT43" s="9"/>
      <c r="BU43" s="9"/>
      <c r="BV43" s="9"/>
      <c r="BW43" s="9"/>
      <c r="BX43" s="9"/>
      <c r="BY43" s="9"/>
      <c r="BZ43" s="9"/>
      <c r="CA43" s="9"/>
      <c r="CB43" s="9"/>
      <c r="CC43" s="9"/>
      <c r="CD43" s="9"/>
      <c r="CE43" s="9"/>
      <c r="CF43" s="9"/>
    </row>
    <row r="44" spans="2:84" ht="12.75">
      <c r="B44" s="55">
        <f>IF('Submission Template'!$AW$26=1,IF(AND('Submission Template'!$R$9="yes",$AV44&lt;&gt;""),MAX($AV44-1,0),$AV44),"")</f>
      </c>
      <c r="C44" s="33">
        <f t="shared" si="1"/>
      </c>
      <c r="D44" s="56">
        <f>IF('Submission Template'!$AW$26=1,IF(AND('Submission Template'!$L40&lt;&gt;"no",'Submission Template'!N40&lt;&gt;""),AVERAGE(AX$28:AX44),""),"")</f>
      </c>
      <c r="E44" s="56">
        <f>IF('Submission Template'!$AW$26=1,IF($AV44&gt;1,IF(AND('Submission Template'!$L40&lt;&gt;"no",'Submission Template'!N40&lt;&gt;""),STDEV(AX$28:AX44),""),""),"")</f>
      </c>
      <c r="F44" s="57">
        <f>IF('Submission Template'!$AW$26=1,IF('Submission Template'!N40&lt;&gt;"",IF('Submission Template'!$L39="no",F43,G43),""),"")</f>
      </c>
      <c r="G44" s="57">
        <f>IF('Submission Template'!$AW$26=1,IF($AR44=1,MAX(IF(AND($AV44=1,'Submission Template'!$L40="yes"),0,IF('Submission Template'!$L40="yes",(F44+'Submission Template'!N40-('Submission Template'!O40+0.25*E44)),G43)),0),""),"")</f>
      </c>
      <c r="H44" s="57">
        <f t="shared" si="2"/>
      </c>
      <c r="I44" s="58">
        <f t="shared" si="3"/>
      </c>
      <c r="J44" s="58">
        <f t="shared" si="4"/>
      </c>
      <c r="K44" s="59">
        <f>IF(G44&lt;&gt;"",IF($AW44=1,IF(AND(J44&lt;&gt;1,I44=1,D44&lt;'Submission Template'!O40),1,0),K43),"")</f>
      </c>
      <c r="L44" s="55">
        <f>IF('Submission Template'!$AX$26=1,IF(AND('Submission Template'!$R$9="yes",$AV44&lt;&gt;""),MAX($AV44-1,0),$AV44),"")</f>
      </c>
      <c r="M44" s="33">
        <f t="shared" si="0"/>
      </c>
      <c r="N44" s="56">
        <f>IF('Submission Template'!$AX$26=1,IF(AND('Submission Template'!$L40&lt;&gt;"no",'Submission Template'!S40&lt;&gt;""),AVERAGE(AY$28:AY44),""),"")</f>
      </c>
      <c r="O44" s="56">
        <f>IF('Submission Template'!$AX$26=1,IF($AV44&gt;1,IF(AND('Submission Template'!$L40&lt;&gt;"no",'Submission Template'!S40&lt;&gt;""),STDEV(AY$28:AY44),""),""),"")</f>
      </c>
      <c r="P44" s="57">
        <f>IF('Submission Template'!$AX$26=1,IF('Submission Template'!S40&lt;&gt;"",IF('Submission Template'!$L39="no",P43,Q43),""),"")</f>
      </c>
      <c r="Q44" s="57">
        <f>IF('Submission Template'!$AX$26=1,IF($AS44=1,MAX(IF(AND($AV44=1,'Submission Template'!$L40="yes"),0,IF('Submission Template'!$L40="yes",(P44+'Submission Template'!S40-('Submission Template'!T40+0.25*O44)),Q43)),0),""),"")</f>
      </c>
      <c r="R44" s="57">
        <f t="shared" si="5"/>
      </c>
      <c r="S44" s="58">
        <f t="shared" si="6"/>
      </c>
      <c r="T44" s="58">
        <f t="shared" si="7"/>
      </c>
      <c r="U44" s="59">
        <f>IF(Q44&lt;&gt;"",IF($AW44=1,IF(AND(T44&lt;&gt;1,S44=1,N44&lt;'Submission Template'!T40),1,0),U43),"")</f>
      </c>
      <c r="V44" s="55">
        <f>IF('Submission Template'!$AY$26=1,IF(AND('Submission Template'!$R$9="yes",$AV44&lt;&gt;""),MAX($AV44-1,0),$AV44),"")</f>
      </c>
      <c r="W44" s="33">
        <f t="shared" si="8"/>
      </c>
      <c r="X44" s="56">
        <f>IF('Submission Template'!$AY$26=1,IF(AND('Submission Template'!$L40&lt;&gt;"no",'Submission Template'!X40&lt;&gt;""),AVERAGE(AZ$28:AZ44),""),"")</f>
      </c>
      <c r="Y44" s="56">
        <f>IF('Submission Template'!$AY$26=1,IF($AV44&gt;1,IF(AND('Submission Template'!$L40&lt;&gt;"no",'Submission Template'!X40&lt;&gt;""),STDEV(AZ$28:AZ44),""),""),"")</f>
      </c>
      <c r="Z44" s="57">
        <f>IF('Submission Template'!$AY$26=1,IF('Submission Template'!X40&lt;&gt;"",IF('Submission Template'!$L39="no",Z43,AA43),""),"")</f>
      </c>
      <c r="AA44" s="57">
        <f>IF('Submission Template'!$AY$26=1,IF($AT44=1,MAX(IF(AND($AV44=1,'Submission Template'!$L40="yes"),0,IF('Submission Template'!$L40="yes",(Z44+'Submission Template'!X40-('Submission Template'!Y40+0.25*Y44)),AA43)),0),""),"")</f>
      </c>
      <c r="AB44" s="57">
        <f t="shared" si="9"/>
      </c>
      <c r="AC44" s="58">
        <f t="shared" si="10"/>
      </c>
      <c r="AD44" s="58">
        <f t="shared" si="11"/>
      </c>
      <c r="AE44" s="59">
        <f>IF(AA44&lt;&gt;"",IF($AW44=1,IF(AND(AD44&lt;&gt;1,AC44=1,X44&lt;'Submission Template'!Y40),1,0),AE43),"")</f>
      </c>
      <c r="AF44" s="9"/>
      <c r="AG44" s="10">
        <f>IF(AND('Submission Template'!L40="yes",'Submission Template'!AD40="yes"),"Test cannot be invalid AND included in CumSum",IF(OR($Q44&gt;$R44,$G44&gt;H44,$AA44&gt;$AB44),"Warning:  CumSum statistic exceeds the Action Limit.",""))</f>
      </c>
      <c r="AH44" s="9"/>
      <c r="AI44" s="9"/>
      <c r="AJ44" s="9"/>
      <c r="AK44" s="9"/>
      <c r="AL44" s="9"/>
      <c r="AM44" s="9"/>
      <c r="AN44" s="9"/>
      <c r="AO44" s="9"/>
      <c r="AP44" s="9"/>
      <c r="AQ44" s="95"/>
      <c r="AR44" s="97">
        <f>IF(AND('Submission Template'!O40&lt;&gt;"",'Submission Template'!N40&lt;&gt;"",'Submission Template'!L40&lt;&gt;""),1,0)</f>
        <v>0</v>
      </c>
      <c r="AS44" s="97">
        <f>IF(AND('Submission Template'!T40&lt;&gt;"",'Submission Template'!S40&lt;&gt;"",'Submission Template'!L40&lt;&gt;""),1,0)</f>
        <v>0</v>
      </c>
      <c r="AT44" s="97">
        <f>IF(AND('Submission Template'!Y40&lt;&gt;"",'Submission Template'!X40&lt;&gt;"",'Submission Template'!L40&lt;&gt;""),1,0)</f>
        <v>0</v>
      </c>
      <c r="AU44" s="97">
        <f t="shared" si="13"/>
      </c>
      <c r="AV44" s="97">
        <f>IF(OR('Submission Template'!N40&lt;&gt;"",'Submission Template'!S40&lt;&gt;""),IF('Submission Template'!L40="yes",AV43+1,AV43),"")</f>
      </c>
      <c r="AW44" s="97">
        <f>IF(OR('Submission Template'!N40&lt;&gt;"",'Submission Template'!S40&lt;&gt;""),IF('Submission Template'!L40="yes",1,0),"")</f>
      </c>
      <c r="AX44" s="97">
        <f>IF(AND('Submission Template'!L40="yes",'Submission Template'!N40&lt;&gt;""),'Submission Template'!N40,"")</f>
      </c>
      <c r="AY44" s="97">
        <f>IF(AND('Submission Template'!L40="yes",'Submission Template'!S40&lt;&gt;""),'Submission Template'!S40,"")</f>
      </c>
      <c r="AZ44" s="97">
        <f>IF(AND('Submission Template'!L40="yes",'Submission Template'!X40&lt;&gt;""),'Submission Template'!X40,"")</f>
      </c>
      <c r="BA44" s="97"/>
      <c r="BB44" s="97">
        <f t="shared" si="12"/>
        <v>16</v>
      </c>
      <c r="BC44" s="99">
        <v>1.75</v>
      </c>
      <c r="BD44" s="97"/>
      <c r="BE44" s="117">
        <f>IF(AND($B44&lt;&gt;"",'Submission Template'!$R$9="yes",'Submission Template'!$R$10&lt;&gt;""),'Submission Template'!$R$10,IF('Submission Template'!$AW$26=1,IF(AND('Submission Template'!$L40="yes",$AV44&gt;1),ROUND((($AU44*$E44)/($D44-'Submission Template'!$O40))^2+1,1),""),""))</f>
      </c>
      <c r="BF44" s="125">
        <f>IF(AND($B44&lt;&gt;"",'Submission Template'!$R$9="yes",'Submission Template'!$R$10&lt;&gt;""),'Submission Template'!$R$10,IF('Submission Template'!$AX$26=1,IF(AND('Submission Template'!$L40="yes",$AV44&gt;1),ROUND((($AU44*O44)/(N44-'Submission Template'!T40))^2+1,1),""),""))</f>
      </c>
      <c r="BG44" s="117">
        <f>IF(AND($B44&lt;&gt;"",'Submission Template'!$R$9="yes",'Submission Template'!$R$10&lt;&gt;""),'Submission Template'!$R$10,IF('Submission Template'!$AY$26=1,IF(AND('Submission Template'!$L40="yes",$AV44&gt;1),ROUND((($AU44*$Y44)/($X44-'Submission Template'!$Y40))^2+1,1),""),""))</f>
      </c>
      <c r="BH44" s="9"/>
      <c r="BI44" s="9"/>
      <c r="BJ44" s="9"/>
      <c r="BK44" s="9"/>
      <c r="BL44" s="9"/>
      <c r="BM44" s="9"/>
      <c r="BN44" s="9"/>
      <c r="BO44" s="9"/>
      <c r="BP44" s="9"/>
      <c r="BQ44" s="9"/>
      <c r="BR44" s="9"/>
      <c r="BS44" s="9"/>
      <c r="BT44" s="9"/>
      <c r="BU44" s="9"/>
      <c r="BV44" s="9"/>
      <c r="BW44" s="9"/>
      <c r="BX44" s="9"/>
      <c r="BY44" s="9"/>
      <c r="BZ44" s="9"/>
      <c r="CA44" s="9"/>
      <c r="CB44" s="9"/>
      <c r="CC44" s="9"/>
      <c r="CD44" s="9"/>
      <c r="CE44" s="9"/>
      <c r="CF44" s="9"/>
    </row>
    <row r="45" spans="2:84" ht="12.75">
      <c r="B45" s="55">
        <f>IF('Submission Template'!$AW$26=1,IF(AND('Submission Template'!$R$9="yes",$AV45&lt;&gt;""),MAX($AV45-1,0),$AV45),"")</f>
      </c>
      <c r="C45" s="33">
        <f t="shared" si="1"/>
      </c>
      <c r="D45" s="56">
        <f>IF('Submission Template'!$AW$26=1,IF(AND('Submission Template'!$L41&lt;&gt;"no",'Submission Template'!N41&lt;&gt;""),AVERAGE(AX$28:AX45),""),"")</f>
      </c>
      <c r="E45" s="56">
        <f>IF('Submission Template'!$AW$26=1,IF($AV45&gt;1,IF(AND('Submission Template'!$L41&lt;&gt;"no",'Submission Template'!N41&lt;&gt;""),STDEV(AX$28:AX45),""),""),"")</f>
      </c>
      <c r="F45" s="57">
        <f>IF('Submission Template'!$AW$26=1,IF('Submission Template'!N41&lt;&gt;"",IF('Submission Template'!$L40="no",F44,G44),""),"")</f>
      </c>
      <c r="G45" s="57">
        <f>IF('Submission Template'!$AW$26=1,IF($AR45=1,MAX(IF(AND($AV45=1,'Submission Template'!$L41="yes"),0,IF('Submission Template'!$L41="yes",(F45+'Submission Template'!N41-('Submission Template'!O41+0.25*E45)),G44)),0),""),"")</f>
      </c>
      <c r="H45" s="57">
        <f t="shared" si="2"/>
      </c>
      <c r="I45" s="58">
        <f t="shared" si="3"/>
      </c>
      <c r="J45" s="58">
        <f t="shared" si="4"/>
      </c>
      <c r="K45" s="59">
        <f>IF(G45&lt;&gt;"",IF($AW45=1,IF(AND(J45&lt;&gt;1,I45=1,D45&lt;'Submission Template'!O41),1,0),K44),"")</f>
      </c>
      <c r="L45" s="55">
        <f>IF('Submission Template'!$AX$26=1,IF(AND('Submission Template'!$R$9="yes",$AV45&lt;&gt;""),MAX($AV45-1,0),$AV45),"")</f>
      </c>
      <c r="M45" s="33">
        <f t="shared" si="0"/>
      </c>
      <c r="N45" s="56">
        <f>IF('Submission Template'!$AX$26=1,IF(AND('Submission Template'!$L41&lt;&gt;"no",'Submission Template'!S41&lt;&gt;""),AVERAGE(AY$28:AY45),""),"")</f>
      </c>
      <c r="O45" s="56">
        <f>IF('Submission Template'!$AX$26=1,IF($AV45&gt;1,IF(AND('Submission Template'!$L41&lt;&gt;"no",'Submission Template'!S41&lt;&gt;""),STDEV(AY$28:AY45),""),""),"")</f>
      </c>
      <c r="P45" s="57">
        <f>IF('Submission Template'!$AX$26=1,IF('Submission Template'!S41&lt;&gt;"",IF('Submission Template'!$L40="no",P44,Q44),""),"")</f>
      </c>
      <c r="Q45" s="57">
        <f>IF('Submission Template'!$AX$26=1,IF($AS45=1,MAX(IF(AND($AV45=1,'Submission Template'!$L41="yes"),0,IF('Submission Template'!$L41="yes",(P45+'Submission Template'!S41-('Submission Template'!T41+0.25*O45)),Q44)),0),""),"")</f>
      </c>
      <c r="R45" s="57">
        <f t="shared" si="5"/>
      </c>
      <c r="S45" s="58">
        <f t="shared" si="6"/>
      </c>
      <c r="T45" s="58">
        <f t="shared" si="7"/>
      </c>
      <c r="U45" s="59">
        <f>IF(Q45&lt;&gt;"",IF($AW45=1,IF(AND(T45&lt;&gt;1,S45=1,N45&lt;'Submission Template'!T41),1,0),U44),"")</f>
      </c>
      <c r="V45" s="55">
        <f>IF('Submission Template'!$AY$26=1,IF(AND('Submission Template'!$R$9="yes",$AV45&lt;&gt;""),MAX($AV45-1,0),$AV45),"")</f>
      </c>
      <c r="W45" s="33">
        <f t="shared" si="8"/>
      </c>
      <c r="X45" s="56">
        <f>IF('Submission Template'!$AY$26=1,IF(AND('Submission Template'!$L41&lt;&gt;"no",'Submission Template'!X41&lt;&gt;""),AVERAGE(AZ$28:AZ45),""),"")</f>
      </c>
      <c r="Y45" s="56">
        <f>IF('Submission Template'!$AY$26=1,IF($AV45&gt;1,IF(AND('Submission Template'!$L41&lt;&gt;"no",'Submission Template'!X41&lt;&gt;""),STDEV(AZ$28:AZ45),""),""),"")</f>
      </c>
      <c r="Z45" s="57">
        <f>IF('Submission Template'!$AY$26=1,IF('Submission Template'!X41&lt;&gt;"",IF('Submission Template'!$L40="no",Z44,AA44),""),"")</f>
      </c>
      <c r="AA45" s="57">
        <f>IF('Submission Template'!$AY$26=1,IF($AT45=1,MAX(IF(AND($AV45=1,'Submission Template'!$L41="yes"),0,IF('Submission Template'!$L41="yes",(Z45+'Submission Template'!X41-('Submission Template'!Y41+0.25*Y45)),AA44)),0),""),"")</f>
      </c>
      <c r="AB45" s="57">
        <f t="shared" si="9"/>
      </c>
      <c r="AC45" s="58">
        <f t="shared" si="10"/>
      </c>
      <c r="AD45" s="58">
        <f t="shared" si="11"/>
      </c>
      <c r="AE45" s="59">
        <f>IF(AA45&lt;&gt;"",IF($AW45=1,IF(AND(AD45&lt;&gt;1,AC45=1,X45&lt;'Submission Template'!Y41),1,0),AE44),"")</f>
      </c>
      <c r="AF45" s="9"/>
      <c r="AG45" s="10">
        <f>IF(AND('Submission Template'!L41="yes",'Submission Template'!AD41="yes"),"Test cannot be invalid AND included in CumSum",IF(OR($Q45&gt;$R45,$G45&gt;H45,$AA45&gt;$AB45),"Warning:  CumSum statistic exceeds the Action Limit.",""))</f>
      </c>
      <c r="AH45" s="9"/>
      <c r="AI45" s="9"/>
      <c r="AJ45" s="9"/>
      <c r="AK45" s="9"/>
      <c r="AL45" s="9"/>
      <c r="AM45" s="9"/>
      <c r="AN45" s="9"/>
      <c r="AO45" s="9"/>
      <c r="AP45" s="9"/>
      <c r="AQ45" s="95"/>
      <c r="AR45" s="97">
        <f>IF(AND('Submission Template'!O41&lt;&gt;"",'Submission Template'!N41&lt;&gt;"",'Submission Template'!L41&lt;&gt;""),1,0)</f>
        <v>0</v>
      </c>
      <c r="AS45" s="97">
        <f>IF(AND('Submission Template'!T41&lt;&gt;"",'Submission Template'!S41&lt;&gt;"",'Submission Template'!L41&lt;&gt;""),1,0)</f>
        <v>0</v>
      </c>
      <c r="AT45" s="97">
        <f>IF(AND('Submission Template'!Y41&lt;&gt;"",'Submission Template'!X41&lt;&gt;"",'Submission Template'!L41&lt;&gt;""),1,0)</f>
        <v>0</v>
      </c>
      <c r="AU45" s="97">
        <f t="shared" si="13"/>
      </c>
      <c r="AV45" s="97">
        <f>IF(OR('Submission Template'!N41&lt;&gt;"",'Submission Template'!S41&lt;&gt;""),IF('Submission Template'!L41="yes",AV44+1,AV44),"")</f>
      </c>
      <c r="AW45" s="97">
        <f>IF(OR('Submission Template'!N41&lt;&gt;"",'Submission Template'!S41&lt;&gt;""),IF('Submission Template'!L41="yes",1,0),"")</f>
      </c>
      <c r="AX45" s="97">
        <f>IF(AND('Submission Template'!L41="yes",'Submission Template'!N41&lt;&gt;""),'Submission Template'!N41,"")</f>
      </c>
      <c r="AY45" s="97">
        <f>IF(AND('Submission Template'!L41="yes",'Submission Template'!S41&lt;&gt;""),'Submission Template'!S41,"")</f>
      </c>
      <c r="AZ45" s="97">
        <f>IF(AND('Submission Template'!L41="yes",'Submission Template'!X41&lt;&gt;""),'Submission Template'!X41,"")</f>
      </c>
      <c r="BA45" s="97"/>
      <c r="BB45" s="97">
        <f t="shared" si="12"/>
        <v>17</v>
      </c>
      <c r="BC45" s="99">
        <v>1.75</v>
      </c>
      <c r="BD45" s="97"/>
      <c r="BE45" s="117">
        <f>IF(AND($B45&lt;&gt;"",'Submission Template'!$R$9="yes",'Submission Template'!$R$10&lt;&gt;""),'Submission Template'!$R$10,IF('Submission Template'!$AW$26=1,IF(AND('Submission Template'!$L41="yes",$AV45&gt;1),ROUND((($AU45*$E45)/($D45-'Submission Template'!$O41))^2+1,1),""),""))</f>
      </c>
      <c r="BF45" s="125">
        <f>IF(AND($B45&lt;&gt;"",'Submission Template'!$R$9="yes",'Submission Template'!$R$10&lt;&gt;""),'Submission Template'!$R$10,IF('Submission Template'!$AX$26=1,IF(AND('Submission Template'!$L41="yes",$AV45&gt;1),ROUND((($AU45*O45)/(N45-'Submission Template'!T41))^2+1,1),""),""))</f>
      </c>
      <c r="BG45" s="117">
        <f>IF(AND($B45&lt;&gt;"",'Submission Template'!$R$9="yes",'Submission Template'!$R$10&lt;&gt;""),'Submission Template'!$R$10,IF('Submission Template'!$AY$26=1,IF(AND('Submission Template'!$L41="yes",$AV45&gt;1),ROUND((($AU45*$Y45)/($X45-'Submission Template'!$Y41))^2+1,1),""),""))</f>
      </c>
      <c r="BH45" s="9"/>
      <c r="BI45" s="9"/>
      <c r="BJ45" s="9"/>
      <c r="BK45" s="9"/>
      <c r="BL45" s="9"/>
      <c r="BM45" s="9"/>
      <c r="BN45" s="9"/>
      <c r="BO45" s="9"/>
      <c r="BP45" s="9"/>
      <c r="BQ45" s="9"/>
      <c r="BR45" s="9"/>
      <c r="BS45" s="9"/>
      <c r="BT45" s="9"/>
      <c r="BU45" s="9"/>
      <c r="BV45" s="9"/>
      <c r="BW45" s="9"/>
      <c r="BX45" s="9"/>
      <c r="BY45" s="9"/>
      <c r="BZ45" s="9"/>
      <c r="CA45" s="9"/>
      <c r="CB45" s="9"/>
      <c r="CC45" s="9"/>
      <c r="CD45" s="9"/>
      <c r="CE45" s="9"/>
      <c r="CF45" s="9"/>
    </row>
    <row r="46" spans="2:84" ht="12.75">
      <c r="B46" s="55">
        <f>IF('Submission Template'!$AW$26=1,IF(AND('Submission Template'!$R$9="yes",$AV46&lt;&gt;""),MAX($AV46-1,0),$AV46),"")</f>
      </c>
      <c r="C46" s="33">
        <f t="shared" si="1"/>
      </c>
      <c r="D46" s="56">
        <f>IF('Submission Template'!$AW$26=1,IF(AND('Submission Template'!$L42&lt;&gt;"no",'Submission Template'!N42&lt;&gt;""),AVERAGE(AX$28:AX46),""),"")</f>
      </c>
      <c r="E46" s="56">
        <f>IF('Submission Template'!$AW$26=1,IF($AV46&gt;1,IF(AND('Submission Template'!$L42&lt;&gt;"no",'Submission Template'!N42&lt;&gt;""),STDEV(AX$28:AX46),""),""),"")</f>
      </c>
      <c r="F46" s="57">
        <f>IF('Submission Template'!$AW$26=1,IF('Submission Template'!N42&lt;&gt;"",IF('Submission Template'!$L41="no",F45,G45),""),"")</f>
      </c>
      <c r="G46" s="57">
        <f>IF('Submission Template'!$AW$26=1,IF($AR46=1,MAX(IF(AND($AV46=1,'Submission Template'!$L42="yes"),0,IF('Submission Template'!$L42="yes",(F46+'Submission Template'!N42-('Submission Template'!O42+0.25*E46)),G45)),0),""),"")</f>
      </c>
      <c r="H46" s="57">
        <f t="shared" si="2"/>
      </c>
      <c r="I46" s="58">
        <f t="shared" si="3"/>
      </c>
      <c r="J46" s="58">
        <f t="shared" si="4"/>
      </c>
      <c r="K46" s="59">
        <f>IF(G46&lt;&gt;"",IF($AW46=1,IF(AND(J46&lt;&gt;1,I46=1,D46&lt;'Submission Template'!O42),1,0),K45),"")</f>
      </c>
      <c r="L46" s="55">
        <f>IF('Submission Template'!$AX$26=1,IF(AND('Submission Template'!$R$9="yes",$AV46&lt;&gt;""),MAX($AV46-1,0),$AV46),"")</f>
      </c>
      <c r="M46" s="33">
        <f t="shared" si="0"/>
      </c>
      <c r="N46" s="56">
        <f>IF('Submission Template'!$AX$26=1,IF(AND('Submission Template'!$L42&lt;&gt;"no",'Submission Template'!S42&lt;&gt;""),AVERAGE(AY$28:AY46),""),"")</f>
      </c>
      <c r="O46" s="56">
        <f>IF('Submission Template'!$AX$26=1,IF($AV46&gt;1,IF(AND('Submission Template'!$L42&lt;&gt;"no",'Submission Template'!S42&lt;&gt;""),STDEV(AY$28:AY46),""),""),"")</f>
      </c>
      <c r="P46" s="57">
        <f>IF('Submission Template'!$AX$26=1,IF('Submission Template'!S42&lt;&gt;"",IF('Submission Template'!$L41="no",P45,Q45),""),"")</f>
      </c>
      <c r="Q46" s="57">
        <f>IF('Submission Template'!$AX$26=1,IF($AS46=1,MAX(IF(AND($AV46=1,'Submission Template'!$L42="yes"),0,IF('Submission Template'!$L42="yes",(P46+'Submission Template'!S42-('Submission Template'!T42+0.25*O46)),Q45)),0),""),"")</f>
      </c>
      <c r="R46" s="57">
        <f t="shared" si="5"/>
      </c>
      <c r="S46" s="58">
        <f t="shared" si="6"/>
      </c>
      <c r="T46" s="58">
        <f t="shared" si="7"/>
      </c>
      <c r="U46" s="59">
        <f>IF(Q46&lt;&gt;"",IF($AW46=1,IF(AND(T46&lt;&gt;1,S46=1,N46&lt;'Submission Template'!T42),1,0),U45),"")</f>
      </c>
      <c r="V46" s="55">
        <f>IF('Submission Template'!$AY$26=1,IF(AND('Submission Template'!$R$9="yes",$AV46&lt;&gt;""),MAX($AV46-1,0),$AV46),"")</f>
      </c>
      <c r="W46" s="33">
        <f t="shared" si="8"/>
      </c>
      <c r="X46" s="56">
        <f>IF('Submission Template'!$AY$26=1,IF(AND('Submission Template'!$L42&lt;&gt;"no",'Submission Template'!X42&lt;&gt;""),AVERAGE(AZ$28:AZ46),""),"")</f>
      </c>
      <c r="Y46" s="56">
        <f>IF('Submission Template'!$AY$26=1,IF($AV46&gt;1,IF(AND('Submission Template'!$L42&lt;&gt;"no",'Submission Template'!X42&lt;&gt;""),STDEV(AZ$28:AZ46),""),""),"")</f>
      </c>
      <c r="Z46" s="57">
        <f>IF('Submission Template'!$AY$26=1,IF('Submission Template'!X42&lt;&gt;"",IF('Submission Template'!$L41="no",Z45,AA45),""),"")</f>
      </c>
      <c r="AA46" s="57">
        <f>IF('Submission Template'!$AY$26=1,IF($AT46=1,MAX(IF(AND($AV46=1,'Submission Template'!$L42="yes"),0,IF('Submission Template'!$L42="yes",(Z46+'Submission Template'!X42-('Submission Template'!Y42+0.25*Y46)),AA45)),0),""),"")</f>
      </c>
      <c r="AB46" s="57">
        <f t="shared" si="9"/>
      </c>
      <c r="AC46" s="58">
        <f t="shared" si="10"/>
      </c>
      <c r="AD46" s="58">
        <f t="shared" si="11"/>
      </c>
      <c r="AE46" s="59">
        <f>IF(AA46&lt;&gt;"",IF($AW46=1,IF(AND(AD46&lt;&gt;1,AC46=1,X46&lt;'Submission Template'!Y42),1,0),AE45),"")</f>
      </c>
      <c r="AF46" s="9"/>
      <c r="AG46" s="10">
        <f>IF(AND('Submission Template'!L42="yes",'Submission Template'!AD42="yes"),"Test cannot be invalid AND included in CumSum",IF(OR($Q46&gt;$R46,$G46&gt;H46,$AA46&gt;$AB46),"Warning:  CumSum statistic exceeds the Action Limit.",""))</f>
      </c>
      <c r="AH46" s="9"/>
      <c r="AI46" s="9"/>
      <c r="AJ46" s="9"/>
      <c r="AK46" s="9"/>
      <c r="AL46" s="9"/>
      <c r="AM46" s="9"/>
      <c r="AN46" s="9"/>
      <c r="AO46" s="9"/>
      <c r="AP46" s="9"/>
      <c r="AQ46" s="95"/>
      <c r="AR46" s="97">
        <f>IF(AND('Submission Template'!O42&lt;&gt;"",'Submission Template'!N42&lt;&gt;"",'Submission Template'!L42&lt;&gt;""),1,0)</f>
        <v>0</v>
      </c>
      <c r="AS46" s="97">
        <f>IF(AND('Submission Template'!T42&lt;&gt;"",'Submission Template'!S42&lt;&gt;"",'Submission Template'!L42&lt;&gt;""),1,0)</f>
        <v>0</v>
      </c>
      <c r="AT46" s="97">
        <f>IF(AND('Submission Template'!Y42&lt;&gt;"",'Submission Template'!X42&lt;&gt;"",'Submission Template'!L42&lt;&gt;""),1,0)</f>
        <v>0</v>
      </c>
      <c r="AU46" s="97">
        <f t="shared" si="13"/>
      </c>
      <c r="AV46" s="97">
        <f>IF(OR('Submission Template'!N42&lt;&gt;"",'Submission Template'!S42&lt;&gt;""),IF('Submission Template'!L42="yes",AV45+1,AV45),"")</f>
      </c>
      <c r="AW46" s="97">
        <f>IF(OR('Submission Template'!N42&lt;&gt;"",'Submission Template'!S42&lt;&gt;""),IF('Submission Template'!L42="yes",1,0),"")</f>
      </c>
      <c r="AX46" s="97">
        <f>IF(AND('Submission Template'!L42="yes",'Submission Template'!N42&lt;&gt;""),'Submission Template'!N42,"")</f>
      </c>
      <c r="AY46" s="97">
        <f>IF(AND('Submission Template'!L42="yes",'Submission Template'!S42&lt;&gt;""),'Submission Template'!S42,"")</f>
      </c>
      <c r="AZ46" s="97">
        <f>IF(AND('Submission Template'!L42="yes",'Submission Template'!X42&lt;&gt;""),'Submission Template'!X42,"")</f>
      </c>
      <c r="BA46" s="97"/>
      <c r="BB46" s="97">
        <f t="shared" si="12"/>
        <v>18</v>
      </c>
      <c r="BC46" s="99">
        <v>1.74</v>
      </c>
      <c r="BD46" s="97"/>
      <c r="BE46" s="117">
        <f>IF(AND($B46&lt;&gt;"",'Submission Template'!$R$9="yes",'Submission Template'!$R$10&lt;&gt;""),'Submission Template'!$R$10,IF('Submission Template'!$AW$26=1,IF(AND('Submission Template'!$L42="yes",$AV46&gt;1),ROUND((($AU46*$E46)/($D46-'Submission Template'!$O42))^2+1,1),""),""))</f>
      </c>
      <c r="BF46" s="125">
        <f>IF(AND($B46&lt;&gt;"",'Submission Template'!$R$9="yes",'Submission Template'!$R$10&lt;&gt;""),'Submission Template'!$R$10,IF('Submission Template'!$AX$26=1,IF(AND('Submission Template'!$L42="yes",$AV46&gt;1),ROUND((($AU46*O46)/(N46-'Submission Template'!T42))^2+1,1),""),""))</f>
      </c>
      <c r="BG46" s="117">
        <f>IF(AND($B46&lt;&gt;"",'Submission Template'!$R$9="yes",'Submission Template'!$R$10&lt;&gt;""),'Submission Template'!$R$10,IF('Submission Template'!$AY$26=1,IF(AND('Submission Template'!$L42="yes",$AV46&gt;1),ROUND((($AU46*$Y46)/($X46-'Submission Template'!$Y42))^2+1,1),""),""))</f>
      </c>
      <c r="BH46" s="9"/>
      <c r="BI46" s="9"/>
      <c r="BJ46" s="9"/>
      <c r="BK46" s="9"/>
      <c r="BL46" s="9"/>
      <c r="BM46" s="9"/>
      <c r="BN46" s="9"/>
      <c r="BO46" s="9"/>
      <c r="BP46" s="9"/>
      <c r="BQ46" s="9"/>
      <c r="BR46" s="9"/>
      <c r="BS46" s="9"/>
      <c r="BT46" s="9"/>
      <c r="BU46" s="9"/>
      <c r="BV46" s="9"/>
      <c r="BW46" s="9"/>
      <c r="BX46" s="9"/>
      <c r="BY46" s="9"/>
      <c r="BZ46" s="9"/>
      <c r="CA46" s="9"/>
      <c r="CB46" s="9"/>
      <c r="CC46" s="9"/>
      <c r="CD46" s="9"/>
      <c r="CE46" s="9"/>
      <c r="CF46" s="9"/>
    </row>
    <row r="47" spans="2:84" ht="12.75">
      <c r="B47" s="55">
        <f>IF('Submission Template'!$AW$26=1,IF(AND('Submission Template'!$R$9="yes",$AV47&lt;&gt;""),MAX($AV47-1,0),$AV47),"")</f>
      </c>
      <c r="C47" s="33">
        <f t="shared" si="1"/>
      </c>
      <c r="D47" s="56">
        <f>IF('Submission Template'!$AW$26=1,IF(AND('Submission Template'!$L43&lt;&gt;"no",'Submission Template'!N43&lt;&gt;""),AVERAGE(AX$28:AX47),""),"")</f>
      </c>
      <c r="E47" s="56">
        <f>IF('Submission Template'!$AW$26=1,IF($AV47&gt;1,IF(AND('Submission Template'!$L43&lt;&gt;"no",'Submission Template'!N43&lt;&gt;""),STDEV(AX$28:AX47),""),""),"")</f>
      </c>
      <c r="F47" s="57">
        <f>IF('Submission Template'!$AW$26=1,IF('Submission Template'!N43&lt;&gt;"",IF('Submission Template'!$L42="no",F46,G46),""),"")</f>
      </c>
      <c r="G47" s="57">
        <f>IF('Submission Template'!$AW$26=1,IF($AR47=1,MAX(IF(AND($AV47=1,'Submission Template'!$L43="yes"),0,IF('Submission Template'!$L43="yes",(F47+'Submission Template'!N43-('Submission Template'!O43+0.25*E47)),G46)),0),""),"")</f>
      </c>
      <c r="H47" s="57">
        <f t="shared" si="2"/>
      </c>
      <c r="I47" s="58">
        <f t="shared" si="3"/>
      </c>
      <c r="J47" s="58">
        <f t="shared" si="4"/>
      </c>
      <c r="K47" s="59">
        <f>IF(G47&lt;&gt;"",IF($AW47=1,IF(AND(J47&lt;&gt;1,I47=1,D47&lt;'Submission Template'!O43),1,0),K46),"")</f>
      </c>
      <c r="L47" s="55">
        <f>IF('Submission Template'!$AX$26=1,IF(AND('Submission Template'!$R$9="yes",$AV47&lt;&gt;""),MAX($AV47-1,0),$AV47),"")</f>
      </c>
      <c r="M47" s="33">
        <f t="shared" si="0"/>
      </c>
      <c r="N47" s="56">
        <f>IF('Submission Template'!$AX$26=1,IF(AND('Submission Template'!$L43&lt;&gt;"no",'Submission Template'!S43&lt;&gt;""),AVERAGE(AY$28:AY47),""),"")</f>
      </c>
      <c r="O47" s="56">
        <f>IF('Submission Template'!$AX$26=1,IF($AV47&gt;1,IF(AND('Submission Template'!$L43&lt;&gt;"no",'Submission Template'!S43&lt;&gt;""),STDEV(AY$28:AY47),""),""),"")</f>
      </c>
      <c r="P47" s="57">
        <f>IF('Submission Template'!$AX$26=1,IF('Submission Template'!S43&lt;&gt;"",IF('Submission Template'!$L42="no",P46,Q46),""),"")</f>
      </c>
      <c r="Q47" s="57">
        <f>IF('Submission Template'!$AX$26=1,IF($AS47=1,MAX(IF(AND($AV47=1,'Submission Template'!$L43="yes"),0,IF('Submission Template'!$L43="yes",(P47+'Submission Template'!S43-('Submission Template'!T43+0.25*O47)),Q46)),0),""),"")</f>
      </c>
      <c r="R47" s="57">
        <f t="shared" si="5"/>
      </c>
      <c r="S47" s="58">
        <f t="shared" si="6"/>
      </c>
      <c r="T47" s="58">
        <f t="shared" si="7"/>
      </c>
      <c r="U47" s="59">
        <f>IF(Q47&lt;&gt;"",IF($AW47=1,IF(AND(T47&lt;&gt;1,S47=1,N47&lt;'Submission Template'!T43),1,0),U46),"")</f>
      </c>
      <c r="V47" s="55">
        <f>IF('Submission Template'!$AY$26=1,IF(AND('Submission Template'!$R$9="yes",$AV47&lt;&gt;""),MAX($AV47-1,0),$AV47),"")</f>
      </c>
      <c r="W47" s="33">
        <f t="shared" si="8"/>
      </c>
      <c r="X47" s="56">
        <f>IF('Submission Template'!$AY$26=1,IF(AND('Submission Template'!$L43&lt;&gt;"no",'Submission Template'!X43&lt;&gt;""),AVERAGE(AZ$28:AZ47),""),"")</f>
      </c>
      <c r="Y47" s="56">
        <f>IF('Submission Template'!$AY$26=1,IF($AV47&gt;1,IF(AND('Submission Template'!$L43&lt;&gt;"no",'Submission Template'!X43&lt;&gt;""),STDEV(AZ$28:AZ47),""),""),"")</f>
      </c>
      <c r="Z47" s="57">
        <f>IF('Submission Template'!$AY$26=1,IF('Submission Template'!X43&lt;&gt;"",IF('Submission Template'!$L42="no",Z46,AA46),""),"")</f>
      </c>
      <c r="AA47" s="57">
        <f>IF('Submission Template'!$AY$26=1,IF($AT47=1,MAX(IF(AND($AV47=1,'Submission Template'!$L43="yes"),0,IF('Submission Template'!$L43="yes",(Z47+'Submission Template'!X43-('Submission Template'!Y43+0.25*Y47)),AA46)),0),""),"")</f>
      </c>
      <c r="AB47" s="57">
        <f t="shared" si="9"/>
      </c>
      <c r="AC47" s="58">
        <f t="shared" si="10"/>
      </c>
      <c r="AD47" s="58">
        <f t="shared" si="11"/>
      </c>
      <c r="AE47" s="59">
        <f>IF(AA47&lt;&gt;"",IF($AW47=1,IF(AND(AD47&lt;&gt;1,AC47=1,X47&lt;'Submission Template'!Y43),1,0),AE46),"")</f>
      </c>
      <c r="AF47" s="9"/>
      <c r="AG47" s="10">
        <f>IF(AND('Submission Template'!L43="yes",'Submission Template'!AD43="yes"),"Test cannot be invalid AND included in CumSum",IF(OR($Q47&gt;$R47,$G47&gt;H47,$AA47&gt;$AB47),"Warning:  CumSum statistic exceeds the Action Limit.",""))</f>
      </c>
      <c r="AH47" s="9"/>
      <c r="AI47" s="9"/>
      <c r="AJ47" s="9"/>
      <c r="AK47" s="9"/>
      <c r="AL47" s="9"/>
      <c r="AM47" s="9"/>
      <c r="AN47" s="9"/>
      <c r="AO47" s="9"/>
      <c r="AP47" s="9"/>
      <c r="AQ47" s="95"/>
      <c r="AR47" s="97">
        <f>IF(AND('Submission Template'!O43&lt;&gt;"",'Submission Template'!N43&lt;&gt;"",'Submission Template'!L43&lt;&gt;""),1,0)</f>
        <v>0</v>
      </c>
      <c r="AS47" s="97">
        <f>IF(AND('Submission Template'!T43&lt;&gt;"",'Submission Template'!S43&lt;&gt;"",'Submission Template'!L43&lt;&gt;""),1,0)</f>
        <v>0</v>
      </c>
      <c r="AT47" s="97">
        <f>IF(AND('Submission Template'!Y43&lt;&gt;"",'Submission Template'!X43&lt;&gt;"",'Submission Template'!L43&lt;&gt;""),1,0)</f>
        <v>0</v>
      </c>
      <c r="AU47" s="97">
        <f t="shared" si="13"/>
      </c>
      <c r="AV47" s="97">
        <f>IF(OR('Submission Template'!N43&lt;&gt;"",'Submission Template'!S43&lt;&gt;""),IF('Submission Template'!L43="yes",AV46+1,AV46),"")</f>
      </c>
      <c r="AW47" s="97">
        <f>IF(OR('Submission Template'!N43&lt;&gt;"",'Submission Template'!S43&lt;&gt;""),IF('Submission Template'!L43="yes",1,0),"")</f>
      </c>
      <c r="AX47" s="97">
        <f>IF(AND('Submission Template'!L43="yes",'Submission Template'!N43&lt;&gt;""),'Submission Template'!N43,"")</f>
      </c>
      <c r="AY47" s="97">
        <f>IF(AND('Submission Template'!L43="yes",'Submission Template'!S43&lt;&gt;""),'Submission Template'!S43,"")</f>
      </c>
      <c r="AZ47" s="97">
        <f>IF(AND('Submission Template'!L43="yes",'Submission Template'!X43&lt;&gt;""),'Submission Template'!X43,"")</f>
      </c>
      <c r="BA47" s="97"/>
      <c r="BB47" s="97">
        <f t="shared" si="12"/>
        <v>19</v>
      </c>
      <c r="BC47" s="99">
        <v>1.73</v>
      </c>
      <c r="BD47" s="97"/>
      <c r="BE47" s="117">
        <f>IF(AND($B47&lt;&gt;"",'Submission Template'!$R$9="yes",'Submission Template'!$R$10&lt;&gt;""),'Submission Template'!$R$10,IF('Submission Template'!$AW$26=1,IF(AND('Submission Template'!$L43="yes",$AV47&gt;1),ROUND((($AU47*$E47)/($D47-'Submission Template'!$O43))^2+1,1),""),""))</f>
      </c>
      <c r="BF47" s="125">
        <f>IF(AND($B47&lt;&gt;"",'Submission Template'!$R$9="yes",'Submission Template'!$R$10&lt;&gt;""),'Submission Template'!$R$10,IF('Submission Template'!$AX$26=1,IF(AND('Submission Template'!$L43="yes",$AV47&gt;1),ROUND((($AU47*O47)/(N47-'Submission Template'!T43))^2+1,1),""),""))</f>
      </c>
      <c r="BG47" s="117">
        <f>IF(AND($B47&lt;&gt;"",'Submission Template'!$R$9="yes",'Submission Template'!$R$10&lt;&gt;""),'Submission Template'!$R$10,IF('Submission Template'!$AY$26=1,IF(AND('Submission Template'!$L43="yes",$AV47&gt;1),ROUND((($AU47*$Y47)/($X47-'Submission Template'!$Y43))^2+1,1),""),""))</f>
      </c>
      <c r="BH47" s="9"/>
      <c r="BI47" s="9"/>
      <c r="BJ47" s="9"/>
      <c r="BK47" s="9"/>
      <c r="BL47" s="9"/>
      <c r="BM47" s="9"/>
      <c r="BN47" s="9"/>
      <c r="BO47" s="9"/>
      <c r="BP47" s="9"/>
      <c r="BQ47" s="9"/>
      <c r="BR47" s="9"/>
      <c r="BS47" s="9"/>
      <c r="BT47" s="9"/>
      <c r="BU47" s="9"/>
      <c r="BV47" s="9"/>
      <c r="BW47" s="9"/>
      <c r="BX47" s="9"/>
      <c r="BY47" s="9"/>
      <c r="BZ47" s="9"/>
      <c r="CA47" s="9"/>
      <c r="CB47" s="9"/>
      <c r="CC47" s="9"/>
      <c r="CD47" s="9"/>
      <c r="CE47" s="9"/>
      <c r="CF47" s="9"/>
    </row>
    <row r="48" spans="2:84" ht="12.75">
      <c r="B48" s="55">
        <f>IF('Submission Template'!$AW$26=1,IF(AND('Submission Template'!$R$9="yes",$AV48&lt;&gt;""),MAX($AV48-1,0),$AV48),"")</f>
      </c>
      <c r="C48" s="33">
        <f t="shared" si="1"/>
      </c>
      <c r="D48" s="56">
        <f>IF('Submission Template'!$AW$26=1,IF(AND('Submission Template'!$L44&lt;&gt;"no",'Submission Template'!N44&lt;&gt;""),AVERAGE(AX$28:AX48),""),"")</f>
      </c>
      <c r="E48" s="56">
        <f>IF('Submission Template'!$AW$26=1,IF($AV48&gt;1,IF(AND('Submission Template'!$L44&lt;&gt;"no",'Submission Template'!N44&lt;&gt;""),STDEV(AX$28:AX48),""),""),"")</f>
      </c>
      <c r="F48" s="57">
        <f>IF('Submission Template'!$AW$26=1,IF('Submission Template'!N44&lt;&gt;"",IF('Submission Template'!$L43="no",F47,G47),""),"")</f>
      </c>
      <c r="G48" s="57">
        <f>IF('Submission Template'!$AW$26=1,IF($AR48=1,MAX(IF(AND($AV48=1,'Submission Template'!$L44="yes"),0,IF('Submission Template'!$L44="yes",(F48+'Submission Template'!N44-('Submission Template'!O44+0.25*E48)),G47)),0),""),"")</f>
      </c>
      <c r="H48" s="57">
        <f t="shared" si="2"/>
      </c>
      <c r="I48" s="58">
        <f t="shared" si="3"/>
      </c>
      <c r="J48" s="58">
        <f t="shared" si="4"/>
      </c>
      <c r="K48" s="59">
        <f>IF(G48&lt;&gt;"",IF($AW48=1,IF(AND(J48&lt;&gt;1,I48=1,D48&lt;'Submission Template'!O44),1,0),K47),"")</f>
      </c>
      <c r="L48" s="55">
        <f>IF('Submission Template'!$AX$26=1,IF(AND('Submission Template'!$R$9="yes",$AV48&lt;&gt;""),MAX($AV48-1,0),$AV48),"")</f>
      </c>
      <c r="M48" s="33">
        <f t="shared" si="0"/>
      </c>
      <c r="N48" s="56">
        <f>IF('Submission Template'!$AX$26=1,IF(AND('Submission Template'!$L44&lt;&gt;"no",'Submission Template'!S44&lt;&gt;""),AVERAGE(AY$28:AY48),""),"")</f>
      </c>
      <c r="O48" s="56">
        <f>IF('Submission Template'!$AX$26=1,IF($AV48&gt;1,IF(AND('Submission Template'!$L44&lt;&gt;"no",'Submission Template'!S44&lt;&gt;""),STDEV(AY$28:AY48),""),""),"")</f>
      </c>
      <c r="P48" s="57">
        <f>IF('Submission Template'!$AX$26=1,IF('Submission Template'!S44&lt;&gt;"",IF('Submission Template'!$L43="no",P47,Q47),""),"")</f>
      </c>
      <c r="Q48" s="57">
        <f>IF('Submission Template'!$AX$26=1,IF($AS48=1,MAX(IF(AND($AV48=1,'Submission Template'!$L44="yes"),0,IF('Submission Template'!$L44="yes",(P48+'Submission Template'!S44-('Submission Template'!T44+0.25*O48)),Q47)),0),""),"")</f>
      </c>
      <c r="R48" s="57">
        <f t="shared" si="5"/>
      </c>
      <c r="S48" s="58">
        <f t="shared" si="6"/>
      </c>
      <c r="T48" s="58">
        <f t="shared" si="7"/>
      </c>
      <c r="U48" s="59">
        <f>IF(Q48&lt;&gt;"",IF($AW48=1,IF(AND(T48&lt;&gt;1,S48=1,N48&lt;'Submission Template'!T44),1,0),U47),"")</f>
      </c>
      <c r="V48" s="55">
        <f>IF('Submission Template'!$AY$26=1,IF(AND('Submission Template'!$R$9="yes",$AV48&lt;&gt;""),MAX($AV48-1,0),$AV48),"")</f>
      </c>
      <c r="W48" s="33">
        <f t="shared" si="8"/>
      </c>
      <c r="X48" s="56">
        <f>IF('Submission Template'!$AY$26=1,IF(AND('Submission Template'!$L44&lt;&gt;"no",'Submission Template'!X44&lt;&gt;""),AVERAGE(AZ$28:AZ48),""),"")</f>
      </c>
      <c r="Y48" s="56">
        <f>IF('Submission Template'!$AY$26=1,IF($AV48&gt;1,IF(AND('Submission Template'!$L44&lt;&gt;"no",'Submission Template'!X44&lt;&gt;""),STDEV(AZ$28:AZ48),""),""),"")</f>
      </c>
      <c r="Z48" s="57">
        <f>IF('Submission Template'!$AY$26=1,IF('Submission Template'!X44&lt;&gt;"",IF('Submission Template'!$L43="no",Z47,AA47),""),"")</f>
      </c>
      <c r="AA48" s="57">
        <f>IF('Submission Template'!$AY$26=1,IF($AT48=1,MAX(IF(AND($AV48=1,'Submission Template'!$L44="yes"),0,IF('Submission Template'!$L44="yes",(Z48+'Submission Template'!X44-('Submission Template'!Y44+0.25*Y48)),AA47)),0),""),"")</f>
      </c>
      <c r="AB48" s="57">
        <f t="shared" si="9"/>
      </c>
      <c r="AC48" s="58">
        <f t="shared" si="10"/>
      </c>
      <c r="AD48" s="58">
        <f t="shared" si="11"/>
      </c>
      <c r="AE48" s="59">
        <f>IF(AA48&lt;&gt;"",IF($AW48=1,IF(AND(AD48&lt;&gt;1,AC48=1,X48&lt;'Submission Template'!Y44),1,0),AE47),"")</f>
      </c>
      <c r="AF48" s="9"/>
      <c r="AG48" s="10">
        <f>IF(AND('Submission Template'!L44="yes",'Submission Template'!AD44="yes"),"Test cannot be invalid AND included in CumSum",IF(OR($Q48&gt;$R48,$G48&gt;H48,$AA48&gt;$AB48),"Warning:  CumSum statistic exceeds the Action Limit.",""))</f>
      </c>
      <c r="AH48" s="9"/>
      <c r="AI48" s="9"/>
      <c r="AJ48" s="9"/>
      <c r="AK48" s="9"/>
      <c r="AL48" s="9"/>
      <c r="AM48" s="9"/>
      <c r="AN48" s="9"/>
      <c r="AO48" s="9"/>
      <c r="AP48" s="9"/>
      <c r="AQ48" s="95"/>
      <c r="AR48" s="97">
        <f>IF(AND('Submission Template'!O44&lt;&gt;"",'Submission Template'!N44&lt;&gt;"",'Submission Template'!L44&lt;&gt;""),1,0)</f>
        <v>0</v>
      </c>
      <c r="AS48" s="97">
        <f>IF(AND('Submission Template'!T44&lt;&gt;"",'Submission Template'!S44&lt;&gt;"",'Submission Template'!L44&lt;&gt;""),1,0)</f>
        <v>0</v>
      </c>
      <c r="AT48" s="97">
        <f>IF(AND('Submission Template'!Y44&lt;&gt;"",'Submission Template'!X44&lt;&gt;"",'Submission Template'!L44&lt;&gt;""),1,0)</f>
        <v>0</v>
      </c>
      <c r="AU48" s="97">
        <f t="shared" si="13"/>
      </c>
      <c r="AV48" s="97">
        <f>IF(OR('Submission Template'!N44&lt;&gt;"",'Submission Template'!S44&lt;&gt;""),IF('Submission Template'!L44="yes",AV47+1,AV47),"")</f>
      </c>
      <c r="AW48" s="97">
        <f>IF(OR('Submission Template'!N44&lt;&gt;"",'Submission Template'!S44&lt;&gt;""),IF('Submission Template'!L44="yes",1,0),"")</f>
      </c>
      <c r="AX48" s="97">
        <f>IF(AND('Submission Template'!L44="yes",'Submission Template'!N44&lt;&gt;""),'Submission Template'!N44,"")</f>
      </c>
      <c r="AY48" s="97">
        <f>IF(AND('Submission Template'!L44="yes",'Submission Template'!S44&lt;&gt;""),'Submission Template'!S44,"")</f>
      </c>
      <c r="AZ48" s="97">
        <f>IF(AND('Submission Template'!L44="yes",'Submission Template'!X44&lt;&gt;""),'Submission Template'!X44,"")</f>
      </c>
      <c r="BA48" s="97"/>
      <c r="BB48" s="97">
        <f t="shared" si="12"/>
        <v>20</v>
      </c>
      <c r="BC48" s="99">
        <v>1.73</v>
      </c>
      <c r="BD48" s="97"/>
      <c r="BE48" s="117">
        <f>IF(AND($B48&lt;&gt;"",'Submission Template'!$R$9="yes",'Submission Template'!$R$10&lt;&gt;""),'Submission Template'!$R$10,IF('Submission Template'!$AW$26=1,IF(AND('Submission Template'!$L44="yes",$AV48&gt;1),ROUND((($AU48*$E48)/($D48-'Submission Template'!$O44))^2+1,1),""),""))</f>
      </c>
      <c r="BF48" s="125">
        <f>IF(AND($B48&lt;&gt;"",'Submission Template'!$R$9="yes",'Submission Template'!$R$10&lt;&gt;""),'Submission Template'!$R$10,IF('Submission Template'!$AX$26=1,IF(AND('Submission Template'!$L44="yes",$AV48&gt;1),ROUND((($AU48*O48)/(N48-'Submission Template'!T44))^2+1,1),""),""))</f>
      </c>
      <c r="BG48" s="117">
        <f>IF(AND($B48&lt;&gt;"",'Submission Template'!$R$9="yes",'Submission Template'!$R$10&lt;&gt;""),'Submission Template'!$R$10,IF('Submission Template'!$AY$26=1,IF(AND('Submission Template'!$L44="yes",$AV48&gt;1),ROUND((($AU48*$Y48)/($X48-'Submission Template'!$Y44))^2+1,1),""),""))</f>
      </c>
      <c r="BH48" s="9"/>
      <c r="BI48" s="9"/>
      <c r="BJ48" s="9"/>
      <c r="BK48" s="9"/>
      <c r="BL48" s="9"/>
      <c r="BM48" s="9"/>
      <c r="BN48" s="9"/>
      <c r="BO48" s="9"/>
      <c r="BP48" s="9"/>
      <c r="BQ48" s="9"/>
      <c r="BR48" s="9"/>
      <c r="BS48" s="9"/>
      <c r="BT48" s="9"/>
      <c r="BU48" s="9"/>
      <c r="BV48" s="9"/>
      <c r="BW48" s="9"/>
      <c r="BX48" s="9"/>
      <c r="BY48" s="9"/>
      <c r="BZ48" s="9"/>
      <c r="CA48" s="9"/>
      <c r="CB48" s="9"/>
      <c r="CC48" s="9"/>
      <c r="CD48" s="9"/>
      <c r="CE48" s="9"/>
      <c r="CF48" s="9"/>
    </row>
    <row r="49" spans="2:84" ht="12.75">
      <c r="B49" s="55">
        <f>IF('Submission Template'!$AW$26=1,IF(AND('Submission Template'!$R$9="yes",$AV49&lt;&gt;""),MAX($AV49-1,0),$AV49),"")</f>
      </c>
      <c r="C49" s="33">
        <f t="shared" si="1"/>
      </c>
      <c r="D49" s="56">
        <f>IF('Submission Template'!$AW$26=1,IF(AND('Submission Template'!$L45&lt;&gt;"no",'Submission Template'!N45&lt;&gt;""),AVERAGE(AX$28:AX49),""),"")</f>
      </c>
      <c r="E49" s="56">
        <f>IF('Submission Template'!$AW$26=1,IF($AV49&gt;1,IF(AND('Submission Template'!$L45&lt;&gt;"no",'Submission Template'!N45&lt;&gt;""),STDEV(AX$28:AX49),""),""),"")</f>
      </c>
      <c r="F49" s="57">
        <f>IF('Submission Template'!$AW$26=1,IF('Submission Template'!N45&lt;&gt;"",IF('Submission Template'!$L44="no",F48,G48),""),"")</f>
      </c>
      <c r="G49" s="57">
        <f>IF('Submission Template'!$AW$26=1,IF($AR49=1,MAX(IF(AND($AV49=1,'Submission Template'!$L45="yes"),0,IF('Submission Template'!$L45="yes",(F49+'Submission Template'!N45-('Submission Template'!O45+0.25*E49)),G48)),0),""),"")</f>
      </c>
      <c r="H49" s="57">
        <f t="shared" si="2"/>
      </c>
      <c r="I49" s="58">
        <f t="shared" si="3"/>
      </c>
      <c r="J49" s="58">
        <f t="shared" si="4"/>
      </c>
      <c r="K49" s="59">
        <f>IF(G49&lt;&gt;"",IF($AW49=1,IF(AND(J49&lt;&gt;1,I49=1,D49&lt;'Submission Template'!O45),1,0),K48),"")</f>
      </c>
      <c r="L49" s="55">
        <f>IF('Submission Template'!$AX$26=1,IF(AND('Submission Template'!$R$9="yes",$AV49&lt;&gt;""),MAX($AV49-1,0),$AV49),"")</f>
      </c>
      <c r="M49" s="33">
        <f t="shared" si="0"/>
      </c>
      <c r="N49" s="56">
        <f>IF('Submission Template'!$AX$26=1,IF(AND('Submission Template'!$L45&lt;&gt;"no",'Submission Template'!S45&lt;&gt;""),AVERAGE(AY$28:AY49),""),"")</f>
      </c>
      <c r="O49" s="56">
        <f>IF('Submission Template'!$AX$26=1,IF($AV49&gt;1,IF(AND('Submission Template'!$L45&lt;&gt;"no",'Submission Template'!S45&lt;&gt;""),STDEV(AY$28:AY49),""),""),"")</f>
      </c>
      <c r="P49" s="57">
        <f>IF('Submission Template'!$AX$26=1,IF('Submission Template'!S45&lt;&gt;"",IF('Submission Template'!$L44="no",P48,Q48),""),"")</f>
      </c>
      <c r="Q49" s="57">
        <f>IF('Submission Template'!$AX$26=1,IF($AS49=1,MAX(IF(AND($AV49=1,'Submission Template'!$L45="yes"),0,IF('Submission Template'!$L45="yes",(P49+'Submission Template'!S45-('Submission Template'!T45+0.25*O49)),Q48)),0),""),"")</f>
      </c>
      <c r="R49" s="57">
        <f t="shared" si="5"/>
      </c>
      <c r="S49" s="58">
        <f t="shared" si="6"/>
      </c>
      <c r="T49" s="58">
        <f t="shared" si="7"/>
      </c>
      <c r="U49" s="59">
        <f>IF(Q49&lt;&gt;"",IF($AW49=1,IF(AND(T49&lt;&gt;1,S49=1,N49&lt;'Submission Template'!T45),1,0),U48),"")</f>
      </c>
      <c r="V49" s="55">
        <f>IF('Submission Template'!$AY$26=1,IF(AND('Submission Template'!$R$9="yes",$AV49&lt;&gt;""),MAX($AV49-1,0),$AV49),"")</f>
      </c>
      <c r="W49" s="33">
        <f t="shared" si="8"/>
      </c>
      <c r="X49" s="56">
        <f>IF('Submission Template'!$AY$26=1,IF(AND('Submission Template'!$L45&lt;&gt;"no",'Submission Template'!X45&lt;&gt;""),AVERAGE(AZ$28:AZ49),""),"")</f>
      </c>
      <c r="Y49" s="56">
        <f>IF('Submission Template'!$AY$26=1,IF($AV49&gt;1,IF(AND('Submission Template'!$L45&lt;&gt;"no",'Submission Template'!X45&lt;&gt;""),STDEV(AZ$28:AZ49),""),""),"")</f>
      </c>
      <c r="Z49" s="57">
        <f>IF('Submission Template'!$AY$26=1,IF('Submission Template'!X45&lt;&gt;"",IF('Submission Template'!$L44="no",Z48,AA48),""),"")</f>
      </c>
      <c r="AA49" s="57">
        <f>IF('Submission Template'!$AY$26=1,IF($AT49=1,MAX(IF(AND($AV49=1,'Submission Template'!$L45="yes"),0,IF('Submission Template'!$L45="yes",(Z49+'Submission Template'!X45-('Submission Template'!Y45+0.25*Y49)),AA48)),0),""),"")</f>
      </c>
      <c r="AB49" s="57">
        <f t="shared" si="9"/>
      </c>
      <c r="AC49" s="58">
        <f t="shared" si="10"/>
      </c>
      <c r="AD49" s="58">
        <f t="shared" si="11"/>
      </c>
      <c r="AE49" s="59">
        <f>IF(AA49&lt;&gt;"",IF($AW49=1,IF(AND(AD49&lt;&gt;1,AC49=1,X49&lt;'Submission Template'!Y45),1,0),AE48),"")</f>
      </c>
      <c r="AF49" s="9"/>
      <c r="AG49" s="10">
        <f>IF(AND('Submission Template'!L45="yes",'Submission Template'!AD45="yes"),"Test cannot be invalid AND included in CumSum",IF(OR($Q49&gt;$R49,$G49&gt;H49,$AA49&gt;$AB49),"Warning:  CumSum statistic exceeds the Action Limit.",""))</f>
      </c>
      <c r="AH49" s="9"/>
      <c r="AI49" s="9"/>
      <c r="AJ49" s="9"/>
      <c r="AK49" s="9"/>
      <c r="AL49" s="9"/>
      <c r="AM49" s="9"/>
      <c r="AN49" s="9"/>
      <c r="AO49" s="9"/>
      <c r="AP49" s="9"/>
      <c r="AQ49" s="95"/>
      <c r="AR49" s="97">
        <f>IF(AND('Submission Template'!O45&lt;&gt;"",'Submission Template'!N45&lt;&gt;"",'Submission Template'!L45&lt;&gt;""),1,0)</f>
        <v>0</v>
      </c>
      <c r="AS49" s="97">
        <f>IF(AND('Submission Template'!T45&lt;&gt;"",'Submission Template'!S45&lt;&gt;"",'Submission Template'!L45&lt;&gt;""),1,0)</f>
        <v>0</v>
      </c>
      <c r="AT49" s="97">
        <f>IF(AND('Submission Template'!Y45&lt;&gt;"",'Submission Template'!X45&lt;&gt;"",'Submission Template'!L45&lt;&gt;""),1,0)</f>
        <v>0</v>
      </c>
      <c r="AU49" s="97">
        <f t="shared" si="13"/>
      </c>
      <c r="AV49" s="97">
        <f>IF(OR('Submission Template'!N45&lt;&gt;"",'Submission Template'!S45&lt;&gt;""),IF('Submission Template'!L45="yes",AV48+1,AV48),"")</f>
      </c>
      <c r="AW49" s="97">
        <f>IF(OR('Submission Template'!N45&lt;&gt;"",'Submission Template'!S45&lt;&gt;""),IF('Submission Template'!L45="yes",1,0),"")</f>
      </c>
      <c r="AX49" s="97">
        <f>IF(AND('Submission Template'!L45="yes",'Submission Template'!N45&lt;&gt;""),'Submission Template'!N45,"")</f>
      </c>
      <c r="AY49" s="97">
        <f>IF(AND('Submission Template'!L45="yes",'Submission Template'!S45&lt;&gt;""),'Submission Template'!S45,"")</f>
      </c>
      <c r="AZ49" s="97">
        <f>IF(AND('Submission Template'!L45="yes",'Submission Template'!X45&lt;&gt;""),'Submission Template'!X45,"")</f>
      </c>
      <c r="BA49" s="97"/>
      <c r="BB49" s="97">
        <f t="shared" si="12"/>
        <v>21</v>
      </c>
      <c r="BC49" s="99">
        <v>1.72</v>
      </c>
      <c r="BD49" s="97"/>
      <c r="BE49" s="117">
        <f>IF(AND($B49&lt;&gt;"",'Submission Template'!$R$9="yes",'Submission Template'!$R$10&lt;&gt;""),'Submission Template'!$R$10,IF('Submission Template'!$AW$26=1,IF(AND('Submission Template'!$L45="yes",$AV49&gt;1),ROUND((($AU49*$E49)/($D49-'Submission Template'!$O45))^2+1,1),""),""))</f>
      </c>
      <c r="BF49" s="125">
        <f>IF(AND($B49&lt;&gt;"",'Submission Template'!$R$9="yes",'Submission Template'!$R$10&lt;&gt;""),'Submission Template'!$R$10,IF('Submission Template'!$AX$26=1,IF(AND('Submission Template'!$L45="yes",$AV49&gt;1),ROUND((($AU49*O49)/(N49-'Submission Template'!T45))^2+1,1),""),""))</f>
      </c>
      <c r="BG49" s="117">
        <f>IF(AND($B49&lt;&gt;"",'Submission Template'!$R$9="yes",'Submission Template'!$R$10&lt;&gt;""),'Submission Template'!$R$10,IF('Submission Template'!$AY$26=1,IF(AND('Submission Template'!$L45="yes",$AV49&gt;1),ROUND((($AU49*$Y49)/($X49-'Submission Template'!$Y45))^2+1,1),""),""))</f>
      </c>
      <c r="BH49" s="9"/>
      <c r="BI49" s="9"/>
      <c r="BJ49" s="9"/>
      <c r="BK49" s="9"/>
      <c r="BL49" s="9"/>
      <c r="BM49" s="9"/>
      <c r="BN49" s="9"/>
      <c r="BO49" s="9"/>
      <c r="BP49" s="9"/>
      <c r="BQ49" s="9"/>
      <c r="BR49" s="9"/>
      <c r="BS49" s="9"/>
      <c r="BT49" s="9"/>
      <c r="BU49" s="9"/>
      <c r="BV49" s="9"/>
      <c r="BW49" s="9"/>
      <c r="BX49" s="9"/>
      <c r="BY49" s="9"/>
      <c r="BZ49" s="9"/>
      <c r="CA49" s="9"/>
      <c r="CB49" s="9"/>
      <c r="CC49" s="9"/>
      <c r="CD49" s="9"/>
      <c r="CE49" s="9"/>
      <c r="CF49" s="9"/>
    </row>
    <row r="50" spans="2:84" ht="12.75">
      <c r="B50" s="55">
        <f>IF('Submission Template'!$AW$26=1,IF(AND('Submission Template'!$R$9="yes",$AV50&lt;&gt;""),MAX($AV50-1,0),$AV50),"")</f>
      </c>
      <c r="C50" s="33">
        <f t="shared" si="1"/>
      </c>
      <c r="D50" s="56">
        <f>IF('Submission Template'!$AW$26=1,IF(AND('Submission Template'!$L46&lt;&gt;"no",'Submission Template'!N46&lt;&gt;""),AVERAGE(AX$28:AX50),""),"")</f>
      </c>
      <c r="E50" s="56">
        <f>IF('Submission Template'!$AW$26=1,IF($AV50&gt;1,IF(AND('Submission Template'!$L46&lt;&gt;"no",'Submission Template'!N46&lt;&gt;""),STDEV(AX$28:AX50),""),""),"")</f>
      </c>
      <c r="F50" s="57">
        <f>IF('Submission Template'!$AW$26=1,IF('Submission Template'!N46&lt;&gt;"",IF('Submission Template'!$L45="no",F49,G49),""),"")</f>
      </c>
      <c r="G50" s="57">
        <f>IF('Submission Template'!$AW$26=1,IF($AR50=1,MAX(IF(AND($AV50=1,'Submission Template'!$L46="yes"),0,IF('Submission Template'!$L46="yes",(F50+'Submission Template'!N46-('Submission Template'!O46+0.25*E50)),G49)),0),""),"")</f>
      </c>
      <c r="H50" s="57">
        <f t="shared" si="2"/>
      </c>
      <c r="I50" s="58">
        <f t="shared" si="3"/>
      </c>
      <c r="J50" s="58">
        <f t="shared" si="4"/>
      </c>
      <c r="K50" s="59">
        <f>IF(G50&lt;&gt;"",IF($AW50=1,IF(AND(J50&lt;&gt;1,I50=1,D50&lt;'Submission Template'!O46),1,0),K49),"")</f>
      </c>
      <c r="L50" s="55">
        <f>IF('Submission Template'!$AX$26=1,IF(AND('Submission Template'!$R$9="yes",$AV50&lt;&gt;""),MAX($AV50-1,0),$AV50),"")</f>
      </c>
      <c r="M50" s="33">
        <f t="shared" si="0"/>
      </c>
      <c r="N50" s="56">
        <f>IF('Submission Template'!$AX$26=1,IF(AND('Submission Template'!$L46&lt;&gt;"no",'Submission Template'!S46&lt;&gt;""),AVERAGE(AY$28:AY50),""),"")</f>
      </c>
      <c r="O50" s="56">
        <f>IF('Submission Template'!$AX$26=1,IF($AV50&gt;1,IF(AND('Submission Template'!$L46&lt;&gt;"no",'Submission Template'!S46&lt;&gt;""),STDEV(AY$28:AY50),""),""),"")</f>
      </c>
      <c r="P50" s="57">
        <f>IF('Submission Template'!$AX$26=1,IF('Submission Template'!S46&lt;&gt;"",IF('Submission Template'!$L45="no",P49,Q49),""),"")</f>
      </c>
      <c r="Q50" s="57">
        <f>IF('Submission Template'!$AX$26=1,IF($AS50=1,MAX(IF(AND($AV50=1,'Submission Template'!$L46="yes"),0,IF('Submission Template'!$L46="yes",(P50+'Submission Template'!S46-('Submission Template'!T46+0.25*O50)),Q49)),0),""),"")</f>
      </c>
      <c r="R50" s="57">
        <f t="shared" si="5"/>
      </c>
      <c r="S50" s="58">
        <f t="shared" si="6"/>
      </c>
      <c r="T50" s="58">
        <f t="shared" si="7"/>
      </c>
      <c r="U50" s="59">
        <f>IF(Q50&lt;&gt;"",IF($AW50=1,IF(AND(T50&lt;&gt;1,S50=1,N50&lt;'Submission Template'!T46),1,0),U49),"")</f>
      </c>
      <c r="V50" s="55">
        <f>IF('Submission Template'!$AY$26=1,IF(AND('Submission Template'!$R$9="yes",$AV50&lt;&gt;""),MAX($AV50-1,0),$AV50),"")</f>
      </c>
      <c r="W50" s="33">
        <f t="shared" si="8"/>
      </c>
      <c r="X50" s="56">
        <f>IF('Submission Template'!$AY$26=1,IF(AND('Submission Template'!$L46&lt;&gt;"no",'Submission Template'!X46&lt;&gt;""),AVERAGE(AZ$28:AZ50),""),"")</f>
      </c>
      <c r="Y50" s="56">
        <f>IF('Submission Template'!$AY$26=1,IF($AV50&gt;1,IF(AND('Submission Template'!$L46&lt;&gt;"no",'Submission Template'!X46&lt;&gt;""),STDEV(AZ$28:AZ50),""),""),"")</f>
      </c>
      <c r="Z50" s="57">
        <f>IF('Submission Template'!$AY$26=1,IF('Submission Template'!X46&lt;&gt;"",IF('Submission Template'!$L45="no",Z49,AA49),""),"")</f>
      </c>
      <c r="AA50" s="57">
        <f>IF('Submission Template'!$AY$26=1,IF($AT50=1,MAX(IF(AND($AV50=1,'Submission Template'!$L46="yes"),0,IF('Submission Template'!$L46="yes",(Z50+'Submission Template'!X46-('Submission Template'!Y46+0.25*Y50)),AA49)),0),""),"")</f>
      </c>
      <c r="AB50" s="57">
        <f t="shared" si="9"/>
      </c>
      <c r="AC50" s="58">
        <f t="shared" si="10"/>
      </c>
      <c r="AD50" s="58">
        <f t="shared" si="11"/>
      </c>
      <c r="AE50" s="59">
        <f>IF(AA50&lt;&gt;"",IF($AW50=1,IF(AND(AD50&lt;&gt;1,AC50=1,X50&lt;'Submission Template'!Y46),1,0),AE49),"")</f>
      </c>
      <c r="AF50" s="9"/>
      <c r="AG50" s="10">
        <f>IF(AND('Submission Template'!L46="yes",'Submission Template'!AD46="yes"),"Test cannot be invalid AND included in CumSum",IF(OR($Q50&gt;$R50,$G50&gt;H50,$AA50&gt;$AB50),"Warning:  CumSum statistic exceeds the Action Limit.",""))</f>
      </c>
      <c r="AH50" s="9"/>
      <c r="AI50" s="9"/>
      <c r="AJ50" s="9"/>
      <c r="AK50" s="9"/>
      <c r="AL50" s="9"/>
      <c r="AM50" s="9"/>
      <c r="AN50" s="9"/>
      <c r="AO50" s="9"/>
      <c r="AP50" s="9"/>
      <c r="AQ50" s="95"/>
      <c r="AR50" s="97">
        <f>IF(AND('Submission Template'!O46&lt;&gt;"",'Submission Template'!N46&lt;&gt;"",'Submission Template'!L46&lt;&gt;""),1,0)</f>
        <v>0</v>
      </c>
      <c r="AS50" s="97">
        <f>IF(AND('Submission Template'!T46&lt;&gt;"",'Submission Template'!S46&lt;&gt;"",'Submission Template'!L46&lt;&gt;""),1,0)</f>
        <v>0</v>
      </c>
      <c r="AT50" s="97">
        <f>IF(AND('Submission Template'!Y46&lt;&gt;"",'Submission Template'!X46&lt;&gt;"",'Submission Template'!L46&lt;&gt;""),1,0)</f>
        <v>0</v>
      </c>
      <c r="AU50" s="97">
        <f t="shared" si="13"/>
      </c>
      <c r="AV50" s="97">
        <f>IF(OR('Submission Template'!N46&lt;&gt;"",'Submission Template'!S46&lt;&gt;""),IF('Submission Template'!L46="yes",AV49+1,AV49),"")</f>
      </c>
      <c r="AW50" s="97">
        <f>IF(OR('Submission Template'!N46&lt;&gt;"",'Submission Template'!S46&lt;&gt;""),IF('Submission Template'!L46="yes",1,0),"")</f>
      </c>
      <c r="AX50" s="97">
        <f>IF(AND('Submission Template'!L46="yes",'Submission Template'!N46&lt;&gt;""),'Submission Template'!N46,"")</f>
      </c>
      <c r="AY50" s="97">
        <f>IF(AND('Submission Template'!L46="yes",'Submission Template'!S46&lt;&gt;""),'Submission Template'!S46,"")</f>
      </c>
      <c r="AZ50" s="97">
        <f>IF(AND('Submission Template'!L46="yes",'Submission Template'!X46&lt;&gt;""),'Submission Template'!X46,"")</f>
      </c>
      <c r="BA50" s="97"/>
      <c r="BB50" s="97">
        <f t="shared" si="12"/>
        <v>22</v>
      </c>
      <c r="BC50" s="99">
        <v>1.72</v>
      </c>
      <c r="BD50" s="97"/>
      <c r="BE50" s="117">
        <f>IF(AND($B50&lt;&gt;"",'Submission Template'!$R$9="yes",'Submission Template'!$R$10&lt;&gt;""),'Submission Template'!$R$10,IF('Submission Template'!$AW$26=1,IF(AND('Submission Template'!$L46="yes",$AV50&gt;1),ROUND((($AU50*$E50)/($D50-'Submission Template'!$O46))^2+1,1),""),""))</f>
      </c>
      <c r="BF50" s="125">
        <f>IF(AND($B50&lt;&gt;"",'Submission Template'!$R$9="yes",'Submission Template'!$R$10&lt;&gt;""),'Submission Template'!$R$10,IF('Submission Template'!$AX$26=1,IF(AND('Submission Template'!$L46="yes",$AV50&gt;1),ROUND((($AU50*O50)/(N50-'Submission Template'!T46))^2+1,1),""),""))</f>
      </c>
      <c r="BG50" s="117">
        <f>IF(AND($B50&lt;&gt;"",'Submission Template'!$R$9="yes",'Submission Template'!$R$10&lt;&gt;""),'Submission Template'!$R$10,IF('Submission Template'!$AY$26=1,IF(AND('Submission Template'!$L46="yes",$AV50&gt;1),ROUND((($AU50*$Y50)/($X50-'Submission Template'!$Y46))^2+1,1),""),""))</f>
      </c>
      <c r="BH50" s="9"/>
      <c r="BI50" s="9"/>
      <c r="BJ50" s="9"/>
      <c r="BK50" s="9"/>
      <c r="BL50" s="9"/>
      <c r="BM50" s="9"/>
      <c r="BN50" s="9"/>
      <c r="BO50" s="9"/>
      <c r="BP50" s="9"/>
      <c r="BQ50" s="9"/>
      <c r="BR50" s="9"/>
      <c r="BS50" s="9"/>
      <c r="BT50" s="9"/>
      <c r="BU50" s="9"/>
      <c r="BV50" s="9"/>
      <c r="BW50" s="9"/>
      <c r="BX50" s="9"/>
      <c r="BY50" s="9"/>
      <c r="BZ50" s="9"/>
      <c r="CA50" s="9"/>
      <c r="CB50" s="9"/>
      <c r="CC50" s="9"/>
      <c r="CD50" s="9"/>
      <c r="CE50" s="9"/>
      <c r="CF50" s="9"/>
    </row>
    <row r="51" spans="2:84" ht="12.75">
      <c r="B51" s="55">
        <f>IF('Submission Template'!$AW$26=1,IF(AND('Submission Template'!$R$9="yes",$AV51&lt;&gt;""),MAX($AV51-1,0),$AV51),"")</f>
      </c>
      <c r="C51" s="33">
        <f t="shared" si="1"/>
      </c>
      <c r="D51" s="56">
        <f>IF('Submission Template'!$AW$26=1,IF(AND('Submission Template'!$L47&lt;&gt;"no",'Submission Template'!N47&lt;&gt;""),AVERAGE(AX$28:AX51),""),"")</f>
      </c>
      <c r="E51" s="56">
        <f>IF('Submission Template'!$AW$26=1,IF($AV51&gt;1,IF(AND('Submission Template'!$L47&lt;&gt;"no",'Submission Template'!N47&lt;&gt;""),STDEV(AX$28:AX51),""),""),"")</f>
      </c>
      <c r="F51" s="57">
        <f>IF('Submission Template'!$AW$26=1,IF('Submission Template'!N47&lt;&gt;"",IF('Submission Template'!$L46="no",F50,G50),""),"")</f>
      </c>
      <c r="G51" s="57">
        <f>IF('Submission Template'!$AW$26=1,IF($AR51=1,MAX(IF(AND($AV51=1,'Submission Template'!$L47="yes"),0,IF('Submission Template'!$L47="yes",(F51+'Submission Template'!N47-('Submission Template'!O47+0.25*E51)),G50)),0),""),"")</f>
      </c>
      <c r="H51" s="57">
        <f t="shared" si="2"/>
      </c>
      <c r="I51" s="58">
        <f t="shared" si="3"/>
      </c>
      <c r="J51" s="58">
        <f t="shared" si="4"/>
      </c>
      <c r="K51" s="59">
        <f>IF(G51&lt;&gt;"",IF($AW51=1,IF(AND(J51&lt;&gt;1,I51=1,D51&lt;'Submission Template'!O47),1,0),K50),"")</f>
      </c>
      <c r="L51" s="55">
        <f>IF('Submission Template'!$AX$26=1,IF(AND('Submission Template'!$R$9="yes",$AV51&lt;&gt;""),MAX($AV51-1,0),$AV51),"")</f>
      </c>
      <c r="M51" s="33">
        <f t="shared" si="0"/>
      </c>
      <c r="N51" s="56">
        <f>IF('Submission Template'!$AX$26=1,IF(AND('Submission Template'!$L47&lt;&gt;"no",'Submission Template'!S47&lt;&gt;""),AVERAGE(AY$28:AY51),""),"")</f>
      </c>
      <c r="O51" s="56">
        <f>IF('Submission Template'!$AX$26=1,IF($AV51&gt;1,IF(AND('Submission Template'!$L47&lt;&gt;"no",'Submission Template'!S47&lt;&gt;""),STDEV(AY$28:AY51),""),""),"")</f>
      </c>
      <c r="P51" s="57">
        <f>IF('Submission Template'!$AX$26=1,IF('Submission Template'!S47&lt;&gt;"",IF('Submission Template'!$L46="no",P50,Q50),""),"")</f>
      </c>
      <c r="Q51" s="57">
        <f>IF('Submission Template'!$AX$26=1,IF($AS51=1,MAX(IF(AND($AV51=1,'Submission Template'!$L47="yes"),0,IF('Submission Template'!$L47="yes",(P51+'Submission Template'!S47-('Submission Template'!T47+0.25*O51)),Q50)),0),""),"")</f>
      </c>
      <c r="R51" s="57">
        <f t="shared" si="5"/>
      </c>
      <c r="S51" s="58">
        <f t="shared" si="6"/>
      </c>
      <c r="T51" s="58">
        <f t="shared" si="7"/>
      </c>
      <c r="U51" s="59">
        <f>IF(Q51&lt;&gt;"",IF($AW51=1,IF(AND(T51&lt;&gt;1,S51=1,N51&lt;'Submission Template'!T47),1,0),U50),"")</f>
      </c>
      <c r="V51" s="55">
        <f>IF('Submission Template'!$AY$26=1,IF(AND('Submission Template'!$R$9="yes",$AV51&lt;&gt;""),MAX($AV51-1,0),$AV51),"")</f>
      </c>
      <c r="W51" s="33">
        <f t="shared" si="8"/>
      </c>
      <c r="X51" s="56">
        <f>IF('Submission Template'!$AY$26=1,IF(AND('Submission Template'!$L47&lt;&gt;"no",'Submission Template'!X47&lt;&gt;""),AVERAGE(AZ$28:AZ51),""),"")</f>
      </c>
      <c r="Y51" s="56">
        <f>IF('Submission Template'!$AY$26=1,IF($AV51&gt;1,IF(AND('Submission Template'!$L47&lt;&gt;"no",'Submission Template'!X47&lt;&gt;""),STDEV(AZ$28:AZ51),""),""),"")</f>
      </c>
      <c r="Z51" s="57">
        <f>IF('Submission Template'!$AY$26=1,IF('Submission Template'!X47&lt;&gt;"",IF('Submission Template'!$L46="no",Z50,AA50),""),"")</f>
      </c>
      <c r="AA51" s="57">
        <f>IF('Submission Template'!$AY$26=1,IF($AT51=1,MAX(IF(AND($AV51=1,'Submission Template'!$L47="yes"),0,IF('Submission Template'!$L47="yes",(Z51+'Submission Template'!X47-('Submission Template'!Y47+0.25*Y51)),AA50)),0),""),"")</f>
      </c>
      <c r="AB51" s="57">
        <f t="shared" si="9"/>
      </c>
      <c r="AC51" s="58">
        <f t="shared" si="10"/>
      </c>
      <c r="AD51" s="58">
        <f t="shared" si="11"/>
      </c>
      <c r="AE51" s="59">
        <f>IF(AA51&lt;&gt;"",IF($AW51=1,IF(AND(AD51&lt;&gt;1,AC51=1,X51&lt;'Submission Template'!Y47),1,0),AE50),"")</f>
      </c>
      <c r="AF51" s="9"/>
      <c r="AG51" s="10">
        <f>IF(AND('Submission Template'!L47="yes",'Submission Template'!AD47="yes"),"Test cannot be invalid AND included in CumSum",IF(OR($Q51&gt;$R51,$G51&gt;H51,$AA51&gt;$AB51),"Warning:  CumSum statistic exceeds the Action Limit.",""))</f>
      </c>
      <c r="AH51" s="9"/>
      <c r="AI51" s="9"/>
      <c r="AJ51" s="9"/>
      <c r="AK51" s="9"/>
      <c r="AL51" s="9"/>
      <c r="AM51" s="9"/>
      <c r="AN51" s="9"/>
      <c r="AO51" s="9"/>
      <c r="AP51" s="9"/>
      <c r="AQ51" s="95"/>
      <c r="AR51" s="97">
        <f>IF(AND('Submission Template'!O47&lt;&gt;"",'Submission Template'!N47&lt;&gt;"",'Submission Template'!L47&lt;&gt;""),1,0)</f>
        <v>0</v>
      </c>
      <c r="AS51" s="97">
        <f>IF(AND('Submission Template'!T47&lt;&gt;"",'Submission Template'!S47&lt;&gt;"",'Submission Template'!L47&lt;&gt;""),1,0)</f>
        <v>0</v>
      </c>
      <c r="AT51" s="97">
        <f>IF(AND('Submission Template'!Y47&lt;&gt;"",'Submission Template'!X47&lt;&gt;"",'Submission Template'!L47&lt;&gt;""),1,0)</f>
        <v>0</v>
      </c>
      <c r="AU51" s="97">
        <f t="shared" si="13"/>
      </c>
      <c r="AV51" s="97">
        <f>IF(OR('Submission Template'!N47&lt;&gt;"",'Submission Template'!S47&lt;&gt;""),IF('Submission Template'!L47="yes",AV50+1,AV50),"")</f>
      </c>
      <c r="AW51" s="97">
        <f>IF(OR('Submission Template'!N47&lt;&gt;"",'Submission Template'!S47&lt;&gt;""),IF('Submission Template'!L47="yes",1,0),"")</f>
      </c>
      <c r="AX51" s="97">
        <f>IF(AND('Submission Template'!L47="yes",'Submission Template'!N47&lt;&gt;""),'Submission Template'!N47,"")</f>
      </c>
      <c r="AY51" s="97">
        <f>IF(AND('Submission Template'!L47="yes",'Submission Template'!S47&lt;&gt;""),'Submission Template'!S47,"")</f>
      </c>
      <c r="AZ51" s="97">
        <f>IF(AND('Submission Template'!L47="yes",'Submission Template'!X47&lt;&gt;""),'Submission Template'!X47,"")</f>
      </c>
      <c r="BA51" s="97"/>
      <c r="BB51" s="97">
        <f t="shared" si="12"/>
        <v>23</v>
      </c>
      <c r="BC51" s="99">
        <v>1.72</v>
      </c>
      <c r="BD51" s="97"/>
      <c r="BE51" s="117">
        <f>IF(AND($B51&lt;&gt;"",'Submission Template'!$R$9="yes",'Submission Template'!$R$10&lt;&gt;""),'Submission Template'!$R$10,IF('Submission Template'!$AW$26=1,IF(AND('Submission Template'!$L47="yes",$AV51&gt;1),ROUND((($AU51*$E51)/($D51-'Submission Template'!$O47))^2+1,1),""),""))</f>
      </c>
      <c r="BF51" s="125">
        <f>IF(AND($B51&lt;&gt;"",'Submission Template'!$R$9="yes",'Submission Template'!$R$10&lt;&gt;""),'Submission Template'!$R$10,IF('Submission Template'!$AX$26=1,IF(AND('Submission Template'!$L47="yes",$AV51&gt;1),ROUND((($AU51*O51)/(N51-'Submission Template'!T47))^2+1,1),""),""))</f>
      </c>
      <c r="BG51" s="117">
        <f>IF(AND($B51&lt;&gt;"",'Submission Template'!$R$9="yes",'Submission Template'!$R$10&lt;&gt;""),'Submission Template'!$R$10,IF('Submission Template'!$AY$26=1,IF(AND('Submission Template'!$L47="yes",$AV51&gt;1),ROUND((($AU51*$Y51)/($X51-'Submission Template'!$Y47))^2+1,1),""),""))</f>
      </c>
      <c r="BH51" s="9"/>
      <c r="BI51" s="9"/>
      <c r="BJ51" s="9"/>
      <c r="BK51" s="9"/>
      <c r="BL51" s="9"/>
      <c r="BM51" s="9"/>
      <c r="BN51" s="9"/>
      <c r="BO51" s="9"/>
      <c r="BP51" s="9"/>
      <c r="BQ51" s="9"/>
      <c r="BR51" s="9"/>
      <c r="BS51" s="9"/>
      <c r="BT51" s="9"/>
      <c r="BU51" s="9"/>
      <c r="BV51" s="9"/>
      <c r="BW51" s="9"/>
      <c r="BX51" s="9"/>
      <c r="BY51" s="9"/>
      <c r="BZ51" s="9"/>
      <c r="CA51" s="9"/>
      <c r="CB51" s="9"/>
      <c r="CC51" s="9"/>
      <c r="CD51" s="9"/>
      <c r="CE51" s="9"/>
      <c r="CF51" s="9"/>
    </row>
    <row r="52" spans="2:84" ht="12.75">
      <c r="B52" s="55">
        <f>IF('Submission Template'!$AW$26=1,IF(AND('Submission Template'!$R$9="yes",$AV52&lt;&gt;""),MAX($AV52-1,0),$AV52),"")</f>
      </c>
      <c r="C52" s="33">
        <f t="shared" si="1"/>
      </c>
      <c r="D52" s="56">
        <f>IF('Submission Template'!$AW$26=1,IF(AND('Submission Template'!$L48&lt;&gt;"no",'Submission Template'!N48&lt;&gt;""),AVERAGE(AX$28:AX52),""),"")</f>
      </c>
      <c r="E52" s="56">
        <f>IF('Submission Template'!$AW$26=1,IF($AV52&gt;1,IF(AND('Submission Template'!$L48&lt;&gt;"no",'Submission Template'!N48&lt;&gt;""),STDEV(AX$28:AX52),""),""),"")</f>
      </c>
      <c r="F52" s="57">
        <f>IF('Submission Template'!$AW$26=1,IF('Submission Template'!N48&lt;&gt;"",IF('Submission Template'!$L47="no",F51,G51),""),"")</f>
      </c>
      <c r="G52" s="57">
        <f>IF('Submission Template'!$AW$26=1,IF($AR52=1,MAX(IF(AND($AV52=1,'Submission Template'!$L48="yes"),0,IF('Submission Template'!$L48="yes",(F52+'Submission Template'!N48-('Submission Template'!O48+0.25*E52)),G51)),0),""),"")</f>
      </c>
      <c r="H52" s="57">
        <f t="shared" si="2"/>
      </c>
      <c r="I52" s="58">
        <f t="shared" si="3"/>
      </c>
      <c r="J52" s="58">
        <f t="shared" si="4"/>
      </c>
      <c r="K52" s="59">
        <f>IF(G52&lt;&gt;"",IF($AW52=1,IF(AND(J52&lt;&gt;1,I52=1,D52&lt;'Submission Template'!O48),1,0),K51),"")</f>
      </c>
      <c r="L52" s="55">
        <f>IF('Submission Template'!$AX$26=1,IF(AND('Submission Template'!$R$9="yes",$AV52&lt;&gt;""),MAX($AV52-1,0),$AV52),"")</f>
      </c>
      <c r="M52" s="33">
        <f t="shared" si="0"/>
      </c>
      <c r="N52" s="56">
        <f>IF('Submission Template'!$AX$26=1,IF(AND('Submission Template'!$L48&lt;&gt;"no",'Submission Template'!S48&lt;&gt;""),AVERAGE(AY$28:AY52),""),"")</f>
      </c>
      <c r="O52" s="56">
        <f>IF('Submission Template'!$AX$26=1,IF($AV52&gt;1,IF(AND('Submission Template'!$L48&lt;&gt;"no",'Submission Template'!S48&lt;&gt;""),STDEV(AY$28:AY52),""),""),"")</f>
      </c>
      <c r="P52" s="57">
        <f>IF('Submission Template'!$AX$26=1,IF('Submission Template'!S48&lt;&gt;"",IF('Submission Template'!$L47="no",P51,Q51),""),"")</f>
      </c>
      <c r="Q52" s="57">
        <f>IF('Submission Template'!$AX$26=1,IF($AS52=1,MAX(IF(AND($AV52=1,'Submission Template'!$L48="yes"),0,IF('Submission Template'!$L48="yes",(P52+'Submission Template'!S48-('Submission Template'!T48+0.25*O52)),Q51)),0),""),"")</f>
      </c>
      <c r="R52" s="57">
        <f t="shared" si="5"/>
      </c>
      <c r="S52" s="58">
        <f t="shared" si="6"/>
      </c>
      <c r="T52" s="58">
        <f t="shared" si="7"/>
      </c>
      <c r="U52" s="59">
        <f>IF(Q52&lt;&gt;"",IF($AW52=1,IF(AND(T52&lt;&gt;1,S52=1,N52&lt;'Submission Template'!T48),1,0),U51),"")</f>
      </c>
      <c r="V52" s="55">
        <f>IF('Submission Template'!$AY$26=1,IF(AND('Submission Template'!$R$9="yes",$AV52&lt;&gt;""),MAX($AV52-1,0),$AV52),"")</f>
      </c>
      <c r="W52" s="33">
        <f t="shared" si="8"/>
      </c>
      <c r="X52" s="56">
        <f>IF('Submission Template'!$AY$26=1,IF(AND('Submission Template'!$L48&lt;&gt;"no",'Submission Template'!X48&lt;&gt;""),AVERAGE(AZ$28:AZ52),""),"")</f>
      </c>
      <c r="Y52" s="56">
        <f>IF('Submission Template'!$AY$26=1,IF($AV52&gt;1,IF(AND('Submission Template'!$L48&lt;&gt;"no",'Submission Template'!X48&lt;&gt;""),STDEV(AZ$28:AZ52),""),""),"")</f>
      </c>
      <c r="Z52" s="57">
        <f>IF('Submission Template'!$AY$26=1,IF('Submission Template'!X48&lt;&gt;"",IF('Submission Template'!$L47="no",Z51,AA51),""),"")</f>
      </c>
      <c r="AA52" s="57">
        <f>IF('Submission Template'!$AY$26=1,IF($AT52=1,MAX(IF(AND($AV52=1,'Submission Template'!$L48="yes"),0,IF('Submission Template'!$L48="yes",(Z52+'Submission Template'!X48-('Submission Template'!Y48+0.25*Y52)),AA51)),0),""),"")</f>
      </c>
      <c r="AB52" s="57">
        <f t="shared" si="9"/>
      </c>
      <c r="AC52" s="58">
        <f t="shared" si="10"/>
      </c>
      <c r="AD52" s="58">
        <f t="shared" si="11"/>
      </c>
      <c r="AE52" s="59">
        <f>IF(AA52&lt;&gt;"",IF($AW52=1,IF(AND(AD52&lt;&gt;1,AC52=1,X52&lt;'Submission Template'!Y48),1,0),AE51),"")</f>
      </c>
      <c r="AF52" s="9"/>
      <c r="AG52" s="10">
        <f>IF(AND('Submission Template'!L48="yes",'Submission Template'!AD48="yes"),"Test cannot be invalid AND included in CumSum",IF(OR($Q52&gt;$R52,$G52&gt;H52,$AA52&gt;$AB52),"Warning:  CumSum statistic exceeds the Action Limit.",""))</f>
      </c>
      <c r="AH52" s="9"/>
      <c r="AI52" s="9"/>
      <c r="AJ52" s="9"/>
      <c r="AK52" s="9"/>
      <c r="AL52" s="9"/>
      <c r="AM52" s="9"/>
      <c r="AN52" s="9"/>
      <c r="AO52" s="9"/>
      <c r="AP52" s="9"/>
      <c r="AQ52" s="95"/>
      <c r="AR52" s="97">
        <f>IF(AND('Submission Template'!O48&lt;&gt;"",'Submission Template'!N48&lt;&gt;"",'Submission Template'!L48&lt;&gt;""),1,0)</f>
        <v>0</v>
      </c>
      <c r="AS52" s="97">
        <f>IF(AND('Submission Template'!T48&lt;&gt;"",'Submission Template'!S48&lt;&gt;"",'Submission Template'!L48&lt;&gt;""),1,0)</f>
        <v>0</v>
      </c>
      <c r="AT52" s="97">
        <f>IF(AND('Submission Template'!Y48&lt;&gt;"",'Submission Template'!X48&lt;&gt;"",'Submission Template'!L48&lt;&gt;""),1,0)</f>
        <v>0</v>
      </c>
      <c r="AU52" s="97">
        <f t="shared" si="13"/>
      </c>
      <c r="AV52" s="97">
        <f>IF(OR('Submission Template'!N48&lt;&gt;"",'Submission Template'!S48&lt;&gt;""),IF('Submission Template'!L48="yes",AV51+1,AV51),"")</f>
      </c>
      <c r="AW52" s="97">
        <f>IF(OR('Submission Template'!N48&lt;&gt;"",'Submission Template'!S48&lt;&gt;""),IF('Submission Template'!L48="yes",1,0),"")</f>
      </c>
      <c r="AX52" s="97">
        <f>IF(AND('Submission Template'!L48="yes",'Submission Template'!N48&lt;&gt;""),'Submission Template'!N48,"")</f>
      </c>
      <c r="AY52" s="97">
        <f>IF(AND('Submission Template'!L48="yes",'Submission Template'!S48&lt;&gt;""),'Submission Template'!S48,"")</f>
      </c>
      <c r="AZ52" s="97">
        <f>IF(AND('Submission Template'!L48="yes",'Submission Template'!X48&lt;&gt;""),'Submission Template'!X48,"")</f>
      </c>
      <c r="BA52" s="97"/>
      <c r="BB52" s="97">
        <f t="shared" si="12"/>
        <v>24</v>
      </c>
      <c r="BC52" s="99">
        <v>1.71</v>
      </c>
      <c r="BD52" s="97"/>
      <c r="BE52" s="117">
        <f>IF(AND($B52&lt;&gt;"",'Submission Template'!$R$9="yes",'Submission Template'!$R$10&lt;&gt;""),'Submission Template'!$R$10,IF('Submission Template'!$AW$26=1,IF(AND('Submission Template'!$L48="yes",$AV52&gt;1),ROUND((($AU52*$E52)/($D52-'Submission Template'!$O48))^2+1,1),""),""))</f>
      </c>
      <c r="BF52" s="125">
        <f>IF(AND($B52&lt;&gt;"",'Submission Template'!$R$9="yes",'Submission Template'!$R$10&lt;&gt;""),'Submission Template'!$R$10,IF('Submission Template'!$AX$26=1,IF(AND('Submission Template'!$L48="yes",$AV52&gt;1),ROUND((($AU52*O52)/(N52-'Submission Template'!T48))^2+1,1),""),""))</f>
      </c>
      <c r="BG52" s="117">
        <f>IF(AND($B52&lt;&gt;"",'Submission Template'!$R$9="yes",'Submission Template'!$R$10&lt;&gt;""),'Submission Template'!$R$10,IF('Submission Template'!$AY$26=1,IF(AND('Submission Template'!$L48="yes",$AV52&gt;1),ROUND((($AU52*$Y52)/($X52-'Submission Template'!$Y48))^2+1,1),""),""))</f>
      </c>
      <c r="BH52" s="9"/>
      <c r="BI52" s="9"/>
      <c r="BJ52" s="9"/>
      <c r="BK52" s="9"/>
      <c r="BL52" s="9"/>
      <c r="BM52" s="9"/>
      <c r="BN52" s="9"/>
      <c r="BO52" s="9"/>
      <c r="BP52" s="9"/>
      <c r="BQ52" s="9"/>
      <c r="BR52" s="9"/>
      <c r="BS52" s="9"/>
      <c r="BT52" s="9"/>
      <c r="BU52" s="9"/>
      <c r="BV52" s="9"/>
      <c r="BW52" s="9"/>
      <c r="BX52" s="9"/>
      <c r="BY52" s="9"/>
      <c r="BZ52" s="9"/>
      <c r="CA52" s="9"/>
      <c r="CB52" s="9"/>
      <c r="CC52" s="9"/>
      <c r="CD52" s="9"/>
      <c r="CE52" s="9"/>
      <c r="CF52" s="9"/>
    </row>
    <row r="53" spans="2:84" ht="12.75">
      <c r="B53" s="55">
        <f>IF('Submission Template'!$AW$26=1,IF(AND('Submission Template'!$R$9="yes",$AV53&lt;&gt;""),MAX($AV53-1,0),$AV53),"")</f>
      </c>
      <c r="C53" s="33">
        <f t="shared" si="1"/>
      </c>
      <c r="D53" s="56">
        <f>IF('Submission Template'!$AW$26=1,IF(AND('Submission Template'!$L49&lt;&gt;"no",'Submission Template'!N49&lt;&gt;""),AVERAGE(AX$28:AX53),""),"")</f>
      </c>
      <c r="E53" s="56">
        <f>IF('Submission Template'!$AW$26=1,IF($AV53&gt;1,IF(AND('Submission Template'!$L49&lt;&gt;"no",'Submission Template'!N49&lt;&gt;""),STDEV(AX$28:AX53),""),""),"")</f>
      </c>
      <c r="F53" s="57">
        <f>IF('Submission Template'!$AW$26=1,IF('Submission Template'!N49&lt;&gt;"",IF('Submission Template'!$L48="no",F52,G52),""),"")</f>
      </c>
      <c r="G53" s="57">
        <f>IF('Submission Template'!$AW$26=1,IF($AR53=1,MAX(IF(AND($AV53=1,'Submission Template'!$L49="yes"),0,IF('Submission Template'!$L49="yes",(F53+'Submission Template'!N49-('Submission Template'!O49+0.25*E53)),G52)),0),""),"")</f>
      </c>
      <c r="H53" s="57">
        <f t="shared" si="2"/>
      </c>
      <c r="I53" s="58">
        <f t="shared" si="3"/>
      </c>
      <c r="J53" s="58">
        <f t="shared" si="4"/>
      </c>
      <c r="K53" s="59">
        <f>IF(G53&lt;&gt;"",IF($AW53=1,IF(AND(J53&lt;&gt;1,I53=1,D53&lt;'Submission Template'!O49),1,0),K52),"")</f>
      </c>
      <c r="L53" s="55">
        <f>IF('Submission Template'!$AX$26=1,IF(AND('Submission Template'!$R$9="yes",$AV53&lt;&gt;""),MAX($AV53-1,0),$AV53),"")</f>
      </c>
      <c r="M53" s="33">
        <f t="shared" si="0"/>
      </c>
      <c r="N53" s="56">
        <f>IF('Submission Template'!$AX$26=1,IF(AND('Submission Template'!$L49&lt;&gt;"no",'Submission Template'!S49&lt;&gt;""),AVERAGE(AY$28:AY53),""),"")</f>
      </c>
      <c r="O53" s="56">
        <f>IF('Submission Template'!$AX$26=1,IF($AV53&gt;1,IF(AND('Submission Template'!$L49&lt;&gt;"no",'Submission Template'!S49&lt;&gt;""),STDEV(AY$28:AY53),""),""),"")</f>
      </c>
      <c r="P53" s="57">
        <f>IF('Submission Template'!$AX$26=1,IF('Submission Template'!S49&lt;&gt;"",IF('Submission Template'!$L48="no",P52,Q52),""),"")</f>
      </c>
      <c r="Q53" s="57">
        <f>IF('Submission Template'!$AX$26=1,IF($AS53=1,MAX(IF(AND($AV53=1,'Submission Template'!$L49="yes"),0,IF('Submission Template'!$L49="yes",(P53+'Submission Template'!S49-('Submission Template'!T49+0.25*O53)),Q52)),0),""),"")</f>
      </c>
      <c r="R53" s="57">
        <f t="shared" si="5"/>
      </c>
      <c r="S53" s="58">
        <f t="shared" si="6"/>
      </c>
      <c r="T53" s="58">
        <f t="shared" si="7"/>
      </c>
      <c r="U53" s="59">
        <f>IF(Q53&lt;&gt;"",IF($AW53=1,IF(AND(T53&lt;&gt;1,S53=1,N53&lt;'Submission Template'!T49),1,0),U52),"")</f>
      </c>
      <c r="V53" s="55">
        <f>IF('Submission Template'!$AY$26=1,IF(AND('Submission Template'!$R$9="yes",$AV53&lt;&gt;""),MAX($AV53-1,0),$AV53),"")</f>
      </c>
      <c r="W53" s="33">
        <f t="shared" si="8"/>
      </c>
      <c r="X53" s="56">
        <f>IF('Submission Template'!$AY$26=1,IF(AND('Submission Template'!$L49&lt;&gt;"no",'Submission Template'!X49&lt;&gt;""),AVERAGE(AZ$28:AZ53),""),"")</f>
      </c>
      <c r="Y53" s="56">
        <f>IF('Submission Template'!$AY$26=1,IF($AV53&gt;1,IF(AND('Submission Template'!$L49&lt;&gt;"no",'Submission Template'!X49&lt;&gt;""),STDEV(AZ$28:AZ53),""),""),"")</f>
      </c>
      <c r="Z53" s="57">
        <f>IF('Submission Template'!$AY$26=1,IF('Submission Template'!X49&lt;&gt;"",IF('Submission Template'!$L48="no",Z52,AA52),""),"")</f>
      </c>
      <c r="AA53" s="57">
        <f>IF('Submission Template'!$AY$26=1,IF($AT53=1,MAX(IF(AND($AV53=1,'Submission Template'!$L49="yes"),0,IF('Submission Template'!$L49="yes",(Z53+'Submission Template'!X49-('Submission Template'!Y49+0.25*Y53)),AA52)),0),""),"")</f>
      </c>
      <c r="AB53" s="57">
        <f t="shared" si="9"/>
      </c>
      <c r="AC53" s="58">
        <f t="shared" si="10"/>
      </c>
      <c r="AD53" s="58">
        <f t="shared" si="11"/>
      </c>
      <c r="AE53" s="59">
        <f>IF(AA53&lt;&gt;"",IF($AW53=1,IF(AND(AD53&lt;&gt;1,AC53=1,X53&lt;'Submission Template'!Y49),1,0),AE52),"")</f>
      </c>
      <c r="AF53" s="9"/>
      <c r="AG53" s="10">
        <f>IF(AND('Submission Template'!L49="yes",'Submission Template'!AD49="yes"),"Test cannot be invalid AND included in CumSum",IF(OR($Q53&gt;$R53,$G53&gt;H53,$AA53&gt;$AB53),"Warning:  CumSum statistic exceeds the Action Limit.",""))</f>
      </c>
      <c r="AH53" s="9"/>
      <c r="AI53" s="9"/>
      <c r="AJ53" s="9"/>
      <c r="AK53" s="9"/>
      <c r="AL53" s="9"/>
      <c r="AM53" s="9"/>
      <c r="AN53" s="9"/>
      <c r="AO53" s="9"/>
      <c r="AP53" s="9"/>
      <c r="AQ53" s="95"/>
      <c r="AR53" s="97">
        <f>IF(AND('Submission Template'!O49&lt;&gt;"",'Submission Template'!N49&lt;&gt;"",'Submission Template'!L49&lt;&gt;""),1,0)</f>
        <v>0</v>
      </c>
      <c r="AS53" s="97">
        <f>IF(AND('Submission Template'!T49&lt;&gt;"",'Submission Template'!S49&lt;&gt;"",'Submission Template'!L49&lt;&gt;""),1,0)</f>
        <v>0</v>
      </c>
      <c r="AT53" s="97">
        <f>IF(AND('Submission Template'!Y49&lt;&gt;"",'Submission Template'!X49&lt;&gt;"",'Submission Template'!L49&lt;&gt;""),1,0)</f>
        <v>0</v>
      </c>
      <c r="AU53" s="97">
        <f t="shared" si="13"/>
      </c>
      <c r="AV53" s="97">
        <f>IF(OR('Submission Template'!N49&lt;&gt;"",'Submission Template'!S49&lt;&gt;""),IF('Submission Template'!L49="yes",AV52+1,AV52),"")</f>
      </c>
      <c r="AW53" s="97">
        <f>IF(OR('Submission Template'!N49&lt;&gt;"",'Submission Template'!S49&lt;&gt;""),IF('Submission Template'!L49="yes",1,0),"")</f>
      </c>
      <c r="AX53" s="97">
        <f>IF(AND('Submission Template'!L49="yes",'Submission Template'!N49&lt;&gt;""),'Submission Template'!N49,"")</f>
      </c>
      <c r="AY53" s="97">
        <f>IF(AND('Submission Template'!L49="yes",'Submission Template'!S49&lt;&gt;""),'Submission Template'!S49,"")</f>
      </c>
      <c r="AZ53" s="97">
        <f>IF(AND('Submission Template'!L49="yes",'Submission Template'!X49&lt;&gt;""),'Submission Template'!X49,"")</f>
      </c>
      <c r="BA53" s="97"/>
      <c r="BB53" s="97">
        <f t="shared" si="12"/>
        <v>25</v>
      </c>
      <c r="BC53" s="99">
        <v>1.71</v>
      </c>
      <c r="BD53" s="97"/>
      <c r="BE53" s="117">
        <f>IF(AND($B53&lt;&gt;"",'Submission Template'!$R$9="yes",'Submission Template'!$R$10&lt;&gt;""),'Submission Template'!$R$10,IF('Submission Template'!$AW$26=1,IF(AND('Submission Template'!$L49="yes",$AV53&gt;1),ROUND((($AU53*$E53)/($D53-'Submission Template'!$O49))^2+1,1),""),""))</f>
      </c>
      <c r="BF53" s="125">
        <f>IF(AND($B53&lt;&gt;"",'Submission Template'!$R$9="yes",'Submission Template'!$R$10&lt;&gt;""),'Submission Template'!$R$10,IF('Submission Template'!$AX$26=1,IF(AND('Submission Template'!$L49="yes",$AV53&gt;1),ROUND((($AU53*O53)/(N53-'Submission Template'!T49))^2+1,1),""),""))</f>
      </c>
      <c r="BG53" s="117">
        <f>IF(AND($B53&lt;&gt;"",'Submission Template'!$R$9="yes",'Submission Template'!$R$10&lt;&gt;""),'Submission Template'!$R$10,IF('Submission Template'!$AY$26=1,IF(AND('Submission Template'!$L49="yes",$AV53&gt;1),ROUND((($AU53*$Y53)/($X53-'Submission Template'!$Y49))^2+1,1),""),""))</f>
      </c>
      <c r="BH53" s="9"/>
      <c r="BI53" s="9"/>
      <c r="BJ53" s="9"/>
      <c r="BK53" s="9"/>
      <c r="BL53" s="9"/>
      <c r="BM53" s="9"/>
      <c r="BN53" s="9"/>
      <c r="BO53" s="9"/>
      <c r="BP53" s="9"/>
      <c r="BQ53" s="9"/>
      <c r="BR53" s="9"/>
      <c r="BS53" s="9"/>
      <c r="BT53" s="9"/>
      <c r="BU53" s="9"/>
      <c r="BV53" s="9"/>
      <c r="BW53" s="9"/>
      <c r="BX53" s="9"/>
      <c r="BY53" s="9"/>
      <c r="BZ53" s="9"/>
      <c r="CA53" s="9"/>
      <c r="CB53" s="9"/>
      <c r="CC53" s="9"/>
      <c r="CD53" s="9"/>
      <c r="CE53" s="9"/>
      <c r="CF53" s="9"/>
    </row>
    <row r="54" spans="2:84" ht="12.75">
      <c r="B54" s="55">
        <f>IF('Submission Template'!$AW$26=1,IF(AND('Submission Template'!$R$9="yes",$AV54&lt;&gt;""),MAX($AV54-1,0),$AV54),"")</f>
      </c>
      <c r="C54" s="33">
        <f t="shared" si="1"/>
      </c>
      <c r="D54" s="56">
        <f>IF('Submission Template'!$AW$26=1,IF(AND('Submission Template'!$L50&lt;&gt;"no",'Submission Template'!N50&lt;&gt;""),AVERAGE(AX$28:AX54),""),"")</f>
      </c>
      <c r="E54" s="56">
        <f>IF('Submission Template'!$AW$26=1,IF($AV54&gt;1,IF(AND('Submission Template'!$L50&lt;&gt;"no",'Submission Template'!N50&lt;&gt;""),STDEV(AX$28:AX54),""),""),"")</f>
      </c>
      <c r="F54" s="57">
        <f>IF('Submission Template'!$AW$26=1,IF('Submission Template'!N50&lt;&gt;"",IF('Submission Template'!$L49="no",F53,G53),""),"")</f>
      </c>
      <c r="G54" s="57">
        <f>IF('Submission Template'!$AW$26=1,IF($AR54=1,MAX(IF(AND($AV54=1,'Submission Template'!$L50="yes"),0,IF('Submission Template'!$L50="yes",(F54+'Submission Template'!N50-('Submission Template'!O50+0.25*E54)),G53)),0),""),"")</f>
      </c>
      <c r="H54" s="57">
        <f t="shared" si="2"/>
      </c>
      <c r="I54" s="58">
        <f t="shared" si="3"/>
      </c>
      <c r="J54" s="58">
        <f t="shared" si="4"/>
      </c>
      <c r="K54" s="59">
        <f>IF(G54&lt;&gt;"",IF($AW54=1,IF(AND(J54&lt;&gt;1,I54=1,D54&lt;'Submission Template'!O50),1,0),K53),"")</f>
      </c>
      <c r="L54" s="55">
        <f>IF('Submission Template'!$AX$26=1,IF(AND('Submission Template'!$R$9="yes",$AV54&lt;&gt;""),MAX($AV54-1,0),$AV54),"")</f>
      </c>
      <c r="M54" s="33">
        <f t="shared" si="0"/>
      </c>
      <c r="N54" s="56">
        <f>IF('Submission Template'!$AX$26=1,IF(AND('Submission Template'!$L50&lt;&gt;"no",'Submission Template'!S50&lt;&gt;""),AVERAGE(AY$28:AY54),""),"")</f>
      </c>
      <c r="O54" s="56">
        <f>IF('Submission Template'!$AX$26=1,IF($AV54&gt;1,IF(AND('Submission Template'!$L50&lt;&gt;"no",'Submission Template'!S50&lt;&gt;""),STDEV(AY$28:AY54),""),""),"")</f>
      </c>
      <c r="P54" s="57">
        <f>IF('Submission Template'!$AX$26=1,IF('Submission Template'!S50&lt;&gt;"",IF('Submission Template'!$L49="no",P53,Q53),""),"")</f>
      </c>
      <c r="Q54" s="57">
        <f>IF('Submission Template'!$AX$26=1,IF($AS54=1,MAX(IF(AND($AV54=1,'Submission Template'!$L50="yes"),0,IF('Submission Template'!$L50="yes",(P54+'Submission Template'!S50-('Submission Template'!T50+0.25*O54)),Q53)),0),""),"")</f>
      </c>
      <c r="R54" s="57">
        <f t="shared" si="5"/>
      </c>
      <c r="S54" s="58">
        <f t="shared" si="6"/>
      </c>
      <c r="T54" s="58">
        <f t="shared" si="7"/>
      </c>
      <c r="U54" s="59">
        <f>IF(Q54&lt;&gt;"",IF($AW54=1,IF(AND(T54&lt;&gt;1,S54=1,N54&lt;'Submission Template'!T50),1,0),U53),"")</f>
      </c>
      <c r="V54" s="55">
        <f>IF('Submission Template'!$AY$26=1,IF(AND('Submission Template'!$R$9="yes",$AV54&lt;&gt;""),MAX($AV54-1,0),$AV54),"")</f>
      </c>
      <c r="W54" s="33">
        <f t="shared" si="8"/>
      </c>
      <c r="X54" s="56">
        <f>IF('Submission Template'!$AY$26=1,IF(AND('Submission Template'!$L50&lt;&gt;"no",'Submission Template'!X50&lt;&gt;""),AVERAGE(AZ$28:AZ54),""),"")</f>
      </c>
      <c r="Y54" s="56">
        <f>IF('Submission Template'!$AY$26=1,IF($AV54&gt;1,IF(AND('Submission Template'!$L50&lt;&gt;"no",'Submission Template'!X50&lt;&gt;""),STDEV(AZ$28:AZ54),""),""),"")</f>
      </c>
      <c r="Z54" s="57">
        <f>IF('Submission Template'!$AY$26=1,IF('Submission Template'!X50&lt;&gt;"",IF('Submission Template'!$L49="no",Z53,AA53),""),"")</f>
      </c>
      <c r="AA54" s="57">
        <f>IF('Submission Template'!$AY$26=1,IF($AT54=1,MAX(IF(AND($AV54=1,'Submission Template'!$L50="yes"),0,IF('Submission Template'!$L50="yes",(Z54+'Submission Template'!X50-('Submission Template'!Y50+0.25*Y54)),AA53)),0),""),"")</f>
      </c>
      <c r="AB54" s="57">
        <f t="shared" si="9"/>
      </c>
      <c r="AC54" s="58">
        <f t="shared" si="10"/>
      </c>
      <c r="AD54" s="58">
        <f t="shared" si="11"/>
      </c>
      <c r="AE54" s="59">
        <f>IF(AA54&lt;&gt;"",IF($AW54=1,IF(AND(AD54&lt;&gt;1,AC54=1,X54&lt;'Submission Template'!Y50),1,0),AE53),"")</f>
      </c>
      <c r="AF54" s="9"/>
      <c r="AG54" s="10">
        <f>IF(AND('Submission Template'!L50="yes",'Submission Template'!AD50="yes"),"Test cannot be invalid AND included in CumSum",IF(OR($Q54&gt;$R54,$G54&gt;H54,$AA54&gt;$AB54),"Warning:  CumSum statistic exceeds the Action Limit.",""))</f>
      </c>
      <c r="AH54" s="9"/>
      <c r="AI54" s="9"/>
      <c r="AJ54" s="9"/>
      <c r="AK54" s="9"/>
      <c r="AL54" s="9"/>
      <c r="AM54" s="9"/>
      <c r="AN54" s="9"/>
      <c r="AO54" s="9"/>
      <c r="AP54" s="9"/>
      <c r="AQ54" s="95"/>
      <c r="AR54" s="97">
        <f>IF(AND('Submission Template'!O50&lt;&gt;"",'Submission Template'!N50&lt;&gt;"",'Submission Template'!L50&lt;&gt;""),1,0)</f>
        <v>0</v>
      </c>
      <c r="AS54" s="97">
        <f>IF(AND('Submission Template'!T50&lt;&gt;"",'Submission Template'!S50&lt;&gt;"",'Submission Template'!L50&lt;&gt;""),1,0)</f>
        <v>0</v>
      </c>
      <c r="AT54" s="97">
        <f>IF(AND('Submission Template'!Y50&lt;&gt;"",'Submission Template'!X50&lt;&gt;"",'Submission Template'!L50&lt;&gt;""),1,0)</f>
        <v>0</v>
      </c>
      <c r="AU54" s="97">
        <f t="shared" si="13"/>
      </c>
      <c r="AV54" s="97">
        <f>IF(OR('Submission Template'!N50&lt;&gt;"",'Submission Template'!S50&lt;&gt;""),IF('Submission Template'!L50="yes",AV53+1,AV53),"")</f>
      </c>
      <c r="AW54" s="97">
        <f>IF(OR('Submission Template'!N50&lt;&gt;"",'Submission Template'!S50&lt;&gt;""),IF('Submission Template'!L50="yes",1,0),"")</f>
      </c>
      <c r="AX54" s="97">
        <f>IF(AND('Submission Template'!L50="yes",'Submission Template'!N50&lt;&gt;""),'Submission Template'!N50,"")</f>
      </c>
      <c r="AY54" s="97">
        <f>IF(AND('Submission Template'!L50="yes",'Submission Template'!S50&lt;&gt;""),'Submission Template'!S50,"")</f>
      </c>
      <c r="AZ54" s="97">
        <f>IF(AND('Submission Template'!L50="yes",'Submission Template'!X50&lt;&gt;""),'Submission Template'!X50,"")</f>
      </c>
      <c r="BA54" s="97"/>
      <c r="BB54" s="97">
        <f t="shared" si="12"/>
        <v>26</v>
      </c>
      <c r="BC54" s="99">
        <v>1.71</v>
      </c>
      <c r="BD54" s="97"/>
      <c r="BE54" s="117">
        <f>IF(AND($B54&lt;&gt;"",'Submission Template'!$R$9="yes",'Submission Template'!$R$10&lt;&gt;""),'Submission Template'!$R$10,IF('Submission Template'!$AW$26=1,IF(AND('Submission Template'!$L50="yes",$AV54&gt;1),ROUND((($AU54*$E54)/($D54-'Submission Template'!$O50))^2+1,1),""),""))</f>
      </c>
      <c r="BF54" s="125">
        <f>IF(AND($B54&lt;&gt;"",'Submission Template'!$R$9="yes",'Submission Template'!$R$10&lt;&gt;""),'Submission Template'!$R$10,IF('Submission Template'!$AX$26=1,IF(AND('Submission Template'!$L50="yes",$AV54&gt;1),ROUND((($AU54*O54)/(N54-'Submission Template'!T50))^2+1,1),""),""))</f>
      </c>
      <c r="BG54" s="117">
        <f>IF(AND($B54&lt;&gt;"",'Submission Template'!$R$9="yes",'Submission Template'!$R$10&lt;&gt;""),'Submission Template'!$R$10,IF('Submission Template'!$AY$26=1,IF(AND('Submission Template'!$L50="yes",$AV54&gt;1),ROUND((($AU54*$Y54)/($X54-'Submission Template'!$Y50))^2+1,1),""),""))</f>
      </c>
      <c r="BH54" s="9"/>
      <c r="BI54" s="9"/>
      <c r="BJ54" s="9"/>
      <c r="BK54" s="9"/>
      <c r="BL54" s="9"/>
      <c r="BM54" s="9"/>
      <c r="BN54" s="9"/>
      <c r="BO54" s="9"/>
      <c r="BP54" s="9"/>
      <c r="BQ54" s="9"/>
      <c r="BR54" s="9"/>
      <c r="BS54" s="9"/>
      <c r="BT54" s="9"/>
      <c r="BU54" s="9"/>
      <c r="BV54" s="9"/>
      <c r="BW54" s="9"/>
      <c r="BX54" s="9"/>
      <c r="BY54" s="9"/>
      <c r="BZ54" s="9"/>
      <c r="CA54" s="9"/>
      <c r="CB54" s="9"/>
      <c r="CC54" s="9"/>
      <c r="CD54" s="9"/>
      <c r="CE54" s="9"/>
      <c r="CF54" s="9"/>
    </row>
    <row r="55" spans="2:84" ht="12.75">
      <c r="B55" s="55">
        <f>IF('Submission Template'!$AW$26=1,IF(AND('Submission Template'!$R$9="yes",$AV55&lt;&gt;""),MAX($AV55-1,0),$AV55),"")</f>
      </c>
      <c r="C55" s="33">
        <f t="shared" si="1"/>
      </c>
      <c r="D55" s="56">
        <f>IF('Submission Template'!$AW$26=1,IF(AND('Submission Template'!$L51&lt;&gt;"no",'Submission Template'!N51&lt;&gt;""),AVERAGE(AX$28:AX55),""),"")</f>
      </c>
      <c r="E55" s="56">
        <f>IF('Submission Template'!$AW$26=1,IF($AV55&gt;1,IF(AND('Submission Template'!$L51&lt;&gt;"no",'Submission Template'!N51&lt;&gt;""),STDEV(AX$28:AX55),""),""),"")</f>
      </c>
      <c r="F55" s="57">
        <f>IF('Submission Template'!$AW$26=1,IF('Submission Template'!N51&lt;&gt;"",IF('Submission Template'!$L50="no",F54,G54),""),"")</f>
      </c>
      <c r="G55" s="57">
        <f>IF('Submission Template'!$AW$26=1,IF($AR55=1,MAX(IF(AND($AV55=1,'Submission Template'!$L51="yes"),0,IF('Submission Template'!$L51="yes",(F55+'Submission Template'!N51-('Submission Template'!O51+0.25*E55)),G54)),0),""),"")</f>
      </c>
      <c r="H55" s="57">
        <f t="shared" si="2"/>
      </c>
      <c r="I55" s="58">
        <f t="shared" si="3"/>
      </c>
      <c r="J55" s="58">
        <f t="shared" si="4"/>
      </c>
      <c r="K55" s="59">
        <f>IF(G55&lt;&gt;"",IF($AW55=1,IF(AND(J55&lt;&gt;1,I55=1,D55&lt;'Submission Template'!O51),1,0),K54),"")</f>
      </c>
      <c r="L55" s="55">
        <f>IF('Submission Template'!$AX$26=1,IF(AND('Submission Template'!$R$9="yes",$AV55&lt;&gt;""),MAX($AV55-1,0),$AV55),"")</f>
      </c>
      <c r="M55" s="33">
        <f t="shared" si="0"/>
      </c>
      <c r="N55" s="56">
        <f>IF('Submission Template'!$AX$26=1,IF(AND('Submission Template'!$L51&lt;&gt;"no",'Submission Template'!S51&lt;&gt;""),AVERAGE(AY$28:AY55),""),"")</f>
      </c>
      <c r="O55" s="56">
        <f>IF('Submission Template'!$AX$26=1,IF($AV55&gt;1,IF(AND('Submission Template'!$L51&lt;&gt;"no",'Submission Template'!S51&lt;&gt;""),STDEV(AY$28:AY55),""),""),"")</f>
      </c>
      <c r="P55" s="57">
        <f>IF('Submission Template'!$AX$26=1,IF('Submission Template'!S51&lt;&gt;"",IF('Submission Template'!$L50="no",P54,Q54),""),"")</f>
      </c>
      <c r="Q55" s="57">
        <f>IF('Submission Template'!$AX$26=1,IF($AS55=1,MAX(IF(AND($AV55=1,'Submission Template'!$L51="yes"),0,IF('Submission Template'!$L51="yes",(P55+'Submission Template'!S51-('Submission Template'!T51+0.25*O55)),Q54)),0),""),"")</f>
      </c>
      <c r="R55" s="57">
        <f t="shared" si="5"/>
      </c>
      <c r="S55" s="58">
        <f t="shared" si="6"/>
      </c>
      <c r="T55" s="58">
        <f t="shared" si="7"/>
      </c>
      <c r="U55" s="59">
        <f>IF(Q55&lt;&gt;"",IF($AW55=1,IF(AND(T55&lt;&gt;1,S55=1,N55&lt;'Submission Template'!T51),1,0),U54),"")</f>
      </c>
      <c r="V55" s="55">
        <f>IF('Submission Template'!$AY$26=1,IF(AND('Submission Template'!$R$9="yes",$AV55&lt;&gt;""),MAX($AV55-1,0),$AV55),"")</f>
      </c>
      <c r="W55" s="33">
        <f t="shared" si="8"/>
      </c>
      <c r="X55" s="56">
        <f>IF('Submission Template'!$AY$26=1,IF(AND('Submission Template'!$L51&lt;&gt;"no",'Submission Template'!X51&lt;&gt;""),AVERAGE(AZ$28:AZ55),""),"")</f>
      </c>
      <c r="Y55" s="56">
        <f>IF('Submission Template'!$AY$26=1,IF($AV55&gt;1,IF(AND('Submission Template'!$L51&lt;&gt;"no",'Submission Template'!X51&lt;&gt;""),STDEV(AZ$28:AZ55),""),""),"")</f>
      </c>
      <c r="Z55" s="57">
        <f>IF('Submission Template'!$AY$26=1,IF('Submission Template'!X51&lt;&gt;"",IF('Submission Template'!$L50="no",Z54,AA54),""),"")</f>
      </c>
      <c r="AA55" s="57">
        <f>IF('Submission Template'!$AY$26=1,IF($AT55=1,MAX(IF(AND($AV55=1,'Submission Template'!$L51="yes"),0,IF('Submission Template'!$L51="yes",(Z55+'Submission Template'!X51-('Submission Template'!Y51+0.25*Y55)),AA54)),0),""),"")</f>
      </c>
      <c r="AB55" s="57">
        <f t="shared" si="9"/>
      </c>
      <c r="AC55" s="58">
        <f t="shared" si="10"/>
      </c>
      <c r="AD55" s="58">
        <f t="shared" si="11"/>
      </c>
      <c r="AE55" s="59">
        <f>IF(AA55&lt;&gt;"",IF($AW55=1,IF(AND(AD55&lt;&gt;1,AC55=1,X55&lt;'Submission Template'!Y51),1,0),AE54),"")</f>
      </c>
      <c r="AF55" s="9"/>
      <c r="AG55" s="10">
        <f>IF(AND('Submission Template'!L51="yes",'Submission Template'!AD51="yes"),"Test cannot be invalid AND included in CumSum",IF(OR($Q55&gt;$R55,$G55&gt;H55,$AA55&gt;$AB55),"Warning:  CumSum statistic exceeds the Action Limit.",""))</f>
      </c>
      <c r="AH55" s="9"/>
      <c r="AI55" s="9"/>
      <c r="AJ55" s="9"/>
      <c r="AK55" s="9"/>
      <c r="AL55" s="9"/>
      <c r="AM55" s="9"/>
      <c r="AN55" s="9"/>
      <c r="AO55" s="9"/>
      <c r="AP55" s="9"/>
      <c r="AQ55" s="95"/>
      <c r="AR55" s="97">
        <f>IF(AND('Submission Template'!O51&lt;&gt;"",'Submission Template'!N51&lt;&gt;"",'Submission Template'!L51&lt;&gt;""),1,0)</f>
        <v>0</v>
      </c>
      <c r="AS55" s="97">
        <f>IF(AND('Submission Template'!T51&lt;&gt;"",'Submission Template'!S51&lt;&gt;"",'Submission Template'!L51&lt;&gt;""),1,0)</f>
        <v>0</v>
      </c>
      <c r="AT55" s="97">
        <f>IF(AND('Submission Template'!Y51&lt;&gt;"",'Submission Template'!X51&lt;&gt;"",'Submission Template'!L51&lt;&gt;""),1,0)</f>
        <v>0</v>
      </c>
      <c r="AU55" s="97">
        <f t="shared" si="13"/>
      </c>
      <c r="AV55" s="97">
        <f>IF(OR('Submission Template'!N51&lt;&gt;"",'Submission Template'!S51&lt;&gt;""),IF('Submission Template'!L51="yes",AV54+1,AV54),"")</f>
      </c>
      <c r="AW55" s="97">
        <f>IF(OR('Submission Template'!N51&lt;&gt;"",'Submission Template'!S51&lt;&gt;""),IF('Submission Template'!L51="yes",1,0),"")</f>
      </c>
      <c r="AX55" s="97">
        <f>IF(AND('Submission Template'!L51="yes",'Submission Template'!N51&lt;&gt;""),'Submission Template'!N51,"")</f>
      </c>
      <c r="AY55" s="97">
        <f>IF(AND('Submission Template'!L51="yes",'Submission Template'!S51&lt;&gt;""),'Submission Template'!S51,"")</f>
      </c>
      <c r="AZ55" s="97">
        <f>IF(AND('Submission Template'!L51="yes",'Submission Template'!X51&lt;&gt;""),'Submission Template'!X51,"")</f>
      </c>
      <c r="BA55" s="97"/>
      <c r="BB55" s="97">
        <f t="shared" si="12"/>
        <v>27</v>
      </c>
      <c r="BC55" s="99">
        <v>1.71</v>
      </c>
      <c r="BD55" s="97"/>
      <c r="BE55" s="117">
        <f>IF(AND($B55&lt;&gt;"",'Submission Template'!$R$9="yes",'Submission Template'!$R$10&lt;&gt;""),'Submission Template'!$R$10,IF('Submission Template'!$AW$26=1,IF(AND('Submission Template'!$L51="yes",$AV55&gt;1),ROUND((($AU55*$E55)/($D55-'Submission Template'!$O51))^2+1,1),""),""))</f>
      </c>
      <c r="BF55" s="125">
        <f>IF(AND($B55&lt;&gt;"",'Submission Template'!$R$9="yes",'Submission Template'!$R$10&lt;&gt;""),'Submission Template'!$R$10,IF('Submission Template'!$AX$26=1,IF(AND('Submission Template'!$L51="yes",$AV55&gt;1),ROUND((($AU55*O55)/(N55-'Submission Template'!T51))^2+1,1),""),""))</f>
      </c>
      <c r="BG55" s="117">
        <f>IF(AND($B55&lt;&gt;"",'Submission Template'!$R$9="yes",'Submission Template'!$R$10&lt;&gt;""),'Submission Template'!$R$10,IF('Submission Template'!$AY$26=1,IF(AND('Submission Template'!$L51="yes",$AV55&gt;1),ROUND((($AU55*$Y55)/($X55-'Submission Template'!$Y51))^2+1,1),""),""))</f>
      </c>
      <c r="BH55" s="9"/>
      <c r="BI55" s="9"/>
      <c r="BJ55" s="9"/>
      <c r="BK55" s="9"/>
      <c r="BL55" s="9"/>
      <c r="BM55" s="9"/>
      <c r="BN55" s="9"/>
      <c r="BO55" s="9"/>
      <c r="BP55" s="9"/>
      <c r="BQ55" s="9"/>
      <c r="BR55" s="9"/>
      <c r="BS55" s="9"/>
      <c r="BT55" s="9"/>
      <c r="BU55" s="9"/>
      <c r="BV55" s="9"/>
      <c r="BW55" s="9"/>
      <c r="BX55" s="9"/>
      <c r="BY55" s="9"/>
      <c r="BZ55" s="9"/>
      <c r="CA55" s="9"/>
      <c r="CB55" s="9"/>
      <c r="CC55" s="9"/>
      <c r="CD55" s="9"/>
      <c r="CE55" s="9"/>
      <c r="CF55" s="9"/>
    </row>
    <row r="56" spans="2:84" ht="12.75">
      <c r="B56" s="55">
        <f>IF('Submission Template'!$AW$26=1,IF(AND('Submission Template'!$R$9="yes",$AV56&lt;&gt;""),MAX($AV56-1,0),$AV56),"")</f>
      </c>
      <c r="C56" s="33">
        <f t="shared" si="1"/>
      </c>
      <c r="D56" s="56">
        <f>IF('Submission Template'!$AW$26=1,IF(AND('Submission Template'!$L52&lt;&gt;"no",'Submission Template'!N52&lt;&gt;""),AVERAGE(AX$28:AX56),""),"")</f>
      </c>
      <c r="E56" s="56">
        <f>IF('Submission Template'!$AW$26=1,IF($AV56&gt;1,IF(AND('Submission Template'!$L52&lt;&gt;"no",'Submission Template'!N52&lt;&gt;""),STDEV(AX$28:AX56),""),""),"")</f>
      </c>
      <c r="F56" s="57">
        <f>IF('Submission Template'!$AW$26=1,IF('Submission Template'!N52&lt;&gt;"",IF('Submission Template'!$L51="no",F55,G55),""),"")</f>
      </c>
      <c r="G56" s="57">
        <f>IF('Submission Template'!$AW$26=1,IF($AR56=1,MAX(IF(AND($AV56=1,'Submission Template'!$L52="yes"),0,IF('Submission Template'!$L52="yes",(F56+'Submission Template'!N52-('Submission Template'!O52+0.25*E56)),G55)),0),""),"")</f>
      </c>
      <c r="H56" s="57">
        <f t="shared" si="2"/>
      </c>
      <c r="I56" s="58">
        <f t="shared" si="3"/>
      </c>
      <c r="J56" s="58">
        <f t="shared" si="4"/>
      </c>
      <c r="K56" s="59">
        <f>IF(G56&lt;&gt;"",IF($AW56=1,IF(AND(J56&lt;&gt;1,I56=1,D56&lt;'Submission Template'!O52),1,0),K55),"")</f>
      </c>
      <c r="L56" s="55">
        <f>IF('Submission Template'!$AX$26=1,IF(AND('Submission Template'!$R$9="yes",$AV56&lt;&gt;""),MAX($AV56-1,0),$AV56),"")</f>
      </c>
      <c r="M56" s="33">
        <f t="shared" si="0"/>
      </c>
      <c r="N56" s="56">
        <f>IF('Submission Template'!$AX$26=1,IF(AND('Submission Template'!$L52&lt;&gt;"no",'Submission Template'!S52&lt;&gt;""),AVERAGE(AY$28:AY56),""),"")</f>
      </c>
      <c r="O56" s="56">
        <f>IF('Submission Template'!$AX$26=1,IF($AV56&gt;1,IF(AND('Submission Template'!$L52&lt;&gt;"no",'Submission Template'!S52&lt;&gt;""),STDEV(AY$28:AY56),""),""),"")</f>
      </c>
      <c r="P56" s="57">
        <f>IF('Submission Template'!$AX$26=1,IF('Submission Template'!S52&lt;&gt;"",IF('Submission Template'!$L51="no",P55,Q55),""),"")</f>
      </c>
      <c r="Q56" s="57">
        <f>IF('Submission Template'!$AX$26=1,IF($AS56=1,MAX(IF(AND($AV56=1,'Submission Template'!$L52="yes"),0,IF('Submission Template'!$L52="yes",(P56+'Submission Template'!S52-('Submission Template'!T52+0.25*O56)),Q55)),0),""),"")</f>
      </c>
      <c r="R56" s="57">
        <f t="shared" si="5"/>
      </c>
      <c r="S56" s="58">
        <f t="shared" si="6"/>
      </c>
      <c r="T56" s="58">
        <f t="shared" si="7"/>
      </c>
      <c r="U56" s="59">
        <f>IF(Q56&lt;&gt;"",IF($AW56=1,IF(AND(T56&lt;&gt;1,S56=1,N56&lt;'Submission Template'!T52),1,0),U55),"")</f>
      </c>
      <c r="V56" s="55">
        <f>IF('Submission Template'!$AY$26=1,IF(AND('Submission Template'!$R$9="yes",$AV56&lt;&gt;""),MAX($AV56-1,0),$AV56),"")</f>
      </c>
      <c r="W56" s="33">
        <f t="shared" si="8"/>
      </c>
      <c r="X56" s="56">
        <f>IF('Submission Template'!$AY$26=1,IF(AND('Submission Template'!$L52&lt;&gt;"no",'Submission Template'!X52&lt;&gt;""),AVERAGE(AZ$28:AZ56),""),"")</f>
      </c>
      <c r="Y56" s="56">
        <f>IF('Submission Template'!$AY$26=1,IF($AV56&gt;1,IF(AND('Submission Template'!$L52&lt;&gt;"no",'Submission Template'!X52&lt;&gt;""),STDEV(AZ$28:AZ56),""),""),"")</f>
      </c>
      <c r="Z56" s="57">
        <f>IF('Submission Template'!$AY$26=1,IF('Submission Template'!X52&lt;&gt;"",IF('Submission Template'!$L51="no",Z55,AA55),""),"")</f>
      </c>
      <c r="AA56" s="57">
        <f>IF('Submission Template'!$AY$26=1,IF($AT56=1,MAX(IF(AND($AV56=1,'Submission Template'!$L52="yes"),0,IF('Submission Template'!$L52="yes",(Z56+'Submission Template'!X52-('Submission Template'!Y52+0.25*Y56)),AA55)),0),""),"")</f>
      </c>
      <c r="AB56" s="57">
        <f t="shared" si="9"/>
      </c>
      <c r="AC56" s="58">
        <f t="shared" si="10"/>
      </c>
      <c r="AD56" s="58">
        <f t="shared" si="11"/>
      </c>
      <c r="AE56" s="59">
        <f>IF(AA56&lt;&gt;"",IF($AW56=1,IF(AND(AD56&lt;&gt;1,AC56=1,X56&lt;'Submission Template'!Y52),1,0),AE55),"")</f>
      </c>
      <c r="AF56" s="9"/>
      <c r="AG56" s="10">
        <f>IF(AND('Submission Template'!L52="yes",'Submission Template'!AD52="yes"),"Test cannot be invalid AND included in CumSum",IF(OR($Q56&gt;$R56,$G56&gt;H56,$AA56&gt;$AB56),"Warning:  CumSum statistic exceeds the Action Limit.",""))</f>
      </c>
      <c r="AH56" s="9"/>
      <c r="AI56" s="9"/>
      <c r="AJ56" s="9"/>
      <c r="AK56" s="9"/>
      <c r="AL56" s="9"/>
      <c r="AM56" s="9"/>
      <c r="AN56" s="9"/>
      <c r="AO56" s="9"/>
      <c r="AP56" s="9"/>
      <c r="AQ56" s="95"/>
      <c r="AR56" s="97">
        <f>IF(AND('Submission Template'!O52&lt;&gt;"",'Submission Template'!N52&lt;&gt;"",'Submission Template'!L52&lt;&gt;""),1,0)</f>
        <v>0</v>
      </c>
      <c r="AS56" s="97">
        <f>IF(AND('Submission Template'!T52&lt;&gt;"",'Submission Template'!S52&lt;&gt;"",'Submission Template'!L52&lt;&gt;""),1,0)</f>
        <v>0</v>
      </c>
      <c r="AT56" s="97">
        <f>IF(AND('Submission Template'!Y52&lt;&gt;"",'Submission Template'!X52&lt;&gt;"",'Submission Template'!L52&lt;&gt;""),1,0)</f>
        <v>0</v>
      </c>
      <c r="AU56" s="97">
        <f t="shared" si="13"/>
      </c>
      <c r="AV56" s="97">
        <f>IF(OR('Submission Template'!N52&lt;&gt;"",'Submission Template'!S52&lt;&gt;""),IF('Submission Template'!L52="yes",AV55+1,AV55),"")</f>
      </c>
      <c r="AW56" s="97">
        <f>IF(OR('Submission Template'!N52&lt;&gt;"",'Submission Template'!S52&lt;&gt;""),IF('Submission Template'!L52="yes",1,0),"")</f>
      </c>
      <c r="AX56" s="97">
        <f>IF(AND('Submission Template'!L52="yes",'Submission Template'!N52&lt;&gt;""),'Submission Template'!N52,"")</f>
      </c>
      <c r="AY56" s="97">
        <f>IF(AND('Submission Template'!L52="yes",'Submission Template'!S52&lt;&gt;""),'Submission Template'!S52,"")</f>
      </c>
      <c r="AZ56" s="97">
        <f>IF(AND('Submission Template'!L52="yes",'Submission Template'!X52&lt;&gt;""),'Submission Template'!X52,"")</f>
      </c>
      <c r="BA56" s="97"/>
      <c r="BB56" s="97">
        <f t="shared" si="12"/>
        <v>28</v>
      </c>
      <c r="BC56" s="99">
        <v>1.7</v>
      </c>
      <c r="BD56" s="97"/>
      <c r="BE56" s="117">
        <f>IF(AND($B56&lt;&gt;"",'Submission Template'!$R$9="yes",'Submission Template'!$R$10&lt;&gt;""),'Submission Template'!$R$10,IF('Submission Template'!$AW$26=1,IF(AND('Submission Template'!$L52="yes",$AV56&gt;1),ROUND((($AU56*$E56)/($D56-'Submission Template'!$O52))^2+1,1),""),""))</f>
      </c>
      <c r="BF56" s="125">
        <f>IF(AND($B56&lt;&gt;"",'Submission Template'!$R$9="yes",'Submission Template'!$R$10&lt;&gt;""),'Submission Template'!$R$10,IF('Submission Template'!$AX$26=1,IF(AND('Submission Template'!$L52="yes",$AV56&gt;1),ROUND((($AU56*O56)/(N56-'Submission Template'!T52))^2+1,1),""),""))</f>
      </c>
      <c r="BG56" s="117">
        <f>IF(AND($B56&lt;&gt;"",'Submission Template'!$R$9="yes",'Submission Template'!$R$10&lt;&gt;""),'Submission Template'!$R$10,IF('Submission Template'!$AY$26=1,IF(AND('Submission Template'!$L52="yes",$AV56&gt;1),ROUND((($AU56*$Y56)/($X56-'Submission Template'!$Y52))^2+1,1),""),""))</f>
      </c>
      <c r="BH56" s="9"/>
      <c r="BI56" s="9"/>
      <c r="BJ56" s="9"/>
      <c r="BK56" s="9"/>
      <c r="BL56" s="9"/>
      <c r="BM56" s="9"/>
      <c r="BN56" s="9"/>
      <c r="BO56" s="9"/>
      <c r="BP56" s="9"/>
      <c r="BQ56" s="9"/>
      <c r="BR56" s="9"/>
      <c r="BS56" s="9"/>
      <c r="BT56" s="9"/>
      <c r="BU56" s="9"/>
      <c r="BV56" s="9"/>
      <c r="BW56" s="9"/>
      <c r="BX56" s="9"/>
      <c r="BY56" s="9"/>
      <c r="BZ56" s="9"/>
      <c r="CA56" s="9"/>
      <c r="CB56" s="9"/>
      <c r="CC56" s="9"/>
      <c r="CD56" s="9"/>
      <c r="CE56" s="9"/>
      <c r="CF56" s="9"/>
    </row>
    <row r="57" spans="2:84" ht="12.75">
      <c r="B57" s="55">
        <f>IF('Submission Template'!$AW$26=1,IF(AND('Submission Template'!$R$9="yes",$AV57&lt;&gt;""),MAX($AV57-1,0),$AV57),"")</f>
      </c>
      <c r="C57" s="33">
        <f t="shared" si="1"/>
      </c>
      <c r="D57" s="56">
        <f>IF('Submission Template'!$AW$26=1,IF(AND('Submission Template'!$L53&lt;&gt;"no",'Submission Template'!N53&lt;&gt;""),AVERAGE(AX$28:AX57),""),"")</f>
      </c>
      <c r="E57" s="56">
        <f>IF('Submission Template'!$AW$26=1,IF($AV57&gt;1,IF(AND('Submission Template'!$L53&lt;&gt;"no",'Submission Template'!N53&lt;&gt;""),STDEV(AX$28:AX57),""),""),"")</f>
      </c>
      <c r="F57" s="57">
        <f>IF('Submission Template'!$AW$26=1,IF('Submission Template'!N53&lt;&gt;"",IF('Submission Template'!$L52="no",F56,G56),""),"")</f>
      </c>
      <c r="G57" s="57">
        <f>IF('Submission Template'!$AW$26=1,IF($AR57=1,MAX(IF(AND($AV57=1,'Submission Template'!$L53="yes"),0,IF('Submission Template'!$L53="yes",(F57+'Submission Template'!N53-('Submission Template'!O53+0.25*E57)),G56)),0),""),"")</f>
      </c>
      <c r="H57" s="57">
        <f t="shared" si="2"/>
      </c>
      <c r="I57" s="58">
        <f t="shared" si="3"/>
      </c>
      <c r="J57" s="58">
        <f t="shared" si="4"/>
      </c>
      <c r="K57" s="59">
        <f>IF(G57&lt;&gt;"",IF($AW57=1,IF(AND(J57&lt;&gt;1,I57=1,D57&lt;'Submission Template'!O53),1,0),K56),"")</f>
      </c>
      <c r="L57" s="55">
        <f>IF('Submission Template'!$AX$26=1,IF(AND('Submission Template'!$R$9="yes",$AV57&lt;&gt;""),MAX($AV57-1,0),$AV57),"")</f>
      </c>
      <c r="M57" s="33">
        <f t="shared" si="0"/>
      </c>
      <c r="N57" s="56">
        <f>IF('Submission Template'!$AX$26=1,IF(AND('Submission Template'!$L53&lt;&gt;"no",'Submission Template'!S53&lt;&gt;""),AVERAGE(AY$28:AY57),""),"")</f>
      </c>
      <c r="O57" s="56">
        <f>IF('Submission Template'!$AX$26=1,IF($AV57&gt;1,IF(AND('Submission Template'!$L53&lt;&gt;"no",'Submission Template'!S53&lt;&gt;""),STDEV(AY$28:AY57),""),""),"")</f>
      </c>
      <c r="P57" s="57">
        <f>IF('Submission Template'!$AX$26=1,IF('Submission Template'!S53&lt;&gt;"",IF('Submission Template'!$L52="no",P56,Q56),""),"")</f>
      </c>
      <c r="Q57" s="57">
        <f>IF('Submission Template'!$AX$26=1,IF($AS57=1,MAX(IF(AND($AV57=1,'Submission Template'!$L53="yes"),0,IF('Submission Template'!$L53="yes",(P57+'Submission Template'!S53-('Submission Template'!T53+0.25*O57)),Q56)),0),""),"")</f>
      </c>
      <c r="R57" s="57">
        <f t="shared" si="5"/>
      </c>
      <c r="S57" s="58">
        <f t="shared" si="6"/>
      </c>
      <c r="T57" s="58">
        <f t="shared" si="7"/>
      </c>
      <c r="U57" s="59">
        <f>IF(Q57&lt;&gt;"",IF($AW57=1,IF(AND(T57&lt;&gt;1,S57=1,N57&lt;'Submission Template'!T53),1,0),U56),"")</f>
      </c>
      <c r="V57" s="55">
        <f>IF('Submission Template'!$AY$26=1,IF(AND('Submission Template'!$R$9="yes",$AV57&lt;&gt;""),MAX($AV57-1,0),$AV57),"")</f>
      </c>
      <c r="W57" s="33">
        <f t="shared" si="8"/>
      </c>
      <c r="X57" s="56">
        <f>IF('Submission Template'!$AY$26=1,IF(AND('Submission Template'!$L53&lt;&gt;"no",'Submission Template'!X53&lt;&gt;""),AVERAGE(AZ$28:AZ57),""),"")</f>
      </c>
      <c r="Y57" s="56">
        <f>IF('Submission Template'!$AY$26=1,IF($AV57&gt;1,IF(AND('Submission Template'!$L53&lt;&gt;"no",'Submission Template'!X53&lt;&gt;""),STDEV(AZ$28:AZ57),""),""),"")</f>
      </c>
      <c r="Z57" s="57">
        <f>IF('Submission Template'!$AY$26=1,IF('Submission Template'!X53&lt;&gt;"",IF('Submission Template'!$L52="no",Z56,AA56),""),"")</f>
      </c>
      <c r="AA57" s="57">
        <f>IF('Submission Template'!$AY$26=1,IF($AT57=1,MAX(IF(AND($AV57=1,'Submission Template'!$L53="yes"),0,IF('Submission Template'!$L53="yes",(Z57+'Submission Template'!X53-('Submission Template'!Y53+0.25*Y57)),AA56)),0),""),"")</f>
      </c>
      <c r="AB57" s="57">
        <f t="shared" si="9"/>
      </c>
      <c r="AC57" s="58">
        <f t="shared" si="10"/>
      </c>
      <c r="AD57" s="58">
        <f t="shared" si="11"/>
      </c>
      <c r="AE57" s="59">
        <f>IF(AA57&lt;&gt;"",IF($AW57=1,IF(AND(AD57&lt;&gt;1,AC57=1,X57&lt;'Submission Template'!Y53),1,0),AE56),"")</f>
      </c>
      <c r="AF57" s="9"/>
      <c r="AG57" s="10">
        <f>IF(AND('Submission Template'!L53="yes",'Submission Template'!AD53="yes"),"Test cannot be invalid AND included in CumSum",IF(OR($Q57&gt;$R57,$G57&gt;H57,$AA57&gt;$AB57),"Warning:  CumSum statistic exceeds the Action Limit.",""))</f>
      </c>
      <c r="AH57" s="9"/>
      <c r="AI57" s="9"/>
      <c r="AJ57" s="9"/>
      <c r="AK57" s="9"/>
      <c r="AL57" s="9"/>
      <c r="AM57" s="9"/>
      <c r="AN57" s="9"/>
      <c r="AO57" s="9"/>
      <c r="AP57" s="9"/>
      <c r="AQ57" s="95"/>
      <c r="AR57" s="97">
        <f>IF(AND('Submission Template'!O53&lt;&gt;"",'Submission Template'!N53&lt;&gt;"",'Submission Template'!L53&lt;&gt;""),1,0)</f>
        <v>0</v>
      </c>
      <c r="AS57" s="97">
        <f>IF(AND('Submission Template'!T53&lt;&gt;"",'Submission Template'!S53&lt;&gt;"",'Submission Template'!L53&lt;&gt;""),1,0)</f>
        <v>0</v>
      </c>
      <c r="AT57" s="97">
        <f>IF(AND('Submission Template'!Y53&lt;&gt;"",'Submission Template'!X53&lt;&gt;"",'Submission Template'!L53&lt;&gt;""),1,0)</f>
        <v>0</v>
      </c>
      <c r="AU57" s="97">
        <f t="shared" si="13"/>
      </c>
      <c r="AV57" s="97">
        <f>IF(OR('Submission Template'!N53&lt;&gt;"",'Submission Template'!S53&lt;&gt;""),IF('Submission Template'!L53="yes",AV56+1,AV56),"")</f>
      </c>
      <c r="AW57" s="97">
        <f>IF(OR('Submission Template'!N53&lt;&gt;"",'Submission Template'!S53&lt;&gt;""),IF('Submission Template'!L53="yes",1,0),"")</f>
      </c>
      <c r="AX57" s="97">
        <f>IF(AND('Submission Template'!L53="yes",'Submission Template'!N53&lt;&gt;""),'Submission Template'!N53,"")</f>
      </c>
      <c r="AY57" s="97">
        <f>IF(AND('Submission Template'!L53="yes",'Submission Template'!S53&lt;&gt;""),'Submission Template'!S53,"")</f>
      </c>
      <c r="AZ57" s="97">
        <f>IF(AND('Submission Template'!L53="yes",'Submission Template'!X53&lt;&gt;""),'Submission Template'!X53,"")</f>
      </c>
      <c r="BA57" s="97"/>
      <c r="BB57" s="97">
        <f t="shared" si="12"/>
        <v>29</v>
      </c>
      <c r="BC57" s="99">
        <v>1.7</v>
      </c>
      <c r="BD57" s="97"/>
      <c r="BE57" s="117">
        <f>IF(AND($B57&lt;&gt;"",'Submission Template'!$R$9="yes",'Submission Template'!$R$10&lt;&gt;""),'Submission Template'!$R$10,IF('Submission Template'!$AW$26=1,IF(AND('Submission Template'!$L53="yes",$AV57&gt;1),ROUND((($AU57*$E57)/($D57-'Submission Template'!$O53))^2+1,1),""),""))</f>
      </c>
      <c r="BF57" s="125">
        <f>IF(AND($B57&lt;&gt;"",'Submission Template'!$R$9="yes",'Submission Template'!$R$10&lt;&gt;""),'Submission Template'!$R$10,IF('Submission Template'!$AX$26=1,IF(AND('Submission Template'!$L53="yes",$AV57&gt;1),ROUND((($AU57*O57)/(N57-'Submission Template'!T53))^2+1,1),""),""))</f>
      </c>
      <c r="BG57" s="117">
        <f>IF(AND($B57&lt;&gt;"",'Submission Template'!$R$9="yes",'Submission Template'!$R$10&lt;&gt;""),'Submission Template'!$R$10,IF('Submission Template'!$AY$26=1,IF(AND('Submission Template'!$L53="yes",$AV57&gt;1),ROUND((($AU57*$Y57)/($X57-'Submission Template'!$Y53))^2+1,1),""),""))</f>
      </c>
      <c r="BH57" s="9"/>
      <c r="BI57" s="9"/>
      <c r="BJ57" s="9"/>
      <c r="BK57" s="9"/>
      <c r="BL57" s="9"/>
      <c r="BM57" s="9"/>
      <c r="BN57" s="9"/>
      <c r="BO57" s="9"/>
      <c r="BP57" s="9"/>
      <c r="BQ57" s="9"/>
      <c r="BR57" s="9"/>
      <c r="BS57" s="9"/>
      <c r="BT57" s="9"/>
      <c r="BU57" s="9"/>
      <c r="BV57" s="9"/>
      <c r="BW57" s="9"/>
      <c r="BX57" s="9"/>
      <c r="BY57" s="9"/>
      <c r="BZ57" s="9"/>
      <c r="CA57" s="9"/>
      <c r="CB57" s="9"/>
      <c r="CC57" s="9"/>
      <c r="CD57" s="9"/>
      <c r="CE57" s="9"/>
      <c r="CF57" s="9"/>
    </row>
    <row r="58" spans="2:84" ht="12.75">
      <c r="B58" s="55">
        <f>IF('Submission Template'!$AW$26=1,IF(AND('Submission Template'!$R$9="yes",$AV58&lt;&gt;""),MAX($AV58-1,0),$AV58),"")</f>
      </c>
      <c r="C58" s="33">
        <f t="shared" si="1"/>
      </c>
      <c r="D58" s="56">
        <f>IF('Submission Template'!$AW$26=1,IF(AND('Submission Template'!$L54&lt;&gt;"no",'Submission Template'!N54&lt;&gt;""),AVERAGE(AX$28:AX58),""),"")</f>
      </c>
      <c r="E58" s="56">
        <f>IF('Submission Template'!$AW$26=1,IF($AV58&gt;1,IF(AND('Submission Template'!$L54&lt;&gt;"no",'Submission Template'!N54&lt;&gt;""),STDEV(AX$28:AX58),""),""),"")</f>
      </c>
      <c r="F58" s="57">
        <f>IF('Submission Template'!$AW$26=1,IF('Submission Template'!N54&lt;&gt;"",IF('Submission Template'!$L53="no",F57,G57),""),"")</f>
      </c>
      <c r="G58" s="57">
        <f>IF('Submission Template'!$AW$26=1,IF($AR58=1,MAX(IF(AND($AV58=1,'Submission Template'!$L54="yes"),0,IF('Submission Template'!$L54="yes",(F58+'Submission Template'!N54-('Submission Template'!O54+0.25*E58)),G57)),0),""),"")</f>
      </c>
      <c r="H58" s="57">
        <f t="shared" si="2"/>
      </c>
      <c r="I58" s="58">
        <f t="shared" si="3"/>
      </c>
      <c r="J58" s="58">
        <f t="shared" si="4"/>
      </c>
      <c r="K58" s="59">
        <f>IF(G58&lt;&gt;"",IF(AND(J58&lt;&gt;1,I58=1,D58&lt;'Submission Template'!O54),1,0),"")</f>
      </c>
      <c r="L58" s="55">
        <f>IF('Submission Template'!$AX$26=1,IF(AND('Submission Template'!$R$9="yes",$AV58&lt;&gt;""),MAX($AV58-1,0),$AV58),"")</f>
      </c>
      <c r="M58" s="33">
        <f t="shared" si="0"/>
      </c>
      <c r="N58" s="56">
        <f>IF('Submission Template'!$AX$26=1,IF(AND('Submission Template'!$L54&lt;&gt;"no",'Submission Template'!S54&lt;&gt;""),AVERAGE(AY$28:AY58),""),"")</f>
      </c>
      <c r="O58" s="56">
        <f>IF('Submission Template'!$AX$26=1,IF($AV58&gt;1,IF(AND('Submission Template'!$L54&lt;&gt;"no",'Submission Template'!S54&lt;&gt;""),STDEV(AY$28:AY58),""),""),"")</f>
      </c>
      <c r="P58" s="57">
        <f>IF('Submission Template'!$AX$26=1,IF('Submission Template'!S54&lt;&gt;"",IF('Submission Template'!$L53="no",P57,Q57),""),"")</f>
      </c>
      <c r="Q58" s="57">
        <f>IF('Submission Template'!$AX$26=1,IF($AS58=1,MAX(IF(AND($AV58=1,'Submission Template'!$L54="yes"),0,IF('Submission Template'!$L54="yes",(P58+'Submission Template'!S54-('Submission Template'!T54+0.25*O58)),Q57)),0),""),"")</f>
      </c>
      <c r="R58" s="57">
        <f t="shared" si="5"/>
      </c>
      <c r="S58" s="58">
        <f t="shared" si="6"/>
      </c>
      <c r="T58" s="58">
        <f t="shared" si="7"/>
      </c>
      <c r="U58" s="59">
        <f>IF(Q58&lt;&gt;"",IF(AND(T58&lt;&gt;1,S58=1,N58&lt;'Submission Template'!T54),1,0),"")</f>
      </c>
      <c r="V58" s="55">
        <f>IF('Submission Template'!$AY$26=1,IF(AND('Submission Template'!$R$9="yes",$AV58&lt;&gt;""),MAX($AV58-1,0),$AV58),"")</f>
      </c>
      <c r="W58" s="33">
        <f t="shared" si="8"/>
      </c>
      <c r="X58" s="56">
        <f>IF('Submission Template'!$AY$26=1,IF(AND('Submission Template'!$L54&lt;&gt;"no",'Submission Template'!X54&lt;&gt;""),AVERAGE(AZ$28:AZ58),""),"")</f>
      </c>
      <c r="Y58" s="56">
        <f>IF('Submission Template'!$AY$26=1,IF($AV58&gt;1,IF(AND('Submission Template'!$L54&lt;&gt;"no",'Submission Template'!X54&lt;&gt;""),STDEV(AZ$28:AZ58),""),""),"")</f>
      </c>
      <c r="Z58" s="57">
        <f>IF('Submission Template'!$AY$26=1,IF('Submission Template'!X54&lt;&gt;"",IF('Submission Template'!$L53="no",Z57,AA57),""),"")</f>
      </c>
      <c r="AA58" s="57">
        <f>IF('Submission Template'!$AY$26=1,IF($AT58=1,MAX(IF(AND($AV58=1,'Submission Template'!$L54="yes"),0,IF('Submission Template'!$L54="yes",(Z58+'Submission Template'!X54-('Submission Template'!Y54+0.25*Y58)),AA57)),0),""),"")</f>
      </c>
      <c r="AB58" s="57">
        <f t="shared" si="9"/>
      </c>
      <c r="AC58" s="58">
        <f t="shared" si="10"/>
      </c>
      <c r="AD58" s="58">
        <f t="shared" si="11"/>
      </c>
      <c r="AE58" s="59">
        <f>IF(AA58&lt;&gt;"",IF(AND(AD58&lt;&gt;1,AC58=1,X58&lt;'Submission Template'!Y54),1,0),"")</f>
      </c>
      <c r="AF58" s="9"/>
      <c r="AG58" s="10">
        <f>IF(AND('Submission Template'!L54="yes",'Submission Template'!AD54="yes"),"Test cannot be invalid AND included in CumSum",IF(OR($Q58&gt;$R58,$G58&gt;H58,$AA58&gt;$AB58),"Warning:  CumSum statistic exceeds the Action Limit.",""))</f>
      </c>
      <c r="AH58" s="9"/>
      <c r="AI58" s="9"/>
      <c r="AJ58" s="9"/>
      <c r="AK58" s="9"/>
      <c r="AL58" s="9"/>
      <c r="AM58" s="9"/>
      <c r="AN58" s="9"/>
      <c r="AO58" s="9"/>
      <c r="AP58" s="9"/>
      <c r="AQ58" s="95"/>
      <c r="AR58" s="97">
        <f>IF(AND('Submission Template'!O54&lt;&gt;"",'Submission Template'!N54&lt;&gt;"",'Submission Template'!L54&lt;&gt;""),1,0)</f>
        <v>0</v>
      </c>
      <c r="AS58" s="97">
        <f>IF(AND('Submission Template'!T54&lt;&gt;"",'Submission Template'!S54&lt;&gt;"",'Submission Template'!L54&lt;&gt;""),1,0)</f>
        <v>0</v>
      </c>
      <c r="AT58" s="97">
        <f>IF(AND('Submission Template'!Y54&lt;&gt;"",'Submission Template'!X54&lt;&gt;"",'Submission Template'!L54&lt;&gt;""),1,0)</f>
        <v>0</v>
      </c>
      <c r="AU58" s="97">
        <f t="shared" si="13"/>
      </c>
      <c r="AV58" s="97">
        <f>IF(OR('Submission Template'!N54&lt;&gt;"",'Submission Template'!S54&lt;&gt;""),IF('Submission Template'!L54="yes",AV57+1,AV57),"")</f>
      </c>
      <c r="AW58" s="97">
        <f>IF(OR('Submission Template'!N54&lt;&gt;"",'Submission Template'!S54&lt;&gt;""),IF('Submission Template'!L54="yes",1,0),"")</f>
      </c>
      <c r="AX58" s="97">
        <f>IF(AND('Submission Template'!L54="yes",'Submission Template'!N54&lt;&gt;""),'Submission Template'!N54,"")</f>
      </c>
      <c r="AY58" s="97">
        <f>IF(AND('Submission Template'!L54="yes",'Submission Template'!S54&lt;&gt;""),'Submission Template'!S54,"")</f>
      </c>
      <c r="AZ58" s="97">
        <f>IF(AND('Submission Template'!L54="yes",'Submission Template'!X54&lt;&gt;""),'Submission Template'!X54,"")</f>
      </c>
      <c r="BA58" s="97"/>
      <c r="BB58" s="97">
        <f t="shared" si="12"/>
        <v>30</v>
      </c>
      <c r="BC58" s="99">
        <v>1.7</v>
      </c>
      <c r="BD58" s="97"/>
      <c r="BE58" s="117">
        <f>IF(AND($B58&lt;&gt;"",'Submission Template'!$R$9="yes",'Submission Template'!$R$10&lt;&gt;""),'Submission Template'!$R$10,IF('Submission Template'!$AW$26=1,IF(AND('Submission Template'!$L54="yes",$AV58&gt;1),ROUND((($AU58*$E58)/($D58-'Submission Template'!$O54))^2+1,1),""),""))</f>
      </c>
      <c r="BF58" s="125">
        <f>IF(AND($B58&lt;&gt;"",'Submission Template'!$R$9="yes",'Submission Template'!$R$10&lt;&gt;""),'Submission Template'!$R$10,IF('Submission Template'!$AX$26=1,IF(AND('Submission Template'!$L54="yes",$AV58&gt;1),ROUND((($AU58*O58)/(N58-'Submission Template'!T54))^2+1,1),""),""))</f>
      </c>
      <c r="BG58" s="117">
        <f>IF(AND($B58&lt;&gt;"",'Submission Template'!$R$9="yes",'Submission Template'!$R$10&lt;&gt;""),'Submission Template'!$R$10,IF('Submission Template'!$AY$26=1,IF(AND('Submission Template'!$L54="yes",$AV58&gt;1),ROUND((($AU58*$Y58)/($X58-'Submission Template'!$Y54))^2+1,1),""),""))</f>
      </c>
      <c r="BH58" s="9"/>
      <c r="BI58" s="9"/>
      <c r="BJ58" s="9"/>
      <c r="BK58" s="9"/>
      <c r="BL58" s="9"/>
      <c r="BM58" s="9"/>
      <c r="BN58" s="9"/>
      <c r="BO58" s="9"/>
      <c r="BP58" s="9"/>
      <c r="BQ58" s="9"/>
      <c r="BR58" s="9"/>
      <c r="BS58" s="9"/>
      <c r="BT58" s="9"/>
      <c r="BU58" s="9"/>
      <c r="BV58" s="9"/>
      <c r="BW58" s="9"/>
      <c r="BX58" s="9"/>
      <c r="BY58" s="9"/>
      <c r="BZ58" s="9"/>
      <c r="CA58" s="9"/>
      <c r="CB58" s="9"/>
      <c r="CC58" s="9"/>
      <c r="CD58" s="9"/>
      <c r="CE58" s="9"/>
      <c r="CF58" s="9"/>
    </row>
    <row r="59" spans="2:84" ht="12.75">
      <c r="B59" s="55">
        <f>IF('Submission Template'!$AW$26=1,IF(AND('Submission Template'!$R$9="yes",$AV59&lt;&gt;""),MAX($AV59-1,0),$AV59),"")</f>
      </c>
      <c r="C59" s="33">
        <f t="shared" si="1"/>
      </c>
      <c r="D59" s="56">
        <f>IF('Submission Template'!$AW$26=1,IF(AND('Submission Template'!$L55&lt;&gt;"no",'Submission Template'!N55&lt;&gt;""),AVERAGE(AX$28:AX59),""),"")</f>
      </c>
      <c r="E59" s="56">
        <f>IF('Submission Template'!$AW$26=1,IF($AV59&gt;1,IF(AND('Submission Template'!$L55&lt;&gt;"no",'Submission Template'!N55&lt;&gt;""),STDEV(AX$28:AX59),""),""),"")</f>
      </c>
      <c r="F59" s="57">
        <f>IF('Submission Template'!$AW$26=1,IF('Submission Template'!N55&lt;&gt;"",IF('Submission Template'!$L54="no",F58,G58),""),"")</f>
      </c>
      <c r="G59" s="57">
        <f>IF('Submission Template'!$AW$26=1,IF($AR59=1,MAX(IF(AND($AV59=1,'Submission Template'!$L55="yes"),0,IF('Submission Template'!$L55="yes",(F59+'Submission Template'!N55-('Submission Template'!O55+0.25*E59)),G58)),0),""),"")</f>
      </c>
      <c r="H59" s="57">
        <f t="shared" si="2"/>
      </c>
      <c r="I59" s="58">
        <f t="shared" si="3"/>
      </c>
      <c r="J59" s="58">
        <f t="shared" si="4"/>
      </c>
      <c r="K59" s="59">
        <f>IF(G59&lt;&gt;"",IF(AND(J59&lt;&gt;1,I59=1,D59&lt;'Submission Template'!O55),1,0),"")</f>
      </c>
      <c r="L59" s="55">
        <f>IF('Submission Template'!$AX$26=1,IF(AND('Submission Template'!$R$9="yes",$AV59&lt;&gt;""),MAX($AV59-1,0),$AV59),"")</f>
      </c>
      <c r="M59" s="33">
        <f t="shared" si="0"/>
      </c>
      <c r="N59" s="56">
        <f>IF('Submission Template'!$AX$26=1,IF(AND('Submission Template'!$L55&lt;&gt;"no",'Submission Template'!S55&lt;&gt;""),AVERAGE(AY$28:AY59),""),"")</f>
      </c>
      <c r="O59" s="56">
        <f>IF('Submission Template'!$AX$26=1,IF($AV59&gt;1,IF(AND('Submission Template'!$L55&lt;&gt;"no",'Submission Template'!S55&lt;&gt;""),STDEV(AY$28:AY59),""),""),"")</f>
      </c>
      <c r="P59" s="57">
        <f>IF('Submission Template'!$AX$26=1,IF('Submission Template'!S55&lt;&gt;"",IF('Submission Template'!$L54="no",P58,Q58),""),"")</f>
      </c>
      <c r="Q59" s="57">
        <f>IF('Submission Template'!$AX$26=1,IF($AS59=1,MAX(IF(AND($AV59=1,'Submission Template'!$L55="yes"),0,IF('Submission Template'!$L55="yes",(P59+'Submission Template'!S55-('Submission Template'!T55+0.25*O59)),Q58)),0),""),"")</f>
      </c>
      <c r="R59" s="57">
        <f t="shared" si="5"/>
      </c>
      <c r="S59" s="58">
        <f t="shared" si="6"/>
      </c>
      <c r="T59" s="58">
        <f t="shared" si="7"/>
      </c>
      <c r="U59" s="59">
        <f>IF(Q59&lt;&gt;"",IF(AND(T59&lt;&gt;1,S59=1,N59&lt;'Submission Template'!T55),1,0),"")</f>
      </c>
      <c r="V59" s="55">
        <f>IF('Submission Template'!$AY$26=1,IF(AND('Submission Template'!$R$9="yes",$AV59&lt;&gt;""),MAX($AV59-1,0),$AV59),"")</f>
      </c>
      <c r="W59" s="33">
        <f t="shared" si="8"/>
      </c>
      <c r="X59" s="56">
        <f>IF('Submission Template'!$AY$26=1,IF(AND('Submission Template'!$L55&lt;&gt;"no",'Submission Template'!X55&lt;&gt;""),AVERAGE(AZ$28:AZ59),""),"")</f>
      </c>
      <c r="Y59" s="56">
        <f>IF('Submission Template'!$AY$26=1,IF($AV59&gt;1,IF(AND('Submission Template'!$L55&lt;&gt;"no",'Submission Template'!X55&lt;&gt;""),STDEV(AZ$28:AZ59),""),""),"")</f>
      </c>
      <c r="Z59" s="57">
        <f>IF('Submission Template'!$AY$26=1,IF('Submission Template'!X55&lt;&gt;"",IF('Submission Template'!$L54="no",Z58,AA58),""),"")</f>
      </c>
      <c r="AA59" s="57">
        <f>IF('Submission Template'!$AY$26=1,IF($AT59=1,MAX(IF(AND($AV59=1,'Submission Template'!$L55="yes"),0,IF('Submission Template'!$L55="yes",(Z59+'Submission Template'!X55-('Submission Template'!Y55+0.25*Y59)),AA58)),0),""),"")</f>
      </c>
      <c r="AB59" s="57">
        <f t="shared" si="9"/>
      </c>
      <c r="AC59" s="58">
        <f t="shared" si="10"/>
      </c>
      <c r="AD59" s="58">
        <f t="shared" si="11"/>
      </c>
      <c r="AE59" s="59">
        <f>IF(AA59&lt;&gt;"",IF(AND(AD59&lt;&gt;1,AC59=1,X59&lt;'Submission Template'!Y55),1,0),"")</f>
      </c>
      <c r="AF59" s="9"/>
      <c r="AG59" s="10">
        <f>IF(AND('Submission Template'!L55="yes",'Submission Template'!AD55="yes"),"Test cannot be invalid AND included in CumSum",IF(OR($Q59&gt;$R59,$G59&gt;H59,$AA59&gt;$AB59),"Warning:  CumSum statistic exceeds the Action Limit.",""))</f>
      </c>
      <c r="AH59" s="9"/>
      <c r="AI59" s="9"/>
      <c r="AJ59" s="9"/>
      <c r="AK59" s="9"/>
      <c r="AL59" s="9"/>
      <c r="AM59" s="9"/>
      <c r="AN59" s="9"/>
      <c r="AO59" s="9"/>
      <c r="AP59" s="9"/>
      <c r="AQ59" s="95"/>
      <c r="AR59" s="97">
        <f>IF(AND('Submission Template'!O55&lt;&gt;"",'Submission Template'!N55&lt;&gt;"",'Submission Template'!L55&lt;&gt;""),1,0)</f>
        <v>0</v>
      </c>
      <c r="AS59" s="97">
        <f>IF(AND('Submission Template'!T55&lt;&gt;"",'Submission Template'!S55&lt;&gt;"",'Submission Template'!L55&lt;&gt;""),1,0)</f>
        <v>0</v>
      </c>
      <c r="AT59" s="97">
        <f>IF(AND('Submission Template'!Y55&lt;&gt;"",'Submission Template'!X55&lt;&gt;"",'Submission Template'!L55&lt;&gt;""),1,0)</f>
        <v>0</v>
      </c>
      <c r="AU59" s="97">
        <f t="shared" si="13"/>
      </c>
      <c r="AV59" s="97">
        <f>IF(OR('Submission Template'!N55&lt;&gt;"",'Submission Template'!S55&lt;&gt;""),IF('Submission Template'!L55="yes",AV58+1,AV58),"")</f>
      </c>
      <c r="AW59" s="97">
        <f>IF(OR('Submission Template'!N55&lt;&gt;"",'Submission Template'!S55&lt;&gt;""),IF('Submission Template'!L55="yes",1,0),"")</f>
      </c>
      <c r="AX59" s="97">
        <f>IF(AND('Submission Template'!L55="yes",'Submission Template'!N55&lt;&gt;""),'Submission Template'!N55,"")</f>
      </c>
      <c r="AY59" s="97">
        <f>IF(AND('Submission Template'!L55="yes",'Submission Template'!S55&lt;&gt;""),'Submission Template'!S55,"")</f>
      </c>
      <c r="AZ59" s="97">
        <f>IF(AND('Submission Template'!L55="yes",'Submission Template'!X55&lt;&gt;""),'Submission Template'!X55,"")</f>
      </c>
      <c r="BA59" s="97"/>
      <c r="BB59" s="97"/>
      <c r="BC59" s="99"/>
      <c r="BD59" s="97"/>
      <c r="BE59" s="117">
        <f>IF(AND($B59&lt;&gt;"",'Submission Template'!$R$9="yes",'Submission Template'!$R$10&lt;&gt;""),'Submission Template'!$R$10,IF('Submission Template'!$AW$26=1,IF(AND('Submission Template'!$L55="yes",$AV59&gt;1),ROUND((($AU59*$E59)/($D59-'Submission Template'!$O55))^2+1,1),""),""))</f>
      </c>
      <c r="BF59" s="125">
        <f>IF(AND($B59&lt;&gt;"",'Submission Template'!$R$9="yes",'Submission Template'!$R$10&lt;&gt;""),'Submission Template'!$R$10,IF('Submission Template'!$AX$26=1,IF(AND('Submission Template'!$L55="yes",$AV59&gt;1),ROUND((($AU59*O59)/(N59-'Submission Template'!T55))^2+1,1),""),""))</f>
      </c>
      <c r="BG59" s="117">
        <f>IF(AND($B59&lt;&gt;"",'Submission Template'!$R$9="yes",'Submission Template'!$R$10&lt;&gt;""),'Submission Template'!$R$10,IF('Submission Template'!$AY$26=1,IF(AND('Submission Template'!$L55="yes",$AV59&gt;1),ROUND((($AU59*$Y59)/($X59-'Submission Template'!$Y55))^2+1,1),""),""))</f>
      </c>
      <c r="BH59" s="9"/>
      <c r="BI59" s="9"/>
      <c r="BJ59" s="9"/>
      <c r="BK59" s="9"/>
      <c r="BL59" s="9"/>
      <c r="BM59" s="9"/>
      <c r="BN59" s="9"/>
      <c r="BO59" s="9"/>
      <c r="BP59" s="9"/>
      <c r="BQ59" s="9"/>
      <c r="BR59" s="9"/>
      <c r="BS59" s="9"/>
      <c r="BT59" s="9"/>
      <c r="BU59" s="9"/>
      <c r="BV59" s="9"/>
      <c r="BW59" s="9"/>
      <c r="BX59" s="9"/>
      <c r="BY59" s="9"/>
      <c r="BZ59" s="9"/>
      <c r="CA59" s="9"/>
      <c r="CB59" s="9"/>
      <c r="CC59" s="9"/>
      <c r="CD59" s="9"/>
      <c r="CE59" s="9"/>
      <c r="CF59" s="9"/>
    </row>
    <row r="60" spans="2:84" ht="12.75">
      <c r="B60" s="55">
        <f>IF('Submission Template'!$AW$26=1,IF(AND('Submission Template'!$R$9="yes",$AV60&lt;&gt;""),MAX($AV60-1,0),$AV60),"")</f>
      </c>
      <c r="C60" s="33">
        <f t="shared" si="1"/>
      </c>
      <c r="D60" s="56">
        <f>IF('Submission Template'!$AW$26=1,IF(AND('Submission Template'!$L56&lt;&gt;"no",'Submission Template'!N56&lt;&gt;""),AVERAGE(AX$28:AX60),""),"")</f>
      </c>
      <c r="E60" s="56">
        <f>IF('Submission Template'!$AW$26=1,IF($AV60&gt;1,IF(AND('Submission Template'!$L56&lt;&gt;"no",'Submission Template'!N56&lt;&gt;""),STDEV(AX$28:AX60),""),""),"")</f>
      </c>
      <c r="F60" s="57">
        <f>IF('Submission Template'!$AW$26=1,IF('Submission Template'!N56&lt;&gt;"",IF('Submission Template'!$L55="no",F59,G59),""),"")</f>
      </c>
      <c r="G60" s="57">
        <f>IF('Submission Template'!$AW$26=1,IF($AR60=1,MAX(IF(AND($AV60=1,'Submission Template'!$L56="yes"),0,IF('Submission Template'!$L56="yes",(F60+'Submission Template'!N56-('Submission Template'!O56+0.25*E60)),G59)),0),""),"")</f>
      </c>
      <c r="H60" s="57">
        <f t="shared" si="2"/>
      </c>
      <c r="I60" s="58">
        <f t="shared" si="3"/>
      </c>
      <c r="J60" s="58">
        <f t="shared" si="4"/>
      </c>
      <c r="K60" s="59">
        <f>IF(G60&lt;&gt;"",IF(AND(J60&lt;&gt;1,I60=1,D60&lt;'Submission Template'!O56),1,0),"")</f>
      </c>
      <c r="L60" s="55">
        <f>IF('Submission Template'!$AX$26=1,IF(AND('Submission Template'!$R$9="yes",$AV60&lt;&gt;""),MAX($AV60-1,0),$AV60),"")</f>
      </c>
      <c r="M60" s="33">
        <f t="shared" si="0"/>
      </c>
      <c r="N60" s="56">
        <f>IF('Submission Template'!$AX$26=1,IF(AND('Submission Template'!$L56&lt;&gt;"no",'Submission Template'!S56&lt;&gt;""),AVERAGE(AY$28:AY60),""),"")</f>
      </c>
      <c r="O60" s="56">
        <f>IF('Submission Template'!$AX$26=1,IF($AV60&gt;1,IF(AND('Submission Template'!$L56&lt;&gt;"no",'Submission Template'!S56&lt;&gt;""),STDEV(AY$28:AY60),""),""),"")</f>
      </c>
      <c r="P60" s="57">
        <f>IF('Submission Template'!$AX$26=1,IF('Submission Template'!S56&lt;&gt;"",IF('Submission Template'!$L55="no",P59,Q59),""),"")</f>
      </c>
      <c r="Q60" s="57">
        <f>IF('Submission Template'!$AX$26=1,IF($AS60=1,MAX(IF(AND($AV60=1,'Submission Template'!$L56="yes"),0,IF('Submission Template'!$L56="yes",(P60+'Submission Template'!S56-('Submission Template'!T56+0.25*O60)),Q59)),0),""),"")</f>
      </c>
      <c r="R60" s="57">
        <f t="shared" si="5"/>
      </c>
      <c r="S60" s="58">
        <f t="shared" si="6"/>
      </c>
      <c r="T60" s="58">
        <f t="shared" si="7"/>
      </c>
      <c r="U60" s="59">
        <f>IF(Q60&lt;&gt;"",IF(AND(T60&lt;&gt;1,S60=1,N60&lt;'Submission Template'!T56),1,0),"")</f>
      </c>
      <c r="V60" s="55">
        <f>IF('Submission Template'!$AY$26=1,IF(AND('Submission Template'!$R$9="yes",$AV60&lt;&gt;""),MAX($AV60-1,0),$AV60),"")</f>
      </c>
      <c r="W60" s="33">
        <f t="shared" si="8"/>
      </c>
      <c r="X60" s="56">
        <f>IF('Submission Template'!$AY$26=1,IF(AND('Submission Template'!$L56&lt;&gt;"no",'Submission Template'!X56&lt;&gt;""),AVERAGE(AZ$28:AZ60),""),"")</f>
      </c>
      <c r="Y60" s="56">
        <f>IF('Submission Template'!$AY$26=1,IF($AV60&gt;1,IF(AND('Submission Template'!$L56&lt;&gt;"no",'Submission Template'!X56&lt;&gt;""),STDEV(AZ$28:AZ60),""),""),"")</f>
      </c>
      <c r="Z60" s="57">
        <f>IF('Submission Template'!$AY$26=1,IF('Submission Template'!X56&lt;&gt;"",IF('Submission Template'!$L55="no",Z59,AA59),""),"")</f>
      </c>
      <c r="AA60" s="57">
        <f>IF('Submission Template'!$AY$26=1,IF($AT60=1,MAX(IF(AND($AV60=1,'Submission Template'!$L56="yes"),0,IF('Submission Template'!$L56="yes",(Z60+'Submission Template'!X56-('Submission Template'!Y56+0.25*Y60)),AA59)),0),""),"")</f>
      </c>
      <c r="AB60" s="57">
        <f t="shared" si="9"/>
      </c>
      <c r="AC60" s="58">
        <f t="shared" si="10"/>
      </c>
      <c r="AD60" s="58">
        <f t="shared" si="11"/>
      </c>
      <c r="AE60" s="59">
        <f>IF(AA60&lt;&gt;"",IF(AND(AD60&lt;&gt;1,AC60=1,X60&lt;'Submission Template'!Y56),1,0),"")</f>
      </c>
      <c r="AF60" s="9"/>
      <c r="AG60" s="10">
        <f>IF(AND('Submission Template'!L56="yes",'Submission Template'!AD56="yes"),"Test cannot be invalid AND included in CumSum",IF(OR($Q60&gt;$R60,$G60&gt;H60,$AA60&gt;$AB60),"Warning:  CumSum statistic exceeds the Action Limit.",""))</f>
      </c>
      <c r="AH60" s="9"/>
      <c r="AI60" s="9"/>
      <c r="AJ60" s="9"/>
      <c r="AK60" s="9"/>
      <c r="AL60" s="9"/>
      <c r="AM60" s="9"/>
      <c r="AN60" s="9"/>
      <c r="AO60" s="9"/>
      <c r="AP60" s="9"/>
      <c r="AQ60" s="95"/>
      <c r="AR60" s="97">
        <f>IF(AND('Submission Template'!O56&lt;&gt;"",'Submission Template'!N56&lt;&gt;"",'Submission Template'!L56&lt;&gt;""),1,0)</f>
        <v>0</v>
      </c>
      <c r="AS60" s="97">
        <f>IF(AND('Submission Template'!T56&lt;&gt;"",'Submission Template'!S56&lt;&gt;"",'Submission Template'!L56&lt;&gt;""),1,0)</f>
        <v>0</v>
      </c>
      <c r="AT60" s="97">
        <f>IF(AND('Submission Template'!Y56&lt;&gt;"",'Submission Template'!X56&lt;&gt;"",'Submission Template'!L56&lt;&gt;""),1,0)</f>
        <v>0</v>
      </c>
      <c r="AU60" s="97">
        <f t="shared" si="13"/>
      </c>
      <c r="AV60" s="97">
        <f>IF(OR('Submission Template'!N56&lt;&gt;"",'Submission Template'!S56&lt;&gt;""),IF('Submission Template'!L56="yes",AV59+1,AV59),"")</f>
      </c>
      <c r="AW60" s="97">
        <f>IF(OR('Submission Template'!N56&lt;&gt;"",'Submission Template'!S56&lt;&gt;""),IF('Submission Template'!L56="yes",1,0),"")</f>
      </c>
      <c r="AX60" s="97">
        <f>IF(AND('Submission Template'!L56="yes",'Submission Template'!N56&lt;&gt;""),'Submission Template'!N56,"")</f>
      </c>
      <c r="AY60" s="97">
        <f>IF(AND('Submission Template'!L56="yes",'Submission Template'!S56&lt;&gt;""),'Submission Template'!S56,"")</f>
      </c>
      <c r="AZ60" s="97">
        <f>IF(AND('Submission Template'!L56="yes",'Submission Template'!X56&lt;&gt;""),'Submission Template'!X56,"")</f>
      </c>
      <c r="BA60" s="97"/>
      <c r="BB60" s="97"/>
      <c r="BC60" s="99"/>
      <c r="BD60" s="97"/>
      <c r="BE60" s="117">
        <f>IF(AND($B60&lt;&gt;"",'Submission Template'!$R$9="yes",'Submission Template'!$R$10&lt;&gt;""),'Submission Template'!$R$10,IF('Submission Template'!$AW$26=1,IF(AND('Submission Template'!$L56="yes",$AV60&gt;1),ROUND((($AU60*$E60)/($D60-'Submission Template'!$O56))^2+1,1),""),""))</f>
      </c>
      <c r="BF60" s="125">
        <f>IF(AND($B60&lt;&gt;"",'Submission Template'!$R$9="yes",'Submission Template'!$R$10&lt;&gt;""),'Submission Template'!$R$10,IF('Submission Template'!$AX$26=1,IF(AND('Submission Template'!$L56="yes",$AV60&gt;1),ROUND((($AU60*O60)/(N60-'Submission Template'!T56))^2+1,1),""),""))</f>
      </c>
      <c r="BG60" s="117">
        <f>IF(AND($B60&lt;&gt;"",'Submission Template'!$R$9="yes",'Submission Template'!$R$10&lt;&gt;""),'Submission Template'!$R$10,IF('Submission Template'!$AY$26=1,IF(AND('Submission Template'!$L56="yes",$AV60&gt;1),ROUND((($AU60*$Y60)/($X60-'Submission Template'!$Y56))^2+1,1),""),""))</f>
      </c>
      <c r="BH60" s="9"/>
      <c r="BI60" s="9"/>
      <c r="BJ60" s="9"/>
      <c r="BK60" s="9"/>
      <c r="BL60" s="9"/>
      <c r="BM60" s="9"/>
      <c r="BN60" s="9"/>
      <c r="BO60" s="9"/>
      <c r="BP60" s="9"/>
      <c r="BQ60" s="9"/>
      <c r="BR60" s="9"/>
      <c r="BS60" s="9"/>
      <c r="BT60" s="9"/>
      <c r="BU60" s="9"/>
      <c r="BV60" s="9"/>
      <c r="BW60" s="9"/>
      <c r="BX60" s="9"/>
      <c r="BY60" s="9"/>
      <c r="BZ60" s="9"/>
      <c r="CA60" s="9"/>
      <c r="CB60" s="9"/>
      <c r="CC60" s="9"/>
      <c r="CD60" s="9"/>
      <c r="CE60" s="9"/>
      <c r="CF60" s="9"/>
    </row>
    <row r="61" spans="2:84" ht="12.75">
      <c r="B61" s="55">
        <f>IF('Submission Template'!$AW$26=1,IF(AND('Submission Template'!$R$9="yes",$AV61&lt;&gt;""),MAX($AV61-1,0),$AV61),"")</f>
      </c>
      <c r="C61" s="33">
        <f t="shared" si="1"/>
      </c>
      <c r="D61" s="56">
        <f>IF('Submission Template'!$AW$26=1,IF(AND('Submission Template'!$L57&lt;&gt;"no",'Submission Template'!N57&lt;&gt;""),AVERAGE(AX$28:AX61),""),"")</f>
      </c>
      <c r="E61" s="56">
        <f>IF('Submission Template'!$AW$26=1,IF($AV61&gt;1,IF(AND('Submission Template'!$L57&lt;&gt;"no",'Submission Template'!N57&lt;&gt;""),STDEV(AX$28:AX61),""),""),"")</f>
      </c>
      <c r="F61" s="57">
        <f>IF('Submission Template'!$AW$26=1,IF('Submission Template'!N57&lt;&gt;"",IF('Submission Template'!$L56="no",F60,G60),""),"")</f>
      </c>
      <c r="G61" s="57">
        <f>IF('Submission Template'!$AW$26=1,IF($AR61=1,MAX(IF(AND($AV61=1,'Submission Template'!$L57="yes"),0,IF('Submission Template'!$L57="yes",(F61+'Submission Template'!N57-('Submission Template'!O57+0.25*E61)),G60)),0),""),"")</f>
      </c>
      <c r="H61" s="57">
        <f t="shared" si="2"/>
      </c>
      <c r="I61" s="58">
        <f t="shared" si="3"/>
      </c>
      <c r="J61" s="58">
        <f t="shared" si="4"/>
      </c>
      <c r="K61" s="59">
        <f>IF(G61&lt;&gt;"",IF(AND(J61&lt;&gt;1,I61=1,D61&lt;'Submission Template'!O57),1,0),"")</f>
      </c>
      <c r="L61" s="55">
        <f>IF('Submission Template'!$AX$26=1,IF(AND('Submission Template'!$R$9="yes",$AV61&lt;&gt;""),MAX($AV61-1,0),$AV61),"")</f>
      </c>
      <c r="M61" s="33">
        <f t="shared" si="0"/>
      </c>
      <c r="N61" s="56">
        <f>IF('Submission Template'!$AX$26=1,IF(AND('Submission Template'!$L57&lt;&gt;"no",'Submission Template'!S57&lt;&gt;""),AVERAGE(AY$28:AY61),""),"")</f>
      </c>
      <c r="O61" s="56">
        <f>IF('Submission Template'!$AX$26=1,IF($AV61&gt;1,IF(AND('Submission Template'!$L57&lt;&gt;"no",'Submission Template'!S57&lt;&gt;""),STDEV(AY$28:AY61),""),""),"")</f>
      </c>
      <c r="P61" s="57">
        <f>IF('Submission Template'!$AX$26=1,IF('Submission Template'!S57&lt;&gt;"",IF('Submission Template'!$L56="no",P60,Q60),""),"")</f>
      </c>
      <c r="Q61" s="57">
        <f>IF('Submission Template'!$AX$26=1,IF($AS61=1,MAX(IF(AND($AV61=1,'Submission Template'!$L57="yes"),0,IF('Submission Template'!$L57="yes",(P61+'Submission Template'!S57-('Submission Template'!T57+0.25*O61)),Q60)),0),""),"")</f>
      </c>
      <c r="R61" s="57">
        <f t="shared" si="5"/>
      </c>
      <c r="S61" s="58">
        <f t="shared" si="6"/>
      </c>
      <c r="T61" s="58">
        <f t="shared" si="7"/>
      </c>
      <c r="U61" s="59">
        <f>IF(Q61&lt;&gt;"",IF(AND(T61&lt;&gt;1,S61=1,N61&lt;'Submission Template'!T57),1,0),"")</f>
      </c>
      <c r="V61" s="55">
        <f>IF('Submission Template'!$AY$26=1,IF(AND('Submission Template'!$R$9="yes",$AV61&lt;&gt;""),MAX($AV61-1,0),$AV61),"")</f>
      </c>
      <c r="W61" s="33">
        <f t="shared" si="8"/>
      </c>
      <c r="X61" s="56">
        <f>IF('Submission Template'!$AY$26=1,IF(AND('Submission Template'!$L57&lt;&gt;"no",'Submission Template'!X57&lt;&gt;""),AVERAGE(AZ$28:AZ61),""),"")</f>
      </c>
      <c r="Y61" s="56">
        <f>IF('Submission Template'!$AY$26=1,IF($AV61&gt;1,IF(AND('Submission Template'!$L57&lt;&gt;"no",'Submission Template'!X57&lt;&gt;""),STDEV(AZ$28:AZ61),""),""),"")</f>
      </c>
      <c r="Z61" s="57">
        <f>IF('Submission Template'!$AY$26=1,IF('Submission Template'!X57&lt;&gt;"",IF('Submission Template'!$L56="no",Z60,AA60),""),"")</f>
      </c>
      <c r="AA61" s="57">
        <f>IF('Submission Template'!$AY$26=1,IF($AT61=1,MAX(IF(AND($AV61=1,'Submission Template'!$L57="yes"),0,IF('Submission Template'!$L57="yes",(Z61+'Submission Template'!X57-('Submission Template'!Y57+0.25*Y61)),AA60)),0),""),"")</f>
      </c>
      <c r="AB61" s="57">
        <f t="shared" si="9"/>
      </c>
      <c r="AC61" s="58">
        <f t="shared" si="10"/>
      </c>
      <c r="AD61" s="58">
        <f t="shared" si="11"/>
      </c>
      <c r="AE61" s="59">
        <f>IF(AA61&lt;&gt;"",IF(AND(AD61&lt;&gt;1,AC61=1,X61&lt;'Submission Template'!Y57),1,0),"")</f>
      </c>
      <c r="AF61" s="9"/>
      <c r="AG61" s="10">
        <f>IF(AND('Submission Template'!L57="yes",'Submission Template'!AD57="yes"),"Test cannot be invalid AND included in CumSum",IF(OR($Q61&gt;$R61,$G61&gt;H61,$AA61&gt;$AB61),"Warning:  CumSum statistic exceeds the Action Limit.",""))</f>
      </c>
      <c r="AH61" s="9"/>
      <c r="AI61" s="9"/>
      <c r="AJ61" s="9"/>
      <c r="AK61" s="9"/>
      <c r="AL61" s="9"/>
      <c r="AM61" s="9"/>
      <c r="AN61" s="9"/>
      <c r="AO61" s="9"/>
      <c r="AP61" s="9"/>
      <c r="AQ61" s="95"/>
      <c r="AR61" s="97">
        <f>IF(AND('Submission Template'!O57&lt;&gt;"",'Submission Template'!N57&lt;&gt;"",'Submission Template'!L57&lt;&gt;""),1,0)</f>
        <v>0</v>
      </c>
      <c r="AS61" s="97">
        <f>IF(AND('Submission Template'!T57&lt;&gt;"",'Submission Template'!S57&lt;&gt;"",'Submission Template'!L57&lt;&gt;""),1,0)</f>
        <v>0</v>
      </c>
      <c r="AT61" s="97">
        <f>IF(AND('Submission Template'!Y57&lt;&gt;"",'Submission Template'!X57&lt;&gt;"",'Submission Template'!L57&lt;&gt;""),1,0)</f>
        <v>0</v>
      </c>
      <c r="AU61" s="97">
        <f t="shared" si="13"/>
      </c>
      <c r="AV61" s="97">
        <f>IF(OR('Submission Template'!N57&lt;&gt;"",'Submission Template'!S57&lt;&gt;""),IF('Submission Template'!L57="yes",AV60+1,AV60),"")</f>
      </c>
      <c r="AW61" s="97">
        <f>IF(OR('Submission Template'!N57&lt;&gt;"",'Submission Template'!S57&lt;&gt;""),IF('Submission Template'!L57="yes",1,0),"")</f>
      </c>
      <c r="AX61" s="97">
        <f>IF(AND('Submission Template'!L57="yes",'Submission Template'!N57&lt;&gt;""),'Submission Template'!N57,"")</f>
      </c>
      <c r="AY61" s="97">
        <f>IF(AND('Submission Template'!L57="yes",'Submission Template'!S57&lt;&gt;""),'Submission Template'!S57,"")</f>
      </c>
      <c r="AZ61" s="97">
        <f>IF(AND('Submission Template'!L57="yes",'Submission Template'!X57&lt;&gt;""),'Submission Template'!X57,"")</f>
      </c>
      <c r="BA61" s="97"/>
      <c r="BB61" s="97"/>
      <c r="BC61" s="99"/>
      <c r="BD61" s="97"/>
      <c r="BE61" s="117">
        <f>IF(AND($B61&lt;&gt;"",'Submission Template'!$R$9="yes",'Submission Template'!$R$10&lt;&gt;""),'Submission Template'!$R$10,IF('Submission Template'!$AW$26=1,IF(AND('Submission Template'!$L57="yes",$AV61&gt;1),ROUND((($AU61*$E61)/($D61-'Submission Template'!$O57))^2+1,1),""),""))</f>
      </c>
      <c r="BF61" s="125">
        <f>IF(AND($B61&lt;&gt;"",'Submission Template'!$R$9="yes",'Submission Template'!$R$10&lt;&gt;""),'Submission Template'!$R$10,IF('Submission Template'!$AX$26=1,IF(AND('Submission Template'!$L57="yes",$AV61&gt;1),ROUND((($AU61*O61)/(N61-'Submission Template'!T57))^2+1,1),""),""))</f>
      </c>
      <c r="BG61" s="117">
        <f>IF(AND($B61&lt;&gt;"",'Submission Template'!$R$9="yes",'Submission Template'!$R$10&lt;&gt;""),'Submission Template'!$R$10,IF('Submission Template'!$AY$26=1,IF(AND('Submission Template'!$L57="yes",$AV61&gt;1),ROUND((($AU61*$Y61)/($X61-'Submission Template'!$Y57))^2+1,1),""),""))</f>
      </c>
      <c r="BH61" s="9"/>
      <c r="BI61" s="9"/>
      <c r="BJ61" s="9"/>
      <c r="BK61" s="9"/>
      <c r="BL61" s="9"/>
      <c r="BM61" s="9"/>
      <c r="BN61" s="9"/>
      <c r="BO61" s="9"/>
      <c r="BP61" s="9"/>
      <c r="BQ61" s="9"/>
      <c r="BR61" s="9"/>
      <c r="BS61" s="9"/>
      <c r="BT61" s="9"/>
      <c r="BU61" s="9"/>
      <c r="BV61" s="9"/>
      <c r="BW61" s="9"/>
      <c r="BX61" s="9"/>
      <c r="BY61" s="9"/>
      <c r="BZ61" s="9"/>
      <c r="CA61" s="9"/>
      <c r="CB61" s="9"/>
      <c r="CC61" s="9"/>
      <c r="CD61" s="9"/>
      <c r="CE61" s="9"/>
      <c r="CF61" s="9"/>
    </row>
    <row r="62" spans="2:84" ht="12.75">
      <c r="B62" s="55">
        <f>IF('Submission Template'!$AW$26=1,IF(AND('Submission Template'!$R$9="yes",$AV62&lt;&gt;""),MAX($AV62-1,0),$AV62),"")</f>
      </c>
      <c r="C62" s="33">
        <f t="shared" si="1"/>
      </c>
      <c r="D62" s="56">
        <f>IF('Submission Template'!$AW$26=1,IF(AND('Submission Template'!$L58&lt;&gt;"no",'Submission Template'!N58&lt;&gt;""),AVERAGE(AX$28:AX62),""),"")</f>
      </c>
      <c r="E62" s="56">
        <f>IF('Submission Template'!$AW$26=1,IF($AV62&gt;1,IF(AND('Submission Template'!$L58&lt;&gt;"no",'Submission Template'!N58&lt;&gt;""),STDEV(AX$28:AX62),""),""),"")</f>
      </c>
      <c r="F62" s="57">
        <f>IF('Submission Template'!$AW$26=1,IF('Submission Template'!N58&lt;&gt;"",IF('Submission Template'!$L57="no",F61,G61),""),"")</f>
      </c>
      <c r="G62" s="57">
        <f>IF('Submission Template'!$AW$26=1,IF($AR62=1,MAX(IF(AND($AV62=1,'Submission Template'!$L58="yes"),0,IF('Submission Template'!$L58="yes",(F62+'Submission Template'!N58-('Submission Template'!O58+0.25*E62)),G61)),0),""),"")</f>
      </c>
      <c r="H62" s="57">
        <f t="shared" si="2"/>
      </c>
      <c r="I62" s="58">
        <f t="shared" si="3"/>
      </c>
      <c r="J62" s="58">
        <f t="shared" si="4"/>
      </c>
      <c r="K62" s="59">
        <f>IF(G62&lt;&gt;"",IF(AND(J62&lt;&gt;1,I62=1,D62&lt;'Submission Template'!O58),1,0),"")</f>
      </c>
      <c r="L62" s="55">
        <f>IF('Submission Template'!$AX$26=1,IF(AND('Submission Template'!$R$9="yes",$AV62&lt;&gt;""),MAX($AV62-1,0),$AV62),"")</f>
      </c>
      <c r="M62" s="33">
        <f t="shared" si="0"/>
      </c>
      <c r="N62" s="56">
        <f>IF('Submission Template'!$AX$26=1,IF(AND('Submission Template'!$L58&lt;&gt;"no",'Submission Template'!S58&lt;&gt;""),AVERAGE(AY$28:AY62),""),"")</f>
      </c>
      <c r="O62" s="56">
        <f>IF('Submission Template'!$AX$26=1,IF($AV62&gt;1,IF(AND('Submission Template'!$L58&lt;&gt;"no",'Submission Template'!S58&lt;&gt;""),STDEV(AY$28:AY62),""),""),"")</f>
      </c>
      <c r="P62" s="57">
        <f>IF('Submission Template'!$AX$26=1,IF('Submission Template'!S58&lt;&gt;"",IF('Submission Template'!$L57="no",P61,Q61),""),"")</f>
      </c>
      <c r="Q62" s="57">
        <f>IF('Submission Template'!$AX$26=1,IF($AS62=1,MAX(IF(AND($AV62=1,'Submission Template'!$L58="yes"),0,IF('Submission Template'!$L58="yes",(P62+'Submission Template'!S58-('Submission Template'!T58+0.25*O62)),Q61)),0),""),"")</f>
      </c>
      <c r="R62" s="57">
        <f t="shared" si="5"/>
      </c>
      <c r="S62" s="58">
        <f t="shared" si="6"/>
      </c>
      <c r="T62" s="58">
        <f t="shared" si="7"/>
      </c>
      <c r="U62" s="59">
        <f>IF(Q62&lt;&gt;"",IF(AND(T62&lt;&gt;1,S62=1,N62&lt;'Submission Template'!T58),1,0),"")</f>
      </c>
      <c r="V62" s="55">
        <f>IF('Submission Template'!$AY$26=1,IF(AND('Submission Template'!$R$9="yes",$AV62&lt;&gt;""),MAX($AV62-1,0),$AV62),"")</f>
      </c>
      <c r="W62" s="33">
        <f t="shared" si="8"/>
      </c>
      <c r="X62" s="56">
        <f>IF('Submission Template'!$AY$26=1,IF(AND('Submission Template'!$L58&lt;&gt;"no",'Submission Template'!X58&lt;&gt;""),AVERAGE(AZ$28:AZ62),""),"")</f>
      </c>
      <c r="Y62" s="56">
        <f>IF('Submission Template'!$AY$26=1,IF($AV62&gt;1,IF(AND('Submission Template'!$L58&lt;&gt;"no",'Submission Template'!X58&lt;&gt;""),STDEV(AZ$28:AZ62),""),""),"")</f>
      </c>
      <c r="Z62" s="57">
        <f>IF('Submission Template'!$AY$26=1,IF('Submission Template'!X58&lt;&gt;"",IF('Submission Template'!$L57="no",Z61,AA61),""),"")</f>
      </c>
      <c r="AA62" s="57">
        <f>IF('Submission Template'!$AY$26=1,IF($AT62=1,MAX(IF(AND($AV62=1,'Submission Template'!$L58="yes"),0,IF('Submission Template'!$L58="yes",(Z62+'Submission Template'!X58-('Submission Template'!Y58+0.25*Y62)),AA61)),0),""),"")</f>
      </c>
      <c r="AB62" s="57">
        <f t="shared" si="9"/>
      </c>
      <c r="AC62" s="58">
        <f t="shared" si="10"/>
      </c>
      <c r="AD62" s="58">
        <f t="shared" si="11"/>
      </c>
      <c r="AE62" s="59">
        <f>IF(AA62&lt;&gt;"",IF(AND(AD62&lt;&gt;1,AC62=1,X62&lt;'Submission Template'!Y58),1,0),"")</f>
      </c>
      <c r="AF62" s="9"/>
      <c r="AG62" s="10">
        <f>IF(AND('Submission Template'!L58="yes",'Submission Template'!AD58="yes"),"Test cannot be invalid AND included in CumSum",IF(OR($Q62&gt;$R62,$G62&gt;H62,$AA62&gt;$AB62),"Warning:  CumSum statistic exceeds the Action Limit.",""))</f>
      </c>
      <c r="AH62" s="9"/>
      <c r="AI62" s="9"/>
      <c r="AJ62" s="9"/>
      <c r="AK62" s="9"/>
      <c r="AL62" s="9"/>
      <c r="AM62" s="9"/>
      <c r="AN62" s="9"/>
      <c r="AO62" s="9"/>
      <c r="AP62" s="9"/>
      <c r="AQ62" s="95"/>
      <c r="AR62" s="97">
        <f>IF(AND('Submission Template'!O58&lt;&gt;"",'Submission Template'!N58&lt;&gt;"",'Submission Template'!L58&lt;&gt;""),1,0)</f>
        <v>0</v>
      </c>
      <c r="AS62" s="97">
        <f>IF(AND('Submission Template'!T58&lt;&gt;"",'Submission Template'!S58&lt;&gt;"",'Submission Template'!L58&lt;&gt;""),1,0)</f>
        <v>0</v>
      </c>
      <c r="AT62" s="97">
        <f>IF(AND('Submission Template'!Y58&lt;&gt;"",'Submission Template'!X58&lt;&gt;"",'Submission Template'!L58&lt;&gt;""),1,0)</f>
        <v>0</v>
      </c>
      <c r="AU62" s="97">
        <f t="shared" si="13"/>
      </c>
      <c r="AV62" s="97">
        <f>IF(OR('Submission Template'!N58&lt;&gt;"",'Submission Template'!S58&lt;&gt;""),IF('Submission Template'!L58="yes",AV61+1,AV61),"")</f>
      </c>
      <c r="AW62" s="97">
        <f>IF(OR('Submission Template'!N58&lt;&gt;"",'Submission Template'!S58&lt;&gt;""),IF('Submission Template'!L58="yes",1,0),"")</f>
      </c>
      <c r="AX62" s="97">
        <f>IF(AND('Submission Template'!L58="yes",'Submission Template'!N58&lt;&gt;""),'Submission Template'!N58,"")</f>
      </c>
      <c r="AY62" s="97">
        <f>IF(AND('Submission Template'!L58="yes",'Submission Template'!S58&lt;&gt;""),'Submission Template'!S58,"")</f>
      </c>
      <c r="AZ62" s="97">
        <f>IF(AND('Submission Template'!L58="yes",'Submission Template'!X58&lt;&gt;""),'Submission Template'!X58,"")</f>
      </c>
      <c r="BA62" s="97"/>
      <c r="BB62" s="97"/>
      <c r="BC62" s="99"/>
      <c r="BD62" s="97"/>
      <c r="BE62" s="117">
        <f>IF(AND($B62&lt;&gt;"",'Submission Template'!$R$9="yes",'Submission Template'!$R$10&lt;&gt;""),'Submission Template'!$R$10,IF('Submission Template'!$AW$26=1,IF(AND('Submission Template'!$L58="yes",$AV62&gt;1),ROUND((($AU62*$E62)/($D62-'Submission Template'!$O58))^2+1,1),""),""))</f>
      </c>
      <c r="BF62" s="125">
        <f>IF(AND($B62&lt;&gt;"",'Submission Template'!$R$9="yes",'Submission Template'!$R$10&lt;&gt;""),'Submission Template'!$R$10,IF('Submission Template'!$AX$26=1,IF(AND('Submission Template'!$L58="yes",$AV62&gt;1),ROUND((($AU62*O62)/(N62-'Submission Template'!T58))^2+1,1),""),""))</f>
      </c>
      <c r="BG62" s="117">
        <f>IF(AND($B62&lt;&gt;"",'Submission Template'!$R$9="yes",'Submission Template'!$R$10&lt;&gt;""),'Submission Template'!$R$10,IF('Submission Template'!$AY$26=1,IF(AND('Submission Template'!$L58="yes",$AV62&gt;1),ROUND((($AU62*$Y62)/($X62-'Submission Template'!$Y58))^2+1,1),""),""))</f>
      </c>
      <c r="BH62" s="9"/>
      <c r="BI62" s="9"/>
      <c r="BJ62" s="9"/>
      <c r="BK62" s="9"/>
      <c r="BL62" s="9"/>
      <c r="BM62" s="9"/>
      <c r="BN62" s="9"/>
      <c r="BO62" s="9"/>
      <c r="BP62" s="9"/>
      <c r="BQ62" s="9"/>
      <c r="BR62" s="9"/>
      <c r="BS62" s="9"/>
      <c r="BT62" s="9"/>
      <c r="BU62" s="9"/>
      <c r="BV62" s="9"/>
      <c r="BW62" s="9"/>
      <c r="BX62" s="9"/>
      <c r="BY62" s="9"/>
      <c r="BZ62" s="9"/>
      <c r="CA62" s="9"/>
      <c r="CB62" s="9"/>
      <c r="CC62" s="9"/>
      <c r="CD62" s="9"/>
      <c r="CE62" s="9"/>
      <c r="CF62" s="9"/>
    </row>
    <row r="63" spans="2:84" ht="12.75">
      <c r="B63" s="55">
        <f>IF('Submission Template'!$AW$26=1,IF(AND('Submission Template'!$R$9="yes",$AV63&lt;&gt;""),MAX($AV63-1,0),$AV63),"")</f>
      </c>
      <c r="C63" s="33">
        <f t="shared" si="1"/>
      </c>
      <c r="D63" s="56">
        <f>IF('Submission Template'!$AW$26=1,IF(AND('Submission Template'!$L59&lt;&gt;"no",'Submission Template'!N59&lt;&gt;""),AVERAGE(AX$28:AX63),""),"")</f>
      </c>
      <c r="E63" s="56">
        <f>IF('Submission Template'!$AW$26=1,IF($AV63&gt;1,IF(AND('Submission Template'!$L59&lt;&gt;"no",'Submission Template'!N59&lt;&gt;""),STDEV(AX$28:AX63),""),""),"")</f>
      </c>
      <c r="F63" s="57">
        <f>IF('Submission Template'!$AW$26=1,IF('Submission Template'!N59&lt;&gt;"",IF('Submission Template'!$L58="no",F62,G62),""),"")</f>
      </c>
      <c r="G63" s="57">
        <f>IF('Submission Template'!$AW$26=1,IF($AR63=1,MAX(IF(AND($AV63=1,'Submission Template'!$L59="yes"),0,IF('Submission Template'!$L59="yes",(F63+'Submission Template'!N59-('Submission Template'!O59+0.25*E63)),G62)),0),""),"")</f>
      </c>
      <c r="H63" s="57">
        <f t="shared" si="2"/>
      </c>
      <c r="I63" s="58">
        <f t="shared" si="3"/>
      </c>
      <c r="J63" s="58">
        <f t="shared" si="4"/>
      </c>
      <c r="K63" s="59">
        <f>IF(G63&lt;&gt;"",IF(AND(J63&lt;&gt;1,I63=1,D63&lt;'Submission Template'!O59),1,0),"")</f>
      </c>
      <c r="L63" s="55">
        <f>IF('Submission Template'!$AX$26=1,IF(AND('Submission Template'!$R$9="yes",$AV63&lt;&gt;""),MAX($AV63-1,0),$AV63),"")</f>
      </c>
      <c r="M63" s="33">
        <f t="shared" si="0"/>
      </c>
      <c r="N63" s="56">
        <f>IF('Submission Template'!$AX$26=1,IF(AND('Submission Template'!$L59&lt;&gt;"no",'Submission Template'!S59&lt;&gt;""),AVERAGE(AY$28:AY63),""),"")</f>
      </c>
      <c r="O63" s="56">
        <f>IF('Submission Template'!$AX$26=1,IF($AV63&gt;1,IF(AND('Submission Template'!$L59&lt;&gt;"no",'Submission Template'!S59&lt;&gt;""),STDEV(AY$28:AY63),""),""),"")</f>
      </c>
      <c r="P63" s="57">
        <f>IF('Submission Template'!$AX$26=1,IF('Submission Template'!S59&lt;&gt;"",IF('Submission Template'!$L58="no",P62,Q62),""),"")</f>
      </c>
      <c r="Q63" s="57">
        <f>IF('Submission Template'!$AX$26=1,IF($AS63=1,MAX(IF(AND($AV63=1,'Submission Template'!$L59="yes"),0,IF('Submission Template'!$L59="yes",(P63+'Submission Template'!S59-('Submission Template'!T59+0.25*O63)),Q62)),0),""),"")</f>
      </c>
      <c r="R63" s="57">
        <f t="shared" si="5"/>
      </c>
      <c r="S63" s="58">
        <f t="shared" si="6"/>
      </c>
      <c r="T63" s="58">
        <f t="shared" si="7"/>
      </c>
      <c r="U63" s="59">
        <f>IF(Q63&lt;&gt;"",IF(AND(T63&lt;&gt;1,S63=1,N63&lt;'Submission Template'!T59),1,0),"")</f>
      </c>
      <c r="V63" s="55">
        <f>IF('Submission Template'!$AY$26=1,IF(AND('Submission Template'!$R$9="yes",$AV63&lt;&gt;""),MAX($AV63-1,0),$AV63),"")</f>
      </c>
      <c r="W63" s="33">
        <f t="shared" si="8"/>
      </c>
      <c r="X63" s="56">
        <f>IF('Submission Template'!$AY$26=1,IF(AND('Submission Template'!$L59&lt;&gt;"no",'Submission Template'!X59&lt;&gt;""),AVERAGE(AZ$28:AZ63),""),"")</f>
      </c>
      <c r="Y63" s="56">
        <f>IF('Submission Template'!$AY$26=1,IF($AV63&gt;1,IF(AND('Submission Template'!$L59&lt;&gt;"no",'Submission Template'!X59&lt;&gt;""),STDEV(AZ$28:AZ63),""),""),"")</f>
      </c>
      <c r="Z63" s="57">
        <f>IF('Submission Template'!$AY$26=1,IF('Submission Template'!X59&lt;&gt;"",IF('Submission Template'!$L58="no",Z62,AA62),""),"")</f>
      </c>
      <c r="AA63" s="57">
        <f>IF('Submission Template'!$AY$26=1,IF($AT63=1,MAX(IF(AND($AV63=1,'Submission Template'!$L59="yes"),0,IF('Submission Template'!$L59="yes",(Z63+'Submission Template'!X59-('Submission Template'!Y59+0.25*Y63)),AA62)),0),""),"")</f>
      </c>
      <c r="AB63" s="57">
        <f t="shared" si="9"/>
      </c>
      <c r="AC63" s="58">
        <f t="shared" si="10"/>
      </c>
      <c r="AD63" s="58">
        <f t="shared" si="11"/>
      </c>
      <c r="AE63" s="59">
        <f>IF(AA63&lt;&gt;"",IF(AND(AD63&lt;&gt;1,AC63=1,X63&lt;'Submission Template'!Y59),1,0),"")</f>
      </c>
      <c r="AF63" s="9"/>
      <c r="AG63" s="10">
        <f>IF(AND('Submission Template'!L59="yes",'Submission Template'!AD59="yes"),"Test cannot be invalid AND included in CumSum",IF(OR($Q63&gt;$R63,$G63&gt;H63,$AA63&gt;$AB63),"Warning:  CumSum statistic exceeds the Action Limit.",""))</f>
      </c>
      <c r="AH63" s="9"/>
      <c r="AI63" s="9"/>
      <c r="AJ63" s="9"/>
      <c r="AK63" s="9"/>
      <c r="AL63" s="9"/>
      <c r="AM63" s="9"/>
      <c r="AN63" s="9"/>
      <c r="AO63" s="9"/>
      <c r="AP63" s="9"/>
      <c r="AQ63" s="95"/>
      <c r="AR63" s="97">
        <f>IF(AND('Submission Template'!O59&lt;&gt;"",'Submission Template'!N59&lt;&gt;"",'Submission Template'!L59&lt;&gt;""),1,0)</f>
        <v>0</v>
      </c>
      <c r="AS63" s="97">
        <f>IF(AND('Submission Template'!T59&lt;&gt;"",'Submission Template'!S59&lt;&gt;"",'Submission Template'!L59&lt;&gt;""),1,0)</f>
        <v>0</v>
      </c>
      <c r="AT63" s="97">
        <f>IF(AND('Submission Template'!Y59&lt;&gt;"",'Submission Template'!X59&lt;&gt;"",'Submission Template'!L59&lt;&gt;""),1,0)</f>
        <v>0</v>
      </c>
      <c r="AU63" s="97">
        <f t="shared" si="13"/>
      </c>
      <c r="AV63" s="97">
        <f>IF(OR('Submission Template'!N59&lt;&gt;"",'Submission Template'!S59&lt;&gt;""),IF('Submission Template'!L59="yes",AV62+1,AV62),"")</f>
      </c>
      <c r="AW63" s="97">
        <f>IF(OR('Submission Template'!N59&lt;&gt;"",'Submission Template'!S59&lt;&gt;""),IF('Submission Template'!L59="yes",1,0),"")</f>
      </c>
      <c r="AX63" s="97">
        <f>IF(AND('Submission Template'!L59="yes",'Submission Template'!N59&lt;&gt;""),'Submission Template'!N59,"")</f>
      </c>
      <c r="AY63" s="97">
        <f>IF(AND('Submission Template'!L59="yes",'Submission Template'!S59&lt;&gt;""),'Submission Template'!S59,"")</f>
      </c>
      <c r="AZ63" s="97">
        <f>IF(AND('Submission Template'!L59="yes",'Submission Template'!X59&lt;&gt;""),'Submission Template'!X59,"")</f>
      </c>
      <c r="BA63" s="97"/>
      <c r="BB63" s="97"/>
      <c r="BC63" s="99"/>
      <c r="BD63" s="97"/>
      <c r="BE63" s="117">
        <f>IF(AND($B63&lt;&gt;"",'Submission Template'!$R$9="yes",'Submission Template'!$R$10&lt;&gt;""),'Submission Template'!$R$10,IF('Submission Template'!$AW$26=1,IF(AND('Submission Template'!$L59="yes",$AV63&gt;1),ROUND((($AU63*$E63)/($D63-'Submission Template'!$O59))^2+1,1),""),""))</f>
      </c>
      <c r="BF63" s="125">
        <f>IF(AND($B63&lt;&gt;"",'Submission Template'!$R$9="yes",'Submission Template'!$R$10&lt;&gt;""),'Submission Template'!$R$10,IF('Submission Template'!$AX$26=1,IF(AND('Submission Template'!$L59="yes",$AV63&gt;1),ROUND((($AU63*O63)/(N63-'Submission Template'!T59))^2+1,1),""),""))</f>
      </c>
      <c r="BG63" s="117">
        <f>IF(AND($B63&lt;&gt;"",'Submission Template'!$R$9="yes",'Submission Template'!$R$10&lt;&gt;""),'Submission Template'!$R$10,IF('Submission Template'!$AY$26=1,IF(AND('Submission Template'!$L59="yes",$AV63&gt;1),ROUND((($AU63*$Y63)/($X63-'Submission Template'!$Y59))^2+1,1),""),""))</f>
      </c>
      <c r="BH63" s="9"/>
      <c r="BI63" s="9"/>
      <c r="BJ63" s="9"/>
      <c r="BK63" s="9"/>
      <c r="BL63" s="9"/>
      <c r="BM63" s="9"/>
      <c r="BN63" s="9"/>
      <c r="BO63" s="9"/>
      <c r="BP63" s="9"/>
      <c r="BQ63" s="9"/>
      <c r="BR63" s="9"/>
      <c r="BS63" s="9"/>
      <c r="BT63" s="9"/>
      <c r="BU63" s="9"/>
      <c r="BV63" s="9"/>
      <c r="BW63" s="9"/>
      <c r="BX63" s="9"/>
      <c r="BY63" s="9"/>
      <c r="BZ63" s="9"/>
      <c r="CA63" s="9"/>
      <c r="CB63" s="9"/>
      <c r="CC63" s="9"/>
      <c r="CD63" s="9"/>
      <c r="CE63" s="9"/>
      <c r="CF63" s="9"/>
    </row>
    <row r="64" spans="2:84" ht="12.75">
      <c r="B64" s="55">
        <f>IF('Submission Template'!$AW$26=1,IF(AND('Submission Template'!$R$9="yes",$AV64&lt;&gt;""),MAX($AV64-1,0),$AV64),"")</f>
      </c>
      <c r="C64" s="33">
        <f t="shared" si="1"/>
      </c>
      <c r="D64" s="56">
        <f>IF('Submission Template'!$AW$26=1,IF(AND('Submission Template'!$L60&lt;&gt;"no",'Submission Template'!N60&lt;&gt;""),AVERAGE(AX$28:AX64),""),"")</f>
      </c>
      <c r="E64" s="56">
        <f>IF('Submission Template'!$AW$26=1,IF($AV64&gt;1,IF(AND('Submission Template'!$L60&lt;&gt;"no",'Submission Template'!N60&lt;&gt;""),STDEV(AX$28:AX64),""),""),"")</f>
      </c>
      <c r="F64" s="57">
        <f>IF('Submission Template'!$AW$26=1,IF('Submission Template'!N60&lt;&gt;"",IF('Submission Template'!$L59="no",F63,G63),""),"")</f>
      </c>
      <c r="G64" s="57">
        <f>IF('Submission Template'!$AW$26=1,IF($AR64=1,MAX(IF(AND($AV64=1,'Submission Template'!$L60="yes"),0,IF('Submission Template'!$L60="yes",(F64+'Submission Template'!N60-('Submission Template'!O60+0.25*E64)),G63)),0),""),"")</f>
      </c>
      <c r="H64" s="57">
        <f t="shared" si="2"/>
      </c>
      <c r="I64" s="58">
        <f t="shared" si="3"/>
      </c>
      <c r="J64" s="58">
        <f t="shared" si="4"/>
      </c>
      <c r="K64" s="59">
        <f>IF(G64&lt;&gt;"",IF(AND(J64&lt;&gt;1,I64=1,D64&lt;'Submission Template'!O60),1,0),"")</f>
      </c>
      <c r="L64" s="55">
        <f>IF('Submission Template'!$AX$26=1,IF(AND('Submission Template'!$R$9="yes",$AV64&lt;&gt;""),MAX($AV64-1,0),$AV64),"")</f>
      </c>
      <c r="M64" s="33">
        <f t="shared" si="0"/>
      </c>
      <c r="N64" s="56">
        <f>IF('Submission Template'!$AX$26=1,IF(AND('Submission Template'!$L60&lt;&gt;"no",'Submission Template'!S60&lt;&gt;""),AVERAGE(AY$28:AY64),""),"")</f>
      </c>
      <c r="O64" s="56">
        <f>IF('Submission Template'!$AX$26=1,IF($AV64&gt;1,IF(AND('Submission Template'!$L60&lt;&gt;"no",'Submission Template'!S60&lt;&gt;""),STDEV(AY$28:AY64),""),""),"")</f>
      </c>
      <c r="P64" s="57">
        <f>IF('Submission Template'!$AX$26=1,IF('Submission Template'!S60&lt;&gt;"",IF('Submission Template'!$L59="no",P63,Q63),""),"")</f>
      </c>
      <c r="Q64" s="57">
        <f>IF('Submission Template'!$AX$26=1,IF($AS64=1,MAX(IF(AND($AV64=1,'Submission Template'!$L60="yes"),0,IF('Submission Template'!$L60="yes",(P64+'Submission Template'!S60-('Submission Template'!T60+0.25*O64)),Q63)),0),""),"")</f>
      </c>
      <c r="R64" s="57">
        <f t="shared" si="5"/>
      </c>
      <c r="S64" s="58">
        <f t="shared" si="6"/>
      </c>
      <c r="T64" s="58">
        <f t="shared" si="7"/>
      </c>
      <c r="U64" s="59">
        <f>IF(Q64&lt;&gt;"",IF(AND(T64&lt;&gt;1,S64=1,N64&lt;'Submission Template'!T60),1,0),"")</f>
      </c>
      <c r="V64" s="55">
        <f>IF('Submission Template'!$AY$26=1,IF(AND('Submission Template'!$R$9="yes",$AV64&lt;&gt;""),MAX($AV64-1,0),$AV64),"")</f>
      </c>
      <c r="W64" s="33">
        <f t="shared" si="8"/>
      </c>
      <c r="X64" s="56">
        <f>IF('Submission Template'!$AY$26=1,IF(AND('Submission Template'!$L60&lt;&gt;"no",'Submission Template'!X60&lt;&gt;""),AVERAGE(AZ$28:AZ64),""),"")</f>
      </c>
      <c r="Y64" s="56">
        <f>IF('Submission Template'!$AY$26=1,IF($AV64&gt;1,IF(AND('Submission Template'!$L60&lt;&gt;"no",'Submission Template'!X60&lt;&gt;""),STDEV(AZ$28:AZ64),""),""),"")</f>
      </c>
      <c r="Z64" s="57">
        <f>IF('Submission Template'!$AY$26=1,IF('Submission Template'!X60&lt;&gt;"",IF('Submission Template'!$L59="no",Z63,AA63),""),"")</f>
      </c>
      <c r="AA64" s="57">
        <f>IF('Submission Template'!$AY$26=1,IF($AT64=1,MAX(IF(AND($AV64=1,'Submission Template'!$L60="yes"),0,IF('Submission Template'!$L60="yes",(Z64+'Submission Template'!X60-('Submission Template'!Y60+0.25*Y64)),AA63)),0),""),"")</f>
      </c>
      <c r="AB64" s="57">
        <f t="shared" si="9"/>
      </c>
      <c r="AC64" s="58">
        <f t="shared" si="10"/>
      </c>
      <c r="AD64" s="58">
        <f t="shared" si="11"/>
      </c>
      <c r="AE64" s="59">
        <f>IF(AA64&lt;&gt;"",IF(AND(AD64&lt;&gt;1,AC64=1,X64&lt;'Submission Template'!Y60),1,0),"")</f>
      </c>
      <c r="AF64" s="9"/>
      <c r="AG64" s="10">
        <f>IF(AND('Submission Template'!L60="yes",'Submission Template'!AD60="yes"),"Test cannot be invalid AND included in CumSum",IF(OR($Q64&gt;$R64,$G64&gt;H64,$AA64&gt;$AB64),"Warning:  CumSum statistic exceeds the Action Limit.",""))</f>
      </c>
      <c r="AH64" s="9"/>
      <c r="AI64" s="9"/>
      <c r="AJ64" s="9"/>
      <c r="AK64" s="9"/>
      <c r="AL64" s="9"/>
      <c r="AM64" s="9"/>
      <c r="AN64" s="9"/>
      <c r="AO64" s="9"/>
      <c r="AP64" s="9"/>
      <c r="AQ64" s="95"/>
      <c r="AR64" s="97">
        <f>IF(AND('Submission Template'!O60&lt;&gt;"",'Submission Template'!N60&lt;&gt;"",'Submission Template'!L60&lt;&gt;""),1,0)</f>
        <v>0</v>
      </c>
      <c r="AS64" s="97">
        <f>IF(AND('Submission Template'!T60&lt;&gt;"",'Submission Template'!S60&lt;&gt;"",'Submission Template'!L60&lt;&gt;""),1,0)</f>
        <v>0</v>
      </c>
      <c r="AT64" s="97">
        <f>IF(AND('Submission Template'!Y60&lt;&gt;"",'Submission Template'!X60&lt;&gt;"",'Submission Template'!L60&lt;&gt;""),1,0)</f>
        <v>0</v>
      </c>
      <c r="AU64" s="97">
        <f t="shared" si="13"/>
      </c>
      <c r="AV64" s="97">
        <f>IF(OR('Submission Template'!N60&lt;&gt;"",'Submission Template'!S60&lt;&gt;""),IF('Submission Template'!L60="yes",AV63+1,AV63),"")</f>
      </c>
      <c r="AW64" s="97">
        <f>IF(OR('Submission Template'!N60&lt;&gt;"",'Submission Template'!S60&lt;&gt;""),IF('Submission Template'!L60="yes",1,0),"")</f>
      </c>
      <c r="AX64" s="97">
        <f>IF(AND('Submission Template'!L60="yes",'Submission Template'!N60&lt;&gt;""),'Submission Template'!N60,"")</f>
      </c>
      <c r="AY64" s="97">
        <f>IF(AND('Submission Template'!L60="yes",'Submission Template'!S60&lt;&gt;""),'Submission Template'!S60,"")</f>
      </c>
      <c r="AZ64" s="97">
        <f>IF(AND('Submission Template'!L60="yes",'Submission Template'!X60&lt;&gt;""),'Submission Template'!X60,"")</f>
      </c>
      <c r="BA64" s="97"/>
      <c r="BB64" s="97"/>
      <c r="BC64" s="99"/>
      <c r="BD64" s="97"/>
      <c r="BE64" s="117">
        <f>IF(AND($B64&lt;&gt;"",'Submission Template'!$R$9="yes",'Submission Template'!$R$10&lt;&gt;""),'Submission Template'!$R$10,IF('Submission Template'!$AW$26=1,IF(AND('Submission Template'!$L60="yes",$AV64&gt;1),ROUND((($AU64*$E64)/($D64-'Submission Template'!$O60))^2+1,1),""),""))</f>
      </c>
      <c r="BF64" s="125">
        <f>IF(AND($B64&lt;&gt;"",'Submission Template'!$R$9="yes",'Submission Template'!$R$10&lt;&gt;""),'Submission Template'!$R$10,IF('Submission Template'!$AX$26=1,IF(AND('Submission Template'!$L60="yes",$AV64&gt;1),ROUND((($AU64*O64)/(N64-'Submission Template'!T60))^2+1,1),""),""))</f>
      </c>
      <c r="BG64" s="117">
        <f>IF(AND($B64&lt;&gt;"",'Submission Template'!$R$9="yes",'Submission Template'!$R$10&lt;&gt;""),'Submission Template'!$R$10,IF('Submission Template'!$AY$26=1,IF(AND('Submission Template'!$L60="yes",$AV64&gt;1),ROUND((($AU64*$Y64)/($X64-'Submission Template'!$Y60))^2+1,1),""),""))</f>
      </c>
      <c r="BH64" s="9"/>
      <c r="BI64" s="9"/>
      <c r="BJ64" s="9"/>
      <c r="BK64" s="9"/>
      <c r="BL64" s="9"/>
      <c r="BM64" s="9"/>
      <c r="BN64" s="9"/>
      <c r="BO64" s="9"/>
      <c r="BP64" s="9"/>
      <c r="BQ64" s="9"/>
      <c r="BR64" s="9"/>
      <c r="BS64" s="9"/>
      <c r="BT64" s="9"/>
      <c r="BU64" s="9"/>
      <c r="BV64" s="9"/>
      <c r="BW64" s="9"/>
      <c r="BX64" s="9"/>
      <c r="BY64" s="9"/>
      <c r="BZ64" s="9"/>
      <c r="CA64" s="9"/>
      <c r="CB64" s="9"/>
      <c r="CC64" s="9"/>
      <c r="CD64" s="9"/>
      <c r="CE64" s="9"/>
      <c r="CF64" s="9"/>
    </row>
    <row r="65" spans="2:84" ht="12.75">
      <c r="B65" s="55">
        <f>IF('Submission Template'!$AW$26=1,IF(AND('Submission Template'!$R$9="yes",$AV65&lt;&gt;""),MAX($AV65-1,0),$AV65),"")</f>
      </c>
      <c r="C65" s="33">
        <f t="shared" si="1"/>
      </c>
      <c r="D65" s="56">
        <f>IF('Submission Template'!$AW$26=1,IF(AND('Submission Template'!$L61&lt;&gt;"no",'Submission Template'!N61&lt;&gt;""),AVERAGE(AX$28:AX65),""),"")</f>
      </c>
      <c r="E65" s="56">
        <f>IF('Submission Template'!$AW$26=1,IF($AV65&gt;1,IF(AND('Submission Template'!$L61&lt;&gt;"no",'Submission Template'!N61&lt;&gt;""),STDEV(AX$28:AX65),""),""),"")</f>
      </c>
      <c r="F65" s="57">
        <f>IF('Submission Template'!$AW$26=1,IF('Submission Template'!N61&lt;&gt;"",IF('Submission Template'!$L60="no",F64,G64),""),"")</f>
      </c>
      <c r="G65" s="57">
        <f>IF('Submission Template'!$AW$26=1,IF($AR65=1,MAX(IF(AND($AV65=1,'Submission Template'!$L61="yes"),0,IF('Submission Template'!$L61="yes",(F65+'Submission Template'!N61-('Submission Template'!O61+0.25*E65)),G64)),0),""),"")</f>
      </c>
      <c r="H65" s="57">
        <f t="shared" si="2"/>
      </c>
      <c r="I65" s="58">
        <f t="shared" si="3"/>
      </c>
      <c r="J65" s="58">
        <f t="shared" si="4"/>
      </c>
      <c r="K65" s="59">
        <f>IF(G65&lt;&gt;"",IF(AND(J65&lt;&gt;1,I65=1,D65&lt;'Submission Template'!O61),1,0),"")</f>
      </c>
      <c r="L65" s="55">
        <f>IF('Submission Template'!$AX$26=1,IF(AND('Submission Template'!$R$9="yes",$AV65&lt;&gt;""),MAX($AV65-1,0),$AV65),"")</f>
      </c>
      <c r="M65" s="33">
        <f t="shared" si="0"/>
      </c>
      <c r="N65" s="56">
        <f>IF('Submission Template'!$AX$26=1,IF(AND('Submission Template'!$L61&lt;&gt;"no",'Submission Template'!S61&lt;&gt;""),AVERAGE(AY$28:AY65),""),"")</f>
      </c>
      <c r="O65" s="56">
        <f>IF('Submission Template'!$AX$26=1,IF($AV65&gt;1,IF(AND('Submission Template'!$L61&lt;&gt;"no",'Submission Template'!S61&lt;&gt;""),STDEV(AY$28:AY65),""),""),"")</f>
      </c>
      <c r="P65" s="57">
        <f>IF('Submission Template'!$AX$26=1,IF('Submission Template'!S61&lt;&gt;"",IF('Submission Template'!$L60="no",P64,Q64),""),"")</f>
      </c>
      <c r="Q65" s="57">
        <f>IF('Submission Template'!$AX$26=1,IF($AS65=1,MAX(IF(AND($AV65=1,'Submission Template'!$L61="yes"),0,IF('Submission Template'!$L61="yes",(P65+'Submission Template'!S61-('Submission Template'!T61+0.25*O65)),Q64)),0),""),"")</f>
      </c>
      <c r="R65" s="57">
        <f t="shared" si="5"/>
      </c>
      <c r="S65" s="58">
        <f t="shared" si="6"/>
      </c>
      <c r="T65" s="58">
        <f t="shared" si="7"/>
      </c>
      <c r="U65" s="59">
        <f>IF(Q65&lt;&gt;"",IF(AND(T65&lt;&gt;1,S65=1,N65&lt;'Submission Template'!T61),1,0),"")</f>
      </c>
      <c r="V65" s="55">
        <f>IF('Submission Template'!$AY$26=1,IF(AND('Submission Template'!$R$9="yes",$AV65&lt;&gt;""),MAX($AV65-1,0),$AV65),"")</f>
      </c>
      <c r="W65" s="33">
        <f t="shared" si="8"/>
      </c>
      <c r="X65" s="56">
        <f>IF('Submission Template'!$AY$26=1,IF(AND('Submission Template'!$L61&lt;&gt;"no",'Submission Template'!X61&lt;&gt;""),AVERAGE(AZ$28:AZ65),""),"")</f>
      </c>
      <c r="Y65" s="56">
        <f>IF('Submission Template'!$AY$26=1,IF($AV65&gt;1,IF(AND('Submission Template'!$L61&lt;&gt;"no",'Submission Template'!X61&lt;&gt;""),STDEV(AZ$28:AZ65),""),""),"")</f>
      </c>
      <c r="Z65" s="57">
        <f>IF('Submission Template'!$AY$26=1,IF('Submission Template'!X61&lt;&gt;"",IF('Submission Template'!$L60="no",Z64,AA64),""),"")</f>
      </c>
      <c r="AA65" s="57">
        <f>IF('Submission Template'!$AY$26=1,IF($AT65=1,MAX(IF(AND($AV65=1,'Submission Template'!$L61="yes"),0,IF('Submission Template'!$L61="yes",(Z65+'Submission Template'!X61-('Submission Template'!Y61+0.25*Y65)),AA64)),0),""),"")</f>
      </c>
      <c r="AB65" s="57">
        <f t="shared" si="9"/>
      </c>
      <c r="AC65" s="58">
        <f t="shared" si="10"/>
      </c>
      <c r="AD65" s="58">
        <f t="shared" si="11"/>
      </c>
      <c r="AE65" s="59">
        <f>IF(AA65&lt;&gt;"",IF(AND(AD65&lt;&gt;1,AC65=1,X65&lt;'Submission Template'!Y61),1,0),"")</f>
      </c>
      <c r="AF65" s="9"/>
      <c r="AG65" s="10">
        <f>IF(AND('Submission Template'!L61="yes",'Submission Template'!AD61="yes"),"Test cannot be invalid AND included in CumSum",IF(OR($Q65&gt;$R65,$G65&gt;H65,$AA65&gt;$AB65),"Warning:  CumSum statistic exceeds the Action Limit.",""))</f>
      </c>
      <c r="AH65" s="9"/>
      <c r="AI65" s="9"/>
      <c r="AJ65" s="9"/>
      <c r="AK65" s="9"/>
      <c r="AL65" s="9"/>
      <c r="AM65" s="9"/>
      <c r="AN65" s="9"/>
      <c r="AO65" s="9"/>
      <c r="AP65" s="9"/>
      <c r="AQ65" s="95"/>
      <c r="AR65" s="97">
        <f>IF(AND('Submission Template'!O61&lt;&gt;"",'Submission Template'!N61&lt;&gt;"",'Submission Template'!L61&lt;&gt;""),1,0)</f>
        <v>0</v>
      </c>
      <c r="AS65" s="97">
        <f>IF(AND('Submission Template'!T61&lt;&gt;"",'Submission Template'!S61&lt;&gt;"",'Submission Template'!L61&lt;&gt;""),1,0)</f>
        <v>0</v>
      </c>
      <c r="AT65" s="97">
        <f>IF(AND('Submission Template'!Y61&lt;&gt;"",'Submission Template'!X61&lt;&gt;"",'Submission Template'!L61&lt;&gt;""),1,0)</f>
        <v>0</v>
      </c>
      <c r="AU65" s="97">
        <f t="shared" si="13"/>
      </c>
      <c r="AV65" s="97">
        <f>IF(OR('Submission Template'!N61&lt;&gt;"",'Submission Template'!S61&lt;&gt;""),IF('Submission Template'!L61="yes",AV64+1,AV64),"")</f>
      </c>
      <c r="AW65" s="97">
        <f>IF(OR('Submission Template'!N61&lt;&gt;"",'Submission Template'!S61&lt;&gt;""),IF('Submission Template'!L61="yes",1,0),"")</f>
      </c>
      <c r="AX65" s="97">
        <f>IF(AND('Submission Template'!L61="yes",'Submission Template'!N61&lt;&gt;""),'Submission Template'!N61,"")</f>
      </c>
      <c r="AY65" s="97">
        <f>IF(AND('Submission Template'!L61="yes",'Submission Template'!S61&lt;&gt;""),'Submission Template'!S61,"")</f>
      </c>
      <c r="AZ65" s="97">
        <f>IF(AND('Submission Template'!L61="yes",'Submission Template'!X61&lt;&gt;""),'Submission Template'!X61,"")</f>
      </c>
      <c r="BA65" s="97"/>
      <c r="BB65" s="97"/>
      <c r="BC65" s="99"/>
      <c r="BD65" s="97"/>
      <c r="BE65" s="117">
        <f>IF(AND($B65&lt;&gt;"",'Submission Template'!$R$9="yes",'Submission Template'!$R$10&lt;&gt;""),'Submission Template'!$R$10,IF('Submission Template'!$AW$26=1,IF(AND('Submission Template'!$L61="yes",$AV65&gt;1),ROUND((($AU65*$E65)/($D65-'Submission Template'!$O61))^2+1,1),""),""))</f>
      </c>
      <c r="BF65" s="125">
        <f>IF(AND($B65&lt;&gt;"",'Submission Template'!$R$9="yes",'Submission Template'!$R$10&lt;&gt;""),'Submission Template'!$R$10,IF('Submission Template'!$AX$26=1,IF(AND('Submission Template'!$L61="yes",$AV65&gt;1),ROUND((($AU65*O65)/(N65-'Submission Template'!T61))^2+1,1),""),""))</f>
      </c>
      <c r="BG65" s="117">
        <f>IF(AND($B65&lt;&gt;"",'Submission Template'!$R$9="yes",'Submission Template'!$R$10&lt;&gt;""),'Submission Template'!$R$10,IF('Submission Template'!$AY$26=1,IF(AND('Submission Template'!$L61="yes",$AV65&gt;1),ROUND((($AU65*$Y65)/($X65-'Submission Template'!$Y61))^2+1,1),""),""))</f>
      </c>
      <c r="BH65" s="9"/>
      <c r="BI65" s="9"/>
      <c r="BJ65" s="9"/>
      <c r="BK65" s="9"/>
      <c r="BL65" s="9"/>
      <c r="BM65" s="9"/>
      <c r="BN65" s="9"/>
      <c r="BO65" s="9"/>
      <c r="BP65" s="9"/>
      <c r="BQ65" s="9"/>
      <c r="BR65" s="9"/>
      <c r="BS65" s="9"/>
      <c r="BT65" s="9"/>
      <c r="BU65" s="9"/>
      <c r="BV65" s="9"/>
      <c r="BW65" s="9"/>
      <c r="BX65" s="9"/>
      <c r="BY65" s="9"/>
      <c r="BZ65" s="9"/>
      <c r="CA65" s="9"/>
      <c r="CB65" s="9"/>
      <c r="CC65" s="9"/>
      <c r="CD65" s="9"/>
      <c r="CE65" s="9"/>
      <c r="CF65" s="9"/>
    </row>
    <row r="66" spans="2:84" ht="12.75">
      <c r="B66" s="55">
        <f>IF('Submission Template'!$AW$26=1,IF(AND('Submission Template'!$R$9="yes",$AV66&lt;&gt;""),MAX($AV66-1,0),$AV66),"")</f>
      </c>
      <c r="C66" s="33">
        <f t="shared" si="1"/>
      </c>
      <c r="D66" s="56">
        <f>IF('Submission Template'!$AW$26=1,IF(AND('Submission Template'!$L62&lt;&gt;"no",'Submission Template'!N62&lt;&gt;""),AVERAGE(AX$28:AX66),""),"")</f>
      </c>
      <c r="E66" s="56">
        <f>IF('Submission Template'!$AW$26=1,IF($AV66&gt;1,IF(AND('Submission Template'!$L62&lt;&gt;"no",'Submission Template'!N62&lt;&gt;""),STDEV(AX$28:AX66),""),""),"")</f>
      </c>
      <c r="F66" s="57">
        <f>IF('Submission Template'!$AW$26=1,IF('Submission Template'!N62&lt;&gt;"",IF('Submission Template'!$L61="no",F65,G65),""),"")</f>
      </c>
      <c r="G66" s="57">
        <f>IF('Submission Template'!$AW$26=1,IF($AR66=1,MAX(IF(AND($AV66=1,'Submission Template'!$L62="yes"),0,IF('Submission Template'!$L62="yes",(F66+'Submission Template'!N62-('Submission Template'!O62+0.25*E66)),G65)),0),""),"")</f>
      </c>
      <c r="H66" s="57">
        <f t="shared" si="2"/>
      </c>
      <c r="I66" s="58">
        <f t="shared" si="3"/>
      </c>
      <c r="J66" s="58">
        <f t="shared" si="4"/>
      </c>
      <c r="K66" s="59">
        <f>IF(G66&lt;&gt;"",IF(AND(J66&lt;&gt;1,I66=1,D66&lt;'Submission Template'!O62),1,0),"")</f>
      </c>
      <c r="L66" s="55">
        <f>IF('Submission Template'!$AX$26=1,IF(AND('Submission Template'!$R$9="yes",$AV66&lt;&gt;""),MAX($AV66-1,0),$AV66),"")</f>
      </c>
      <c r="M66" s="33">
        <f t="shared" si="0"/>
      </c>
      <c r="N66" s="56">
        <f>IF('Submission Template'!$AX$26=1,IF(AND('Submission Template'!$L62&lt;&gt;"no",'Submission Template'!S62&lt;&gt;""),AVERAGE(AY$28:AY66),""),"")</f>
      </c>
      <c r="O66" s="56">
        <f>IF('Submission Template'!$AX$26=1,IF($AV66&gt;1,IF(AND('Submission Template'!$L62&lt;&gt;"no",'Submission Template'!S62&lt;&gt;""),STDEV(AY$28:AY66),""),""),"")</f>
      </c>
      <c r="P66" s="57">
        <f>IF('Submission Template'!$AX$26=1,IF('Submission Template'!S62&lt;&gt;"",IF('Submission Template'!$L61="no",P65,Q65),""),"")</f>
      </c>
      <c r="Q66" s="57">
        <f>IF('Submission Template'!$AX$26=1,IF($AS66=1,MAX(IF(AND($AV66=1,'Submission Template'!$L62="yes"),0,IF('Submission Template'!$L62="yes",(P66+'Submission Template'!S62-('Submission Template'!T62+0.25*O66)),Q65)),0),""),"")</f>
      </c>
      <c r="R66" s="57">
        <f t="shared" si="5"/>
      </c>
      <c r="S66" s="58">
        <f t="shared" si="6"/>
      </c>
      <c r="T66" s="58">
        <f t="shared" si="7"/>
      </c>
      <c r="U66" s="59">
        <f>IF(Q66&lt;&gt;"",IF(AND(T66&lt;&gt;1,S66=1,N66&lt;'Submission Template'!T62),1,0),"")</f>
      </c>
      <c r="V66" s="55">
        <f>IF('Submission Template'!$AY$26=1,IF(AND('Submission Template'!$R$9="yes",$AV66&lt;&gt;""),MAX($AV66-1,0),$AV66),"")</f>
      </c>
      <c r="W66" s="33">
        <f t="shared" si="8"/>
      </c>
      <c r="X66" s="56">
        <f>IF('Submission Template'!$AY$26=1,IF(AND('Submission Template'!$L62&lt;&gt;"no",'Submission Template'!X62&lt;&gt;""),AVERAGE(AZ$28:AZ66),""),"")</f>
      </c>
      <c r="Y66" s="56">
        <f>IF('Submission Template'!$AY$26=1,IF($AV66&gt;1,IF(AND('Submission Template'!$L62&lt;&gt;"no",'Submission Template'!X62&lt;&gt;""),STDEV(AZ$28:AZ66),""),""),"")</f>
      </c>
      <c r="Z66" s="57">
        <f>IF('Submission Template'!$AY$26=1,IF('Submission Template'!X62&lt;&gt;"",IF('Submission Template'!$L61="no",Z65,AA65),""),"")</f>
      </c>
      <c r="AA66" s="57">
        <f>IF('Submission Template'!$AY$26=1,IF($AT66=1,MAX(IF(AND($AV66=1,'Submission Template'!$L62="yes"),0,IF('Submission Template'!$L62="yes",(Z66+'Submission Template'!X62-('Submission Template'!Y62+0.25*Y66)),AA65)),0),""),"")</f>
      </c>
      <c r="AB66" s="57">
        <f t="shared" si="9"/>
      </c>
      <c r="AC66" s="58">
        <f t="shared" si="10"/>
      </c>
      <c r="AD66" s="58">
        <f t="shared" si="11"/>
      </c>
      <c r="AE66" s="59">
        <f>IF(AA66&lt;&gt;"",IF(AND(AD66&lt;&gt;1,AC66=1,X66&lt;'Submission Template'!Y62),1,0),"")</f>
      </c>
      <c r="AF66" s="9"/>
      <c r="AG66" s="10">
        <f>IF(AND('Submission Template'!L62="yes",'Submission Template'!AD62="yes"),"Test cannot be invalid AND included in CumSum",IF(OR($Q66&gt;$R66,$G66&gt;H66,$AA66&gt;$AB66),"Warning:  CumSum statistic exceeds the Action Limit.",""))</f>
      </c>
      <c r="AH66" s="9"/>
      <c r="AI66" s="9"/>
      <c r="AJ66" s="9"/>
      <c r="AK66" s="9"/>
      <c r="AL66" s="9"/>
      <c r="AM66" s="9"/>
      <c r="AN66" s="9"/>
      <c r="AO66" s="9"/>
      <c r="AP66" s="9"/>
      <c r="AQ66" s="95"/>
      <c r="AR66" s="97">
        <f>IF(AND('Submission Template'!O62&lt;&gt;"",'Submission Template'!N62&lt;&gt;"",'Submission Template'!L62&lt;&gt;""),1,0)</f>
        <v>0</v>
      </c>
      <c r="AS66" s="97">
        <f>IF(AND('Submission Template'!T62&lt;&gt;"",'Submission Template'!S62&lt;&gt;"",'Submission Template'!L62&lt;&gt;""),1,0)</f>
        <v>0</v>
      </c>
      <c r="AT66" s="97">
        <f>IF(AND('Submission Template'!Y62&lt;&gt;"",'Submission Template'!X62&lt;&gt;"",'Submission Template'!L62&lt;&gt;""),1,0)</f>
        <v>0</v>
      </c>
      <c r="AU66" s="97">
        <f t="shared" si="13"/>
      </c>
      <c r="AV66" s="97">
        <f>IF(OR('Submission Template'!N62&lt;&gt;"",'Submission Template'!S62&lt;&gt;""),IF('Submission Template'!L62="yes",AV65+1,AV65),"")</f>
      </c>
      <c r="AW66" s="97">
        <f>IF(OR('Submission Template'!N62&lt;&gt;"",'Submission Template'!S62&lt;&gt;""),IF('Submission Template'!L62="yes",1,0),"")</f>
      </c>
      <c r="AX66" s="97">
        <f>IF(AND('Submission Template'!L62="yes",'Submission Template'!N62&lt;&gt;""),'Submission Template'!N62,"")</f>
      </c>
      <c r="AY66" s="97">
        <f>IF(AND('Submission Template'!L62="yes",'Submission Template'!S62&lt;&gt;""),'Submission Template'!S62,"")</f>
      </c>
      <c r="AZ66" s="97">
        <f>IF(AND('Submission Template'!L62="yes",'Submission Template'!X62&lt;&gt;""),'Submission Template'!X62,"")</f>
      </c>
      <c r="BA66" s="97"/>
      <c r="BB66" s="97"/>
      <c r="BC66" s="99"/>
      <c r="BD66" s="97"/>
      <c r="BE66" s="117">
        <f>IF(AND($B66&lt;&gt;"",'Submission Template'!$R$9="yes",'Submission Template'!$R$10&lt;&gt;""),'Submission Template'!$R$10,IF('Submission Template'!$AW$26=1,IF(AND('Submission Template'!$L62="yes",$AV66&gt;1),ROUND((($AU66*$E66)/($D66-'Submission Template'!$O62))^2+1,1),""),""))</f>
      </c>
      <c r="BF66" s="125">
        <f>IF(AND($B66&lt;&gt;"",'Submission Template'!$R$9="yes",'Submission Template'!$R$10&lt;&gt;""),'Submission Template'!$R$10,IF('Submission Template'!$AX$26=1,IF(AND('Submission Template'!$L62="yes",$AV66&gt;1),ROUND((($AU66*O66)/(N66-'Submission Template'!T62))^2+1,1),""),""))</f>
      </c>
      <c r="BG66" s="117">
        <f>IF(AND($B66&lt;&gt;"",'Submission Template'!$R$9="yes",'Submission Template'!$R$10&lt;&gt;""),'Submission Template'!$R$10,IF('Submission Template'!$AY$26=1,IF(AND('Submission Template'!$L62="yes",$AV66&gt;1),ROUND((($AU66*$Y66)/($X66-'Submission Template'!$Y62))^2+1,1),""),""))</f>
      </c>
      <c r="BH66" s="9"/>
      <c r="BI66" s="9"/>
      <c r="BJ66" s="9"/>
      <c r="BK66" s="9"/>
      <c r="BL66" s="9"/>
      <c r="BM66" s="9"/>
      <c r="BN66" s="9"/>
      <c r="BO66" s="9"/>
      <c r="BP66" s="9"/>
      <c r="BQ66" s="9"/>
      <c r="BR66" s="9"/>
      <c r="BS66" s="9"/>
      <c r="BT66" s="9"/>
      <c r="BU66" s="9"/>
      <c r="BV66" s="9"/>
      <c r="BW66" s="9"/>
      <c r="BX66" s="9"/>
      <c r="BY66" s="9"/>
      <c r="BZ66" s="9"/>
      <c r="CA66" s="9"/>
      <c r="CB66" s="9"/>
      <c r="CC66" s="9"/>
      <c r="CD66" s="9"/>
      <c r="CE66" s="9"/>
      <c r="CF66" s="9"/>
    </row>
    <row r="67" spans="2:84" ht="12.75">
      <c r="B67" s="55">
        <f>IF('Submission Template'!$AW$26=1,IF(AND('Submission Template'!$R$9="yes",$AV67&lt;&gt;""),MAX($AV67-1,0),$AV67),"")</f>
      </c>
      <c r="C67" s="33">
        <f t="shared" si="1"/>
      </c>
      <c r="D67" s="56">
        <f>IF('Submission Template'!$AW$26=1,IF(AND('Submission Template'!$L63&lt;&gt;"no",'Submission Template'!N63&lt;&gt;""),AVERAGE(AX$28:AX67),""),"")</f>
      </c>
      <c r="E67" s="56">
        <f>IF('Submission Template'!$AW$26=1,IF($AV67&gt;1,IF(AND('Submission Template'!$L63&lt;&gt;"no",'Submission Template'!N63&lt;&gt;""),STDEV(AX$28:AX67),""),""),"")</f>
      </c>
      <c r="F67" s="57">
        <f>IF('Submission Template'!$AW$26=1,IF('Submission Template'!N63&lt;&gt;"",IF('Submission Template'!$L62="no",F66,G66),""),"")</f>
      </c>
      <c r="G67" s="57">
        <f>IF('Submission Template'!$AW$26=1,IF($AR67=1,MAX(IF(AND($AV67=1,'Submission Template'!$L63="yes"),0,IF('Submission Template'!$L63="yes",(F67+'Submission Template'!N63-('Submission Template'!O63+0.25*E67)),G66)),0),""),"")</f>
      </c>
      <c r="H67" s="57">
        <f t="shared" si="2"/>
      </c>
      <c r="I67" s="58">
        <f t="shared" si="3"/>
      </c>
      <c r="J67" s="58">
        <f t="shared" si="4"/>
      </c>
      <c r="K67" s="59">
        <f>IF(G67&lt;&gt;"",IF(AND(J67&lt;&gt;1,I67=1,D67&lt;'Submission Template'!O63),1,0),"")</f>
      </c>
      <c r="L67" s="55">
        <f>IF('Submission Template'!$AX$26=1,IF(AND('Submission Template'!$R$9="yes",$AV67&lt;&gt;""),MAX($AV67-1,0),$AV67),"")</f>
      </c>
      <c r="M67" s="33">
        <f t="shared" si="0"/>
      </c>
      <c r="N67" s="56">
        <f>IF('Submission Template'!$AX$26=1,IF(AND('Submission Template'!$L63&lt;&gt;"no",'Submission Template'!S63&lt;&gt;""),AVERAGE(AY$28:AY67),""),"")</f>
      </c>
      <c r="O67" s="56">
        <f>IF('Submission Template'!$AX$26=1,IF($AV67&gt;1,IF(AND('Submission Template'!$L63&lt;&gt;"no",'Submission Template'!S63&lt;&gt;""),STDEV(AY$28:AY67),""),""),"")</f>
      </c>
      <c r="P67" s="57">
        <f>IF('Submission Template'!$AX$26=1,IF('Submission Template'!S63&lt;&gt;"",IF('Submission Template'!$L62="no",P66,Q66),""),"")</f>
      </c>
      <c r="Q67" s="57">
        <f>IF('Submission Template'!$AX$26=1,IF($AS67=1,MAX(IF(AND($AV67=1,'Submission Template'!$L63="yes"),0,IF('Submission Template'!$L63="yes",(P67+'Submission Template'!S63-('Submission Template'!T63+0.25*O67)),Q66)),0),""),"")</f>
      </c>
      <c r="R67" s="57">
        <f t="shared" si="5"/>
      </c>
      <c r="S67" s="58">
        <f t="shared" si="6"/>
      </c>
      <c r="T67" s="58">
        <f t="shared" si="7"/>
      </c>
      <c r="U67" s="59">
        <f>IF(Q67&lt;&gt;"",IF(AND(T67&lt;&gt;1,S67=1,N67&lt;'Submission Template'!T63),1,0),"")</f>
      </c>
      <c r="V67" s="55">
        <f>IF('Submission Template'!$AY$26=1,IF(AND('Submission Template'!$R$9="yes",$AV67&lt;&gt;""),MAX($AV67-1,0),$AV67),"")</f>
      </c>
      <c r="W67" s="33">
        <f t="shared" si="8"/>
      </c>
      <c r="X67" s="56">
        <f>IF('Submission Template'!$AY$26=1,IF(AND('Submission Template'!$L63&lt;&gt;"no",'Submission Template'!X63&lt;&gt;""),AVERAGE(AZ$28:AZ67),""),"")</f>
      </c>
      <c r="Y67" s="56">
        <f>IF('Submission Template'!$AY$26=1,IF($AV67&gt;1,IF(AND('Submission Template'!$L63&lt;&gt;"no",'Submission Template'!X63&lt;&gt;""),STDEV(AZ$28:AZ67),""),""),"")</f>
      </c>
      <c r="Z67" s="57">
        <f>IF('Submission Template'!$AY$26=1,IF('Submission Template'!X63&lt;&gt;"",IF('Submission Template'!$L62="no",Z66,AA66),""),"")</f>
      </c>
      <c r="AA67" s="57">
        <f>IF('Submission Template'!$AY$26=1,IF($AT67=1,MAX(IF(AND($AV67=1,'Submission Template'!$L63="yes"),0,IF('Submission Template'!$L63="yes",(Z67+'Submission Template'!X63-('Submission Template'!Y63+0.25*Y67)),AA66)),0),""),"")</f>
      </c>
      <c r="AB67" s="57">
        <f t="shared" si="9"/>
      </c>
      <c r="AC67" s="58">
        <f t="shared" si="10"/>
      </c>
      <c r="AD67" s="58">
        <f t="shared" si="11"/>
      </c>
      <c r="AE67" s="59">
        <f>IF(AA67&lt;&gt;"",IF(AND(AD67&lt;&gt;1,AC67=1,X67&lt;'Submission Template'!Y63),1,0),"")</f>
      </c>
      <c r="AF67" s="9"/>
      <c r="AG67" s="10">
        <f>IF(AND('Submission Template'!L63="yes",'Submission Template'!AD63="yes"),"Test cannot be invalid AND included in CumSum",IF(OR($Q67&gt;$R67,$G67&gt;H67,$AA67&gt;$AB67),"Warning:  CumSum statistic exceeds the Action Limit.",""))</f>
      </c>
      <c r="AH67" s="9"/>
      <c r="AI67" s="9"/>
      <c r="AJ67" s="9"/>
      <c r="AK67" s="9"/>
      <c r="AL67" s="9"/>
      <c r="AM67" s="9"/>
      <c r="AN67" s="9"/>
      <c r="AO67" s="9"/>
      <c r="AP67" s="9"/>
      <c r="AQ67" s="95"/>
      <c r="AR67" s="97">
        <f>IF(AND('Submission Template'!O63&lt;&gt;"",'Submission Template'!N63&lt;&gt;"",'Submission Template'!L63&lt;&gt;""),1,0)</f>
        <v>0</v>
      </c>
      <c r="AS67" s="97">
        <f>IF(AND('Submission Template'!T63&lt;&gt;"",'Submission Template'!S63&lt;&gt;"",'Submission Template'!L63&lt;&gt;""),1,0)</f>
        <v>0</v>
      </c>
      <c r="AT67" s="97">
        <f>IF(AND('Submission Template'!Y63&lt;&gt;"",'Submission Template'!X63&lt;&gt;"",'Submission Template'!L63&lt;&gt;""),1,0)</f>
        <v>0</v>
      </c>
      <c r="AU67" s="97">
        <f t="shared" si="13"/>
      </c>
      <c r="AV67" s="97">
        <f>IF(OR('Submission Template'!N63&lt;&gt;"",'Submission Template'!S63&lt;&gt;""),IF('Submission Template'!L63="yes",AV66+1,AV66),"")</f>
      </c>
      <c r="AW67" s="97">
        <f>IF(OR('Submission Template'!N63&lt;&gt;"",'Submission Template'!S63&lt;&gt;""),IF('Submission Template'!L63="yes",1,0),"")</f>
      </c>
      <c r="AX67" s="97">
        <f>IF(AND('Submission Template'!L63="yes",'Submission Template'!N63&lt;&gt;""),'Submission Template'!N63,"")</f>
      </c>
      <c r="AY67" s="97">
        <f>IF(AND('Submission Template'!L63="yes",'Submission Template'!S63&lt;&gt;""),'Submission Template'!S63,"")</f>
      </c>
      <c r="AZ67" s="97">
        <f>IF(AND('Submission Template'!L63="yes",'Submission Template'!X63&lt;&gt;""),'Submission Template'!X63,"")</f>
      </c>
      <c r="BA67" s="97"/>
      <c r="BB67" s="97"/>
      <c r="BC67" s="99"/>
      <c r="BD67" s="97"/>
      <c r="BE67" s="117">
        <f>IF(AND($B67&lt;&gt;"",'Submission Template'!$R$9="yes",'Submission Template'!$R$10&lt;&gt;""),'Submission Template'!$R$10,IF('Submission Template'!$AW$26=1,IF(AND('Submission Template'!$L63="yes",$AV67&gt;1),ROUND((($AU67*$E67)/($D67-'Submission Template'!$O63))^2+1,1),""),""))</f>
      </c>
      <c r="BF67" s="125">
        <f>IF(AND($B67&lt;&gt;"",'Submission Template'!$R$9="yes",'Submission Template'!$R$10&lt;&gt;""),'Submission Template'!$R$10,IF('Submission Template'!$AX$26=1,IF(AND('Submission Template'!$L63="yes",$AV67&gt;1),ROUND((($AU67*O67)/(N67-'Submission Template'!T63))^2+1,1),""),""))</f>
      </c>
      <c r="BG67" s="117">
        <f>IF(AND($B67&lt;&gt;"",'Submission Template'!$R$9="yes",'Submission Template'!$R$10&lt;&gt;""),'Submission Template'!$R$10,IF('Submission Template'!$AY$26=1,IF(AND('Submission Template'!$L63="yes",$AV67&gt;1),ROUND((($AU67*$Y67)/($X67-'Submission Template'!$Y63))^2+1,1),""),""))</f>
      </c>
      <c r="BH67" s="9"/>
      <c r="BI67" s="9"/>
      <c r="BJ67" s="9"/>
      <c r="BK67" s="9"/>
      <c r="BL67" s="9"/>
      <c r="BM67" s="9"/>
      <c r="BN67" s="9"/>
      <c r="BO67" s="9"/>
      <c r="BP67" s="9"/>
      <c r="BQ67" s="9"/>
      <c r="BR67" s="9"/>
      <c r="BS67" s="9"/>
      <c r="BT67" s="9"/>
      <c r="BU67" s="9"/>
      <c r="BV67" s="9"/>
      <c r="BW67" s="9"/>
      <c r="BX67" s="9"/>
      <c r="BY67" s="9"/>
      <c r="BZ67" s="9"/>
      <c r="CA67" s="9"/>
      <c r="CB67" s="9"/>
      <c r="CC67" s="9"/>
      <c r="CD67" s="9"/>
      <c r="CE67" s="9"/>
      <c r="CF67" s="9"/>
    </row>
    <row r="68" spans="2:84" ht="12.75">
      <c r="B68" s="55">
        <f>IF('Submission Template'!$AW$26=1,IF(AND('Submission Template'!$R$9="yes",$AV68&lt;&gt;""),MAX($AV68-1,0),$AV68),"")</f>
      </c>
      <c r="C68" s="33">
        <f t="shared" si="1"/>
      </c>
      <c r="D68" s="56">
        <f>IF('Submission Template'!$AW$26=1,IF(AND('Submission Template'!$L64&lt;&gt;"no",'Submission Template'!N64&lt;&gt;""),AVERAGE(AX$28:AX68),""),"")</f>
      </c>
      <c r="E68" s="56">
        <f>IF('Submission Template'!$AW$26=1,IF($AV68&gt;1,IF(AND('Submission Template'!$L64&lt;&gt;"no",'Submission Template'!N64&lt;&gt;""),STDEV(AX$28:AX68),""),""),"")</f>
      </c>
      <c r="F68" s="57">
        <f>IF('Submission Template'!$AW$26=1,IF('Submission Template'!N64&lt;&gt;"",IF('Submission Template'!$L63="no",F67,G67),""),"")</f>
      </c>
      <c r="G68" s="57">
        <f>IF('Submission Template'!$AW$26=1,IF($AR68=1,MAX(IF(AND($AV68=1,'Submission Template'!$L64="yes"),0,IF('Submission Template'!$L64="yes",(F68+'Submission Template'!N64-('Submission Template'!O64+0.25*E68)),G67)),0),""),"")</f>
      </c>
      <c r="H68" s="57">
        <f t="shared" si="2"/>
      </c>
      <c r="I68" s="58">
        <f t="shared" si="3"/>
      </c>
      <c r="J68" s="58">
        <f t="shared" si="4"/>
      </c>
      <c r="K68" s="59">
        <f>IF(G68&lt;&gt;"",IF(AND(J68&lt;&gt;1,I68=1,D68&lt;'Submission Template'!O64),1,0),"")</f>
      </c>
      <c r="L68" s="55">
        <f>IF('Submission Template'!$AX$26=1,IF(AND('Submission Template'!$R$9="yes",$AV68&lt;&gt;""),MAX($AV68-1,0),$AV68),"")</f>
      </c>
      <c r="M68" s="33">
        <f t="shared" si="0"/>
      </c>
      <c r="N68" s="56">
        <f>IF('Submission Template'!$AX$26=1,IF(AND('Submission Template'!$L64&lt;&gt;"no",'Submission Template'!S64&lt;&gt;""),AVERAGE(AY$28:AY68),""),"")</f>
      </c>
      <c r="O68" s="56">
        <f>IF('Submission Template'!$AX$26=1,IF($AV68&gt;1,IF(AND('Submission Template'!$L64&lt;&gt;"no",'Submission Template'!S64&lt;&gt;""),STDEV(AY$28:AY68),""),""),"")</f>
      </c>
      <c r="P68" s="57">
        <f>IF('Submission Template'!$AX$26=1,IF('Submission Template'!S64&lt;&gt;"",IF('Submission Template'!$L63="no",P67,Q67),""),"")</f>
      </c>
      <c r="Q68" s="57">
        <f>IF('Submission Template'!$AX$26=1,IF($AS68=1,MAX(IF(AND($AV68=1,'Submission Template'!$L64="yes"),0,IF('Submission Template'!$L64="yes",(P68+'Submission Template'!S64-('Submission Template'!T64+0.25*O68)),Q67)),0),""),"")</f>
      </c>
      <c r="R68" s="57">
        <f t="shared" si="5"/>
      </c>
      <c r="S68" s="58">
        <f t="shared" si="6"/>
      </c>
      <c r="T68" s="58">
        <f t="shared" si="7"/>
      </c>
      <c r="U68" s="59">
        <f>IF(Q68&lt;&gt;"",IF(AND(T68&lt;&gt;1,S68=1,N68&lt;'Submission Template'!T64),1,0),"")</f>
      </c>
      <c r="V68" s="55">
        <f>IF('Submission Template'!$AY$26=1,IF(AND('Submission Template'!$R$9="yes",$AV68&lt;&gt;""),MAX($AV68-1,0),$AV68),"")</f>
      </c>
      <c r="W68" s="33">
        <f t="shared" si="8"/>
      </c>
      <c r="X68" s="56">
        <f>IF('Submission Template'!$AY$26=1,IF(AND('Submission Template'!$L64&lt;&gt;"no",'Submission Template'!X64&lt;&gt;""),AVERAGE(AZ$28:AZ68),""),"")</f>
      </c>
      <c r="Y68" s="56">
        <f>IF('Submission Template'!$AY$26=1,IF($AV68&gt;1,IF(AND('Submission Template'!$L64&lt;&gt;"no",'Submission Template'!X64&lt;&gt;""),STDEV(AZ$28:AZ68),""),""),"")</f>
      </c>
      <c r="Z68" s="57">
        <f>IF('Submission Template'!$AY$26=1,IF('Submission Template'!X64&lt;&gt;"",IF('Submission Template'!$L63="no",Z67,AA67),""),"")</f>
      </c>
      <c r="AA68" s="57">
        <f>IF('Submission Template'!$AY$26=1,IF($AT68=1,MAX(IF(AND($AV68=1,'Submission Template'!$L64="yes"),0,IF('Submission Template'!$L64="yes",(Z68+'Submission Template'!X64-('Submission Template'!Y64+0.25*Y68)),AA67)),0),""),"")</f>
      </c>
      <c r="AB68" s="57">
        <f t="shared" si="9"/>
      </c>
      <c r="AC68" s="58">
        <f t="shared" si="10"/>
      </c>
      <c r="AD68" s="58">
        <f t="shared" si="11"/>
      </c>
      <c r="AE68" s="59">
        <f>IF(AA68&lt;&gt;"",IF(AND(AD68&lt;&gt;1,AC68=1,X68&lt;'Submission Template'!Y64),1,0),"")</f>
      </c>
      <c r="AF68" s="9"/>
      <c r="AG68" s="10">
        <f>IF(AND('Submission Template'!L64="yes",'Submission Template'!AD64="yes"),"Test cannot be invalid AND included in CumSum",IF(OR($Q68&gt;$R68,$G68&gt;H68,$AA68&gt;$AB68),"Warning:  CumSum statistic exceeds the Action Limit.",""))</f>
      </c>
      <c r="AH68" s="9"/>
      <c r="AI68" s="9"/>
      <c r="AJ68" s="9"/>
      <c r="AK68" s="9"/>
      <c r="AL68" s="9"/>
      <c r="AM68" s="9"/>
      <c r="AN68" s="9"/>
      <c r="AO68" s="9"/>
      <c r="AP68" s="9"/>
      <c r="AQ68" s="95"/>
      <c r="AR68" s="97">
        <f>IF(AND('Submission Template'!O64&lt;&gt;"",'Submission Template'!N64&lt;&gt;"",'Submission Template'!L64&lt;&gt;""),1,0)</f>
        <v>0</v>
      </c>
      <c r="AS68" s="97">
        <f>IF(AND('Submission Template'!T64&lt;&gt;"",'Submission Template'!S64&lt;&gt;"",'Submission Template'!L64&lt;&gt;""),1,0)</f>
        <v>0</v>
      </c>
      <c r="AT68" s="97">
        <f>IF(AND('Submission Template'!Y64&lt;&gt;"",'Submission Template'!X64&lt;&gt;"",'Submission Template'!L64&lt;&gt;""),1,0)</f>
        <v>0</v>
      </c>
      <c r="AU68" s="97">
        <f t="shared" si="13"/>
      </c>
      <c r="AV68" s="97">
        <f>IF(OR('Submission Template'!N64&lt;&gt;"",'Submission Template'!S64&lt;&gt;""),IF('Submission Template'!L64="yes",AV67+1,AV67),"")</f>
      </c>
      <c r="AW68" s="97">
        <f>IF(OR('Submission Template'!N64&lt;&gt;"",'Submission Template'!S64&lt;&gt;""),IF('Submission Template'!L64="yes",1,0),"")</f>
      </c>
      <c r="AX68" s="97">
        <f>IF(AND('Submission Template'!L64="yes",'Submission Template'!N64&lt;&gt;""),'Submission Template'!N64,"")</f>
      </c>
      <c r="AY68" s="97">
        <f>IF(AND('Submission Template'!L64="yes",'Submission Template'!S64&lt;&gt;""),'Submission Template'!S64,"")</f>
      </c>
      <c r="AZ68" s="97">
        <f>IF(AND('Submission Template'!L64="yes",'Submission Template'!X64&lt;&gt;""),'Submission Template'!X64,"")</f>
      </c>
      <c r="BA68" s="97"/>
      <c r="BB68" s="97"/>
      <c r="BC68" s="99"/>
      <c r="BD68" s="97"/>
      <c r="BE68" s="117">
        <f>IF(AND($B68&lt;&gt;"",'Submission Template'!$R$9="yes",'Submission Template'!$R$10&lt;&gt;""),'Submission Template'!$R$10,IF('Submission Template'!$AW$26=1,IF(AND('Submission Template'!$L64="yes",$AV68&gt;1),ROUND((($AU68*$E68)/($D68-'Submission Template'!$O64))^2+1,1),""),""))</f>
      </c>
      <c r="BF68" s="125">
        <f>IF(AND($B68&lt;&gt;"",'Submission Template'!$R$9="yes",'Submission Template'!$R$10&lt;&gt;""),'Submission Template'!$R$10,IF('Submission Template'!$AX$26=1,IF(AND('Submission Template'!$L64="yes",$AV68&gt;1),ROUND((($AU68*O68)/(N68-'Submission Template'!T64))^2+1,1),""),""))</f>
      </c>
      <c r="BG68" s="117">
        <f>IF(AND($B68&lt;&gt;"",'Submission Template'!$R$9="yes",'Submission Template'!$R$10&lt;&gt;""),'Submission Template'!$R$10,IF('Submission Template'!$AY$26=1,IF(AND('Submission Template'!$L64="yes",$AV68&gt;1),ROUND((($AU68*$Y68)/($X68-'Submission Template'!$Y64))^2+1,1),""),""))</f>
      </c>
      <c r="BH68" s="9"/>
      <c r="BI68" s="9"/>
      <c r="BJ68" s="9"/>
      <c r="BK68" s="9"/>
      <c r="BL68" s="9"/>
      <c r="BM68" s="9"/>
      <c r="BN68" s="9"/>
      <c r="BO68" s="9"/>
      <c r="BP68" s="9"/>
      <c r="BQ68" s="9"/>
      <c r="BR68" s="9"/>
      <c r="BS68" s="9"/>
      <c r="BT68" s="9"/>
      <c r="BU68" s="9"/>
      <c r="BV68" s="9"/>
      <c r="BW68" s="9"/>
      <c r="BX68" s="9"/>
      <c r="BY68" s="9"/>
      <c r="BZ68" s="9"/>
      <c r="CA68" s="9"/>
      <c r="CB68" s="9"/>
      <c r="CC68" s="9"/>
      <c r="CD68" s="9"/>
      <c r="CE68" s="9"/>
      <c r="CF68" s="9"/>
    </row>
    <row r="69" spans="2:84" ht="12.75">
      <c r="B69" s="55">
        <f>IF('Submission Template'!$AW$26=1,IF(AND('Submission Template'!$R$9="yes",$AV69&lt;&gt;""),MAX($AV69-1,0),$AV69),"")</f>
      </c>
      <c r="C69" s="33">
        <f t="shared" si="1"/>
      </c>
      <c r="D69" s="56">
        <f>IF('Submission Template'!$AW$26=1,IF(AND('Submission Template'!$L65&lt;&gt;"no",'Submission Template'!N65&lt;&gt;""),AVERAGE(AX$28:AX69),""),"")</f>
      </c>
      <c r="E69" s="56">
        <f>IF('Submission Template'!$AW$26=1,IF($AV69&gt;1,IF(AND('Submission Template'!$L65&lt;&gt;"no",'Submission Template'!N65&lt;&gt;""),STDEV(AX$28:AX69),""),""),"")</f>
      </c>
      <c r="F69" s="57">
        <f>IF('Submission Template'!$AW$26=1,IF('Submission Template'!N65&lt;&gt;"",IF('Submission Template'!$L64="no",F68,G68),""),"")</f>
      </c>
      <c r="G69" s="57">
        <f>IF('Submission Template'!$AW$26=1,IF($AR69=1,MAX(IF(AND($AV69=1,'Submission Template'!$L65="yes"),0,IF('Submission Template'!$L65="yes",(F69+'Submission Template'!N65-('Submission Template'!O65+0.25*E69)),G68)),0),""),"")</f>
      </c>
      <c r="H69" s="57">
        <f t="shared" si="2"/>
      </c>
      <c r="I69" s="58">
        <f t="shared" si="3"/>
      </c>
      <c r="J69" s="58">
        <f t="shared" si="4"/>
      </c>
      <c r="K69" s="59">
        <f>IF(G69&lt;&gt;"",IF(AND(J69&lt;&gt;1,I69=1,D69&lt;'Submission Template'!O65),1,0),"")</f>
      </c>
      <c r="L69" s="55">
        <f>IF('Submission Template'!$AX$26=1,IF(AND('Submission Template'!$R$9="yes",$AV69&lt;&gt;""),MAX($AV69-1,0),$AV69),"")</f>
      </c>
      <c r="M69" s="33">
        <f t="shared" si="0"/>
      </c>
      <c r="N69" s="56">
        <f>IF('Submission Template'!$AX$26=1,IF(AND('Submission Template'!$L65&lt;&gt;"no",'Submission Template'!S65&lt;&gt;""),AVERAGE(AY$28:AY69),""),"")</f>
      </c>
      <c r="O69" s="56">
        <f>IF('Submission Template'!$AX$26=1,IF($AV69&gt;1,IF(AND('Submission Template'!$L65&lt;&gt;"no",'Submission Template'!S65&lt;&gt;""),STDEV(AY$28:AY69),""),""),"")</f>
      </c>
      <c r="P69" s="57">
        <f>IF('Submission Template'!$AX$26=1,IF('Submission Template'!S65&lt;&gt;"",IF('Submission Template'!$L64="no",P68,Q68),""),"")</f>
      </c>
      <c r="Q69" s="57">
        <f>IF('Submission Template'!$AX$26=1,IF($AS69=1,MAX(IF(AND($AV69=1,'Submission Template'!$L65="yes"),0,IF('Submission Template'!$L65="yes",(P69+'Submission Template'!S65-('Submission Template'!T65+0.25*O69)),Q68)),0),""),"")</f>
      </c>
      <c r="R69" s="57">
        <f t="shared" si="5"/>
      </c>
      <c r="S69" s="58">
        <f t="shared" si="6"/>
      </c>
      <c r="T69" s="58">
        <f t="shared" si="7"/>
      </c>
      <c r="U69" s="59">
        <f>IF(Q69&lt;&gt;"",IF(AND(T69&lt;&gt;1,S69=1,N69&lt;'Submission Template'!T65),1,0),"")</f>
      </c>
      <c r="V69" s="55">
        <f>IF('Submission Template'!$AY$26=1,IF(AND('Submission Template'!$R$9="yes",$AV69&lt;&gt;""),MAX($AV69-1,0),$AV69),"")</f>
      </c>
      <c r="W69" s="33">
        <f t="shared" si="8"/>
      </c>
      <c r="X69" s="56">
        <f>IF('Submission Template'!$AY$26=1,IF(AND('Submission Template'!$L65&lt;&gt;"no",'Submission Template'!X65&lt;&gt;""),AVERAGE(AZ$28:AZ69),""),"")</f>
      </c>
      <c r="Y69" s="56">
        <f>IF('Submission Template'!$AY$26=1,IF($AV69&gt;1,IF(AND('Submission Template'!$L65&lt;&gt;"no",'Submission Template'!X65&lt;&gt;""),STDEV(AZ$28:AZ69),""),""),"")</f>
      </c>
      <c r="Z69" s="57">
        <f>IF('Submission Template'!$AY$26=1,IF('Submission Template'!X65&lt;&gt;"",IF('Submission Template'!$L64="no",Z68,AA68),""),"")</f>
      </c>
      <c r="AA69" s="57">
        <f>IF('Submission Template'!$AY$26=1,IF($AT69=1,MAX(IF(AND($AV69=1,'Submission Template'!$L65="yes"),0,IF('Submission Template'!$L65="yes",(Z69+'Submission Template'!X65-('Submission Template'!Y65+0.25*Y69)),AA68)),0),""),"")</f>
      </c>
      <c r="AB69" s="57">
        <f t="shared" si="9"/>
      </c>
      <c r="AC69" s="58">
        <f t="shared" si="10"/>
      </c>
      <c r="AD69" s="58">
        <f t="shared" si="11"/>
      </c>
      <c r="AE69" s="59">
        <f>IF(AA69&lt;&gt;"",IF(AND(AD69&lt;&gt;1,AC69=1,X69&lt;'Submission Template'!Y65),1,0),"")</f>
      </c>
      <c r="AF69" s="9"/>
      <c r="AG69" s="10">
        <f>IF(AND('Submission Template'!L65="yes",'Submission Template'!AD65="yes"),"Test cannot be invalid AND included in CumSum",IF(OR($Q69&gt;$R69,$G69&gt;H69,$AA69&gt;$AB69),"Warning:  CumSum statistic exceeds the Action Limit.",""))</f>
      </c>
      <c r="AH69" s="9"/>
      <c r="AI69" s="9"/>
      <c r="AJ69" s="9"/>
      <c r="AK69" s="9"/>
      <c r="AL69" s="9"/>
      <c r="AM69" s="9"/>
      <c r="AN69" s="9"/>
      <c r="AO69" s="9"/>
      <c r="AP69" s="9"/>
      <c r="AQ69" s="95"/>
      <c r="AR69" s="97">
        <f>IF(AND('Submission Template'!O65&lt;&gt;"",'Submission Template'!N65&lt;&gt;"",'Submission Template'!L65&lt;&gt;""),1,0)</f>
        <v>0</v>
      </c>
      <c r="AS69" s="97">
        <f>IF(AND('Submission Template'!T65&lt;&gt;"",'Submission Template'!S65&lt;&gt;"",'Submission Template'!L65&lt;&gt;""),1,0)</f>
        <v>0</v>
      </c>
      <c r="AT69" s="97">
        <f>IF(AND('Submission Template'!Y65&lt;&gt;"",'Submission Template'!X65&lt;&gt;"",'Submission Template'!L65&lt;&gt;""),1,0)</f>
        <v>0</v>
      </c>
      <c r="AU69" s="97">
        <f t="shared" si="13"/>
      </c>
      <c r="AV69" s="97">
        <f>IF(OR('Submission Template'!N65&lt;&gt;"",'Submission Template'!S65&lt;&gt;""),IF('Submission Template'!L65="yes",AV68+1,AV68),"")</f>
      </c>
      <c r="AW69" s="97">
        <f>IF(OR('Submission Template'!N65&lt;&gt;"",'Submission Template'!S65&lt;&gt;""),IF('Submission Template'!L65="yes",1,0),"")</f>
      </c>
      <c r="AX69" s="97">
        <f>IF(AND('Submission Template'!L65="yes",'Submission Template'!N65&lt;&gt;""),'Submission Template'!N65,"")</f>
      </c>
      <c r="AY69" s="97">
        <f>IF(AND('Submission Template'!L65="yes",'Submission Template'!S65&lt;&gt;""),'Submission Template'!S65,"")</f>
      </c>
      <c r="AZ69" s="97">
        <f>IF(AND('Submission Template'!L65="yes",'Submission Template'!X65&lt;&gt;""),'Submission Template'!X65,"")</f>
      </c>
      <c r="BA69" s="97"/>
      <c r="BB69" s="97"/>
      <c r="BC69" s="99"/>
      <c r="BD69" s="97"/>
      <c r="BE69" s="117">
        <f>IF(AND($B69&lt;&gt;"",'Submission Template'!$R$9="yes",'Submission Template'!$R$10&lt;&gt;""),'Submission Template'!$R$10,IF('Submission Template'!$AW$26=1,IF(AND('Submission Template'!$L65="yes",$AV69&gt;1),ROUND((($AU69*$E69)/($D69-'Submission Template'!$O65))^2+1,1),""),""))</f>
      </c>
      <c r="BF69" s="125">
        <f>IF(AND($B69&lt;&gt;"",'Submission Template'!$R$9="yes",'Submission Template'!$R$10&lt;&gt;""),'Submission Template'!$R$10,IF('Submission Template'!$AX$26=1,IF(AND('Submission Template'!$L65="yes",$AV69&gt;1),ROUND((($AU69*O69)/(N69-'Submission Template'!T65))^2+1,1),""),""))</f>
      </c>
      <c r="BG69" s="117">
        <f>IF(AND($B69&lt;&gt;"",'Submission Template'!$R$9="yes",'Submission Template'!$R$10&lt;&gt;""),'Submission Template'!$R$10,IF('Submission Template'!$AY$26=1,IF(AND('Submission Template'!$L65="yes",$AV69&gt;1),ROUND((($AU69*$Y69)/($X69-'Submission Template'!$Y65))^2+1,1),""),""))</f>
      </c>
      <c r="BH69" s="9"/>
      <c r="BI69" s="9"/>
      <c r="BJ69" s="9"/>
      <c r="BK69" s="9"/>
      <c r="BL69" s="9"/>
      <c r="BM69" s="9"/>
      <c r="BN69" s="9"/>
      <c r="BO69" s="9"/>
      <c r="BP69" s="9"/>
      <c r="BQ69" s="9"/>
      <c r="BR69" s="9"/>
      <c r="BS69" s="9"/>
      <c r="BT69" s="9"/>
      <c r="BU69" s="9"/>
      <c r="BV69" s="9"/>
      <c r="BW69" s="9"/>
      <c r="BX69" s="9"/>
      <c r="BY69" s="9"/>
      <c r="BZ69" s="9"/>
      <c r="CA69" s="9"/>
      <c r="CB69" s="9"/>
      <c r="CC69" s="9"/>
      <c r="CD69" s="9"/>
      <c r="CE69" s="9"/>
      <c r="CF69" s="9"/>
    </row>
    <row r="70" spans="2:84" ht="12.75">
      <c r="B70" s="55">
        <f>IF('Submission Template'!$AW$26=1,IF(AND('Submission Template'!$R$9="yes",$AV70&lt;&gt;""),MAX($AV70-1,0),$AV70),"")</f>
      </c>
      <c r="C70" s="33">
        <f t="shared" si="1"/>
      </c>
      <c r="D70" s="56">
        <f>IF('Submission Template'!$AW$26=1,IF(AND('Submission Template'!$L66&lt;&gt;"no",'Submission Template'!N66&lt;&gt;""),AVERAGE(AX$28:AX70),""),"")</f>
      </c>
      <c r="E70" s="56">
        <f>IF('Submission Template'!$AW$26=1,IF($AV70&gt;1,IF(AND('Submission Template'!$L66&lt;&gt;"no",'Submission Template'!N66&lt;&gt;""),STDEV(AX$28:AX70),""),""),"")</f>
      </c>
      <c r="F70" s="57">
        <f>IF('Submission Template'!$AW$26=1,IF('Submission Template'!N66&lt;&gt;"",IF('Submission Template'!$L65="no",F69,G69),""),"")</f>
      </c>
      <c r="G70" s="57">
        <f>IF('Submission Template'!$AW$26=1,IF($AR70=1,MAX(IF(AND($AV70=1,'Submission Template'!$L66="yes"),0,IF('Submission Template'!$L66="yes",(F70+'Submission Template'!N66-('Submission Template'!O66+0.25*E70)),G69)),0),""),"")</f>
      </c>
      <c r="H70" s="57">
        <f t="shared" si="2"/>
      </c>
      <c r="I70" s="58">
        <f t="shared" si="3"/>
      </c>
      <c r="J70" s="58">
        <f t="shared" si="4"/>
      </c>
      <c r="K70" s="59">
        <f>IF(G70&lt;&gt;"",IF(AND(J70&lt;&gt;1,I70=1,D70&lt;'Submission Template'!O66),1,0),"")</f>
      </c>
      <c r="L70" s="55">
        <f>IF('Submission Template'!$AX$26=1,IF(AND('Submission Template'!$R$9="yes",$AV70&lt;&gt;""),MAX($AV70-1,0),$AV70),"")</f>
      </c>
      <c r="M70" s="33">
        <f t="shared" si="0"/>
      </c>
      <c r="N70" s="56">
        <f>IF('Submission Template'!$AX$26=1,IF(AND('Submission Template'!$L66&lt;&gt;"no",'Submission Template'!S66&lt;&gt;""),AVERAGE(AY$28:AY70),""),"")</f>
      </c>
      <c r="O70" s="56">
        <f>IF('Submission Template'!$AX$26=1,IF($AV70&gt;1,IF(AND('Submission Template'!$L66&lt;&gt;"no",'Submission Template'!S66&lt;&gt;""),STDEV(AY$28:AY70),""),""),"")</f>
      </c>
      <c r="P70" s="57">
        <f>IF('Submission Template'!$AX$26=1,IF('Submission Template'!S66&lt;&gt;"",IF('Submission Template'!$L65="no",P69,Q69),""),"")</f>
      </c>
      <c r="Q70" s="57">
        <f>IF('Submission Template'!$AX$26=1,IF($AS70=1,MAX(IF(AND($AV70=1,'Submission Template'!$L66="yes"),0,IF('Submission Template'!$L66="yes",(P70+'Submission Template'!S66-('Submission Template'!T66+0.25*O70)),Q69)),0),""),"")</f>
      </c>
      <c r="R70" s="57">
        <f t="shared" si="5"/>
      </c>
      <c r="S70" s="58">
        <f t="shared" si="6"/>
      </c>
      <c r="T70" s="58">
        <f t="shared" si="7"/>
      </c>
      <c r="U70" s="59">
        <f>IF(Q70&lt;&gt;"",IF(AND(T70&lt;&gt;1,S70=1,N70&lt;'Submission Template'!T66),1,0),"")</f>
      </c>
      <c r="V70" s="55">
        <f>IF('Submission Template'!$AY$26=1,IF(AND('Submission Template'!$R$9="yes",$AV70&lt;&gt;""),MAX($AV70-1,0),$AV70),"")</f>
      </c>
      <c r="W70" s="33">
        <f t="shared" si="8"/>
      </c>
      <c r="X70" s="56">
        <f>IF('Submission Template'!$AY$26=1,IF(AND('Submission Template'!$L66&lt;&gt;"no",'Submission Template'!X66&lt;&gt;""),AVERAGE(AZ$28:AZ70),""),"")</f>
      </c>
      <c r="Y70" s="56">
        <f>IF('Submission Template'!$AY$26=1,IF($AV70&gt;1,IF(AND('Submission Template'!$L66&lt;&gt;"no",'Submission Template'!X66&lt;&gt;""),STDEV(AZ$28:AZ70),""),""),"")</f>
      </c>
      <c r="Z70" s="57">
        <f>IF('Submission Template'!$AY$26=1,IF('Submission Template'!X66&lt;&gt;"",IF('Submission Template'!$L65="no",Z69,AA69),""),"")</f>
      </c>
      <c r="AA70" s="57">
        <f>IF('Submission Template'!$AY$26=1,IF($AT70=1,MAX(IF(AND($AV70=1,'Submission Template'!$L66="yes"),0,IF('Submission Template'!$L66="yes",(Z70+'Submission Template'!X66-('Submission Template'!Y66+0.25*Y70)),AA69)),0),""),"")</f>
      </c>
      <c r="AB70" s="57">
        <f t="shared" si="9"/>
      </c>
      <c r="AC70" s="58">
        <f t="shared" si="10"/>
      </c>
      <c r="AD70" s="58">
        <f t="shared" si="11"/>
      </c>
      <c r="AE70" s="59">
        <f>IF(AA70&lt;&gt;"",IF(AND(AD70&lt;&gt;1,AC70=1,X70&lt;'Submission Template'!Y66),1,0),"")</f>
      </c>
      <c r="AF70" s="9"/>
      <c r="AG70" s="10">
        <f>IF(AND('Submission Template'!L66="yes",'Submission Template'!AD66="yes"),"Test cannot be invalid AND included in CumSum",IF(OR($Q70&gt;$R70,$G70&gt;H70,$AA70&gt;$AB70),"Warning:  CumSum statistic exceeds the Action Limit.",""))</f>
      </c>
      <c r="AH70" s="9"/>
      <c r="AI70" s="9"/>
      <c r="AJ70" s="9"/>
      <c r="AK70" s="9"/>
      <c r="AL70" s="9"/>
      <c r="AM70" s="9"/>
      <c r="AN70" s="9"/>
      <c r="AO70" s="9"/>
      <c r="AP70" s="9"/>
      <c r="AQ70" s="95"/>
      <c r="AR70" s="97">
        <f>IF(AND('Submission Template'!O66&lt;&gt;"",'Submission Template'!N66&lt;&gt;"",'Submission Template'!L66&lt;&gt;""),1,0)</f>
        <v>0</v>
      </c>
      <c r="AS70" s="97">
        <f>IF(AND('Submission Template'!T66&lt;&gt;"",'Submission Template'!S66&lt;&gt;"",'Submission Template'!L66&lt;&gt;""),1,0)</f>
        <v>0</v>
      </c>
      <c r="AT70" s="97">
        <f>IF(AND('Submission Template'!Y66&lt;&gt;"",'Submission Template'!X66&lt;&gt;"",'Submission Template'!L66&lt;&gt;""),1,0)</f>
        <v>0</v>
      </c>
      <c r="AU70" s="97">
        <f t="shared" si="13"/>
      </c>
      <c r="AV70" s="97">
        <f>IF(OR('Submission Template'!N66&lt;&gt;"",'Submission Template'!S66&lt;&gt;""),IF('Submission Template'!L66="yes",AV69+1,AV69),"")</f>
      </c>
      <c r="AW70" s="97">
        <f>IF(OR('Submission Template'!N66&lt;&gt;"",'Submission Template'!S66&lt;&gt;""),IF('Submission Template'!L66="yes",1,0),"")</f>
      </c>
      <c r="AX70" s="97">
        <f>IF(AND('Submission Template'!L66="yes",'Submission Template'!N66&lt;&gt;""),'Submission Template'!N66,"")</f>
      </c>
      <c r="AY70" s="97">
        <f>IF(AND('Submission Template'!L66="yes",'Submission Template'!S66&lt;&gt;""),'Submission Template'!S66,"")</f>
      </c>
      <c r="AZ70" s="97">
        <f>IF(AND('Submission Template'!L66="yes",'Submission Template'!X66&lt;&gt;""),'Submission Template'!X66,"")</f>
      </c>
      <c r="BA70" s="97"/>
      <c r="BB70" s="97"/>
      <c r="BC70" s="99"/>
      <c r="BD70" s="97"/>
      <c r="BE70" s="117">
        <f>IF(AND($B70&lt;&gt;"",'Submission Template'!$R$9="yes",'Submission Template'!$R$10&lt;&gt;""),'Submission Template'!$R$10,IF('Submission Template'!$AW$26=1,IF(AND('Submission Template'!$L66="yes",$AV70&gt;1),ROUND((($AU70*$E70)/($D70-'Submission Template'!$O66))^2+1,1),""),""))</f>
      </c>
      <c r="BF70" s="125">
        <f>IF(AND($B70&lt;&gt;"",'Submission Template'!$R$9="yes",'Submission Template'!$R$10&lt;&gt;""),'Submission Template'!$R$10,IF('Submission Template'!$AX$26=1,IF(AND('Submission Template'!$L66="yes",$AV70&gt;1),ROUND((($AU70*O70)/(N70-'Submission Template'!T66))^2+1,1),""),""))</f>
      </c>
      <c r="BG70" s="117">
        <f>IF(AND($B70&lt;&gt;"",'Submission Template'!$R$9="yes",'Submission Template'!$R$10&lt;&gt;""),'Submission Template'!$R$10,IF('Submission Template'!$AY$26=1,IF(AND('Submission Template'!$L66="yes",$AV70&gt;1),ROUND((($AU70*$Y70)/($X70-'Submission Template'!$Y66))^2+1,1),""),""))</f>
      </c>
      <c r="BH70" s="9"/>
      <c r="BI70" s="9"/>
      <c r="BJ70" s="9"/>
      <c r="BK70" s="9"/>
      <c r="BL70" s="9"/>
      <c r="BM70" s="9"/>
      <c r="BN70" s="9"/>
      <c r="BO70" s="9"/>
      <c r="BP70" s="9"/>
      <c r="BQ70" s="9"/>
      <c r="BR70" s="9"/>
      <c r="BS70" s="9"/>
      <c r="BT70" s="9"/>
      <c r="BU70" s="9"/>
      <c r="BV70" s="9"/>
      <c r="BW70" s="9"/>
      <c r="BX70" s="9"/>
      <c r="BY70" s="9"/>
      <c r="BZ70" s="9"/>
      <c r="CA70" s="9"/>
      <c r="CB70" s="9"/>
      <c r="CC70" s="9"/>
      <c r="CD70" s="9"/>
      <c r="CE70" s="9"/>
      <c r="CF70" s="9"/>
    </row>
    <row r="71" spans="2:84" ht="12.75">
      <c r="B71" s="55">
        <f>IF('Submission Template'!$AW$26=1,IF(AND('Submission Template'!$R$9="yes",$AV71&lt;&gt;""),MAX($AV71-1,0),$AV71),"")</f>
      </c>
      <c r="C71" s="33">
        <f t="shared" si="1"/>
      </c>
      <c r="D71" s="56">
        <f>IF('Submission Template'!$AW$26=1,IF(AND('Submission Template'!$L67&lt;&gt;"no",'Submission Template'!N67&lt;&gt;""),AVERAGE(AX$28:AX71),""),"")</f>
      </c>
      <c r="E71" s="56">
        <f>IF('Submission Template'!$AW$26=1,IF($AV71&gt;1,IF(AND('Submission Template'!$L67&lt;&gt;"no",'Submission Template'!N67&lt;&gt;""),STDEV(AX$28:AX71),""),""),"")</f>
      </c>
      <c r="F71" s="57">
        <f>IF('Submission Template'!$AW$26=1,IF('Submission Template'!N67&lt;&gt;"",IF('Submission Template'!$L66="no",F70,G70),""),"")</f>
      </c>
      <c r="G71" s="57">
        <f>IF('Submission Template'!$AW$26=1,IF($AR71=1,MAX(IF(AND($AV71=1,'Submission Template'!$L67="yes"),0,IF('Submission Template'!$L67="yes",(F71+'Submission Template'!N67-('Submission Template'!O67+0.25*E71)),G70)),0),""),"")</f>
      </c>
      <c r="H71" s="57">
        <f t="shared" si="2"/>
      </c>
      <c r="I71" s="58">
        <f t="shared" si="3"/>
      </c>
      <c r="J71" s="58">
        <f t="shared" si="4"/>
      </c>
      <c r="K71" s="59">
        <f>IF(G71&lt;&gt;"",IF(AND(J71&lt;&gt;1,I71=1,D71&lt;'Submission Template'!O67),1,0),"")</f>
      </c>
      <c r="L71" s="55">
        <f>IF('Submission Template'!$AX$26=1,IF(AND('Submission Template'!$R$9="yes",$AV71&lt;&gt;""),MAX($AV71-1,0),$AV71),"")</f>
      </c>
      <c r="M71" s="33">
        <f t="shared" si="0"/>
      </c>
      <c r="N71" s="56">
        <f>IF('Submission Template'!$AX$26=1,IF(AND('Submission Template'!$L67&lt;&gt;"no",'Submission Template'!S67&lt;&gt;""),AVERAGE(AY$28:AY71),""),"")</f>
      </c>
      <c r="O71" s="56">
        <f>IF('Submission Template'!$AX$26=1,IF($AV71&gt;1,IF(AND('Submission Template'!$L67&lt;&gt;"no",'Submission Template'!S67&lt;&gt;""),STDEV(AY$28:AY71),""),""),"")</f>
      </c>
      <c r="P71" s="57">
        <f>IF('Submission Template'!$AX$26=1,IF('Submission Template'!S67&lt;&gt;"",IF('Submission Template'!$L66="no",P70,Q70),""),"")</f>
      </c>
      <c r="Q71" s="57">
        <f>IF('Submission Template'!$AX$26=1,IF($AS71=1,MAX(IF(AND($AV71=1,'Submission Template'!$L67="yes"),0,IF('Submission Template'!$L67="yes",(P71+'Submission Template'!S67-('Submission Template'!T67+0.25*O71)),Q70)),0),""),"")</f>
      </c>
      <c r="R71" s="57">
        <f t="shared" si="5"/>
      </c>
      <c r="S71" s="58">
        <f t="shared" si="6"/>
      </c>
      <c r="T71" s="58">
        <f t="shared" si="7"/>
      </c>
      <c r="U71" s="59">
        <f>IF(Q71&lt;&gt;"",IF(AND(T71&lt;&gt;1,S71=1,N71&lt;'Submission Template'!T67),1,0),"")</f>
      </c>
      <c r="V71" s="55">
        <f>IF('Submission Template'!$AY$26=1,IF(AND('Submission Template'!$R$9="yes",$AV71&lt;&gt;""),MAX($AV71-1,0),$AV71),"")</f>
      </c>
      <c r="W71" s="33">
        <f t="shared" si="8"/>
      </c>
      <c r="X71" s="56">
        <f>IF('Submission Template'!$AY$26=1,IF(AND('Submission Template'!$L67&lt;&gt;"no",'Submission Template'!X67&lt;&gt;""),AVERAGE(AZ$28:AZ71),""),"")</f>
      </c>
      <c r="Y71" s="56">
        <f>IF('Submission Template'!$AY$26=1,IF($AV71&gt;1,IF(AND('Submission Template'!$L67&lt;&gt;"no",'Submission Template'!X67&lt;&gt;""),STDEV(AZ$28:AZ71),""),""),"")</f>
      </c>
      <c r="Z71" s="57">
        <f>IF('Submission Template'!$AY$26=1,IF('Submission Template'!X67&lt;&gt;"",IF('Submission Template'!$L66="no",Z70,AA70),""),"")</f>
      </c>
      <c r="AA71" s="57">
        <f>IF('Submission Template'!$AY$26=1,IF($AT71=1,MAX(IF(AND($AV71=1,'Submission Template'!$L67="yes"),0,IF('Submission Template'!$L67="yes",(Z71+'Submission Template'!X67-('Submission Template'!Y67+0.25*Y71)),AA70)),0),""),"")</f>
      </c>
      <c r="AB71" s="57">
        <f t="shared" si="9"/>
      </c>
      <c r="AC71" s="58">
        <f t="shared" si="10"/>
      </c>
      <c r="AD71" s="58">
        <f t="shared" si="11"/>
      </c>
      <c r="AE71" s="59">
        <f>IF(AA71&lt;&gt;"",IF(AND(AD71&lt;&gt;1,AC71=1,X71&lt;'Submission Template'!Y67),1,0),"")</f>
      </c>
      <c r="AF71" s="9"/>
      <c r="AG71" s="10">
        <f>IF(AND('Submission Template'!L67="yes",'Submission Template'!AD67="yes"),"Test cannot be invalid AND included in CumSum",IF(OR($Q71&gt;$R71,$G71&gt;H71,$AA71&gt;$AB71),"Warning:  CumSum statistic exceeds the Action Limit.",""))</f>
      </c>
      <c r="AH71" s="9"/>
      <c r="AI71" s="9"/>
      <c r="AJ71" s="9"/>
      <c r="AK71" s="9"/>
      <c r="AL71" s="9"/>
      <c r="AM71" s="9"/>
      <c r="AN71" s="9"/>
      <c r="AO71" s="9"/>
      <c r="AP71" s="9"/>
      <c r="AQ71" s="95"/>
      <c r="AR71" s="97">
        <f>IF(AND('Submission Template'!O67&lt;&gt;"",'Submission Template'!N67&lt;&gt;"",'Submission Template'!L67&lt;&gt;""),1,0)</f>
        <v>0</v>
      </c>
      <c r="AS71" s="97">
        <f>IF(AND('Submission Template'!T67&lt;&gt;"",'Submission Template'!S67&lt;&gt;"",'Submission Template'!L67&lt;&gt;""),1,0)</f>
        <v>0</v>
      </c>
      <c r="AT71" s="97">
        <f>IF(AND('Submission Template'!Y67&lt;&gt;"",'Submission Template'!X67&lt;&gt;"",'Submission Template'!L67&lt;&gt;""),1,0)</f>
        <v>0</v>
      </c>
      <c r="AU71" s="97">
        <f t="shared" si="13"/>
      </c>
      <c r="AV71" s="97">
        <f>IF(OR('Submission Template'!N67&lt;&gt;"",'Submission Template'!S67&lt;&gt;""),IF('Submission Template'!L67="yes",AV70+1,AV70),"")</f>
      </c>
      <c r="AW71" s="97">
        <f>IF(OR('Submission Template'!N67&lt;&gt;"",'Submission Template'!S67&lt;&gt;""),IF('Submission Template'!L67="yes",1,0),"")</f>
      </c>
      <c r="AX71" s="97">
        <f>IF(AND('Submission Template'!L67="yes",'Submission Template'!N67&lt;&gt;""),'Submission Template'!N67,"")</f>
      </c>
      <c r="AY71" s="97">
        <f>IF(AND('Submission Template'!L67="yes",'Submission Template'!S67&lt;&gt;""),'Submission Template'!S67,"")</f>
      </c>
      <c r="AZ71" s="97">
        <f>IF(AND('Submission Template'!L67="yes",'Submission Template'!X67&lt;&gt;""),'Submission Template'!X67,"")</f>
      </c>
      <c r="BA71" s="97"/>
      <c r="BB71" s="97"/>
      <c r="BC71" s="99"/>
      <c r="BD71" s="97"/>
      <c r="BE71" s="117">
        <f>IF(AND($B71&lt;&gt;"",'Submission Template'!$R$9="yes",'Submission Template'!$R$10&lt;&gt;""),'Submission Template'!$R$10,IF('Submission Template'!$AW$26=1,IF(AND('Submission Template'!$L67="yes",$AV71&gt;1),ROUND((($AU71*$E71)/($D71-'Submission Template'!$O67))^2+1,1),""),""))</f>
      </c>
      <c r="BF71" s="125">
        <f>IF(AND($B71&lt;&gt;"",'Submission Template'!$R$9="yes",'Submission Template'!$R$10&lt;&gt;""),'Submission Template'!$R$10,IF('Submission Template'!$AX$26=1,IF(AND('Submission Template'!$L67="yes",$AV71&gt;1),ROUND((($AU71*O71)/(N71-'Submission Template'!T67))^2+1,1),""),""))</f>
      </c>
      <c r="BG71" s="117">
        <f>IF(AND($B71&lt;&gt;"",'Submission Template'!$R$9="yes",'Submission Template'!$R$10&lt;&gt;""),'Submission Template'!$R$10,IF('Submission Template'!$AY$26=1,IF(AND('Submission Template'!$L67="yes",$AV71&gt;1),ROUND((($AU71*$Y71)/($X71-'Submission Template'!$Y67))^2+1,1),""),""))</f>
      </c>
      <c r="BH71" s="9"/>
      <c r="BI71" s="9"/>
      <c r="BJ71" s="9"/>
      <c r="BK71" s="9"/>
      <c r="BL71" s="9"/>
      <c r="BM71" s="9"/>
      <c r="BN71" s="9"/>
      <c r="BO71" s="9"/>
      <c r="BP71" s="9"/>
      <c r="BQ71" s="9"/>
      <c r="BR71" s="9"/>
      <c r="BS71" s="9"/>
      <c r="BT71" s="9"/>
      <c r="BU71" s="9"/>
      <c r="BV71" s="9"/>
      <c r="BW71" s="9"/>
      <c r="BX71" s="9"/>
      <c r="BY71" s="9"/>
      <c r="BZ71" s="9"/>
      <c r="CA71" s="9"/>
      <c r="CB71" s="9"/>
      <c r="CC71" s="9"/>
      <c r="CD71" s="9"/>
      <c r="CE71" s="9"/>
      <c r="CF71" s="9"/>
    </row>
    <row r="72" spans="2:84" ht="12.75">
      <c r="B72" s="55">
        <f>IF('Submission Template'!$AW$26=1,IF(AND('Submission Template'!$R$9="yes",$AV72&lt;&gt;""),MAX($AV72-1,0),$AV72),"")</f>
      </c>
      <c r="C72" s="33">
        <f t="shared" si="1"/>
      </c>
      <c r="D72" s="56">
        <f>IF('Submission Template'!$AW$26=1,IF(AND('Submission Template'!$L68&lt;&gt;"no",'Submission Template'!N68&lt;&gt;""),AVERAGE(AX$28:AX72),""),"")</f>
      </c>
      <c r="E72" s="56">
        <f>IF('Submission Template'!$AW$26=1,IF($AV72&gt;1,IF(AND('Submission Template'!$L68&lt;&gt;"no",'Submission Template'!N68&lt;&gt;""),STDEV(AX$28:AX72),""),""),"")</f>
      </c>
      <c r="F72" s="57">
        <f>IF('Submission Template'!$AW$26=1,IF('Submission Template'!N68&lt;&gt;"",IF('Submission Template'!$L67="no",F71,G71),""),"")</f>
      </c>
      <c r="G72" s="57">
        <f>IF('Submission Template'!$AW$26=1,IF($AR72=1,MAX(IF(AND($AV72=1,'Submission Template'!$L68="yes"),0,IF('Submission Template'!$L68="yes",(F72+'Submission Template'!N68-('Submission Template'!O68+0.25*E72)),G71)),0),""),"")</f>
      </c>
      <c r="H72" s="57">
        <f t="shared" si="2"/>
      </c>
      <c r="I72" s="58">
        <f t="shared" si="3"/>
      </c>
      <c r="J72" s="58">
        <f t="shared" si="4"/>
      </c>
      <c r="K72" s="59">
        <f>IF(G72&lt;&gt;"",IF(AND(J72&lt;&gt;1,I72=1,D72&lt;'Submission Template'!O68),1,0),"")</f>
      </c>
      <c r="L72" s="55">
        <f>IF('Submission Template'!$AX$26=1,IF(AND('Submission Template'!$R$9="yes",$AV72&lt;&gt;""),MAX($AV72-1,0),$AV72),"")</f>
      </c>
      <c r="M72" s="33">
        <f t="shared" si="0"/>
      </c>
      <c r="N72" s="56">
        <f>IF('Submission Template'!$AX$26=1,IF(AND('Submission Template'!$L68&lt;&gt;"no",'Submission Template'!S68&lt;&gt;""),AVERAGE(AY$28:AY72),""),"")</f>
      </c>
      <c r="O72" s="56">
        <f>IF('Submission Template'!$AX$26=1,IF($AV72&gt;1,IF(AND('Submission Template'!$L68&lt;&gt;"no",'Submission Template'!S68&lt;&gt;""),STDEV(AY$28:AY72),""),""),"")</f>
      </c>
      <c r="P72" s="57">
        <f>IF('Submission Template'!$AX$26=1,IF('Submission Template'!S68&lt;&gt;"",IF('Submission Template'!$L67="no",P71,Q71),""),"")</f>
      </c>
      <c r="Q72" s="57">
        <f>IF('Submission Template'!$AX$26=1,IF($AS72=1,MAX(IF(AND($AV72=1,'Submission Template'!$L68="yes"),0,IF('Submission Template'!$L68="yes",(P72+'Submission Template'!S68-('Submission Template'!T68+0.25*O72)),Q71)),0),""),"")</f>
      </c>
      <c r="R72" s="57">
        <f t="shared" si="5"/>
      </c>
      <c r="S72" s="58">
        <f t="shared" si="6"/>
      </c>
      <c r="T72" s="58">
        <f t="shared" si="7"/>
      </c>
      <c r="U72" s="59">
        <f>IF(Q72&lt;&gt;"",IF(AND(T72&lt;&gt;1,S72=1,N72&lt;'Submission Template'!T68),1,0),"")</f>
      </c>
      <c r="V72" s="55">
        <f>IF('Submission Template'!$AY$26=1,IF(AND('Submission Template'!$R$9="yes",$AV72&lt;&gt;""),MAX($AV72-1,0),$AV72),"")</f>
      </c>
      <c r="W72" s="33">
        <f t="shared" si="8"/>
      </c>
      <c r="X72" s="56">
        <f>IF('Submission Template'!$AY$26=1,IF(AND('Submission Template'!$L68&lt;&gt;"no",'Submission Template'!X68&lt;&gt;""),AVERAGE(AZ$28:AZ72),""),"")</f>
      </c>
      <c r="Y72" s="56">
        <f>IF('Submission Template'!$AY$26=1,IF($AV72&gt;1,IF(AND('Submission Template'!$L68&lt;&gt;"no",'Submission Template'!X68&lt;&gt;""),STDEV(AZ$28:AZ72),""),""),"")</f>
      </c>
      <c r="Z72" s="57">
        <f>IF('Submission Template'!$AY$26=1,IF('Submission Template'!X68&lt;&gt;"",IF('Submission Template'!$L67="no",Z71,AA71),""),"")</f>
      </c>
      <c r="AA72" s="57">
        <f>IF('Submission Template'!$AY$26=1,IF($AT72=1,MAX(IF(AND($AV72=1,'Submission Template'!$L68="yes"),0,IF('Submission Template'!$L68="yes",(Z72+'Submission Template'!X68-('Submission Template'!Y68+0.25*Y72)),AA71)),0),""),"")</f>
      </c>
      <c r="AB72" s="57">
        <f t="shared" si="9"/>
      </c>
      <c r="AC72" s="58">
        <f t="shared" si="10"/>
      </c>
      <c r="AD72" s="58">
        <f t="shared" si="11"/>
      </c>
      <c r="AE72" s="59">
        <f>IF(AA72&lt;&gt;"",IF(AND(AD72&lt;&gt;1,AC72=1,X72&lt;'Submission Template'!Y68),1,0),"")</f>
      </c>
      <c r="AF72" s="9"/>
      <c r="AG72" s="10">
        <f>IF(AND('Submission Template'!L68="yes",'Submission Template'!AD68="yes"),"Test cannot be invalid AND included in CumSum",IF(OR($Q72&gt;$R72,$G72&gt;H72,$AA72&gt;$AB72),"Warning:  CumSum statistic exceeds the Action Limit.",""))</f>
      </c>
      <c r="AH72" s="9"/>
      <c r="AI72" s="9"/>
      <c r="AJ72" s="9"/>
      <c r="AK72" s="9"/>
      <c r="AL72" s="9"/>
      <c r="AM72" s="9"/>
      <c r="AN72" s="9"/>
      <c r="AO72" s="9"/>
      <c r="AP72" s="9"/>
      <c r="AQ72" s="95"/>
      <c r="AR72" s="97">
        <f>IF(AND('Submission Template'!O68&lt;&gt;"",'Submission Template'!N68&lt;&gt;"",'Submission Template'!L68&lt;&gt;""),1,0)</f>
        <v>0</v>
      </c>
      <c r="AS72" s="97">
        <f>IF(AND('Submission Template'!T68&lt;&gt;"",'Submission Template'!S68&lt;&gt;"",'Submission Template'!L68&lt;&gt;""),1,0)</f>
        <v>0</v>
      </c>
      <c r="AT72" s="97">
        <f>IF(AND('Submission Template'!Y68&lt;&gt;"",'Submission Template'!X68&lt;&gt;"",'Submission Template'!L68&lt;&gt;""),1,0)</f>
        <v>0</v>
      </c>
      <c r="AU72" s="97">
        <f t="shared" si="13"/>
      </c>
      <c r="AV72" s="97">
        <f>IF(OR('Submission Template'!N68&lt;&gt;"",'Submission Template'!S68&lt;&gt;""),IF('Submission Template'!L68="yes",AV71+1,AV71),"")</f>
      </c>
      <c r="AW72" s="97">
        <f>IF(OR('Submission Template'!N68&lt;&gt;"",'Submission Template'!S68&lt;&gt;""),IF('Submission Template'!L68="yes",1,0),"")</f>
      </c>
      <c r="AX72" s="97">
        <f>IF(AND('Submission Template'!L68="yes",'Submission Template'!N68&lt;&gt;""),'Submission Template'!N68,"")</f>
      </c>
      <c r="AY72" s="97">
        <f>IF(AND('Submission Template'!L68="yes",'Submission Template'!S68&lt;&gt;""),'Submission Template'!S68,"")</f>
      </c>
      <c r="AZ72" s="97">
        <f>IF(AND('Submission Template'!L68="yes",'Submission Template'!X68&lt;&gt;""),'Submission Template'!X68,"")</f>
      </c>
      <c r="BA72" s="97"/>
      <c r="BB72" s="97"/>
      <c r="BC72" s="99"/>
      <c r="BD72" s="97"/>
      <c r="BE72" s="117">
        <f>IF(AND($B72&lt;&gt;"",'Submission Template'!$R$9="yes",'Submission Template'!$R$10&lt;&gt;""),'Submission Template'!$R$10,IF('Submission Template'!$AW$26=1,IF(AND('Submission Template'!$L68="yes",$AV72&gt;1),ROUND((($AU72*$E72)/($D72-'Submission Template'!$O68))^2+1,1),""),""))</f>
      </c>
      <c r="BF72" s="125">
        <f>IF(AND($B72&lt;&gt;"",'Submission Template'!$R$9="yes",'Submission Template'!$R$10&lt;&gt;""),'Submission Template'!$R$10,IF('Submission Template'!$AX$26=1,IF(AND('Submission Template'!$L68="yes",$AV72&gt;1),ROUND((($AU72*O72)/(N72-'Submission Template'!T68))^2+1,1),""),""))</f>
      </c>
      <c r="BG72" s="117">
        <f>IF(AND($B72&lt;&gt;"",'Submission Template'!$R$9="yes",'Submission Template'!$R$10&lt;&gt;""),'Submission Template'!$R$10,IF('Submission Template'!$AY$26=1,IF(AND('Submission Template'!$L68="yes",$AV72&gt;1),ROUND((($AU72*$Y72)/($X72-'Submission Template'!$Y68))^2+1,1),""),""))</f>
      </c>
      <c r="BH72" s="9"/>
      <c r="BI72" s="9"/>
      <c r="BJ72" s="9"/>
      <c r="BK72" s="9"/>
      <c r="BL72" s="9"/>
      <c r="BM72" s="9"/>
      <c r="BN72" s="9"/>
      <c r="BO72" s="9"/>
      <c r="BP72" s="9"/>
      <c r="BQ72" s="9"/>
      <c r="BR72" s="9"/>
      <c r="BS72" s="9"/>
      <c r="BT72" s="9"/>
      <c r="BU72" s="9"/>
      <c r="BV72" s="9"/>
      <c r="BW72" s="9"/>
      <c r="BX72" s="9"/>
      <c r="BY72" s="9"/>
      <c r="BZ72" s="9"/>
      <c r="CA72" s="9"/>
      <c r="CB72" s="9"/>
      <c r="CC72" s="9"/>
      <c r="CD72" s="9"/>
      <c r="CE72" s="9"/>
      <c r="CF72" s="9"/>
    </row>
    <row r="73" spans="2:84" ht="12.75">
      <c r="B73" s="55">
        <f>IF('Submission Template'!$AW$26=1,IF(AND('Submission Template'!$R$9="yes",$AV73&lt;&gt;""),MAX($AV73-1,0),$AV73),"")</f>
      </c>
      <c r="C73" s="33">
        <f t="shared" si="1"/>
      </c>
      <c r="D73" s="56">
        <f>IF('Submission Template'!$AW$26=1,IF(AND('Submission Template'!$L69&lt;&gt;"no",'Submission Template'!N69&lt;&gt;""),AVERAGE(AX$28:AX73),""),"")</f>
      </c>
      <c r="E73" s="56">
        <f>IF('Submission Template'!$AW$26=1,IF($AV73&gt;1,IF(AND('Submission Template'!$L69&lt;&gt;"no",'Submission Template'!N69&lt;&gt;""),STDEV(AX$28:AX73),""),""),"")</f>
      </c>
      <c r="F73" s="57">
        <f>IF('Submission Template'!$AW$26=1,IF('Submission Template'!N69&lt;&gt;"",IF('Submission Template'!$L68="no",F72,G72),""),"")</f>
      </c>
      <c r="G73" s="57">
        <f>IF('Submission Template'!$AW$26=1,IF($AR73=1,MAX(IF(AND($AV73=1,'Submission Template'!$L69="yes"),0,IF('Submission Template'!$L69="yes",(F73+'Submission Template'!N69-('Submission Template'!O69+0.25*E73)),G72)),0),""),"")</f>
      </c>
      <c r="H73" s="57">
        <f t="shared" si="2"/>
      </c>
      <c r="I73" s="58">
        <f t="shared" si="3"/>
      </c>
      <c r="J73" s="58">
        <f t="shared" si="4"/>
      </c>
      <c r="K73" s="59">
        <f>IF(G73&lt;&gt;"",IF(AND(J73&lt;&gt;1,I73=1,D73&lt;'Submission Template'!O69),1,0),"")</f>
      </c>
      <c r="L73" s="55">
        <f>IF('Submission Template'!$AX$26=1,IF(AND('Submission Template'!$R$9="yes",$AV73&lt;&gt;""),MAX($AV73-1,0),$AV73),"")</f>
      </c>
      <c r="M73" s="33">
        <f t="shared" si="0"/>
      </c>
      <c r="N73" s="56">
        <f>IF('Submission Template'!$AX$26=1,IF(AND('Submission Template'!$L69&lt;&gt;"no",'Submission Template'!S69&lt;&gt;""),AVERAGE(AY$28:AY73),""),"")</f>
      </c>
      <c r="O73" s="56">
        <f>IF('Submission Template'!$AX$26=1,IF($AV73&gt;1,IF(AND('Submission Template'!$L69&lt;&gt;"no",'Submission Template'!S69&lt;&gt;""),STDEV(AY$28:AY73),""),""),"")</f>
      </c>
      <c r="P73" s="57">
        <f>IF('Submission Template'!$AX$26=1,IF('Submission Template'!S69&lt;&gt;"",IF('Submission Template'!$L68="no",P72,Q72),""),"")</f>
      </c>
      <c r="Q73" s="57">
        <f>IF('Submission Template'!$AX$26=1,IF($AS73=1,MAX(IF(AND($AV73=1,'Submission Template'!$L69="yes"),0,IF('Submission Template'!$L69="yes",(P73+'Submission Template'!S69-('Submission Template'!T69+0.25*O73)),Q72)),0),""),"")</f>
      </c>
      <c r="R73" s="57">
        <f t="shared" si="5"/>
      </c>
      <c r="S73" s="58">
        <f t="shared" si="6"/>
      </c>
      <c r="T73" s="58">
        <f t="shared" si="7"/>
      </c>
      <c r="U73" s="59">
        <f>IF(Q73&lt;&gt;"",IF(AND(T73&lt;&gt;1,S73=1,N73&lt;'Submission Template'!T69),1,0),"")</f>
      </c>
      <c r="V73" s="55">
        <f>IF('Submission Template'!$AY$26=1,IF(AND('Submission Template'!$R$9="yes",$AV73&lt;&gt;""),MAX($AV73-1,0),$AV73),"")</f>
      </c>
      <c r="W73" s="33">
        <f t="shared" si="8"/>
      </c>
      <c r="X73" s="56">
        <f>IF('Submission Template'!$AY$26=1,IF(AND('Submission Template'!$L69&lt;&gt;"no",'Submission Template'!X69&lt;&gt;""),AVERAGE(AZ$28:AZ73),""),"")</f>
      </c>
      <c r="Y73" s="56">
        <f>IF('Submission Template'!$AY$26=1,IF($AV73&gt;1,IF(AND('Submission Template'!$L69&lt;&gt;"no",'Submission Template'!X69&lt;&gt;""),STDEV(AZ$28:AZ73),""),""),"")</f>
      </c>
      <c r="Z73" s="57">
        <f>IF('Submission Template'!$AY$26=1,IF('Submission Template'!X69&lt;&gt;"",IF('Submission Template'!$L68="no",Z72,AA72),""),"")</f>
      </c>
      <c r="AA73" s="57">
        <f>IF('Submission Template'!$AY$26=1,IF($AT73=1,MAX(IF(AND($AV73=1,'Submission Template'!$L69="yes"),0,IF('Submission Template'!$L69="yes",(Z73+'Submission Template'!X69-('Submission Template'!Y69+0.25*Y73)),AA72)),0),""),"")</f>
      </c>
      <c r="AB73" s="57">
        <f t="shared" si="9"/>
      </c>
      <c r="AC73" s="58">
        <f t="shared" si="10"/>
      </c>
      <c r="AD73" s="58">
        <f t="shared" si="11"/>
      </c>
      <c r="AE73" s="59">
        <f>IF(AA73&lt;&gt;"",IF(AND(AD73&lt;&gt;1,AC73=1,X73&lt;'Submission Template'!Y69),1,0),"")</f>
      </c>
      <c r="AF73" s="9"/>
      <c r="AG73" s="10">
        <f>IF(AND('Submission Template'!L69="yes",'Submission Template'!AD69="yes"),"Test cannot be invalid AND included in CumSum",IF(OR($Q73&gt;$R73,$G73&gt;H73,$AA73&gt;$AB73),"Warning:  CumSum statistic exceeds the Action Limit.",""))</f>
      </c>
      <c r="AH73" s="9"/>
      <c r="AI73" s="9"/>
      <c r="AJ73" s="9"/>
      <c r="AK73" s="9"/>
      <c r="AL73" s="9"/>
      <c r="AM73" s="9"/>
      <c r="AN73" s="9"/>
      <c r="AO73" s="9"/>
      <c r="AP73" s="9"/>
      <c r="AQ73" s="95"/>
      <c r="AR73" s="97">
        <f>IF(AND('Submission Template'!O69&lt;&gt;"",'Submission Template'!N69&lt;&gt;"",'Submission Template'!L69&lt;&gt;""),1,0)</f>
        <v>0</v>
      </c>
      <c r="AS73" s="97">
        <f>IF(AND('Submission Template'!T69&lt;&gt;"",'Submission Template'!S69&lt;&gt;"",'Submission Template'!L69&lt;&gt;""),1,0)</f>
        <v>0</v>
      </c>
      <c r="AT73" s="97">
        <f>IF(AND('Submission Template'!Y69&lt;&gt;"",'Submission Template'!X69&lt;&gt;"",'Submission Template'!L69&lt;&gt;""),1,0)</f>
        <v>0</v>
      </c>
      <c r="AU73" s="97">
        <f t="shared" si="13"/>
      </c>
      <c r="AV73" s="97">
        <f>IF(OR('Submission Template'!N69&lt;&gt;"",'Submission Template'!S69&lt;&gt;""),IF('Submission Template'!L69="yes",AV72+1,AV72),"")</f>
      </c>
      <c r="AW73" s="97">
        <f>IF(OR('Submission Template'!N69&lt;&gt;"",'Submission Template'!S69&lt;&gt;""),IF('Submission Template'!L69="yes",1,0),"")</f>
      </c>
      <c r="AX73" s="97">
        <f>IF(AND('Submission Template'!L69="yes",'Submission Template'!N69&lt;&gt;""),'Submission Template'!N69,"")</f>
      </c>
      <c r="AY73" s="97">
        <f>IF(AND('Submission Template'!L69="yes",'Submission Template'!S69&lt;&gt;""),'Submission Template'!S69,"")</f>
      </c>
      <c r="AZ73" s="97">
        <f>IF(AND('Submission Template'!L69="yes",'Submission Template'!X69&lt;&gt;""),'Submission Template'!X69,"")</f>
      </c>
      <c r="BA73" s="97"/>
      <c r="BB73" s="97"/>
      <c r="BC73" s="99"/>
      <c r="BD73" s="97"/>
      <c r="BE73" s="117">
        <f>IF(AND($B73&lt;&gt;"",'Submission Template'!$R$9="yes",'Submission Template'!$R$10&lt;&gt;""),'Submission Template'!$R$10,IF('Submission Template'!$AW$26=1,IF(AND('Submission Template'!$L69="yes",$AV73&gt;1),ROUND((($AU73*$E73)/($D73-'Submission Template'!$O69))^2+1,1),""),""))</f>
      </c>
      <c r="BF73" s="125">
        <f>IF(AND($B73&lt;&gt;"",'Submission Template'!$R$9="yes",'Submission Template'!$R$10&lt;&gt;""),'Submission Template'!$R$10,IF('Submission Template'!$AX$26=1,IF(AND('Submission Template'!$L69="yes",$AV73&gt;1),ROUND((($AU73*O73)/(N73-'Submission Template'!T69))^2+1,1),""),""))</f>
      </c>
      <c r="BG73" s="117">
        <f>IF(AND($B73&lt;&gt;"",'Submission Template'!$R$9="yes",'Submission Template'!$R$10&lt;&gt;""),'Submission Template'!$R$10,IF('Submission Template'!$AY$26=1,IF(AND('Submission Template'!$L69="yes",$AV73&gt;1),ROUND((($AU73*$Y73)/($X73-'Submission Template'!$Y69))^2+1,1),""),""))</f>
      </c>
      <c r="BH73" s="9"/>
      <c r="BI73" s="9"/>
      <c r="BJ73" s="9"/>
      <c r="BK73" s="9"/>
      <c r="BL73" s="9"/>
      <c r="BM73" s="9"/>
      <c r="BN73" s="9"/>
      <c r="BO73" s="9"/>
      <c r="BP73" s="9"/>
      <c r="BQ73" s="9"/>
      <c r="BR73" s="9"/>
      <c r="BS73" s="9"/>
      <c r="BT73" s="9"/>
      <c r="BU73" s="9"/>
      <c r="BV73" s="9"/>
      <c r="BW73" s="9"/>
      <c r="BX73" s="9"/>
      <c r="BY73" s="9"/>
      <c r="BZ73" s="9"/>
      <c r="CA73" s="9"/>
      <c r="CB73" s="9"/>
      <c r="CC73" s="9"/>
      <c r="CD73" s="9"/>
      <c r="CE73" s="9"/>
      <c r="CF73" s="9"/>
    </row>
    <row r="74" spans="2:84" ht="12.75">
      <c r="B74" s="55">
        <f>IF('Submission Template'!$AW$26=1,IF(AND('Submission Template'!$R$9="yes",$AV74&lt;&gt;""),MAX($AV74-1,0),$AV74),"")</f>
      </c>
      <c r="C74" s="33">
        <f t="shared" si="1"/>
      </c>
      <c r="D74" s="56">
        <f>IF('Submission Template'!$AW$26=1,IF(AND('Submission Template'!$L70&lt;&gt;"no",'Submission Template'!N70&lt;&gt;""),AVERAGE(AX$28:AX74),""),"")</f>
      </c>
      <c r="E74" s="56">
        <f>IF('Submission Template'!$AW$26=1,IF($AV74&gt;1,IF(AND('Submission Template'!$L70&lt;&gt;"no",'Submission Template'!N70&lt;&gt;""),STDEV(AX$28:AX74),""),""),"")</f>
      </c>
      <c r="F74" s="57">
        <f>IF('Submission Template'!$AW$26=1,IF('Submission Template'!N70&lt;&gt;"",IF('Submission Template'!$L69="no",F73,G73),""),"")</f>
      </c>
      <c r="G74" s="57">
        <f>IF('Submission Template'!$AW$26=1,IF($AR74=1,MAX(IF(AND($AV74=1,'Submission Template'!$L70="yes"),0,IF('Submission Template'!$L70="yes",(F74+'Submission Template'!N70-('Submission Template'!O70+0.25*E74)),G73)),0),""),"")</f>
      </c>
      <c r="H74" s="57">
        <f t="shared" si="2"/>
      </c>
      <c r="I74" s="58">
        <f t="shared" si="3"/>
      </c>
      <c r="J74" s="58">
        <f t="shared" si="4"/>
      </c>
      <c r="K74" s="59">
        <f>IF(G74&lt;&gt;"",IF(AND(J74&lt;&gt;1,I74=1,D74&lt;'Submission Template'!O70),1,0),"")</f>
      </c>
      <c r="L74" s="55">
        <f>IF('Submission Template'!$AX$26=1,IF(AND('Submission Template'!$R$9="yes",$AV74&lt;&gt;""),MAX($AV74-1,0),$AV74),"")</f>
      </c>
      <c r="M74" s="33">
        <f t="shared" si="0"/>
      </c>
      <c r="N74" s="56">
        <f>IF('Submission Template'!$AX$26=1,IF(AND('Submission Template'!$L70&lt;&gt;"no",'Submission Template'!S70&lt;&gt;""),AVERAGE(AY$28:AY74),""),"")</f>
      </c>
      <c r="O74" s="56">
        <f>IF('Submission Template'!$AX$26=1,IF($AV74&gt;1,IF(AND('Submission Template'!$L70&lt;&gt;"no",'Submission Template'!S70&lt;&gt;""),STDEV(AY$28:AY74),""),""),"")</f>
      </c>
      <c r="P74" s="57">
        <f>IF('Submission Template'!$AX$26=1,IF('Submission Template'!S70&lt;&gt;"",IF('Submission Template'!$L69="no",P73,Q73),""),"")</f>
      </c>
      <c r="Q74" s="57">
        <f>IF('Submission Template'!$AX$26=1,IF($AS74=1,MAX(IF(AND($AV74=1,'Submission Template'!$L70="yes"),0,IF('Submission Template'!$L70="yes",(P74+'Submission Template'!S70-('Submission Template'!T70+0.25*O74)),Q73)),0),""),"")</f>
      </c>
      <c r="R74" s="57">
        <f t="shared" si="5"/>
      </c>
      <c r="S74" s="58">
        <f t="shared" si="6"/>
      </c>
      <c r="T74" s="58">
        <f t="shared" si="7"/>
      </c>
      <c r="U74" s="59">
        <f>IF(Q74&lt;&gt;"",IF(AND(T74&lt;&gt;1,S74=1,N74&lt;'Submission Template'!T70),1,0),"")</f>
      </c>
      <c r="V74" s="55">
        <f>IF('Submission Template'!$AY$26=1,IF(AND('Submission Template'!$R$9="yes",$AV74&lt;&gt;""),MAX($AV74-1,0),$AV74),"")</f>
      </c>
      <c r="W74" s="33">
        <f t="shared" si="8"/>
      </c>
      <c r="X74" s="56">
        <f>IF('Submission Template'!$AY$26=1,IF(AND('Submission Template'!$L70&lt;&gt;"no",'Submission Template'!X70&lt;&gt;""),AVERAGE(AZ$28:AZ74),""),"")</f>
      </c>
      <c r="Y74" s="56">
        <f>IF('Submission Template'!$AY$26=1,IF($AV74&gt;1,IF(AND('Submission Template'!$L70&lt;&gt;"no",'Submission Template'!X70&lt;&gt;""),STDEV(AZ$28:AZ74),""),""),"")</f>
      </c>
      <c r="Z74" s="57">
        <f>IF('Submission Template'!$AY$26=1,IF('Submission Template'!X70&lt;&gt;"",IF('Submission Template'!$L69="no",Z73,AA73),""),"")</f>
      </c>
      <c r="AA74" s="57">
        <f>IF('Submission Template'!$AY$26=1,IF($AT74=1,MAX(IF(AND($AV74=1,'Submission Template'!$L70="yes"),0,IF('Submission Template'!$L70="yes",(Z74+'Submission Template'!X70-('Submission Template'!Y70+0.25*Y74)),AA73)),0),""),"")</f>
      </c>
      <c r="AB74" s="57">
        <f t="shared" si="9"/>
      </c>
      <c r="AC74" s="58">
        <f t="shared" si="10"/>
      </c>
      <c r="AD74" s="58">
        <f t="shared" si="11"/>
      </c>
      <c r="AE74" s="59">
        <f>IF(AA74&lt;&gt;"",IF(AND(AD74&lt;&gt;1,AC74=1,X74&lt;'Submission Template'!Y70),1,0),"")</f>
      </c>
      <c r="AF74" s="9"/>
      <c r="AG74" s="10">
        <f>IF(AND('Submission Template'!L70="yes",'Submission Template'!AD70="yes"),"Test cannot be invalid AND included in CumSum",IF(OR($Q74&gt;$R74,$G74&gt;H74,$AA74&gt;$AB74),"Warning:  CumSum statistic exceeds the Action Limit.",""))</f>
      </c>
      <c r="AH74" s="9"/>
      <c r="AI74" s="9"/>
      <c r="AJ74" s="9"/>
      <c r="AK74" s="9"/>
      <c r="AL74" s="9"/>
      <c r="AM74" s="9"/>
      <c r="AN74" s="9"/>
      <c r="AO74" s="9"/>
      <c r="AP74" s="9"/>
      <c r="AQ74" s="95"/>
      <c r="AR74" s="97">
        <f>IF(AND('Submission Template'!O70&lt;&gt;"",'Submission Template'!N70&lt;&gt;"",'Submission Template'!L70&lt;&gt;""),1,0)</f>
        <v>0</v>
      </c>
      <c r="AS74" s="97">
        <f>IF(AND('Submission Template'!T70&lt;&gt;"",'Submission Template'!S70&lt;&gt;"",'Submission Template'!L70&lt;&gt;""),1,0)</f>
        <v>0</v>
      </c>
      <c r="AT74" s="97">
        <f>IF(AND('Submission Template'!Y70&lt;&gt;"",'Submission Template'!X70&lt;&gt;"",'Submission Template'!L70&lt;&gt;""),1,0)</f>
        <v>0</v>
      </c>
      <c r="AU74" s="97">
        <f t="shared" si="13"/>
      </c>
      <c r="AV74" s="97">
        <f>IF(OR('Submission Template'!N70&lt;&gt;"",'Submission Template'!S70&lt;&gt;""),IF('Submission Template'!L70="yes",AV73+1,AV73),"")</f>
      </c>
      <c r="AW74" s="97">
        <f>IF(OR('Submission Template'!N70&lt;&gt;"",'Submission Template'!S70&lt;&gt;""),IF('Submission Template'!L70="yes",1,0),"")</f>
      </c>
      <c r="AX74" s="97">
        <f>IF(AND('Submission Template'!L70="yes",'Submission Template'!N70&lt;&gt;""),'Submission Template'!N70,"")</f>
      </c>
      <c r="AY74" s="97">
        <f>IF(AND('Submission Template'!L70="yes",'Submission Template'!S70&lt;&gt;""),'Submission Template'!S70,"")</f>
      </c>
      <c r="AZ74" s="97">
        <f>IF(AND('Submission Template'!L70="yes",'Submission Template'!X70&lt;&gt;""),'Submission Template'!X70,"")</f>
      </c>
      <c r="BA74" s="97"/>
      <c r="BB74" s="97"/>
      <c r="BC74" s="99"/>
      <c r="BD74" s="97"/>
      <c r="BE74" s="117">
        <f>IF(AND($B74&lt;&gt;"",'Submission Template'!$R$9="yes",'Submission Template'!$R$10&lt;&gt;""),'Submission Template'!$R$10,IF('Submission Template'!$AW$26=1,IF(AND('Submission Template'!$L70="yes",$AV74&gt;1),ROUND((($AU74*$E74)/($D74-'Submission Template'!$O70))^2+1,1),""),""))</f>
      </c>
      <c r="BF74" s="125">
        <f>IF(AND($B74&lt;&gt;"",'Submission Template'!$R$9="yes",'Submission Template'!$R$10&lt;&gt;""),'Submission Template'!$R$10,IF('Submission Template'!$AX$26=1,IF(AND('Submission Template'!$L70="yes",$AV74&gt;1),ROUND((($AU74*O74)/(N74-'Submission Template'!T70))^2+1,1),""),""))</f>
      </c>
      <c r="BG74" s="117">
        <f>IF(AND($B74&lt;&gt;"",'Submission Template'!$R$9="yes",'Submission Template'!$R$10&lt;&gt;""),'Submission Template'!$R$10,IF('Submission Template'!$AY$26=1,IF(AND('Submission Template'!$L70="yes",$AV74&gt;1),ROUND((($AU74*$Y74)/($X74-'Submission Template'!$Y70))^2+1,1),""),""))</f>
      </c>
      <c r="BH74" s="9"/>
      <c r="BI74" s="9"/>
      <c r="BJ74" s="9"/>
      <c r="BK74" s="9"/>
      <c r="BL74" s="9"/>
      <c r="BM74" s="9"/>
      <c r="BN74" s="9"/>
      <c r="BO74" s="9"/>
      <c r="BP74" s="9"/>
      <c r="BQ74" s="9"/>
      <c r="BR74" s="9"/>
      <c r="BS74" s="9"/>
      <c r="BT74" s="9"/>
      <c r="BU74" s="9"/>
      <c r="BV74" s="9"/>
      <c r="BW74" s="9"/>
      <c r="BX74" s="9"/>
      <c r="BY74" s="9"/>
      <c r="BZ74" s="9"/>
      <c r="CA74" s="9"/>
      <c r="CB74" s="9"/>
      <c r="CC74" s="9"/>
      <c r="CD74" s="9"/>
      <c r="CE74" s="9"/>
      <c r="CF74" s="9"/>
    </row>
    <row r="75" spans="2:84" ht="12.75">
      <c r="B75" s="60">
        <f>IF('Submission Template'!$AW$26=1,IF(AND('Submission Template'!$R$9="yes",$AV75&lt;&gt;""),MAX($AV75-1,0),$AV75),"")</f>
      </c>
      <c r="C75" s="61">
        <f t="shared" si="1"/>
      </c>
      <c r="D75" s="62">
        <f>IF('Submission Template'!$AW$26=1,IF(AND('Submission Template'!$L71&lt;&gt;"no",'Submission Template'!N71&lt;&gt;""),AVERAGE(AX$28:AX75),""),"")</f>
      </c>
      <c r="E75" s="62">
        <f>IF('Submission Template'!$AW$26=1,IF($AV75&gt;1,IF(AND('Submission Template'!$L71&lt;&gt;"no",'Submission Template'!N71&lt;&gt;""),STDEV(AX$28:AX75),""),""),"")</f>
      </c>
      <c r="F75" s="63">
        <f>IF('Submission Template'!$AW$26=1,IF('Submission Template'!N71&lt;&gt;"",IF('Submission Template'!$L70="no",F74,G74),""),"")</f>
      </c>
      <c r="G75" s="63">
        <f>IF('Submission Template'!$AW$26=1,IF($AR75=1,MAX(IF(AND($AV75=1,'Submission Template'!$L71="yes"),0,IF('Submission Template'!$L71="yes",(F75+'Submission Template'!N71-('Submission Template'!O71+0.25*E75)),G74)),0),""),"")</f>
      </c>
      <c r="H75" s="63">
        <f t="shared" si="2"/>
      </c>
      <c r="I75" s="64">
        <f t="shared" si="3"/>
      </c>
      <c r="J75" s="64">
        <f t="shared" si="4"/>
      </c>
      <c r="K75" s="65">
        <f>IF(G75&lt;&gt;"",IF(AND(J75&lt;&gt;1,I75=1,D75&lt;'Submission Template'!O71),1,0),"")</f>
      </c>
      <c r="L75" s="60">
        <f>IF('Submission Template'!$AX$26=1,IF(AND('Submission Template'!$R$9="yes",$AV75&lt;&gt;""),MAX($AV75-1,0),$AV75),"")</f>
      </c>
      <c r="M75" s="61">
        <f t="shared" si="0"/>
      </c>
      <c r="N75" s="62">
        <f>IF('Submission Template'!$AX$26=1,IF(AND('Submission Template'!$L71&lt;&gt;"no",'Submission Template'!S71&lt;&gt;""),AVERAGE(AY$28:AY75),""),"")</f>
      </c>
      <c r="O75" s="62">
        <f>IF('Submission Template'!$AX$26=1,IF($AV75&gt;1,IF(AND('Submission Template'!$L71&lt;&gt;"no",'Submission Template'!S71&lt;&gt;""),STDEV(AY$28:AY75),""),""),"")</f>
      </c>
      <c r="P75" s="63">
        <f>IF('Submission Template'!$AX$26=1,IF('Submission Template'!S71&lt;&gt;"",IF('Submission Template'!$L70="no",P74,Q74),""),"")</f>
      </c>
      <c r="Q75" s="63">
        <f>IF('Submission Template'!$AX$26=1,IF($AS75=1,MAX(IF(AND($AV75=1,'Submission Template'!$L71="yes"),0,IF('Submission Template'!$L71="yes",(P75+'Submission Template'!S71-('Submission Template'!T71+0.25*O75)),Q74)),0),""),"")</f>
      </c>
      <c r="R75" s="63">
        <f t="shared" si="5"/>
      </c>
      <c r="S75" s="64">
        <f t="shared" si="6"/>
      </c>
      <c r="T75" s="64">
        <f t="shared" si="7"/>
      </c>
      <c r="U75" s="65">
        <f>IF(Q75&lt;&gt;"",IF(AND(T75&lt;&gt;1,S75=1,N75&lt;'Submission Template'!T71),1,0),"")</f>
      </c>
      <c r="V75" s="60">
        <f>IF('Submission Template'!$AY$26=1,IF(AND('Submission Template'!$R$9="yes",$AV75&lt;&gt;""),MAX($AV75-1,0),$AV75),"")</f>
      </c>
      <c r="W75" s="61">
        <f t="shared" si="8"/>
      </c>
      <c r="X75" s="62">
        <f>IF('Submission Template'!$AY$26=1,IF(AND('Submission Template'!$L71&lt;&gt;"no",'Submission Template'!X71&lt;&gt;""),AVERAGE(AZ$28:AZ75),""),"")</f>
      </c>
      <c r="Y75" s="62">
        <f>IF('Submission Template'!$AY$26=1,IF($AV75&gt;1,IF(AND('Submission Template'!$L71&lt;&gt;"no",'Submission Template'!X71&lt;&gt;""),STDEV(AZ$28:AZ75),""),""),"")</f>
      </c>
      <c r="Z75" s="63">
        <f>IF('Submission Template'!$AY$26=1,IF('Submission Template'!X71&lt;&gt;"",IF('Submission Template'!$L70="no",Z74,AA74),""),"")</f>
      </c>
      <c r="AA75" s="63">
        <f>IF('Submission Template'!$AY$26=1,IF($AT75=1,MAX(IF(AND($AV75=1,'Submission Template'!$L71="yes"),0,IF('Submission Template'!$L71="yes",(Z75+'Submission Template'!X71-('Submission Template'!Y71+0.25*Y75)),AA74)),0),""),"")</f>
      </c>
      <c r="AB75" s="63">
        <f t="shared" si="9"/>
      </c>
      <c r="AC75" s="64">
        <f t="shared" si="10"/>
      </c>
      <c r="AD75" s="64">
        <f t="shared" si="11"/>
      </c>
      <c r="AE75" s="65">
        <f>IF(AA75&lt;&gt;"",IF(AND(AD75&lt;&gt;1,AC75=1,X75&lt;'Submission Template'!Y71),1,0),"")</f>
      </c>
      <c r="AF75" s="9"/>
      <c r="AG75" s="10">
        <f>IF(AND('Submission Template'!L71="yes",'Submission Template'!AD71="yes"),"Test cannot be invalid AND included in CumSum",IF(OR($Q75&gt;$R75,$G75&gt;H75,$AA75&gt;$AB75),"Warning:  CumSum statistic exceeds the Action Limit.",""))</f>
      </c>
      <c r="AH75" s="9"/>
      <c r="AI75" s="9"/>
      <c r="AJ75" s="9"/>
      <c r="AK75" s="9"/>
      <c r="AL75" s="9"/>
      <c r="AM75" s="9"/>
      <c r="AN75" s="9"/>
      <c r="AO75" s="9"/>
      <c r="AP75" s="9"/>
      <c r="AQ75" s="95"/>
      <c r="AR75" s="97">
        <f>IF(AND('Submission Template'!O71&lt;&gt;"",'Submission Template'!N71&lt;&gt;"",'Submission Template'!L71&lt;&gt;""),1,0)</f>
        <v>0</v>
      </c>
      <c r="AS75" s="97">
        <f>IF(AND('Submission Template'!T71&lt;&gt;"",'Submission Template'!S71&lt;&gt;"",'Submission Template'!L71&lt;&gt;""),1,0)</f>
        <v>0</v>
      </c>
      <c r="AT75" s="97">
        <f>IF(AND('Submission Template'!Y71&lt;&gt;"",'Submission Template'!X71&lt;&gt;"",'Submission Template'!L71&lt;&gt;""),1,0)</f>
        <v>0</v>
      </c>
      <c r="AU75" s="97">
        <f t="shared" si="13"/>
      </c>
      <c r="AV75" s="97">
        <f>IF(OR('Submission Template'!N71&lt;&gt;"",'Submission Template'!S71&lt;&gt;""),IF('Submission Template'!L71="yes",AV74+1,AV74),"")</f>
      </c>
      <c r="AW75" s="97">
        <f>IF(OR('Submission Template'!N71&lt;&gt;"",'Submission Template'!S71&lt;&gt;""),IF('Submission Template'!L71="yes",1,0),"")</f>
      </c>
      <c r="AX75" s="97">
        <f>IF(AND('Submission Template'!L71="yes",'Submission Template'!N71&lt;&gt;""),'Submission Template'!N71,"")</f>
      </c>
      <c r="AY75" s="97">
        <f>IF(AND('Submission Template'!L71="yes",'Submission Template'!S71&lt;&gt;""),'Submission Template'!S71,"")</f>
      </c>
      <c r="AZ75" s="97">
        <f>IF(AND('Submission Template'!L71="yes",'Submission Template'!X71&lt;&gt;""),'Submission Template'!X71,"")</f>
      </c>
      <c r="BA75" s="97"/>
      <c r="BB75" s="97"/>
      <c r="BC75" s="99"/>
      <c r="BD75" s="97"/>
      <c r="BE75" s="118">
        <f>IF(AND($B75&lt;&gt;"",'Submission Template'!$R$9="yes",'Submission Template'!$R$10&lt;&gt;""),'Submission Template'!$R$10,IF('Submission Template'!$AW$26=1,IF(AND('Submission Template'!$L71="yes",$AV75&gt;1),ROUND((($AU75*$E75)/($D75-'Submission Template'!$O71))^2+1,1),""),""))</f>
      </c>
      <c r="BF75" s="126">
        <f>IF(AND($B75&lt;&gt;"",'Submission Template'!$R$9="yes",'Submission Template'!$R$10&lt;&gt;""),'Submission Template'!$R$10,IF('Submission Template'!$AX$26=1,IF(AND('Submission Template'!$L71="yes",$AV75&gt;1),ROUND((($AU75*O75)/(N75-'Submission Template'!T71))^2+1,1),""),""))</f>
      </c>
      <c r="BG75" s="118">
        <f>IF(AND($B75&lt;&gt;"",'Submission Template'!$R$9="yes",'Submission Template'!$R$10&lt;&gt;""),'Submission Template'!$R$10,IF('Submission Template'!$AY$26=1,IF(AND('Submission Template'!$L71="yes",$AV75&gt;1),ROUND((($AU75*$Y75)/($X75-'Submission Template'!$Y71))^2+1,1),""),""))</f>
      </c>
      <c r="BH75" s="9"/>
      <c r="BI75" s="9"/>
      <c r="BJ75" s="9"/>
      <c r="BK75" s="9"/>
      <c r="BL75" s="9"/>
      <c r="BM75" s="9"/>
      <c r="BN75" s="9"/>
      <c r="BO75" s="9"/>
      <c r="BP75" s="9"/>
      <c r="BQ75" s="9"/>
      <c r="BR75" s="9"/>
      <c r="BS75" s="9"/>
      <c r="BT75" s="9"/>
      <c r="BU75" s="9"/>
      <c r="BV75" s="9"/>
      <c r="BW75" s="9"/>
      <c r="BX75" s="9"/>
      <c r="BY75" s="9"/>
      <c r="BZ75" s="9"/>
      <c r="CA75" s="9"/>
      <c r="CB75" s="9"/>
      <c r="CC75" s="9"/>
      <c r="CD75" s="9"/>
      <c r="CE75" s="9"/>
      <c r="CF75" s="9"/>
    </row>
    <row r="76" spans="2:84" ht="12.75">
      <c r="B76" s="9"/>
      <c r="C76" s="9"/>
      <c r="D76" s="9"/>
      <c r="E76" s="9"/>
      <c r="F76" s="9"/>
      <c r="G76" s="9"/>
      <c r="H76" s="14"/>
      <c r="I76" s="14"/>
      <c r="J76" s="14"/>
      <c r="K76" s="9"/>
      <c r="L76" s="9"/>
      <c r="M76" s="9"/>
      <c r="N76" s="9"/>
      <c r="O76" s="9"/>
      <c r="P76" s="9"/>
      <c r="Q76" s="9"/>
      <c r="R76" s="9"/>
      <c r="S76" s="14"/>
      <c r="T76" s="9"/>
      <c r="U76" s="9"/>
      <c r="V76" s="8" t="s">
        <v>41</v>
      </c>
      <c r="W76" s="8"/>
      <c r="X76" s="8"/>
      <c r="Y76" s="8"/>
      <c r="Z76" s="8"/>
      <c r="AA76" s="8"/>
      <c r="AB76" s="8"/>
      <c r="AC76" s="8"/>
      <c r="AD76" s="8"/>
      <c r="AE76" s="8"/>
      <c r="AF76" s="8"/>
      <c r="AG76" s="10">
        <f>IF(AND('Submission Template'!L72="yes",'Submission Template'!AD72="yes"),"Test cannot be invalid AND included in CumSum",IF(OR($Q76&gt;$R76,$G76&gt;H76),"Warning:  CumSum statistic exceeds the Action Limit.",""))</f>
      </c>
      <c r="AH76" s="8"/>
      <c r="AI76" s="8"/>
      <c r="AJ76" s="9"/>
      <c r="AK76" s="9"/>
      <c r="AL76" s="9"/>
      <c r="AM76" s="9"/>
      <c r="AN76" s="9"/>
      <c r="AO76" s="9"/>
      <c r="AP76" s="9"/>
      <c r="AQ76" s="95"/>
      <c r="AR76" s="97"/>
      <c r="AS76" s="97"/>
      <c r="AT76" s="97"/>
      <c r="AU76" s="97"/>
      <c r="AV76" s="97"/>
      <c r="AW76" s="97"/>
      <c r="AX76" s="97"/>
      <c r="AY76" s="97"/>
      <c r="AZ76" s="97"/>
      <c r="BA76" s="97"/>
      <c r="BB76" s="97"/>
      <c r="BC76" s="99"/>
      <c r="BD76" s="97"/>
      <c r="BE76" s="97"/>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row>
    <row r="77" spans="2:84" ht="12.7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10"/>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row>
    <row r="78" spans="2:84" ht="12.7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row>
    <row r="79" spans="2:84" ht="12.7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row>
    <row r="80" spans="2:84" ht="12.7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row>
    <row r="81" spans="2:84" ht="12.7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row>
    <row r="82" spans="2:84" ht="12.7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row>
    <row r="83" spans="2:85" ht="12.7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row>
    <row r="84" spans="2:85" ht="12.7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row>
    <row r="85" spans="2:85" ht="12.7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row>
    <row r="86" spans="2:85" ht="12.7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row>
    <row r="87" spans="2:85" ht="12.7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row>
    <row r="88" spans="2:85" ht="12.7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row>
    <row r="89" spans="2:85" ht="12.7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row>
    <row r="90" spans="2:85" ht="12.7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row>
    <row r="91" spans="2:85" ht="12.75">
      <c r="B91" s="9"/>
      <c r="AG91" s="9"/>
      <c r="AH91" s="9"/>
      <c r="AI91" s="9"/>
      <c r="AJ91" s="9"/>
      <c r="AK91" s="9"/>
      <c r="AL91" s="9"/>
      <c r="AM91" s="9"/>
      <c r="AN91" s="9"/>
      <c r="AO91" s="9"/>
      <c r="AP91" s="9"/>
      <c r="AQ91" s="9"/>
      <c r="AR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row>
    <row r="124" ht="12.75">
      <c r="B124" s="7"/>
    </row>
    <row r="125" ht="12.75">
      <c r="B125" s="7"/>
    </row>
    <row r="126" ht="12.75">
      <c r="B126" s="7"/>
    </row>
  </sheetData>
  <sheetProtection password="E3E4" sheet="1" objects="1" scenarios="1" selectLockedCells="1"/>
  <mergeCells count="12">
    <mergeCell ref="H8:I8"/>
    <mergeCell ref="H10:I10"/>
    <mergeCell ref="P22:Q22"/>
    <mergeCell ref="N10:O10"/>
    <mergeCell ref="H9:I9"/>
    <mergeCell ref="N9:O9"/>
    <mergeCell ref="F22:G22"/>
    <mergeCell ref="H11:I11"/>
    <mergeCell ref="H12:I12"/>
    <mergeCell ref="N12:O12"/>
    <mergeCell ref="N11:O11"/>
    <mergeCell ref="N13:O13"/>
  </mergeCells>
  <conditionalFormatting sqref="B28:J28 L28:U28">
    <cfRule type="expression" priority="1" dxfId="2" stopIfTrue="1">
      <formula>$BA$28=1</formula>
    </cfRule>
  </conditionalFormatting>
  <conditionalFormatting sqref="K28 V28 X28:AE28">
    <cfRule type="expression" priority="2" dxfId="2" stopIfTrue="1">
      <formula>$BA$28=1</formula>
    </cfRule>
  </conditionalFormatting>
  <conditionalFormatting sqref="W28">
    <cfRule type="expression" priority="3" dxfId="2" stopIfTrue="1">
      <formula>$BA$28=1</formula>
    </cfRule>
  </conditionalFormatting>
  <printOptions/>
  <pageMargins left="0.25" right="0.25" top="0.25" bottom="0.25" header="0.5" footer="0.5"/>
  <pageSetup horizontalDpi="300" verticalDpi="300" orientation="landscape" paperSize="5" scale="60" r:id="rId1"/>
</worksheet>
</file>

<file path=xl/worksheets/sheet4.xml><?xml version="1.0" encoding="utf-8"?>
<worksheet xmlns="http://schemas.openxmlformats.org/spreadsheetml/2006/main" xmlns:r="http://schemas.openxmlformats.org/officeDocument/2006/relationships">
  <dimension ref="B2:AH4"/>
  <sheetViews>
    <sheetView showGridLines="0" workbookViewId="0" topLeftCell="A1">
      <selection activeCell="B3" sqref="B3"/>
    </sheetView>
  </sheetViews>
  <sheetFormatPr defaultColWidth="9.140625" defaultRowHeight="12.75"/>
  <cols>
    <col min="1" max="1" width="0.85546875" style="0" customWidth="1"/>
    <col min="2" max="2" width="8.57421875" style="0" customWidth="1"/>
    <col min="4" max="4" width="11.00390625" style="0" customWidth="1"/>
  </cols>
  <sheetData>
    <row r="1" ht="4.5" customHeight="1"/>
    <row r="2" spans="2:34" ht="18.75">
      <c r="B2" s="36" t="s">
        <v>0</v>
      </c>
      <c r="C2" s="18"/>
      <c r="D2" s="19"/>
      <c r="E2" s="19"/>
      <c r="F2" s="19"/>
      <c r="G2" s="19"/>
      <c r="H2" s="20"/>
      <c r="I2" s="19"/>
      <c r="J2" s="19"/>
      <c r="K2" s="19"/>
      <c r="L2" s="19"/>
      <c r="M2" s="19"/>
      <c r="N2" s="19"/>
      <c r="O2" s="19"/>
      <c r="P2" s="19"/>
      <c r="Q2" s="19"/>
      <c r="R2" s="19"/>
      <c r="S2" s="19"/>
      <c r="T2" s="19"/>
      <c r="U2" s="19"/>
      <c r="V2" s="19"/>
      <c r="W2" s="19"/>
      <c r="X2" s="19"/>
      <c r="Y2" s="7"/>
      <c r="Z2" s="7"/>
      <c r="AA2" s="7"/>
      <c r="AB2" s="7"/>
      <c r="AC2" s="7"/>
      <c r="AD2" s="7"/>
      <c r="AE2" s="7"/>
      <c r="AF2" s="7"/>
      <c r="AG2" s="7"/>
      <c r="AH2" s="7"/>
    </row>
    <row r="3" spans="2:34" ht="14.25">
      <c r="B3" s="37" t="s">
        <v>102</v>
      </c>
      <c r="C3" s="22"/>
      <c r="D3" s="23"/>
      <c r="E3" s="23"/>
      <c r="F3" s="23"/>
      <c r="G3" s="23"/>
      <c r="H3" s="23"/>
      <c r="I3" s="23"/>
      <c r="J3" s="23"/>
      <c r="K3" s="23"/>
      <c r="L3" s="23"/>
      <c r="M3" s="23"/>
      <c r="N3" s="23"/>
      <c r="O3" s="23"/>
      <c r="P3" s="23"/>
      <c r="Q3" s="23"/>
      <c r="R3" s="23"/>
      <c r="S3" s="23"/>
      <c r="T3" s="23"/>
      <c r="U3" s="23"/>
      <c r="V3" s="23"/>
      <c r="W3" s="23"/>
      <c r="X3" s="23"/>
      <c r="Y3" s="17"/>
      <c r="Z3" s="17"/>
      <c r="AA3" s="17"/>
      <c r="AB3" s="17"/>
      <c r="AC3" s="17"/>
      <c r="AD3" s="17"/>
      <c r="AE3" s="17"/>
      <c r="AG3" s="17"/>
      <c r="AH3" s="17"/>
    </row>
    <row r="4" ht="12.75">
      <c r="B4" s="1"/>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Perrin Quarles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MDSADM10</cp:lastModifiedBy>
  <cp:lastPrinted>2007-07-20T17:06:13Z</cp:lastPrinted>
  <dcterms:created xsi:type="dcterms:W3CDTF">2005-02-03T14:28:49Z</dcterms:created>
  <dcterms:modified xsi:type="dcterms:W3CDTF">2008-03-27T19:39:13Z</dcterms:modified>
  <cp:category/>
  <cp:version/>
  <cp:contentType/>
  <cp:contentStatus/>
</cp:coreProperties>
</file>