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60" windowWidth="9975" windowHeight="8025" firstSheet="1" activeTab="5"/>
  </bookViews>
  <sheets>
    <sheet name="Justification Statement Numbers" sheetId="4" r:id="rId1"/>
    <sheet name="applications by program-0029" sheetId="2" r:id="rId2"/>
    <sheet name="applications by form 0071 " sheetId="3" r:id="rId3"/>
    <sheet name="post-award forms 0071" sheetId="1" r:id="rId4"/>
    <sheet name="% of resp report elect." sheetId="5" r:id="rId5"/>
    <sheet name="Standard Forms" sheetId="6" r:id="rId6"/>
  </sheets>
  <calcPr calcId="145621"/>
</workbook>
</file>

<file path=xl/calcChain.xml><?xml version="1.0" encoding="utf-8"?>
<calcChain xmlns="http://schemas.openxmlformats.org/spreadsheetml/2006/main">
  <c r="E12" i="6" l="1"/>
  <c r="D7" i="6"/>
  <c r="D12" i="6"/>
  <c r="E7" i="6"/>
  <c r="B12" i="6"/>
  <c r="B7" i="6"/>
  <c r="D11" i="6" l="1"/>
  <c r="E11" i="6" s="1"/>
  <c r="E10" i="6"/>
  <c r="D10" i="6"/>
  <c r="E6" i="6"/>
  <c r="D6" i="6"/>
  <c r="D9" i="6"/>
  <c r="E9" i="6" s="1"/>
  <c r="D5" i="6"/>
  <c r="E5" i="6" s="1"/>
  <c r="I17" i="1" l="1"/>
  <c r="B39" i="1" l="1"/>
  <c r="E25" i="1"/>
  <c r="D25" i="1"/>
  <c r="C25" i="1"/>
  <c r="B25" i="1"/>
  <c r="B37" i="1"/>
  <c r="B35" i="1" l="1"/>
  <c r="C35" i="1"/>
  <c r="C37" i="1" s="1"/>
  <c r="C39" i="1" s="1"/>
  <c r="D34" i="1"/>
  <c r="L17" i="1"/>
  <c r="E24" i="1"/>
  <c r="D24" i="1"/>
  <c r="E17" i="1" l="1"/>
  <c r="F4" i="4"/>
  <c r="F10" i="4"/>
  <c r="F9" i="4"/>
  <c r="E9" i="3" l="1"/>
  <c r="E8" i="3"/>
  <c r="E7" i="3"/>
  <c r="E6" i="3"/>
  <c r="E5" i="3"/>
  <c r="E4" i="3"/>
  <c r="E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33" i="3" s="1"/>
  <c r="E18" i="3"/>
  <c r="E17" i="3"/>
  <c r="E34" i="1"/>
  <c r="E32" i="1"/>
  <c r="E31" i="1"/>
  <c r="E22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3" i="3"/>
  <c r="B33" i="3"/>
  <c r="I11" i="1" l="1"/>
  <c r="B18" i="2"/>
  <c r="C18" i="2"/>
  <c r="B17" i="1" l="1"/>
  <c r="J7" i="1"/>
  <c r="I7" i="1"/>
  <c r="D7" i="1"/>
  <c r="K7" i="1"/>
  <c r="D29" i="2"/>
  <c r="F29" i="2" s="1"/>
  <c r="G29" i="2" s="1"/>
  <c r="J15" i="1"/>
  <c r="I15" i="1"/>
  <c r="D15" i="1"/>
  <c r="K15" i="1"/>
  <c r="L33" i="3"/>
  <c r="K33" i="3"/>
  <c r="I33" i="3"/>
  <c r="J33" i="3"/>
  <c r="D21" i="3"/>
  <c r="D6" i="2" l="1"/>
  <c r="F6" i="2" s="1"/>
  <c r="G6" i="2" s="1"/>
  <c r="D15" i="2"/>
  <c r="F15" i="2" s="1"/>
  <c r="G15" i="2" s="1"/>
  <c r="D30" i="3"/>
  <c r="D31" i="1"/>
  <c r="D33" i="1"/>
  <c r="D32" i="1"/>
  <c r="J6" i="1"/>
  <c r="J13" i="1"/>
  <c r="J12" i="1"/>
  <c r="J16" i="1"/>
  <c r="I14" i="1"/>
  <c r="I12" i="1"/>
  <c r="I6" i="1"/>
  <c r="I10" i="1"/>
  <c r="I8" i="1"/>
  <c r="I3" i="1"/>
  <c r="I5" i="1"/>
  <c r="I9" i="1"/>
  <c r="I13" i="1"/>
  <c r="I4" i="1"/>
  <c r="K16" i="1"/>
  <c r="K14" i="1"/>
  <c r="K6" i="1"/>
  <c r="K9" i="1"/>
  <c r="K13" i="1"/>
  <c r="K12" i="1"/>
  <c r="L11" i="1"/>
  <c r="K10" i="1"/>
  <c r="K8" i="1"/>
  <c r="K3" i="1"/>
  <c r="K5" i="1"/>
  <c r="K4" i="1"/>
  <c r="J4" i="1"/>
  <c r="J5" i="1"/>
  <c r="J3" i="1"/>
  <c r="J8" i="1"/>
  <c r="J10" i="1"/>
  <c r="J9" i="1"/>
  <c r="C17" i="1"/>
  <c r="D16" i="1"/>
  <c r="E16" i="1" s="1"/>
  <c r="D32" i="3"/>
  <c r="D31" i="3"/>
  <c r="D14" i="1"/>
  <c r="D6" i="1"/>
  <c r="D9" i="1"/>
  <c r="D13" i="1"/>
  <c r="D12" i="1"/>
  <c r="D11" i="1"/>
  <c r="D10" i="1"/>
  <c r="D8" i="1"/>
  <c r="D3" i="1"/>
  <c r="D5" i="1"/>
  <c r="D4" i="1"/>
  <c r="D10" i="3"/>
  <c r="E10" i="3" s="1"/>
  <c r="D9" i="3"/>
  <c r="D8" i="3"/>
  <c r="D7" i="3"/>
  <c r="D6" i="3"/>
  <c r="D4" i="3"/>
  <c r="D3" i="3"/>
  <c r="D25" i="3"/>
  <c r="D29" i="3"/>
  <c r="D20" i="3"/>
  <c r="D23" i="3"/>
  <c r="D28" i="3"/>
  <c r="D27" i="3"/>
  <c r="D26" i="3"/>
  <c r="D24" i="3"/>
  <c r="D22" i="3"/>
  <c r="D17" i="3"/>
  <c r="D19" i="3"/>
  <c r="D18" i="3"/>
  <c r="D17" i="2"/>
  <c r="F17" i="2" s="1"/>
  <c r="G17" i="2" s="1"/>
  <c r="D16" i="2"/>
  <c r="F16" i="2" s="1"/>
  <c r="G16" i="2" s="1"/>
  <c r="D10" i="2"/>
  <c r="F10" i="2" s="1"/>
  <c r="G10" i="2" s="1"/>
  <c r="D14" i="2"/>
  <c r="F14" i="2" s="1"/>
  <c r="G14" i="2" s="1"/>
  <c r="D5" i="2"/>
  <c r="F5" i="2" s="1"/>
  <c r="G5" i="2" s="1"/>
  <c r="D8" i="2"/>
  <c r="F8" i="2" s="1"/>
  <c r="G8" i="2" s="1"/>
  <c r="D13" i="2"/>
  <c r="F13" i="2" s="1"/>
  <c r="G13" i="2" s="1"/>
  <c r="D12" i="2"/>
  <c r="F12" i="2" s="1"/>
  <c r="G12" i="2" s="1"/>
  <c r="D11" i="2"/>
  <c r="F11" i="2" s="1"/>
  <c r="G11" i="2" s="1"/>
  <c r="D9" i="2"/>
  <c r="F9" i="2" s="1"/>
  <c r="G9" i="2" s="1"/>
  <c r="D7" i="2"/>
  <c r="F7" i="2" s="1"/>
  <c r="G7" i="2" s="1"/>
  <c r="D2" i="2"/>
  <c r="D4" i="2"/>
  <c r="F4" i="2" s="1"/>
  <c r="G4" i="2" s="1"/>
  <c r="D3" i="2"/>
  <c r="F3" i="2" s="1"/>
  <c r="G3" i="2" s="1"/>
  <c r="D11" i="4"/>
  <c r="D14" i="4" s="1"/>
  <c r="B11" i="4"/>
  <c r="B14" i="4" s="1"/>
  <c r="B11" i="3"/>
  <c r="D22" i="1"/>
  <c r="D23" i="1"/>
  <c r="E23" i="1" s="1"/>
  <c r="D35" i="1" l="1"/>
  <c r="D37" i="1" s="1"/>
  <c r="D39" i="1" s="1"/>
  <c r="E33" i="1"/>
  <c r="E35" i="1" s="1"/>
  <c r="E37" i="1" s="1"/>
  <c r="E39" i="1" s="1"/>
  <c r="J17" i="1"/>
  <c r="F11" i="4"/>
  <c r="F14" i="4" s="1"/>
  <c r="K17" i="1"/>
  <c r="D18" i="2"/>
  <c r="D17" i="1"/>
  <c r="F2" i="2"/>
  <c r="C27" i="1"/>
  <c r="B27" i="1"/>
  <c r="C11" i="3"/>
  <c r="D5" i="3"/>
  <c r="F18" i="2" l="1"/>
  <c r="G2" i="2"/>
  <c r="E27" i="1"/>
  <c r="E11" i="3"/>
  <c r="D27" i="1"/>
  <c r="G18" i="2"/>
  <c r="D11" i="3"/>
</calcChain>
</file>

<file path=xl/sharedStrings.xml><?xml version="1.0" encoding="utf-8"?>
<sst xmlns="http://schemas.openxmlformats.org/spreadsheetml/2006/main" count="238" uniqueCount="156">
  <si>
    <t>Project Interim Performance Report</t>
  </si>
  <si>
    <t>Project Final Performance Report</t>
  </si>
  <si>
    <t>Cost</t>
  </si>
  <si>
    <t>Performance Report Cover Page</t>
  </si>
  <si>
    <t>State Grants Final Year Report (SPR)</t>
  </si>
  <si>
    <t>21st Century Museum Professional - 3 yr.</t>
  </si>
  <si>
    <t>National Leadership Grant - 3 yr.</t>
  </si>
  <si>
    <t>Native American Library Services Grants: Basic - 1 yr.</t>
  </si>
  <si>
    <t>Native American/Native Hawaiian Museum Services - 2 yr.</t>
  </si>
  <si>
    <t>Museum Grants for African American History and Culture - 2 yr.</t>
  </si>
  <si>
    <t>Laura Bush 21st Century Librarian - 3 yr.</t>
  </si>
  <si>
    <t>Native Hawaiian Library Services - 1 yr.</t>
  </si>
  <si>
    <t>5 interims, 1 final, 6 cover</t>
  </si>
  <si>
    <t>1 final, 1 cover</t>
  </si>
  <si>
    <t>1 final, 3 interims, 4 covers</t>
  </si>
  <si>
    <t>TOTALS</t>
  </si>
  <si>
    <t>Totals</t>
  </si>
  <si>
    <t xml:space="preserve">Post-award forms: individual report  forms for discretionary grant programs </t>
  </si>
  <si>
    <t>1 year grant: 8 hours; 2 year grant: 10 hours; 3 year grant: 13 hours</t>
  </si>
  <si>
    <t>Preparing/submitting grant applications by grant program</t>
  </si>
  <si>
    <t>Time per response (in hours)</t>
  </si>
  <si>
    <t>Conservation Project Support (CP)</t>
  </si>
  <si>
    <t>21st Century Museum Professional</t>
  </si>
  <si>
    <t xml:space="preserve">Museums for America (MFA) </t>
  </si>
  <si>
    <t xml:space="preserve">National Leadership Grant </t>
  </si>
  <si>
    <t>Native American Library Services Grants : Basic</t>
  </si>
  <si>
    <t>Native American Library Services Grants : Enhancement</t>
  </si>
  <si>
    <t>Native American/Native Hawaiian Museum Services</t>
  </si>
  <si>
    <t>Museum Grants for African American History and Culture</t>
  </si>
  <si>
    <t>Laura Bush 21st Century Librarian</t>
  </si>
  <si>
    <t>Native Hawaiian Library Services</t>
  </si>
  <si>
    <t>Grants to State Libraries Program - five year plan</t>
  </si>
  <si>
    <t>Congressional setasides - Libraries</t>
  </si>
  <si>
    <t>Congressional setasides - Museums</t>
  </si>
  <si>
    <t>Grant total: Discretionary grants and Grants to States</t>
  </si>
  <si>
    <t>Programs that use the form</t>
  </si>
  <si>
    <t xml:space="preserve">Application forms </t>
  </si>
  <si>
    <t>Program Information Sheet</t>
  </si>
  <si>
    <t>Budget form - detailed + summary</t>
  </si>
  <si>
    <t>Partnership Statement</t>
  </si>
  <si>
    <t>NAG Basic</t>
  </si>
  <si>
    <t>Library Reviewer application</t>
  </si>
  <si>
    <t>Discretionary grants</t>
  </si>
  <si>
    <t>Museum Reviewer application</t>
  </si>
  <si>
    <t>Totals for application forms</t>
  </si>
  <si>
    <t>Application forms by program</t>
  </si>
  <si>
    <t>Minus burden hours for application forms</t>
  </si>
  <si>
    <t>Burden hours for non-form application pieces</t>
  </si>
  <si>
    <t>Congressional setasides</t>
  </si>
  <si>
    <t>Specifications for Projects that Develop Digital Products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</si>
  <si>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</si>
  <si>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</si>
  <si>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</si>
  <si>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</si>
  <si>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</si>
  <si>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</si>
  <si>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</si>
  <si>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</si>
  <si>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r>
      <t xml:space="preserve">Application and reporting </t>
    </r>
    <r>
      <rPr>
        <b/>
        <i/>
        <u/>
        <sz val="12"/>
        <rFont val="Arial"/>
        <family val="2"/>
      </rPr>
      <t>forms</t>
    </r>
  </si>
  <si>
    <t>Application forms</t>
  </si>
  <si>
    <t>Total of time required to complete forms required for each grant application times number of applications</t>
  </si>
  <si>
    <t>per year or life of grant</t>
  </si>
  <si>
    <t>The number of respondents equals the number of grant awardees in a year. The burden hours are based on the number of forms and time required to complete them over the life of the grant.</t>
  </si>
  <si>
    <t>Totals: for forms</t>
  </si>
  <si>
    <t>3137-0071</t>
  </si>
  <si>
    <t>3137-0029</t>
  </si>
  <si>
    <t>Totals for Fed Reg Notice</t>
  </si>
  <si>
    <t>Native American Library Services Grants: Enhancement - 2 yr.</t>
  </si>
  <si>
    <t>National Medal for Museum/Library Services</t>
  </si>
  <si>
    <t>National Medal for Museum/Library Services cover sheet</t>
  </si>
  <si>
    <t>3 interims, 1 final, 4 cover</t>
  </si>
  <si>
    <t>Reporting forms - includes discretionary and grants to states</t>
  </si>
  <si>
    <t>Native American Library Services Grants: Basic</t>
  </si>
  <si>
    <t>Native American Library Services Grants: Enhancement</t>
  </si>
  <si>
    <t>3 interims, 1 final</t>
  </si>
  <si>
    <t>40 for libraries + 76 for museums</t>
  </si>
  <si>
    <t>Connecting to Collections Statewide Implementation - 2 yr.</t>
  </si>
  <si>
    <t>Connecting to Collections Statewide Implementation</t>
  </si>
  <si>
    <t>NM for Museum/Library</t>
  </si>
  <si>
    <t>All except National Medal and State Programs</t>
  </si>
  <si>
    <t>Conservation Project Support (CP) - 2yr.</t>
  </si>
  <si>
    <t>Museums for America (MFA) - 3 yr. (most are 2 yr.)</t>
  </si>
  <si>
    <t>Time per response (hours)</t>
  </si>
  <si>
    <t>Post-award burden cost calculation by discretionary grant program</t>
  </si>
  <si>
    <t>Basis for calculation (number of reports)</t>
  </si>
  <si>
    <t>Number of Responses (FY2009)</t>
  </si>
  <si>
    <t>Total Burden Hours</t>
  </si>
  <si>
    <t>Burden Calculation for Generic Forms</t>
  </si>
  <si>
    <t>Burden Calculation for Program Specific Forms</t>
  </si>
  <si>
    <t>Post-award forms: Grants to States</t>
  </si>
  <si>
    <t>Percentage of Respondents Reporting Electronically (FY2009)</t>
  </si>
  <si>
    <t>All except NAG Basic and National Medal</t>
  </si>
  <si>
    <t>Cover</t>
  </si>
  <si>
    <t>Interim</t>
  </si>
  <si>
    <t>Final</t>
  </si>
  <si>
    <t>Descretionary Grant program</t>
  </si>
  <si>
    <t xml:space="preserve">Number of Responses </t>
  </si>
  <si>
    <t>Time per response (Hours)</t>
  </si>
  <si>
    <t>NAG Final Financial &amp; Performance</t>
  </si>
  <si>
    <t>NAG Final</t>
  </si>
  <si>
    <t>Native American Library Services: Basic Grant (Budget Form)</t>
  </si>
  <si>
    <t>1 final</t>
  </si>
  <si>
    <t>Sparks! Ignition</t>
  </si>
  <si>
    <t>Learning Labs</t>
  </si>
  <si>
    <t>Conservation Assessment Program (CAP)</t>
  </si>
  <si>
    <t>Museum Assessment Program (MAP)</t>
  </si>
  <si>
    <t>Administered through the Heritage Preservation</t>
  </si>
  <si>
    <t>AAHC no longer funded for FY2012</t>
  </si>
  <si>
    <t>Number of Respondents</t>
  </si>
  <si>
    <t>NLG, L21, 21MP, MFA, NANH, Sparks, LL, C2C</t>
  </si>
  <si>
    <t>Sparks</t>
  </si>
  <si>
    <t>NLG, MfA, NAG Enhancement, NANH, NHLS, 21MP, Sparks</t>
  </si>
  <si>
    <t>min/hr</t>
  </si>
  <si>
    <t>3 hours</t>
  </si>
  <si>
    <t>10.2 minutes</t>
  </si>
  <si>
    <t>60 minutes</t>
  </si>
  <si>
    <t>30 minutes</t>
  </si>
  <si>
    <t>.08 minutes</t>
  </si>
  <si>
    <t>15 minutes</t>
  </si>
  <si>
    <t>PIS</t>
  </si>
  <si>
    <t>Budget forms</t>
  </si>
  <si>
    <t>partnerships</t>
  </si>
  <si>
    <t>Dig</t>
  </si>
  <si>
    <t>American Heritage Preservation</t>
  </si>
  <si>
    <t>Removed for FY2012</t>
  </si>
  <si>
    <t>13 final</t>
  </si>
  <si>
    <t>56 covers</t>
  </si>
  <si>
    <t>56 covers, 48 interims, 13 finals (1 NAG)</t>
  </si>
  <si>
    <t>48 interims</t>
  </si>
  <si>
    <t>Number of Responses (FY2011)</t>
  </si>
  <si>
    <t>1st round:Library - 8; Museum - 4;</t>
  </si>
  <si>
    <t>x</t>
  </si>
  <si>
    <t>37 for libraries + 52 for museums</t>
  </si>
  <si>
    <t>126 for libraries + 68 for museums; 44 LMC</t>
  </si>
  <si>
    <t>Museum - 12; M&amp;L - 3; Libraries - 33</t>
  </si>
  <si>
    <r>
      <t>Cost (27.41 per hour)</t>
    </r>
    <r>
      <rPr>
        <b/>
        <vertAlign val="superscript"/>
        <sz val="10"/>
        <rFont val="Arial"/>
        <family val="2"/>
      </rPr>
      <t>1</t>
    </r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</si>
  <si>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mean hour wage for librarians, BLS Occupational Employment and Wages, May 2011</t>
    </r>
  </si>
  <si>
    <t>Cost  (27.41 per hour)1</t>
  </si>
  <si>
    <t>Museum -33; Libraries - 65</t>
  </si>
  <si>
    <t>added for FY2012; 33 Museums/65 Libraries; 98 total for 1st round</t>
  </si>
  <si>
    <t>Number of Respondents for Small Entity (FY2011)</t>
  </si>
  <si>
    <t>State Grants Financial Report - territories</t>
  </si>
  <si>
    <t>State Grants Financial Report - States</t>
  </si>
  <si>
    <t>none of these are small entities</t>
  </si>
  <si>
    <t>Line 25 + line 35</t>
  </si>
  <si>
    <t>burden recalculated 7/12</t>
  </si>
  <si>
    <t>apps- 0071</t>
  </si>
  <si>
    <t>SF425 (reporting)</t>
  </si>
  <si>
    <t>SF424B (application)</t>
  </si>
  <si>
    <t>SF424 (OMB 4040-0004 - EGOV)</t>
  </si>
  <si>
    <t>SF424 (OMB 4040-0007 - E-GOV)</t>
  </si>
  <si>
    <t>SF425 (OMB 0348-0061 - OMB)</t>
  </si>
  <si>
    <t>SF3881 (reporting)</t>
  </si>
  <si>
    <t>SF424S (application)</t>
  </si>
  <si>
    <t xml:space="preserve">SF270 </t>
  </si>
  <si>
    <t>3137-0017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</si>
</sst>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165" fontId="2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2" fillId="0" borderId="0" xfId="0" applyFont="1" applyAlignment="1">
      <alignment wrapText="1"/>
    </xf>
    <xf numFmtId="0" fontId="8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3" fontId="0" fillId="4" borderId="0" xfId="0" applyNumberFormat="1" applyFill="1" applyAlignment="1">
      <alignment vertical="top" wrapText="1"/>
    </xf>
    <xf numFmtId="0" fontId="0" fillId="4" borderId="0" xfId="0" applyFill="1" applyAlignment="1">
      <alignment vertical="top" wrapText="1"/>
    </xf>
    <xf numFmtId="4" fontId="0" fillId="4" borderId="0" xfId="0" applyNumberFormat="1" applyFill="1" applyAlignment="1">
      <alignment vertical="top" wrapText="1"/>
    </xf>
    <xf numFmtId="8" fontId="0" fillId="4" borderId="0" xfId="0" applyNumberFormat="1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0" fillId="0" borderId="2" xfId="0" applyFill="1" applyBorder="1" applyAlignment="1">
      <alignment horizontal="right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165" fontId="3" fillId="0" borderId="0" xfId="0" applyNumberFormat="1" applyFont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" fontId="3" fillId="0" borderId="0" xfId="0" applyNumberFormat="1" applyFont="1" applyBorder="1" applyAlignment="1">
      <alignment vertical="top" wrapText="1"/>
    </xf>
    <xf numFmtId="4" fontId="0" fillId="0" borderId="0" xfId="0" applyNumberFormat="1" applyBorder="1"/>
    <xf numFmtId="0" fontId="0" fillId="0" borderId="0" xfId="0" applyFill="1" applyBorder="1"/>
    <xf numFmtId="165" fontId="0" fillId="0" borderId="0" xfId="0" applyNumberFormat="1" applyBorder="1"/>
    <xf numFmtId="0" fontId="2" fillId="5" borderId="0" xfId="0" applyFont="1" applyFill="1" applyBorder="1" applyAlignment="1">
      <alignment wrapText="1"/>
    </xf>
    <xf numFmtId="4" fontId="2" fillId="5" borderId="0" xfId="0" applyNumberFormat="1" applyFont="1" applyFill="1" applyBorder="1" applyAlignment="1">
      <alignment wrapText="1"/>
    </xf>
    <xf numFmtId="0" fontId="7" fillId="5" borderId="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3" fillId="0" borderId="0" xfId="0" applyNumberFormat="1" applyFont="1" applyFill="1" applyBorder="1" applyAlignment="1">
      <alignment vertical="top" wrapText="1"/>
    </xf>
    <xf numFmtId="2" fontId="0" fillId="0" borderId="0" xfId="0" applyNumberFormat="1" applyFill="1" applyBorder="1" applyAlignment="1">
      <alignment vertical="top" wrapText="1"/>
    </xf>
    <xf numFmtId="3" fontId="2" fillId="5" borderId="3" xfId="0" applyNumberFormat="1" applyFont="1" applyFill="1" applyBorder="1" applyAlignment="1">
      <alignment vertical="top" wrapText="1"/>
    </xf>
    <xf numFmtId="2" fontId="2" fillId="5" borderId="3" xfId="0" applyNumberFormat="1" applyFont="1" applyFill="1" applyBorder="1" applyAlignment="1">
      <alignment horizontal="right" vertical="top" wrapText="1"/>
    </xf>
    <xf numFmtId="165" fontId="2" fillId="5" borderId="3" xfId="0" applyNumberFormat="1" applyFont="1" applyFill="1" applyBorder="1" applyAlignment="1">
      <alignment vertical="top" wrapText="1"/>
    </xf>
    <xf numFmtId="0" fontId="8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4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vertical="top" wrapText="1" readingOrder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0" xfId="0" applyNumberFormat="1" applyFill="1" applyBorder="1" applyAlignment="1"/>
    <xf numFmtId="4" fontId="0" fillId="0" borderId="0" xfId="0" applyNumberFormat="1" applyBorder="1" applyAlignment="1"/>
    <xf numFmtId="0" fontId="0" fillId="0" borderId="0" xfId="0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3" borderId="3" xfId="0" applyFont="1" applyFill="1" applyBorder="1"/>
    <xf numFmtId="3" fontId="2" fillId="3" borderId="3" xfId="0" applyNumberFormat="1" applyFont="1" applyFill="1" applyBorder="1"/>
    <xf numFmtId="4" fontId="2" fillId="3" borderId="3" xfId="0" applyNumberFormat="1" applyFont="1" applyFill="1" applyBorder="1"/>
    <xf numFmtId="165" fontId="2" fillId="3" borderId="3" xfId="0" applyNumberFormat="1" applyFont="1" applyFill="1" applyBorder="1"/>
    <xf numFmtId="0" fontId="2" fillId="7" borderId="0" xfId="0" applyFont="1" applyFill="1" applyBorder="1" applyAlignment="1">
      <alignment vertical="top" wrapText="1"/>
    </xf>
    <xf numFmtId="0" fontId="2" fillId="7" borderId="0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/>
    <xf numFmtId="165" fontId="0" fillId="0" borderId="0" xfId="0" applyNumberFormat="1" applyBorder="1" applyAlignment="1"/>
    <xf numFmtId="0" fontId="2" fillId="7" borderId="3" xfId="0" applyFont="1" applyFill="1" applyBorder="1" applyAlignment="1">
      <alignment wrapText="1"/>
    </xf>
    <xf numFmtId="0" fontId="2" fillId="7" borderId="3" xfId="0" applyFont="1" applyFill="1" applyBorder="1"/>
    <xf numFmtId="165" fontId="2" fillId="7" borderId="3" xfId="0" applyNumberFormat="1" applyFont="1" applyFill="1" applyBorder="1"/>
    <xf numFmtId="0" fontId="2" fillId="5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wrapText="1"/>
    </xf>
    <xf numFmtId="0" fontId="2" fillId="5" borderId="3" xfId="0" applyFont="1" applyFill="1" applyBorder="1"/>
    <xf numFmtId="4" fontId="2" fillId="5" borderId="3" xfId="0" applyNumberFormat="1" applyFont="1" applyFill="1" applyBorder="1"/>
    <xf numFmtId="165" fontId="2" fillId="5" borderId="3" xfId="0" applyNumberFormat="1" applyFont="1" applyFill="1" applyBorder="1"/>
    <xf numFmtId="2" fontId="3" fillId="0" borderId="0" xfId="0" applyNumberFormat="1" applyFont="1" applyBorder="1" applyAlignment="1">
      <alignment horizontal="right" vertical="top" wrapText="1"/>
    </xf>
    <xf numFmtId="0" fontId="0" fillId="0" borderId="3" xfId="0" applyFill="1" applyBorder="1" applyAlignment="1">
      <alignment vertical="top" wrapText="1"/>
    </xf>
    <xf numFmtId="0" fontId="14" fillId="0" borderId="0" xfId="0" applyFont="1"/>
    <xf numFmtId="9" fontId="0" fillId="0" borderId="0" xfId="0" applyNumberFormat="1" applyAlignment="1">
      <alignment vertical="top"/>
    </xf>
    <xf numFmtId="9" fontId="3" fillId="0" borderId="0" xfId="0" applyNumberFormat="1" applyFont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 wrapText="1"/>
    </xf>
    <xf numFmtId="49" fontId="2" fillId="5" borderId="0" xfId="0" applyNumberFormat="1" applyFont="1" applyFill="1" applyAlignment="1">
      <alignment vertical="top" wrapText="1"/>
    </xf>
    <xf numFmtId="0" fontId="0" fillId="0" borderId="0" xfId="0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4" xfId="0" applyBorder="1" applyAlignment="1"/>
    <xf numFmtId="0" fontId="2" fillId="5" borderId="5" xfId="0" applyFont="1" applyFill="1" applyBorder="1" applyAlignment="1">
      <alignment vertical="top" wrapText="1"/>
    </xf>
    <xf numFmtId="0" fontId="0" fillId="0" borderId="5" xfId="0" applyBorder="1" applyAlignment="1"/>
    <xf numFmtId="0" fontId="0" fillId="0" borderId="5" xfId="0" applyBorder="1" applyAlignment="1">
      <alignment wrapText="1"/>
    </xf>
    <xf numFmtId="0" fontId="0" fillId="0" borderId="6" xfId="0" applyBorder="1" applyAlignment="1"/>
    <xf numFmtId="0" fontId="2" fillId="0" borderId="7" xfId="0" applyFont="1" applyBorder="1"/>
    <xf numFmtId="0" fontId="3" fillId="0" borderId="2" xfId="0" applyNumberFormat="1" applyFont="1" applyFill="1" applyBorder="1" applyAlignment="1">
      <alignment horizontal="right" wrapText="1"/>
    </xf>
    <xf numFmtId="0" fontId="2" fillId="8" borderId="0" xfId="0" applyFont="1" applyFill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/>
    <xf numFmtId="0" fontId="2" fillId="2" borderId="0" xfId="0" applyFont="1" applyFill="1" applyBorder="1" applyAlignment="1">
      <alignment horizontal="center" vertical="top" wrapText="1"/>
    </xf>
    <xf numFmtId="0" fontId="2" fillId="8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8" borderId="0" xfId="0" applyFont="1" applyFill="1" applyBorder="1" applyAlignment="1">
      <alignment vertical="top" wrapText="1"/>
    </xf>
    <xf numFmtId="4" fontId="0" fillId="0" borderId="2" xfId="0" applyNumberFormat="1" applyBorder="1"/>
    <xf numFmtId="0" fontId="5" fillId="0" borderId="0" xfId="0" applyFont="1" applyBorder="1" applyAlignment="1"/>
    <xf numFmtId="4" fontId="2" fillId="0" borderId="2" xfId="0" applyNumberFormat="1" applyFont="1" applyFill="1" applyBorder="1" applyAlignment="1">
      <alignment wrapText="1"/>
    </xf>
    <xf numFmtId="164" fontId="2" fillId="5" borderId="0" xfId="0" applyNumberFormat="1" applyFont="1" applyFill="1" applyBorder="1" applyAlignment="1">
      <alignment wrapText="1"/>
    </xf>
    <xf numFmtId="0" fontId="0" fillId="0" borderId="4" xfId="0" applyBorder="1"/>
    <xf numFmtId="0" fontId="3" fillId="0" borderId="0" xfId="0" applyFont="1"/>
    <xf numFmtId="0" fontId="3" fillId="10" borderId="0" xfId="0" applyFont="1" applyFill="1" applyBorder="1" applyAlignment="1">
      <alignment vertical="top" wrapText="1"/>
    </xf>
    <xf numFmtId="0" fontId="3" fillId="11" borderId="0" xfId="0" applyFont="1" applyFill="1" applyBorder="1" applyAlignment="1">
      <alignment wrapText="1"/>
    </xf>
    <xf numFmtId="0" fontId="0" fillId="11" borderId="0" xfId="0" applyFill="1" applyBorder="1" applyAlignment="1"/>
    <xf numFmtId="4" fontId="3" fillId="11" borderId="0" xfId="0" applyNumberFormat="1" applyFont="1" applyFill="1" applyBorder="1" applyAlignment="1">
      <alignment horizontal="right" wrapText="1"/>
    </xf>
    <xf numFmtId="165" fontId="3" fillId="11" borderId="0" xfId="0" applyNumberFormat="1" applyFont="1" applyFill="1" applyBorder="1" applyAlignment="1">
      <alignment wrapText="1"/>
    </xf>
    <xf numFmtId="0" fontId="3" fillId="10" borderId="0" xfId="0" applyFont="1" applyFill="1" applyBorder="1" applyAlignment="1">
      <alignment vertical="top" wrapText="1" readingOrder="1"/>
    </xf>
    <xf numFmtId="3" fontId="3" fillId="11" borderId="0" xfId="0" applyNumberFormat="1" applyFont="1" applyFill="1" applyBorder="1" applyAlignment="1">
      <alignment horizontal="right" wrapText="1"/>
    </xf>
    <xf numFmtId="4" fontId="3" fillId="11" borderId="0" xfId="0" applyNumberFormat="1" applyFont="1" applyFill="1" applyBorder="1" applyAlignment="1">
      <alignment wrapText="1"/>
    </xf>
    <xf numFmtId="0" fontId="3" fillId="12" borderId="0" xfId="0" applyFont="1" applyFill="1" applyBorder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right"/>
    </xf>
    <xf numFmtId="2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wrapText="1"/>
    </xf>
    <xf numFmtId="2" fontId="2" fillId="0" borderId="0" xfId="0" applyNumberFormat="1" applyFont="1"/>
    <xf numFmtId="0" fontId="0" fillId="0" borderId="0" xfId="0" applyAlignment="1"/>
    <xf numFmtId="0" fontId="3" fillId="0" borderId="0" xfId="0" applyFont="1" applyFill="1" applyBorder="1" applyAlignment="1">
      <alignment vertical="top" wrapText="1" readingOrder="1"/>
    </xf>
    <xf numFmtId="0" fontId="2" fillId="0" borderId="2" xfId="0" applyFont="1" applyBorder="1"/>
    <xf numFmtId="0" fontId="3" fillId="0" borderId="2" xfId="0" applyFont="1" applyBorder="1" applyAlignment="1">
      <alignment vertical="top" wrapText="1"/>
    </xf>
    <xf numFmtId="3" fontId="0" fillId="0" borderId="0" xfId="0" applyNumberFormat="1" applyFill="1" applyBorder="1" applyAlignment="1"/>
    <xf numFmtId="0" fontId="3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3" fillId="9" borderId="0" xfId="0" applyFont="1" applyFill="1" applyAlignment="1">
      <alignment vertical="top"/>
    </xf>
    <xf numFmtId="4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right" vertical="top" wrapText="1"/>
    </xf>
    <xf numFmtId="2" fontId="0" fillId="0" borderId="0" xfId="0" applyNumberFormat="1" applyFill="1" applyBorder="1"/>
    <xf numFmtId="165" fontId="0" fillId="0" borderId="0" xfId="0" applyNumberFormat="1" applyFill="1" applyBorder="1"/>
    <xf numFmtId="0" fontId="2" fillId="0" borderId="0" xfId="0" applyFont="1" applyFill="1" applyAlignment="1">
      <alignment wrapText="1"/>
    </xf>
    <xf numFmtId="165" fontId="3" fillId="5" borderId="3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11" borderId="2" xfId="0" applyFont="1" applyFill="1" applyBorder="1" applyAlignment="1">
      <alignment wrapText="1"/>
    </xf>
    <xf numFmtId="0" fontId="0" fillId="11" borderId="2" xfId="0" applyFill="1" applyBorder="1" applyAlignment="1"/>
    <xf numFmtId="4" fontId="3" fillId="11" borderId="2" xfId="0" applyNumberFormat="1" applyFont="1" applyFill="1" applyBorder="1" applyAlignment="1">
      <alignment horizontal="right" wrapText="1"/>
    </xf>
    <xf numFmtId="165" fontId="3" fillId="11" borderId="2" xfId="0" applyNumberFormat="1" applyFont="1" applyFill="1" applyBorder="1" applyAlignment="1">
      <alignment wrapText="1"/>
    </xf>
    <xf numFmtId="0" fontId="0" fillId="0" borderId="0" xfId="0" applyFill="1" applyBorder="1" applyAlignment="1"/>
    <xf numFmtId="3" fontId="3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3" fontId="2" fillId="9" borderId="0" xfId="0" applyNumberFormat="1" applyFont="1" applyFill="1" applyAlignment="1">
      <alignment vertical="top" wrapText="1"/>
    </xf>
    <xf numFmtId="0" fontId="0" fillId="9" borderId="0" xfId="0" applyFill="1" applyAlignment="1">
      <alignment vertical="top" wrapText="1"/>
    </xf>
    <xf numFmtId="4" fontId="2" fillId="9" borderId="0" xfId="0" applyNumberFormat="1" applyFont="1" applyFill="1" applyAlignment="1">
      <alignment vertical="top" wrapText="1"/>
    </xf>
    <xf numFmtId="165" fontId="2" fillId="9" borderId="0" xfId="0" applyNumberFormat="1" applyFont="1" applyFill="1" applyAlignment="1">
      <alignment vertical="top" wrapText="1"/>
    </xf>
    <xf numFmtId="3" fontId="0" fillId="9" borderId="0" xfId="0" applyNumberFormat="1" applyFill="1" applyAlignment="1">
      <alignment vertical="top" wrapText="1"/>
    </xf>
    <xf numFmtId="4" fontId="0" fillId="9" borderId="0" xfId="0" applyNumberFormat="1" applyFill="1" applyAlignment="1">
      <alignment vertical="top" wrapText="1"/>
    </xf>
    <xf numFmtId="3" fontId="2" fillId="9" borderId="0" xfId="0" applyNumberFormat="1" applyFont="1" applyFill="1" applyAlignment="1">
      <alignment wrapText="1"/>
    </xf>
    <xf numFmtId="0" fontId="2" fillId="9" borderId="0" xfId="0" applyFont="1" applyFill="1" applyAlignment="1">
      <alignment wrapText="1"/>
    </xf>
    <xf numFmtId="4" fontId="2" fillId="9" borderId="0" xfId="0" applyNumberFormat="1" applyFont="1" applyFill="1" applyAlignment="1">
      <alignment wrapText="1"/>
    </xf>
    <xf numFmtId="165" fontId="2" fillId="9" borderId="0" xfId="0" applyNumberFormat="1" applyFont="1" applyFill="1" applyAlignment="1">
      <alignment wrapText="1"/>
    </xf>
    <xf numFmtId="0" fontId="0" fillId="9" borderId="0" xfId="0" applyFill="1"/>
    <xf numFmtId="3" fontId="2" fillId="9" borderId="0" xfId="0" applyNumberFormat="1" applyFont="1" applyFill="1"/>
    <xf numFmtId="6" fontId="2" fillId="9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wrapText="1" readingOrder="1"/>
    </xf>
    <xf numFmtId="0" fontId="3" fillId="0" borderId="0" xfId="0" applyFont="1" applyFill="1" applyAlignment="1">
      <alignment vertical="top"/>
    </xf>
    <xf numFmtId="4" fontId="0" fillId="0" borderId="0" xfId="0" applyNumberFormat="1" applyFill="1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right" wrapText="1"/>
    </xf>
    <xf numFmtId="0" fontId="0" fillId="0" borderId="0" xfId="0" applyFill="1" applyBorder="1" applyAlignment="1">
      <alignment vertical="top" wrapText="1"/>
    </xf>
    <xf numFmtId="0" fontId="2" fillId="0" borderId="11" xfId="0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0" fontId="0" fillId="0" borderId="10" xfId="0" applyBorder="1"/>
    <xf numFmtId="0" fontId="3" fillId="0" borderId="10" xfId="0" applyNumberFormat="1" applyFont="1" applyFill="1" applyBorder="1" applyAlignment="1">
      <alignment horizontal="right" wrapText="1"/>
    </xf>
    <xf numFmtId="4" fontId="0" fillId="0" borderId="10" xfId="0" applyNumberFormat="1" applyBorder="1"/>
    <xf numFmtId="3" fontId="2" fillId="0" borderId="11" xfId="0" applyNumberFormat="1" applyFont="1" applyBorder="1"/>
    <xf numFmtId="4" fontId="2" fillId="0" borderId="10" xfId="0" applyNumberFormat="1" applyFont="1" applyFill="1" applyBorder="1" applyAlignment="1">
      <alignment wrapText="1"/>
    </xf>
    <xf numFmtId="0" fontId="0" fillId="0" borderId="4" xfId="0" applyFill="1" applyBorder="1" applyAlignment="1"/>
    <xf numFmtId="4" fontId="2" fillId="0" borderId="0" xfId="0" applyNumberFormat="1" applyFont="1"/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Alignment="1">
      <alignment wrapText="1"/>
    </xf>
    <xf numFmtId="0" fontId="2" fillId="9" borderId="0" xfId="0" applyFont="1" applyFill="1"/>
    <xf numFmtId="2" fontId="2" fillId="9" borderId="0" xfId="0" applyNumberFormat="1" applyFont="1" applyFill="1"/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/>
    <xf numFmtId="0" fontId="13" fillId="0" borderId="0" xfId="0" applyFont="1" applyBorder="1" applyAlignment="1"/>
    <xf numFmtId="0" fontId="3" fillId="0" borderId="0" xfId="0" applyFont="1" applyFill="1" applyAlignment="1">
      <alignment horizontal="right" wrapText="1"/>
    </xf>
    <xf numFmtId="0" fontId="0" fillId="0" borderId="0" xfId="0" applyFill="1" applyAlignment="1"/>
    <xf numFmtId="0" fontId="8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5" xfId="0" applyFont="1" applyBorder="1" applyAlignment="1"/>
    <xf numFmtId="0" fontId="5" fillId="0" borderId="0" xfId="0" applyFont="1" applyAlignment="1"/>
    <xf numFmtId="0" fontId="0" fillId="0" borderId="0" xfId="0" applyAlignment="1"/>
    <xf numFmtId="0" fontId="2" fillId="0" borderId="3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3" fillId="0" borderId="0" xfId="0" applyFont="1" applyAlignment="1">
      <alignment horizontal="right" wrapText="1"/>
    </xf>
    <xf numFmtId="0" fontId="0" fillId="0" borderId="9" xfId="0" applyBorder="1" applyAlignment="1">
      <alignment horizontal="right"/>
    </xf>
    <xf numFmtId="0" fontId="3" fillId="0" borderId="0" xfId="0" applyFont="1" applyAlignment="1">
      <alignment wrapText="1"/>
    </xf>
    <xf numFmtId="0" fontId="15" fillId="0" borderId="0" xfId="0" applyFont="1"/>
    <xf numFmtId="0" fontId="0" fillId="0" borderId="12" xfId="0" applyBorder="1"/>
    <xf numFmtId="165" fontId="15" fillId="0" borderId="0" xfId="0" applyNumberFormat="1" applyFont="1" applyBorder="1" applyAlignment="1">
      <alignment vertical="top" wrapText="1"/>
    </xf>
    <xf numFmtId="2" fontId="15" fillId="0" borderId="0" xfId="0" applyNumberFormat="1" applyFont="1"/>
    <xf numFmtId="165" fontId="15" fillId="0" borderId="0" xfId="0" applyNumberFormat="1" applyFont="1" applyFill="1" applyBorder="1" applyAlignment="1">
      <alignment vertical="top" wrapText="1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opLeftCell="A4" workbookViewId="0">
      <selection activeCell="F10" sqref="F10"/>
    </sheetView>
  </sheetViews>
  <sheetFormatPr defaultRowHeight="12.75" x14ac:dyDescent="0.2"/>
  <cols>
    <col min="1" max="1" width="23.5703125" customWidth="1"/>
    <col min="2" max="2" width="12.5703125" customWidth="1"/>
    <col min="3" max="3" width="11.7109375" customWidth="1"/>
    <col min="4" max="4" width="14" customWidth="1"/>
    <col min="5" max="5" width="32.5703125" customWidth="1"/>
    <col min="6" max="6" width="16.7109375" customWidth="1"/>
  </cols>
  <sheetData>
    <row r="2" spans="1:6" x14ac:dyDescent="0.2">
      <c r="A2" s="31" t="s">
        <v>65</v>
      </c>
      <c r="D2" s="1"/>
    </row>
    <row r="3" spans="1:6" ht="39.75" customHeight="1" x14ac:dyDescent="0.2">
      <c r="A3" s="24" t="s">
        <v>50</v>
      </c>
      <c r="B3" s="25" t="s">
        <v>51</v>
      </c>
      <c r="C3" s="25" t="s">
        <v>52</v>
      </c>
      <c r="D3" s="25" t="s">
        <v>53</v>
      </c>
      <c r="E3" s="25" t="s">
        <v>54</v>
      </c>
      <c r="F3" s="25" t="s">
        <v>2</v>
      </c>
    </row>
    <row r="4" spans="1:6" ht="49.5" customHeight="1" x14ac:dyDescent="0.2">
      <c r="A4" s="10" t="s">
        <v>55</v>
      </c>
      <c r="B4" s="166">
        <v>1727</v>
      </c>
      <c r="C4" s="167" t="s">
        <v>56</v>
      </c>
      <c r="D4" s="168">
        <v>51010.400000000001</v>
      </c>
      <c r="E4" s="167" t="s">
        <v>57</v>
      </c>
      <c r="F4" s="169">
        <f>SUM(D4*27.41)</f>
        <v>1398195.064</v>
      </c>
    </row>
    <row r="5" spans="1:6" x14ac:dyDescent="0.2">
      <c r="A5" s="26"/>
      <c r="B5" s="27"/>
      <c r="C5" s="28"/>
      <c r="D5" s="29"/>
      <c r="E5" s="28"/>
      <c r="F5" s="30"/>
    </row>
    <row r="6" spans="1:6" x14ac:dyDescent="0.2">
      <c r="A6" s="26"/>
      <c r="B6" s="27"/>
      <c r="C6" s="28"/>
      <c r="D6" s="29"/>
      <c r="E6" s="28"/>
      <c r="F6" s="30"/>
    </row>
    <row r="7" spans="1:6" x14ac:dyDescent="0.2">
      <c r="A7" s="6" t="s">
        <v>64</v>
      </c>
      <c r="B7" s="2"/>
      <c r="C7" s="2"/>
      <c r="D7" s="2"/>
      <c r="E7" s="2"/>
      <c r="F7" s="2"/>
    </row>
    <row r="8" spans="1:6" ht="30" x14ac:dyDescent="0.2">
      <c r="A8" s="40" t="s">
        <v>58</v>
      </c>
      <c r="B8" s="39" t="s">
        <v>51</v>
      </c>
      <c r="C8" s="39" t="s">
        <v>52</v>
      </c>
      <c r="D8" s="39" t="s">
        <v>53</v>
      </c>
      <c r="E8" s="39" t="s">
        <v>54</v>
      </c>
      <c r="F8" s="39" t="s">
        <v>2</v>
      </c>
    </row>
    <row r="9" spans="1:6" ht="54.75" customHeight="1" x14ac:dyDescent="0.2">
      <c r="A9" s="6" t="s">
        <v>59</v>
      </c>
      <c r="B9" s="170">
        <v>5552</v>
      </c>
      <c r="C9" s="167" t="s">
        <v>56</v>
      </c>
      <c r="D9" s="171">
        <v>5873.49</v>
      </c>
      <c r="E9" s="167" t="s">
        <v>60</v>
      </c>
      <c r="F9" s="169">
        <f>SUM(D9*27.41)</f>
        <v>160992.3609</v>
      </c>
    </row>
    <row r="10" spans="1:6" ht="81.75" customHeight="1" x14ac:dyDescent="0.2">
      <c r="A10" s="6" t="s">
        <v>71</v>
      </c>
      <c r="B10" s="170">
        <v>4463</v>
      </c>
      <c r="C10" s="167" t="s">
        <v>61</v>
      </c>
      <c r="D10" s="171">
        <v>13221.99</v>
      </c>
      <c r="E10" s="167" t="s">
        <v>62</v>
      </c>
      <c r="F10" s="169">
        <f>SUM(D10*27.41)</f>
        <v>362414.74589999998</v>
      </c>
    </row>
    <row r="11" spans="1:6" x14ac:dyDescent="0.2">
      <c r="A11" s="39" t="s">
        <v>63</v>
      </c>
      <c r="B11" s="172">
        <f>SUM(B9:B10)</f>
        <v>10015</v>
      </c>
      <c r="C11" s="173"/>
      <c r="D11" s="174">
        <f>SUM(D9:D10)</f>
        <v>19095.48</v>
      </c>
      <c r="E11" s="173"/>
      <c r="F11" s="175">
        <f>SUM(F9:F10)</f>
        <v>523407.10679999995</v>
      </c>
    </row>
    <row r="12" spans="1:6" x14ac:dyDescent="0.2">
      <c r="B12" s="176"/>
      <c r="C12" s="176"/>
      <c r="D12" s="176"/>
      <c r="E12" s="176"/>
      <c r="F12" s="176"/>
    </row>
    <row r="13" spans="1:6" x14ac:dyDescent="0.2">
      <c r="B13" s="176"/>
      <c r="C13" s="176"/>
      <c r="D13" s="176"/>
      <c r="E13" s="176"/>
      <c r="F13" s="176"/>
    </row>
    <row r="14" spans="1:6" ht="25.5" x14ac:dyDescent="0.2">
      <c r="A14" s="41" t="s">
        <v>66</v>
      </c>
      <c r="B14" s="177">
        <f>SUM(B4+B11)</f>
        <v>11742</v>
      </c>
      <c r="C14" s="176"/>
      <c r="D14" s="177">
        <f>SUM(D4+D11)</f>
        <v>70105.88</v>
      </c>
      <c r="E14" s="176"/>
      <c r="F14" s="178">
        <f>SUM(F4+F11)</f>
        <v>1921602.1708</v>
      </c>
    </row>
    <row r="18" spans="1:1" x14ac:dyDescent="0.2">
      <c r="A18" s="94" t="s">
        <v>145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B18" sqref="B18"/>
    </sheetView>
  </sheetViews>
  <sheetFormatPr defaultRowHeight="12.75" x14ac:dyDescent="0.2"/>
  <cols>
    <col min="1" max="1" width="22.28515625" customWidth="1"/>
    <col min="2" max="2" width="15.140625" customWidth="1"/>
    <col min="3" max="3" width="10" customWidth="1"/>
    <col min="4" max="4" width="10.85546875" customWidth="1"/>
    <col min="5" max="6" width="14.140625" customWidth="1"/>
    <col min="7" max="7" width="13.28515625" customWidth="1"/>
    <col min="8" max="8" width="16" customWidth="1"/>
    <col min="9" max="9" width="23.7109375" customWidth="1"/>
  </cols>
  <sheetData>
    <row r="1" spans="1:10" ht="51" x14ac:dyDescent="0.2">
      <c r="A1" s="35" t="s">
        <v>19</v>
      </c>
      <c r="B1" s="36" t="s">
        <v>108</v>
      </c>
      <c r="C1" s="36" t="s">
        <v>20</v>
      </c>
      <c r="D1" s="36" t="s">
        <v>86</v>
      </c>
      <c r="E1" s="36" t="s">
        <v>46</v>
      </c>
      <c r="F1" s="36" t="s">
        <v>47</v>
      </c>
      <c r="G1" s="36" t="s">
        <v>135</v>
      </c>
    </row>
    <row r="2" spans="1:10" ht="25.5" x14ac:dyDescent="0.2">
      <c r="A2" s="67" t="s">
        <v>22</v>
      </c>
      <c r="B2" s="60">
        <v>52</v>
      </c>
      <c r="C2" s="60">
        <v>40</v>
      </c>
      <c r="D2" s="65">
        <f>SUM(B2*C2)</f>
        <v>2080</v>
      </c>
      <c r="E2" s="68">
        <v>215.94</v>
      </c>
      <c r="F2" s="69">
        <f t="shared" ref="F2:F8" si="0">D2-E2</f>
        <v>1864.06</v>
      </c>
      <c r="G2" s="63">
        <f>SUM(F2*27.41)</f>
        <v>51093.884599999998</v>
      </c>
      <c r="H2">
        <v>2011</v>
      </c>
      <c r="J2" t="s">
        <v>131</v>
      </c>
    </row>
    <row r="3" spans="1:10" ht="29.25" customHeight="1" x14ac:dyDescent="0.2">
      <c r="A3" s="42" t="s">
        <v>77</v>
      </c>
      <c r="B3" s="60">
        <v>12</v>
      </c>
      <c r="C3" s="60">
        <v>40</v>
      </c>
      <c r="D3" s="145">
        <f>SUM(B3*C3)</f>
        <v>480</v>
      </c>
      <c r="E3" s="60">
        <v>91.5</v>
      </c>
      <c r="F3" s="62">
        <f t="shared" si="0"/>
        <v>388.5</v>
      </c>
      <c r="G3" s="63">
        <f t="shared" ref="G3:G17" si="1">SUM(F3*27.41)</f>
        <v>10648.785</v>
      </c>
      <c r="H3">
        <v>2011</v>
      </c>
      <c r="J3" t="s">
        <v>131</v>
      </c>
    </row>
    <row r="4" spans="1:10" ht="31.5" customHeight="1" x14ac:dyDescent="0.2">
      <c r="A4" s="42" t="s">
        <v>21</v>
      </c>
      <c r="B4" s="60">
        <v>136</v>
      </c>
      <c r="C4" s="64">
        <v>40</v>
      </c>
      <c r="D4" s="65">
        <f t="shared" ref="D4:D16" si="2">SUM(B4*C4)</f>
        <v>5440</v>
      </c>
      <c r="E4" s="66">
        <v>549.45000000000005</v>
      </c>
      <c r="F4" s="62">
        <f t="shared" si="0"/>
        <v>4890.55</v>
      </c>
      <c r="G4" s="63">
        <f t="shared" si="1"/>
        <v>134049.9755</v>
      </c>
      <c r="H4">
        <v>2011</v>
      </c>
      <c r="J4" t="s">
        <v>131</v>
      </c>
    </row>
    <row r="5" spans="1:10" ht="25.5" x14ac:dyDescent="0.2">
      <c r="A5" s="72" t="s">
        <v>29</v>
      </c>
      <c r="B5" s="61">
        <v>119</v>
      </c>
      <c r="C5" s="61">
        <v>40</v>
      </c>
      <c r="D5" s="65">
        <f>SUM(B5*C5)</f>
        <v>4760</v>
      </c>
      <c r="E5" s="70">
        <v>424.56</v>
      </c>
      <c r="F5" s="70">
        <f t="shared" si="0"/>
        <v>4335.4399999999996</v>
      </c>
      <c r="G5" s="73">
        <f t="shared" si="1"/>
        <v>118834.41039999999</v>
      </c>
      <c r="H5">
        <v>2011</v>
      </c>
      <c r="J5" t="s">
        <v>131</v>
      </c>
    </row>
    <row r="6" spans="1:10" ht="42.75" customHeight="1" x14ac:dyDescent="0.2">
      <c r="A6" s="181" t="s">
        <v>103</v>
      </c>
      <c r="B6" s="60">
        <v>98</v>
      </c>
      <c r="C6" s="60">
        <v>30</v>
      </c>
      <c r="D6" s="65">
        <f>SUM(B6*C6)</f>
        <v>2940</v>
      </c>
      <c r="E6" s="68">
        <v>549</v>
      </c>
      <c r="F6" s="70">
        <f t="shared" si="0"/>
        <v>2391</v>
      </c>
      <c r="G6" s="73">
        <f t="shared" si="1"/>
        <v>65537.31</v>
      </c>
      <c r="H6" s="137">
        <v>2012</v>
      </c>
      <c r="I6" s="23" t="s">
        <v>139</v>
      </c>
      <c r="J6" s="126" t="s">
        <v>131</v>
      </c>
    </row>
    <row r="7" spans="1:10" ht="25.5" x14ac:dyDescent="0.2">
      <c r="A7" s="42" t="s">
        <v>23</v>
      </c>
      <c r="B7" s="60">
        <v>481</v>
      </c>
      <c r="C7" s="64">
        <v>40</v>
      </c>
      <c r="D7" s="65">
        <f>SUM(B7*C7)</f>
        <v>19240</v>
      </c>
      <c r="E7" s="66">
        <v>1874.89</v>
      </c>
      <c r="F7" s="62">
        <f t="shared" si="0"/>
        <v>17365.11</v>
      </c>
      <c r="G7" s="63">
        <f t="shared" si="1"/>
        <v>475977.66510000004</v>
      </c>
      <c r="H7">
        <v>2011</v>
      </c>
      <c r="J7" t="s">
        <v>131</v>
      </c>
    </row>
    <row r="8" spans="1:10" ht="28.5" customHeight="1" x14ac:dyDescent="0.2">
      <c r="A8" s="21" t="s">
        <v>28</v>
      </c>
      <c r="B8" s="61">
        <v>41</v>
      </c>
      <c r="C8" s="61">
        <v>9</v>
      </c>
      <c r="D8" s="65">
        <f>SUM(B8*C8)</f>
        <v>369</v>
      </c>
      <c r="E8" s="70">
        <v>113.22</v>
      </c>
      <c r="F8" s="71">
        <f t="shared" si="0"/>
        <v>255.78</v>
      </c>
      <c r="G8" s="63">
        <f t="shared" si="1"/>
        <v>7010.9297999999999</v>
      </c>
      <c r="H8">
        <v>2011</v>
      </c>
      <c r="J8" t="s">
        <v>131</v>
      </c>
    </row>
    <row r="9" spans="1:10" ht="29.25" customHeight="1" x14ac:dyDescent="0.2">
      <c r="A9" s="74" t="s">
        <v>24</v>
      </c>
      <c r="B9" s="60">
        <v>238</v>
      </c>
      <c r="C9" s="64">
        <v>40</v>
      </c>
      <c r="D9" s="65">
        <f t="shared" si="2"/>
        <v>9520</v>
      </c>
      <c r="E9" s="66">
        <v>754.92</v>
      </c>
      <c r="F9" s="62">
        <f t="shared" ref="F9:F16" si="3">D9-E9</f>
        <v>8765.08</v>
      </c>
      <c r="G9" s="63">
        <f t="shared" si="1"/>
        <v>240250.84280000001</v>
      </c>
      <c r="H9">
        <v>2011</v>
      </c>
      <c r="I9" s="155" t="s">
        <v>133</v>
      </c>
      <c r="J9" s="126" t="s">
        <v>131</v>
      </c>
    </row>
    <row r="10" spans="1:10" ht="25.5" x14ac:dyDescent="0.2">
      <c r="A10" s="74" t="s">
        <v>68</v>
      </c>
      <c r="B10" s="61">
        <v>89</v>
      </c>
      <c r="C10" s="61">
        <v>9</v>
      </c>
      <c r="D10" s="65">
        <f>SUM(B10*C10)</f>
        <v>801</v>
      </c>
      <c r="E10" s="70">
        <v>19.72</v>
      </c>
      <c r="F10" s="70">
        <f>D10-E10</f>
        <v>781.28</v>
      </c>
      <c r="G10" s="73">
        <f t="shared" si="1"/>
        <v>21414.8848</v>
      </c>
      <c r="H10" s="32">
        <v>2012</v>
      </c>
      <c r="I10" s="23" t="s">
        <v>132</v>
      </c>
      <c r="J10" s="126" t="s">
        <v>131</v>
      </c>
    </row>
    <row r="11" spans="1:10" ht="25.5" x14ac:dyDescent="0.2">
      <c r="A11" s="42" t="s">
        <v>72</v>
      </c>
      <c r="B11" s="60">
        <v>219</v>
      </c>
      <c r="C11" s="64">
        <v>2</v>
      </c>
      <c r="D11" s="65">
        <f t="shared" si="2"/>
        <v>438</v>
      </c>
      <c r="E11" s="66">
        <v>104</v>
      </c>
      <c r="F11" s="62">
        <f t="shared" si="3"/>
        <v>334</v>
      </c>
      <c r="G11" s="63">
        <f t="shared" si="1"/>
        <v>9154.94</v>
      </c>
      <c r="H11" s="101">
        <v>2011</v>
      </c>
      <c r="J11" t="s">
        <v>131</v>
      </c>
    </row>
    <row r="12" spans="1:10" ht="38.25" x14ac:dyDescent="0.2">
      <c r="A12" s="42" t="s">
        <v>73</v>
      </c>
      <c r="B12" s="60">
        <v>45</v>
      </c>
      <c r="C12" s="64">
        <v>40</v>
      </c>
      <c r="D12" s="65">
        <f t="shared" si="2"/>
        <v>1800</v>
      </c>
      <c r="E12" s="66">
        <v>186.19</v>
      </c>
      <c r="F12" s="62">
        <f t="shared" si="3"/>
        <v>1613.81</v>
      </c>
      <c r="G12" s="63">
        <f t="shared" si="1"/>
        <v>44234.532099999997</v>
      </c>
      <c r="H12">
        <v>2011</v>
      </c>
      <c r="J12" t="s">
        <v>131</v>
      </c>
    </row>
    <row r="13" spans="1:10" ht="38.25" x14ac:dyDescent="0.2">
      <c r="A13" s="21" t="s">
        <v>27</v>
      </c>
      <c r="B13" s="61">
        <v>33</v>
      </c>
      <c r="C13" s="61">
        <v>9</v>
      </c>
      <c r="D13" s="65">
        <f t="shared" si="2"/>
        <v>297</v>
      </c>
      <c r="E13" s="70">
        <v>116.55</v>
      </c>
      <c r="F13" s="71">
        <f t="shared" si="3"/>
        <v>180.45</v>
      </c>
      <c r="G13" s="63">
        <f t="shared" si="1"/>
        <v>4946.1345000000001</v>
      </c>
      <c r="H13">
        <v>2011</v>
      </c>
      <c r="J13" t="s">
        <v>131</v>
      </c>
    </row>
    <row r="14" spans="1:10" s="32" customFormat="1" ht="25.5" x14ac:dyDescent="0.2">
      <c r="A14" s="21" t="s">
        <v>30</v>
      </c>
      <c r="B14" s="61">
        <v>2</v>
      </c>
      <c r="C14" s="61">
        <v>40</v>
      </c>
      <c r="D14" s="65">
        <f t="shared" si="2"/>
        <v>80</v>
      </c>
      <c r="E14" s="70">
        <v>8.66</v>
      </c>
      <c r="F14" s="71">
        <f t="shared" si="3"/>
        <v>71.34</v>
      </c>
      <c r="G14" s="63">
        <f t="shared" si="1"/>
        <v>1955.4294000000002</v>
      </c>
      <c r="H14" s="32">
        <v>2011</v>
      </c>
      <c r="J14" s="32" t="s">
        <v>131</v>
      </c>
    </row>
    <row r="15" spans="1:10" ht="25.5" x14ac:dyDescent="0.2">
      <c r="A15" s="157" t="s">
        <v>102</v>
      </c>
      <c r="B15" s="60">
        <v>106</v>
      </c>
      <c r="C15" s="64">
        <v>30</v>
      </c>
      <c r="D15" s="65">
        <f>SUM(B15*C15)</f>
        <v>3180</v>
      </c>
      <c r="E15" s="66">
        <v>385</v>
      </c>
      <c r="F15" s="66">
        <f>D15-E15</f>
        <v>2795</v>
      </c>
      <c r="G15" s="73">
        <f t="shared" si="1"/>
        <v>76610.95</v>
      </c>
      <c r="H15" s="32">
        <v>2011</v>
      </c>
      <c r="I15" s="23" t="s">
        <v>75</v>
      </c>
      <c r="J15" s="32" t="s">
        <v>131</v>
      </c>
    </row>
    <row r="16" spans="1:10" ht="30.75" customHeight="1" x14ac:dyDescent="0.2">
      <c r="A16" s="74" t="s">
        <v>31</v>
      </c>
      <c r="B16" s="61">
        <v>56</v>
      </c>
      <c r="C16" s="61">
        <v>90</v>
      </c>
      <c r="D16" s="65">
        <f t="shared" si="2"/>
        <v>5040</v>
      </c>
      <c r="E16" s="70">
        <v>61</v>
      </c>
      <c r="F16" s="70">
        <f t="shared" si="3"/>
        <v>4979</v>
      </c>
      <c r="G16" s="73">
        <f t="shared" si="1"/>
        <v>136474.39000000001</v>
      </c>
      <c r="H16" s="32">
        <v>2011</v>
      </c>
    </row>
    <row r="17" spans="1:7" x14ac:dyDescent="0.2">
      <c r="A17" s="165" t="s">
        <v>48</v>
      </c>
      <c r="B17" s="163">
        <v>0</v>
      </c>
      <c r="C17" s="163">
        <v>0</v>
      </c>
      <c r="D17" s="65">
        <f>SUM(B17*C17)</f>
        <v>0</v>
      </c>
      <c r="E17" s="70">
        <v>0</v>
      </c>
      <c r="F17" s="70">
        <f>D17-E17</f>
        <v>0</v>
      </c>
      <c r="G17" s="73">
        <f t="shared" si="1"/>
        <v>0</v>
      </c>
    </row>
    <row r="18" spans="1:7" x14ac:dyDescent="0.2">
      <c r="A18" s="88" t="s">
        <v>15</v>
      </c>
      <c r="B18" s="75">
        <f>SUM(B2:B17)</f>
        <v>1727</v>
      </c>
      <c r="C18" s="75">
        <f>SUM(C2:C17)</f>
        <v>499</v>
      </c>
      <c r="D18" s="76">
        <f>SUM(D2:D17)</f>
        <v>56465</v>
      </c>
      <c r="E18" s="77">
        <v>5654</v>
      </c>
      <c r="F18" s="77">
        <f>SUM(F2:F17)</f>
        <v>51010.399999999987</v>
      </c>
      <c r="G18" s="78">
        <f>SUM(G2:G17)</f>
        <v>1398195.0639999998</v>
      </c>
    </row>
    <row r="21" spans="1:7" ht="12.75" customHeight="1" x14ac:dyDescent="0.2">
      <c r="A21" s="202" t="s">
        <v>136</v>
      </c>
      <c r="B21" s="203"/>
      <c r="C21" s="203"/>
      <c r="D21" s="203"/>
      <c r="E21" s="203"/>
      <c r="F21" s="203"/>
      <c r="G21" s="204"/>
    </row>
    <row r="22" spans="1:7" x14ac:dyDescent="0.2">
      <c r="A22" s="126"/>
    </row>
    <row r="24" spans="1:7" x14ac:dyDescent="0.2">
      <c r="A24" s="31" t="s">
        <v>106</v>
      </c>
    </row>
    <row r="25" spans="1:7" ht="38.25" x14ac:dyDescent="0.2">
      <c r="A25" s="127" t="s">
        <v>104</v>
      </c>
      <c r="B25" s="128"/>
      <c r="C25" s="128"/>
      <c r="D25" s="129"/>
      <c r="E25" s="128"/>
      <c r="F25" s="130"/>
      <c r="G25" s="131"/>
    </row>
    <row r="26" spans="1:7" ht="25.5" x14ac:dyDescent="0.2">
      <c r="A26" s="132" t="s">
        <v>105</v>
      </c>
      <c r="B26" s="128"/>
      <c r="C26" s="128"/>
      <c r="D26" s="133"/>
      <c r="E26" s="134"/>
      <c r="F26" s="134"/>
      <c r="G26" s="131"/>
    </row>
    <row r="27" spans="1:7" x14ac:dyDescent="0.2">
      <c r="A27" s="142"/>
      <c r="B27" s="60"/>
      <c r="C27" s="60"/>
      <c r="D27" s="65"/>
      <c r="E27" s="68"/>
      <c r="F27" s="68"/>
      <c r="G27" s="73"/>
    </row>
    <row r="28" spans="1:7" x14ac:dyDescent="0.2">
      <c r="A28" s="143" t="s">
        <v>124</v>
      </c>
      <c r="B28" s="114"/>
      <c r="C28" s="114"/>
      <c r="D28" s="114"/>
      <c r="E28" s="114"/>
      <c r="F28" s="114"/>
      <c r="G28" s="114"/>
    </row>
    <row r="29" spans="1:7" ht="25.5" x14ac:dyDescent="0.2">
      <c r="A29" s="144" t="s">
        <v>123</v>
      </c>
      <c r="B29" s="159">
        <v>202</v>
      </c>
      <c r="C29" s="159">
        <v>40</v>
      </c>
      <c r="D29" s="160">
        <f>SUM(B29*C29)</f>
        <v>8080</v>
      </c>
      <c r="E29" s="159">
        <v>672.66</v>
      </c>
      <c r="F29" s="161">
        <f>D29-E29</f>
        <v>7407.34</v>
      </c>
      <c r="G29" s="162">
        <f t="shared" ref="G29" si="4">SUM(F29*26.3)</f>
        <v>194813.04200000002</v>
      </c>
    </row>
  </sheetData>
  <mergeCells count="1">
    <mergeCell ref="A21:G21"/>
  </mergeCells>
  <phoneticPr fontId="1" type="noConversion"/>
  <pageMargins left="0.75" right="0.75" top="1" bottom="1" header="0.5" footer="0.5"/>
  <pageSetup orientation="landscape" r:id="rId1"/>
  <headerFooter alignWithMargins="0">
    <oddHeader>&amp;L&amp;"Arial,Bold"Estimated burden hours and costs for grant applications by grant program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xSplit="1" topLeftCell="B1" activePane="topRight" state="frozen"/>
      <selection pane="topRight" activeCell="B2" sqref="B2:E2"/>
    </sheetView>
  </sheetViews>
  <sheetFormatPr defaultRowHeight="12.75" x14ac:dyDescent="0.2"/>
  <cols>
    <col min="1" max="1" width="21" customWidth="1"/>
    <col min="2" max="2" width="17.28515625" customWidth="1"/>
    <col min="3" max="3" width="12.5703125" customWidth="1"/>
    <col min="4" max="4" width="13.42578125" customWidth="1"/>
    <col min="5" max="5" width="13.85546875" customWidth="1"/>
    <col min="6" max="6" width="20" customWidth="1"/>
    <col min="7" max="7" width="14.7109375" customWidth="1"/>
    <col min="10" max="10" width="17.85546875" customWidth="1"/>
    <col min="11" max="11" width="13.7109375" customWidth="1"/>
    <col min="12" max="12" width="14.7109375" customWidth="1"/>
  </cols>
  <sheetData>
    <row r="1" spans="1:12" ht="20.25" customHeight="1" x14ac:dyDescent="0.25">
      <c r="A1" s="208" t="s">
        <v>87</v>
      </c>
      <c r="B1" s="208"/>
      <c r="C1" s="208"/>
      <c r="D1" s="208"/>
      <c r="E1" s="208"/>
      <c r="F1" s="208"/>
    </row>
    <row r="2" spans="1:12" ht="38.25" x14ac:dyDescent="0.2">
      <c r="A2" s="38" t="s">
        <v>36</v>
      </c>
      <c r="B2" s="38" t="s">
        <v>129</v>
      </c>
      <c r="C2" s="38" t="s">
        <v>82</v>
      </c>
      <c r="D2" s="38" t="s">
        <v>86</v>
      </c>
      <c r="E2" s="38" t="s">
        <v>135</v>
      </c>
      <c r="F2" s="52" t="s">
        <v>35</v>
      </c>
      <c r="J2" s="31" t="s">
        <v>112</v>
      </c>
    </row>
    <row r="3" spans="1:12" ht="45" customHeight="1" x14ac:dyDescent="0.2">
      <c r="A3" s="42" t="s">
        <v>37</v>
      </c>
      <c r="B3" s="164">
        <v>1582</v>
      </c>
      <c r="C3" s="53">
        <v>0.25</v>
      </c>
      <c r="D3" s="92">
        <f t="shared" ref="D3:D10" si="0">SUM(B3*C3)</f>
        <v>395.5</v>
      </c>
      <c r="E3" s="44">
        <f t="shared" ref="E3:E10" si="1">SUM(D3*27.41)</f>
        <v>10840.655000000001</v>
      </c>
      <c r="F3" s="42" t="s">
        <v>79</v>
      </c>
      <c r="J3" s="126" t="s">
        <v>118</v>
      </c>
      <c r="K3" s="138"/>
      <c r="L3" s="138"/>
    </row>
    <row r="4" spans="1:12" ht="28.5" customHeight="1" x14ac:dyDescent="0.2">
      <c r="A4" s="42" t="s">
        <v>38</v>
      </c>
      <c r="B4" s="164">
        <v>1335</v>
      </c>
      <c r="C4" s="54">
        <v>3</v>
      </c>
      <c r="D4" s="92">
        <f t="shared" si="0"/>
        <v>4005</v>
      </c>
      <c r="E4" s="44">
        <f t="shared" si="1"/>
        <v>109777.05</v>
      </c>
      <c r="F4" s="42" t="s">
        <v>91</v>
      </c>
      <c r="G4" s="1"/>
      <c r="J4" t="s">
        <v>113</v>
      </c>
      <c r="K4" s="139"/>
      <c r="L4" s="139"/>
    </row>
    <row r="5" spans="1:12" ht="42" customHeight="1" x14ac:dyDescent="0.2">
      <c r="A5" s="42" t="s">
        <v>39</v>
      </c>
      <c r="B5" s="158">
        <v>1111</v>
      </c>
      <c r="C5" s="53">
        <v>0.17</v>
      </c>
      <c r="D5" s="92">
        <f t="shared" si="0"/>
        <v>188.87</v>
      </c>
      <c r="E5" s="44">
        <f t="shared" si="1"/>
        <v>5176.9267</v>
      </c>
      <c r="F5" s="42" t="s">
        <v>109</v>
      </c>
      <c r="G5" s="126" t="s">
        <v>107</v>
      </c>
      <c r="J5" t="s">
        <v>114</v>
      </c>
      <c r="K5" s="138"/>
      <c r="L5" s="138"/>
    </row>
    <row r="6" spans="1:12" ht="38.25" x14ac:dyDescent="0.2">
      <c r="A6" s="42" t="s">
        <v>49</v>
      </c>
      <c r="B6" s="158">
        <v>929</v>
      </c>
      <c r="C6" s="53">
        <v>1</v>
      </c>
      <c r="D6" s="92">
        <f t="shared" si="0"/>
        <v>929</v>
      </c>
      <c r="E6" s="44">
        <f t="shared" si="1"/>
        <v>25463.89</v>
      </c>
      <c r="F6" s="42" t="s">
        <v>111</v>
      </c>
      <c r="J6" t="s">
        <v>115</v>
      </c>
      <c r="K6" s="138"/>
      <c r="L6" s="140"/>
    </row>
    <row r="7" spans="1:12" ht="38.25" x14ac:dyDescent="0.2">
      <c r="A7" s="42" t="s">
        <v>100</v>
      </c>
      <c r="B7" s="158">
        <v>219</v>
      </c>
      <c r="C7" s="53">
        <v>0.5</v>
      </c>
      <c r="D7" s="92">
        <f t="shared" si="0"/>
        <v>109.5</v>
      </c>
      <c r="E7" s="44">
        <f t="shared" si="1"/>
        <v>3001.395</v>
      </c>
      <c r="F7" s="14" t="s">
        <v>40</v>
      </c>
      <c r="J7" t="s">
        <v>116</v>
      </c>
      <c r="K7" s="140"/>
    </row>
    <row r="8" spans="1:12" ht="38.25" x14ac:dyDescent="0.2">
      <c r="A8" s="14" t="s">
        <v>69</v>
      </c>
      <c r="B8" s="158">
        <v>89</v>
      </c>
      <c r="C8" s="53">
        <v>0.08</v>
      </c>
      <c r="D8" s="92">
        <f t="shared" si="0"/>
        <v>7.12</v>
      </c>
      <c r="E8" s="44">
        <f t="shared" si="1"/>
        <v>195.1592</v>
      </c>
      <c r="F8" s="42" t="s">
        <v>78</v>
      </c>
      <c r="G8" s="23" t="s">
        <v>132</v>
      </c>
      <c r="J8" s="126" t="s">
        <v>117</v>
      </c>
      <c r="K8" s="138"/>
    </row>
    <row r="9" spans="1:12" ht="25.5" x14ac:dyDescent="0.2">
      <c r="A9" s="14" t="s">
        <v>41</v>
      </c>
      <c r="B9" s="186">
        <v>97</v>
      </c>
      <c r="C9" s="55">
        <v>0.5</v>
      </c>
      <c r="D9" s="92">
        <f t="shared" si="0"/>
        <v>48.5</v>
      </c>
      <c r="E9" s="44">
        <f t="shared" si="1"/>
        <v>1329.385</v>
      </c>
      <c r="F9" s="14" t="s">
        <v>42</v>
      </c>
      <c r="J9" t="s">
        <v>116</v>
      </c>
    </row>
    <row r="10" spans="1:12" ht="25.5" x14ac:dyDescent="0.2">
      <c r="A10" s="14" t="s">
        <v>43</v>
      </c>
      <c r="B10" s="182">
        <v>190</v>
      </c>
      <c r="C10" s="55">
        <v>1</v>
      </c>
      <c r="D10" s="92">
        <f t="shared" si="0"/>
        <v>190</v>
      </c>
      <c r="E10" s="44">
        <f t="shared" si="1"/>
        <v>5207.8999999999996</v>
      </c>
      <c r="F10" s="14" t="s">
        <v>42</v>
      </c>
      <c r="J10" t="s">
        <v>115</v>
      </c>
    </row>
    <row r="11" spans="1:12" ht="25.5" x14ac:dyDescent="0.2">
      <c r="A11" s="87" t="s">
        <v>44</v>
      </c>
      <c r="B11" s="56">
        <f>SUM(B3:B10)</f>
        <v>5552</v>
      </c>
      <c r="C11" s="57">
        <f>SUM(C3:C10)</f>
        <v>6.5</v>
      </c>
      <c r="D11" s="57">
        <f>SUM(D3:D10)</f>
        <v>5873.49</v>
      </c>
      <c r="E11" s="58">
        <f>SUM(E3:E10)</f>
        <v>160992.36089999997</v>
      </c>
      <c r="F11" s="93"/>
    </row>
    <row r="12" spans="1:12" x14ac:dyDescent="0.2">
      <c r="A12" s="3"/>
      <c r="B12" s="15"/>
      <c r="C12" s="16"/>
      <c r="D12" s="17"/>
      <c r="E12" s="18"/>
      <c r="F12" s="19"/>
      <c r="G12" s="14"/>
    </row>
    <row r="13" spans="1:12" ht="13.5" customHeight="1" x14ac:dyDescent="0.2">
      <c r="A13" s="202" t="s">
        <v>136</v>
      </c>
      <c r="B13" s="207"/>
      <c r="C13" s="207"/>
      <c r="D13" s="207"/>
      <c r="E13" s="207"/>
      <c r="F13" s="207"/>
      <c r="G13" s="33"/>
    </row>
    <row r="15" spans="1:12" ht="54.75" customHeight="1" x14ac:dyDescent="0.2">
      <c r="A15" s="59" t="s">
        <v>88</v>
      </c>
      <c r="K15" s="42" t="s">
        <v>109</v>
      </c>
      <c r="L15" s="1" t="s">
        <v>111</v>
      </c>
    </row>
    <row r="16" spans="1:12" ht="38.25" x14ac:dyDescent="0.2">
      <c r="A16" s="79" t="s">
        <v>45</v>
      </c>
      <c r="B16" s="79" t="s">
        <v>129</v>
      </c>
      <c r="C16" s="79" t="s">
        <v>82</v>
      </c>
      <c r="D16" s="79" t="s">
        <v>86</v>
      </c>
      <c r="E16" s="80" t="s">
        <v>137</v>
      </c>
      <c r="F16" s="4"/>
      <c r="G16" s="20"/>
      <c r="I16" t="s">
        <v>119</v>
      </c>
      <c r="J16" t="s">
        <v>120</v>
      </c>
      <c r="K16" t="s">
        <v>121</v>
      </c>
      <c r="L16" t="s">
        <v>122</v>
      </c>
    </row>
    <row r="17" spans="1:12" ht="25.5" x14ac:dyDescent="0.2">
      <c r="A17" s="67" t="s">
        <v>22</v>
      </c>
      <c r="B17" s="60">
        <v>52</v>
      </c>
      <c r="C17" s="48">
        <v>3.66</v>
      </c>
      <c r="D17" s="81">
        <f>SUM(B17*C17)</f>
        <v>190.32</v>
      </c>
      <c r="E17" s="49">
        <f>SUM(D17*27.41)</f>
        <v>5216.6711999999998</v>
      </c>
      <c r="I17" s="60">
        <v>52</v>
      </c>
      <c r="J17" s="60">
        <v>52</v>
      </c>
      <c r="K17" s="60">
        <v>52</v>
      </c>
      <c r="L17" s="60">
        <v>52</v>
      </c>
    </row>
    <row r="18" spans="1:12" ht="38.25" x14ac:dyDescent="0.2">
      <c r="A18" s="42" t="s">
        <v>77</v>
      </c>
      <c r="B18" s="60">
        <v>12</v>
      </c>
      <c r="C18" s="60">
        <v>3.66</v>
      </c>
      <c r="D18" s="82">
        <f t="shared" ref="D18:D32" si="2">SUM(B18*C18)</f>
        <v>43.92</v>
      </c>
      <c r="E18" s="83">
        <f t="shared" ref="E18:E32" si="3">SUM(D18*27.41)</f>
        <v>1203.8472000000002</v>
      </c>
      <c r="F18" s="4"/>
      <c r="G18" s="20"/>
      <c r="I18" s="60">
        <v>12</v>
      </c>
      <c r="J18" s="60">
        <v>12</v>
      </c>
      <c r="K18" s="60">
        <v>12</v>
      </c>
      <c r="L18" s="60"/>
    </row>
    <row r="19" spans="1:12" ht="25.5" x14ac:dyDescent="0.2">
      <c r="A19" s="42" t="s">
        <v>21</v>
      </c>
      <c r="B19" s="60">
        <v>136</v>
      </c>
      <c r="C19" s="48">
        <v>3.33</v>
      </c>
      <c r="D19" s="81">
        <f t="shared" si="2"/>
        <v>452.88</v>
      </c>
      <c r="E19" s="49">
        <f t="shared" si="3"/>
        <v>12413.4408</v>
      </c>
      <c r="F19" s="4"/>
      <c r="G19" s="20"/>
      <c r="I19" s="60">
        <v>136</v>
      </c>
      <c r="J19" s="60">
        <v>136</v>
      </c>
      <c r="K19" s="60"/>
      <c r="L19" s="60"/>
    </row>
    <row r="20" spans="1:12" ht="25.5" x14ac:dyDescent="0.2">
      <c r="A20" s="21" t="s">
        <v>29</v>
      </c>
      <c r="B20" s="61">
        <v>119</v>
      </c>
      <c r="C20" s="81">
        <v>3.66</v>
      </c>
      <c r="D20" s="81">
        <f>SUM(B20*C20)</f>
        <v>435.54</v>
      </c>
      <c r="E20" s="49">
        <f t="shared" si="3"/>
        <v>11938.151400000001</v>
      </c>
      <c r="I20" s="61">
        <v>119</v>
      </c>
      <c r="J20" s="61">
        <v>119</v>
      </c>
      <c r="K20" s="61">
        <v>119</v>
      </c>
      <c r="L20" s="61"/>
    </row>
    <row r="21" spans="1:12" ht="25.5" x14ac:dyDescent="0.2">
      <c r="A21" s="60" t="s">
        <v>103</v>
      </c>
      <c r="B21" s="60">
        <v>98</v>
      </c>
      <c r="C21" s="48">
        <v>3.66</v>
      </c>
      <c r="D21" s="48">
        <f>SUM(B21*C21)</f>
        <v>358.68</v>
      </c>
      <c r="E21" s="154">
        <f t="shared" si="3"/>
        <v>9831.4187999999995</v>
      </c>
      <c r="F21" s="155" t="s">
        <v>138</v>
      </c>
      <c r="I21" s="135">
        <v>98</v>
      </c>
      <c r="J21" s="135">
        <v>98</v>
      </c>
      <c r="K21" s="135">
        <v>98</v>
      </c>
      <c r="L21" s="135"/>
    </row>
    <row r="22" spans="1:12" ht="25.5" x14ac:dyDescent="0.2">
      <c r="A22" s="42" t="s">
        <v>23</v>
      </c>
      <c r="B22" s="60">
        <v>481</v>
      </c>
      <c r="C22" s="48">
        <v>4.33</v>
      </c>
      <c r="D22" s="81">
        <f t="shared" si="2"/>
        <v>2082.73</v>
      </c>
      <c r="E22" s="49">
        <f t="shared" si="3"/>
        <v>57087.629300000001</v>
      </c>
      <c r="I22" s="60">
        <v>481</v>
      </c>
      <c r="J22" s="60">
        <v>481</v>
      </c>
      <c r="K22" s="60">
        <v>481</v>
      </c>
      <c r="L22" s="60">
        <v>481</v>
      </c>
    </row>
    <row r="23" spans="1:12" ht="38.25" x14ac:dyDescent="0.2">
      <c r="A23" s="21" t="s">
        <v>28</v>
      </c>
      <c r="B23" s="61">
        <v>41</v>
      </c>
      <c r="C23" s="81">
        <v>3.33</v>
      </c>
      <c r="D23" s="81">
        <f>SUM(B23*C23)</f>
        <v>136.53</v>
      </c>
      <c r="E23" s="49">
        <f t="shared" si="3"/>
        <v>3742.2873</v>
      </c>
      <c r="I23" s="61">
        <v>41</v>
      </c>
      <c r="J23" s="61">
        <v>41</v>
      </c>
      <c r="K23" s="61"/>
      <c r="L23" s="61"/>
    </row>
    <row r="24" spans="1:12" ht="26.25" customHeight="1" x14ac:dyDescent="0.2">
      <c r="A24" s="42" t="s">
        <v>24</v>
      </c>
      <c r="B24" s="60">
        <v>238</v>
      </c>
      <c r="C24" s="81">
        <v>4.66</v>
      </c>
      <c r="D24" s="81">
        <f t="shared" si="2"/>
        <v>1109.08</v>
      </c>
      <c r="E24" s="49">
        <f t="shared" si="3"/>
        <v>30399.882799999999</v>
      </c>
      <c r="F24" s="155" t="s">
        <v>133</v>
      </c>
      <c r="I24" s="60">
        <v>238</v>
      </c>
      <c r="J24" s="60">
        <v>238</v>
      </c>
      <c r="K24" s="60">
        <v>238</v>
      </c>
      <c r="L24" s="60">
        <v>238</v>
      </c>
    </row>
    <row r="25" spans="1:12" ht="38.25" x14ac:dyDescent="0.2">
      <c r="A25" s="21" t="s">
        <v>68</v>
      </c>
      <c r="B25" s="61">
        <v>89</v>
      </c>
      <c r="C25" s="81">
        <v>0.17</v>
      </c>
      <c r="D25" s="81">
        <f>SUM(B25*C25)</f>
        <v>15.13</v>
      </c>
      <c r="E25" s="49">
        <f t="shared" si="3"/>
        <v>414.7133</v>
      </c>
      <c r="F25" s="23" t="s">
        <v>132</v>
      </c>
      <c r="I25" s="61"/>
      <c r="J25" s="61"/>
      <c r="K25" s="61"/>
      <c r="L25" s="61"/>
    </row>
    <row r="26" spans="1:12" ht="25.5" x14ac:dyDescent="0.2">
      <c r="A26" s="42" t="s">
        <v>25</v>
      </c>
      <c r="B26" s="60">
        <v>219</v>
      </c>
      <c r="C26" s="81">
        <v>0.5</v>
      </c>
      <c r="D26" s="81">
        <f t="shared" si="2"/>
        <v>109.5</v>
      </c>
      <c r="E26" s="49">
        <f t="shared" si="3"/>
        <v>3001.395</v>
      </c>
      <c r="I26" s="60">
        <v>219</v>
      </c>
      <c r="J26" s="60"/>
      <c r="K26" s="60"/>
      <c r="L26" s="60"/>
    </row>
    <row r="27" spans="1:12" ht="38.25" x14ac:dyDescent="0.2">
      <c r="A27" s="42" t="s">
        <v>26</v>
      </c>
      <c r="B27" s="60">
        <v>45</v>
      </c>
      <c r="C27" s="81">
        <v>4.33</v>
      </c>
      <c r="D27" s="81">
        <f t="shared" si="2"/>
        <v>194.85</v>
      </c>
      <c r="E27" s="49">
        <f t="shared" si="3"/>
        <v>5340.8384999999998</v>
      </c>
      <c r="I27" s="60">
        <v>45</v>
      </c>
      <c r="J27" s="60">
        <v>45</v>
      </c>
      <c r="K27" s="60"/>
      <c r="L27" s="60">
        <v>45</v>
      </c>
    </row>
    <row r="28" spans="1:12" ht="38.25" x14ac:dyDescent="0.2">
      <c r="A28" s="21" t="s">
        <v>27</v>
      </c>
      <c r="B28" s="61">
        <v>33</v>
      </c>
      <c r="C28" s="81">
        <v>3.33</v>
      </c>
      <c r="D28" s="81">
        <f t="shared" si="2"/>
        <v>109.89</v>
      </c>
      <c r="E28" s="49">
        <f t="shared" si="3"/>
        <v>3012.0848999999998</v>
      </c>
      <c r="I28" s="61">
        <v>33</v>
      </c>
      <c r="J28" s="61">
        <v>33</v>
      </c>
      <c r="K28" s="61">
        <v>33</v>
      </c>
      <c r="L28" s="61">
        <v>33</v>
      </c>
    </row>
    <row r="29" spans="1:12" ht="25.5" x14ac:dyDescent="0.2">
      <c r="A29" s="21" t="s">
        <v>30</v>
      </c>
      <c r="B29" s="61">
        <v>2</v>
      </c>
      <c r="C29" s="81">
        <v>4.33</v>
      </c>
      <c r="D29" s="81">
        <f t="shared" si="2"/>
        <v>8.66</v>
      </c>
      <c r="E29" s="49">
        <f t="shared" si="3"/>
        <v>237.3706</v>
      </c>
      <c r="I29" s="61">
        <v>2</v>
      </c>
      <c r="J29" s="61">
        <v>2</v>
      </c>
      <c r="K29" s="61"/>
      <c r="L29" s="61">
        <v>2</v>
      </c>
    </row>
    <row r="30" spans="1:12" ht="25.5" x14ac:dyDescent="0.2">
      <c r="A30" s="146" t="s">
        <v>102</v>
      </c>
      <c r="B30" s="60">
        <v>106</v>
      </c>
      <c r="C30" s="153">
        <v>4.66</v>
      </c>
      <c r="D30" s="153">
        <f>SUM(B30*C30)</f>
        <v>493.96000000000004</v>
      </c>
      <c r="E30" s="154">
        <f t="shared" si="3"/>
        <v>13539.443600000001</v>
      </c>
      <c r="F30" s="23" t="s">
        <v>75</v>
      </c>
      <c r="I30" s="60">
        <v>106</v>
      </c>
      <c r="J30" s="60">
        <v>106</v>
      </c>
      <c r="K30" s="60">
        <v>106</v>
      </c>
      <c r="L30" s="60">
        <v>106</v>
      </c>
    </row>
    <row r="31" spans="1:12" ht="25.5" x14ac:dyDescent="0.2">
      <c r="A31" s="21" t="s">
        <v>32</v>
      </c>
      <c r="B31" s="61">
        <v>0</v>
      </c>
      <c r="C31" s="48">
        <v>3.33</v>
      </c>
      <c r="D31" s="81">
        <f t="shared" si="2"/>
        <v>0</v>
      </c>
      <c r="E31" s="49">
        <f t="shared" si="3"/>
        <v>0</v>
      </c>
      <c r="I31" s="184">
        <v>0</v>
      </c>
      <c r="J31" s="184">
        <v>0</v>
      </c>
      <c r="K31" s="184"/>
      <c r="L31" s="184"/>
    </row>
    <row r="32" spans="1:12" ht="26.25" thickBot="1" x14ac:dyDescent="0.25">
      <c r="A32" s="21" t="s">
        <v>33</v>
      </c>
      <c r="B32" s="61">
        <v>0</v>
      </c>
      <c r="C32" s="48">
        <v>3.33</v>
      </c>
      <c r="D32" s="81">
        <f t="shared" si="2"/>
        <v>0</v>
      </c>
      <c r="E32" s="49">
        <f t="shared" si="3"/>
        <v>0</v>
      </c>
      <c r="I32" s="194">
        <v>0</v>
      </c>
      <c r="J32" s="194">
        <v>0</v>
      </c>
      <c r="K32" s="194"/>
      <c r="L32" s="194"/>
    </row>
    <row r="33" spans="1:12" x14ac:dyDescent="0.2">
      <c r="A33" s="84" t="s">
        <v>15</v>
      </c>
      <c r="B33" s="85">
        <f>SUM(B17:B32)</f>
        <v>1671</v>
      </c>
      <c r="C33" s="85"/>
      <c r="D33" s="85">
        <f>SUM(D17:D32)</f>
        <v>5741.670000000001</v>
      </c>
      <c r="E33" s="86">
        <f>SUM(E17:E32)</f>
        <v>157379.17469999997</v>
      </c>
      <c r="I33" s="31">
        <f>SUM(I17:I32)</f>
        <v>1582</v>
      </c>
      <c r="J33" s="31">
        <f>SUM(J17:J32)</f>
        <v>1363</v>
      </c>
      <c r="K33" s="31">
        <f>SUM(K17:K32)</f>
        <v>1139</v>
      </c>
      <c r="L33" s="31">
        <f>SUM(L17:L32)</f>
        <v>957</v>
      </c>
    </row>
    <row r="34" spans="1:12" x14ac:dyDescent="0.2">
      <c r="K34">
        <v>540</v>
      </c>
    </row>
    <row r="35" spans="1:12" ht="27" customHeight="1" x14ac:dyDescent="0.2">
      <c r="A35" s="205"/>
      <c r="B35" s="206"/>
      <c r="C35" s="206"/>
      <c r="D35" s="206"/>
      <c r="E35" s="206"/>
    </row>
    <row r="36" spans="1:12" ht="16.5" customHeight="1" x14ac:dyDescent="0.2">
      <c r="A36" s="94" t="s">
        <v>145</v>
      </c>
      <c r="F36" s="33"/>
      <c r="G36" s="33"/>
    </row>
  </sheetData>
  <mergeCells count="3">
    <mergeCell ref="A35:E35"/>
    <mergeCell ref="A13:F13"/>
    <mergeCell ref="A1:F1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4" workbookViewId="0">
      <selection activeCell="A22" sqref="A22"/>
    </sheetView>
  </sheetViews>
  <sheetFormatPr defaultRowHeight="12.75" x14ac:dyDescent="0.2"/>
  <cols>
    <col min="1" max="1" width="35.85546875" style="2" customWidth="1"/>
    <col min="2" max="2" width="12" customWidth="1"/>
    <col min="3" max="3" width="12.140625" customWidth="1"/>
    <col min="4" max="4" width="11.42578125" customWidth="1"/>
    <col min="5" max="5" width="14.5703125" customWidth="1"/>
    <col min="6" max="6" width="17.140625" style="1" customWidth="1"/>
    <col min="8" max="8" width="11.85546875" customWidth="1"/>
  </cols>
  <sheetData>
    <row r="1" spans="1:13" ht="21" customHeight="1" x14ac:dyDescent="0.2">
      <c r="A1" s="211" t="s">
        <v>83</v>
      </c>
      <c r="B1" s="212"/>
      <c r="C1" s="212"/>
      <c r="D1" s="213"/>
      <c r="E1" s="213"/>
      <c r="F1" s="213"/>
    </row>
    <row r="2" spans="1:13" ht="51" x14ac:dyDescent="0.2">
      <c r="A2" s="38" t="s">
        <v>95</v>
      </c>
      <c r="B2" s="38" t="s">
        <v>129</v>
      </c>
      <c r="C2" s="38" t="s">
        <v>82</v>
      </c>
      <c r="D2" s="38" t="s">
        <v>86</v>
      </c>
      <c r="E2" s="38" t="s">
        <v>135</v>
      </c>
      <c r="F2" s="38" t="s">
        <v>84</v>
      </c>
      <c r="I2" s="106" t="s">
        <v>92</v>
      </c>
      <c r="J2" s="38" t="s">
        <v>93</v>
      </c>
      <c r="K2" s="38" t="s">
        <v>94</v>
      </c>
      <c r="L2" s="38" t="s">
        <v>99</v>
      </c>
    </row>
    <row r="3" spans="1:13" s="2" customFormat="1" ht="30" customHeight="1" x14ac:dyDescent="0.2">
      <c r="A3" s="42" t="s">
        <v>5</v>
      </c>
      <c r="B3" s="60">
        <v>10</v>
      </c>
      <c r="C3" s="60">
        <v>29</v>
      </c>
      <c r="D3" s="46">
        <f>B3*C3</f>
        <v>290</v>
      </c>
      <c r="E3" s="44">
        <f>SUM(D3*27.41)</f>
        <v>7948.9</v>
      </c>
      <c r="F3" s="103" t="s">
        <v>12</v>
      </c>
      <c r="G3" s="104"/>
      <c r="H3" s="104"/>
      <c r="I3" s="108">
        <f>SUM(B3*6)</f>
        <v>60</v>
      </c>
      <c r="J3" s="101">
        <f>SUM(B3*5)</f>
        <v>50</v>
      </c>
      <c r="K3" s="99">
        <f>SUM(B3*1)</f>
        <v>10</v>
      </c>
    </row>
    <row r="4" spans="1:13" ht="28.5" customHeight="1" x14ac:dyDescent="0.2">
      <c r="A4" s="42" t="s">
        <v>76</v>
      </c>
      <c r="B4" s="60">
        <v>6</v>
      </c>
      <c r="C4" s="60">
        <v>29</v>
      </c>
      <c r="D4" s="43">
        <f t="shared" ref="D4:D16" si="0">B4*C4</f>
        <v>174</v>
      </c>
      <c r="E4" s="44">
        <f t="shared" ref="E4:E16" si="1">SUM(D4*27.41)</f>
        <v>4769.34</v>
      </c>
      <c r="F4" s="7" t="s">
        <v>70</v>
      </c>
      <c r="G4" s="102"/>
      <c r="H4" s="102"/>
      <c r="I4" s="107">
        <f>SUM(B4*4)</f>
        <v>24</v>
      </c>
      <c r="J4" s="99">
        <f>SUM(B4*3)</f>
        <v>18</v>
      </c>
      <c r="K4" s="99">
        <f t="shared" ref="K4:K16" si="2">SUM(B4*1)</f>
        <v>6</v>
      </c>
    </row>
    <row r="5" spans="1:13" ht="24.75" customHeight="1" x14ac:dyDescent="0.2">
      <c r="A5" s="42" t="s">
        <v>80</v>
      </c>
      <c r="B5" s="60">
        <v>31</v>
      </c>
      <c r="C5" s="64">
        <v>29</v>
      </c>
      <c r="D5" s="43">
        <f t="shared" si="0"/>
        <v>899</v>
      </c>
      <c r="E5" s="44">
        <f t="shared" si="1"/>
        <v>24641.59</v>
      </c>
      <c r="F5" s="7" t="s">
        <v>70</v>
      </c>
      <c r="G5" s="102"/>
      <c r="H5" s="102"/>
      <c r="I5" s="107">
        <f>SUM(B5*4)</f>
        <v>124</v>
      </c>
      <c r="J5" s="99">
        <f>SUM(B5*3)</f>
        <v>93</v>
      </c>
      <c r="K5" s="99">
        <f t="shared" si="2"/>
        <v>31</v>
      </c>
    </row>
    <row r="6" spans="1:13" ht="25.5" x14ac:dyDescent="0.2">
      <c r="A6" s="14" t="s">
        <v>10</v>
      </c>
      <c r="B6" s="61">
        <v>24</v>
      </c>
      <c r="C6" s="61">
        <v>29</v>
      </c>
      <c r="D6" s="47">
        <f>B6*C6</f>
        <v>696</v>
      </c>
      <c r="E6" s="44">
        <f t="shared" si="1"/>
        <v>19077.36</v>
      </c>
      <c r="F6" s="103" t="s">
        <v>12</v>
      </c>
      <c r="G6" s="102"/>
      <c r="H6" s="102"/>
      <c r="I6" s="108">
        <f>SUM(B6*6)</f>
        <v>144</v>
      </c>
      <c r="J6" s="99">
        <f>SUM(B6*5)</f>
        <v>120</v>
      </c>
      <c r="K6" s="99">
        <f>SUM(B6*1)</f>
        <v>24</v>
      </c>
    </row>
    <row r="7" spans="1:13" ht="25.5" x14ac:dyDescent="0.2">
      <c r="A7" s="179" t="s">
        <v>103</v>
      </c>
      <c r="B7" s="60">
        <v>12</v>
      </c>
      <c r="C7" s="180">
        <v>29</v>
      </c>
      <c r="D7" s="183">
        <f>B7*C7</f>
        <v>348</v>
      </c>
      <c r="E7" s="151">
        <f t="shared" si="1"/>
        <v>9538.68</v>
      </c>
      <c r="F7" s="152" t="s">
        <v>12</v>
      </c>
      <c r="G7" s="219" t="s">
        <v>130</v>
      </c>
      <c r="H7" s="220"/>
      <c r="I7" s="108">
        <f>SUM(B7*6)</f>
        <v>72</v>
      </c>
      <c r="J7" s="141">
        <f>SUM(B7*5)</f>
        <v>60</v>
      </c>
      <c r="K7" s="141">
        <f>SUM(B7*1)</f>
        <v>12</v>
      </c>
    </row>
    <row r="8" spans="1:13" ht="31.5" customHeight="1" x14ac:dyDescent="0.2">
      <c r="A8" s="42" t="s">
        <v>81</v>
      </c>
      <c r="B8" s="60">
        <v>160</v>
      </c>
      <c r="C8" s="64">
        <v>29</v>
      </c>
      <c r="D8" s="47">
        <f>B8*C8</f>
        <v>4640</v>
      </c>
      <c r="E8" s="44">
        <f t="shared" si="1"/>
        <v>127182.39999999999</v>
      </c>
      <c r="F8" s="103" t="s">
        <v>12</v>
      </c>
      <c r="G8" s="102"/>
      <c r="H8" s="102"/>
      <c r="I8" s="108">
        <f>SUM(B8*6)</f>
        <v>960</v>
      </c>
      <c r="J8" s="99">
        <f>SUM(B8*5)</f>
        <v>800</v>
      </c>
      <c r="K8" s="99">
        <f>SUM(B8*1)</f>
        <v>160</v>
      </c>
    </row>
    <row r="9" spans="1:13" ht="25.5" x14ac:dyDescent="0.2">
      <c r="A9" s="14" t="s">
        <v>9</v>
      </c>
      <c r="B9" s="61">
        <v>15</v>
      </c>
      <c r="C9" s="61">
        <v>20</v>
      </c>
      <c r="D9" s="47">
        <f>B9*C9</f>
        <v>300</v>
      </c>
      <c r="E9" s="44">
        <f t="shared" si="1"/>
        <v>8223</v>
      </c>
      <c r="F9" s="103" t="s">
        <v>14</v>
      </c>
      <c r="G9" s="102"/>
      <c r="H9" s="102"/>
      <c r="I9" s="107">
        <f>SUM(B9*4)</f>
        <v>60</v>
      </c>
      <c r="J9" s="99">
        <f>SUM(B9*3)</f>
        <v>45</v>
      </c>
      <c r="K9" s="99">
        <f>SUM(B9*1)</f>
        <v>15</v>
      </c>
    </row>
    <row r="10" spans="1:13" ht="30.75" customHeight="1" x14ac:dyDescent="0.2">
      <c r="A10" s="42" t="s">
        <v>6</v>
      </c>
      <c r="B10" s="60">
        <v>48</v>
      </c>
      <c r="C10" s="64">
        <v>29</v>
      </c>
      <c r="D10" s="43">
        <f t="shared" si="0"/>
        <v>1392</v>
      </c>
      <c r="E10" s="44">
        <f t="shared" si="1"/>
        <v>38154.720000000001</v>
      </c>
      <c r="F10" s="103" t="s">
        <v>12</v>
      </c>
      <c r="G10" s="209" t="s">
        <v>134</v>
      </c>
      <c r="H10" s="209"/>
      <c r="I10" s="108">
        <f>SUM(B10*6)</f>
        <v>288</v>
      </c>
      <c r="J10" s="99">
        <f>SUM(B10*5)</f>
        <v>240</v>
      </c>
      <c r="K10" s="99">
        <f t="shared" si="2"/>
        <v>48</v>
      </c>
    </row>
    <row r="11" spans="1:13" ht="32.25" customHeight="1" x14ac:dyDescent="0.2">
      <c r="A11" s="42" t="s">
        <v>7</v>
      </c>
      <c r="B11" s="60">
        <v>215</v>
      </c>
      <c r="C11" s="64">
        <v>2</v>
      </c>
      <c r="D11" s="43">
        <f t="shared" si="0"/>
        <v>430</v>
      </c>
      <c r="E11" s="44">
        <f t="shared" si="1"/>
        <v>11786.3</v>
      </c>
      <c r="F11" s="103" t="s">
        <v>13</v>
      </c>
      <c r="G11" s="102"/>
      <c r="H11" s="102"/>
      <c r="I11" s="107">
        <f>SUM(B11*1)</f>
        <v>215</v>
      </c>
      <c r="L11" s="99">
        <f>SUM(B11*1)</f>
        <v>215</v>
      </c>
      <c r="M11" s="99"/>
    </row>
    <row r="12" spans="1:13" ht="32.25" customHeight="1" x14ac:dyDescent="0.2">
      <c r="A12" s="42" t="s">
        <v>67</v>
      </c>
      <c r="B12" s="60">
        <v>15</v>
      </c>
      <c r="C12" s="64">
        <v>20</v>
      </c>
      <c r="D12" s="43">
        <f t="shared" si="0"/>
        <v>300</v>
      </c>
      <c r="E12" s="44">
        <f t="shared" si="1"/>
        <v>8223</v>
      </c>
      <c r="F12" s="103" t="s">
        <v>14</v>
      </c>
      <c r="G12" s="102"/>
      <c r="H12" s="102"/>
      <c r="I12" s="107">
        <f>SUM(B12*4)</f>
        <v>60</v>
      </c>
      <c r="J12" s="99">
        <f>SUM(B12*3)</f>
        <v>45</v>
      </c>
      <c r="K12" s="99">
        <f t="shared" si="2"/>
        <v>15</v>
      </c>
    </row>
    <row r="13" spans="1:13" ht="25.5" x14ac:dyDescent="0.2">
      <c r="A13" s="14" t="s">
        <v>8</v>
      </c>
      <c r="B13" s="61">
        <v>21</v>
      </c>
      <c r="C13" s="61">
        <v>20</v>
      </c>
      <c r="D13" s="47">
        <f t="shared" si="0"/>
        <v>420</v>
      </c>
      <c r="E13" s="44">
        <f t="shared" si="1"/>
        <v>11512.2</v>
      </c>
      <c r="F13" s="103" t="s">
        <v>14</v>
      </c>
      <c r="G13" s="102"/>
      <c r="H13" s="102"/>
      <c r="I13" s="107">
        <f>SUM(B13*4)</f>
        <v>84</v>
      </c>
      <c r="J13" s="99">
        <f>SUM(B13*3)</f>
        <v>63</v>
      </c>
      <c r="K13" s="99">
        <f t="shared" si="2"/>
        <v>21</v>
      </c>
    </row>
    <row r="14" spans="1:13" x14ac:dyDescent="0.2">
      <c r="A14" s="14" t="s">
        <v>11</v>
      </c>
      <c r="B14" s="61">
        <v>2</v>
      </c>
      <c r="C14" s="61">
        <v>11.33</v>
      </c>
      <c r="D14" s="47">
        <f>B14*C14</f>
        <v>22.66</v>
      </c>
      <c r="E14" s="44">
        <f t="shared" si="1"/>
        <v>621.11059999999998</v>
      </c>
      <c r="F14" s="103" t="s">
        <v>13</v>
      </c>
      <c r="G14" s="102"/>
      <c r="H14" s="102"/>
      <c r="I14" s="107">
        <f>SUM(B14*1)</f>
        <v>2</v>
      </c>
      <c r="J14" s="99">
        <v>0</v>
      </c>
      <c r="K14" s="99">
        <f>SUM(B14*1)</f>
        <v>2</v>
      </c>
    </row>
    <row r="15" spans="1:13" ht="25.5" x14ac:dyDescent="0.2">
      <c r="A15" s="147" t="s">
        <v>110</v>
      </c>
      <c r="B15" s="60">
        <v>14</v>
      </c>
      <c r="C15" s="64">
        <v>29</v>
      </c>
      <c r="D15" s="150">
        <f>B15*C15</f>
        <v>406</v>
      </c>
      <c r="E15" s="151">
        <f t="shared" si="1"/>
        <v>11128.460000000001</v>
      </c>
      <c r="F15" s="152" t="s">
        <v>12</v>
      </c>
      <c r="I15" s="108">
        <f>SUM(B15*6)</f>
        <v>84</v>
      </c>
      <c r="J15" s="101">
        <f>SUM(B15*5)</f>
        <v>70</v>
      </c>
      <c r="K15" s="136">
        <f>SUM(B15*1)</f>
        <v>14</v>
      </c>
    </row>
    <row r="16" spans="1:13" ht="13.5" thickBot="1" x14ac:dyDescent="0.25">
      <c r="A16" s="14" t="s">
        <v>48</v>
      </c>
      <c r="B16" s="61">
        <v>0</v>
      </c>
      <c r="C16" s="61">
        <v>0</v>
      </c>
      <c r="D16" s="47">
        <f t="shared" si="0"/>
        <v>0</v>
      </c>
      <c r="E16" s="44">
        <f t="shared" si="1"/>
        <v>0</v>
      </c>
      <c r="F16" s="103" t="s">
        <v>74</v>
      </c>
      <c r="G16" s="102"/>
      <c r="H16" s="102"/>
      <c r="I16" s="109">
        <v>0</v>
      </c>
      <c r="J16" s="105">
        <f>SUM(B16*3)</f>
        <v>0</v>
      </c>
      <c r="K16" s="105">
        <f t="shared" si="2"/>
        <v>0</v>
      </c>
      <c r="L16" s="125"/>
    </row>
    <row r="17" spans="1:12" x14ac:dyDescent="0.2">
      <c r="A17" s="87" t="s">
        <v>16</v>
      </c>
      <c r="B17" s="89">
        <f>SUM(B3:B16)</f>
        <v>573</v>
      </c>
      <c r="C17" s="89">
        <f>SUM(C4:C16)</f>
        <v>276.33000000000004</v>
      </c>
      <c r="D17" s="90">
        <f>SUM(D3:D14)</f>
        <v>9911.66</v>
      </c>
      <c r="E17" s="156">
        <f>SUM(D17*27.41)</f>
        <v>271678.60060000001</v>
      </c>
      <c r="F17" s="217" t="s">
        <v>127</v>
      </c>
      <c r="G17" s="217"/>
      <c r="H17" s="218"/>
      <c r="I17" s="110">
        <f>SUM(I3:I16)</f>
        <v>2177</v>
      </c>
      <c r="J17" s="31">
        <f>SUM(J3:J16)</f>
        <v>1604</v>
      </c>
      <c r="K17" s="31">
        <f>SUM(K3:K16)</f>
        <v>358</v>
      </c>
      <c r="L17" s="31">
        <f>SUM(L3:L16)</f>
        <v>215</v>
      </c>
    </row>
    <row r="18" spans="1:12" x14ac:dyDescent="0.2">
      <c r="A18" s="3"/>
      <c r="B18" s="22"/>
      <c r="C18" s="22"/>
      <c r="D18" s="12"/>
      <c r="E18" s="13"/>
      <c r="F18" s="21"/>
    </row>
    <row r="19" spans="1:12" x14ac:dyDescent="0.2">
      <c r="A19" s="202" t="s">
        <v>136</v>
      </c>
      <c r="B19" s="210"/>
      <c r="C19" s="210"/>
      <c r="D19" s="210"/>
      <c r="E19" s="210"/>
      <c r="F19" s="210"/>
    </row>
    <row r="20" spans="1:12" x14ac:dyDescent="0.2">
      <c r="I20" s="11"/>
      <c r="J20" s="11"/>
      <c r="K20" s="12"/>
      <c r="L20" s="13"/>
    </row>
    <row r="21" spans="1:12" ht="37.5" customHeight="1" x14ac:dyDescent="0.2">
      <c r="A21" s="37" t="s">
        <v>89</v>
      </c>
      <c r="B21" s="38" t="s">
        <v>85</v>
      </c>
      <c r="C21" s="38" t="s">
        <v>82</v>
      </c>
      <c r="D21" s="38" t="s">
        <v>86</v>
      </c>
      <c r="E21" s="38" t="s">
        <v>135</v>
      </c>
      <c r="F21" s="6"/>
    </row>
    <row r="22" spans="1:12" x14ac:dyDescent="0.2">
      <c r="A22" s="14" t="s">
        <v>4</v>
      </c>
      <c r="B22" s="48">
        <v>53</v>
      </c>
      <c r="C22" s="48">
        <v>40</v>
      </c>
      <c r="D22" s="47">
        <f>B22*C22</f>
        <v>2120</v>
      </c>
      <c r="E22" s="49">
        <f t="shared" ref="E22:E24" si="3">SUM(D22*27.41)</f>
        <v>58109.2</v>
      </c>
    </row>
    <row r="23" spans="1:12" x14ac:dyDescent="0.2">
      <c r="A23" s="14" t="s">
        <v>142</v>
      </c>
      <c r="B23" s="48">
        <v>51</v>
      </c>
      <c r="C23" s="48">
        <v>21</v>
      </c>
      <c r="D23" s="47">
        <f>B23*C23</f>
        <v>1071</v>
      </c>
      <c r="E23" s="49">
        <f t="shared" si="3"/>
        <v>29356.11</v>
      </c>
    </row>
    <row r="24" spans="1:12" ht="12.75" customHeight="1" x14ac:dyDescent="0.2">
      <c r="A24" s="14" t="s">
        <v>141</v>
      </c>
      <c r="B24" s="48">
        <v>5</v>
      </c>
      <c r="C24" s="48">
        <v>21</v>
      </c>
      <c r="D24" s="47">
        <f>B24*C24</f>
        <v>105</v>
      </c>
      <c r="E24" s="49">
        <f t="shared" si="3"/>
        <v>2878.05</v>
      </c>
      <c r="F24" s="221" t="s">
        <v>143</v>
      </c>
      <c r="G24" s="216"/>
      <c r="H24" s="216"/>
    </row>
    <row r="25" spans="1:12" x14ac:dyDescent="0.2">
      <c r="A25" s="87" t="s">
        <v>16</v>
      </c>
      <c r="B25" s="89">
        <f>SUM(B22:B24)</f>
        <v>109</v>
      </c>
      <c r="C25" s="89">
        <f>SUM(C22:C24)</f>
        <v>82</v>
      </c>
      <c r="D25" s="90">
        <f>SUM(D22:D24)</f>
        <v>3296</v>
      </c>
      <c r="E25" s="91">
        <f>SUM(E22:E24)</f>
        <v>90343.360000000001</v>
      </c>
    </row>
    <row r="26" spans="1:12" x14ac:dyDescent="0.2">
      <c r="B26" s="32"/>
    </row>
    <row r="27" spans="1:12" ht="25.5" x14ac:dyDescent="0.2">
      <c r="A27" s="38" t="s">
        <v>34</v>
      </c>
      <c r="B27" s="50">
        <f>B17+B25</f>
        <v>682</v>
      </c>
      <c r="C27" s="50">
        <f>C17+C25</f>
        <v>358.33000000000004</v>
      </c>
      <c r="D27" s="51">
        <f>D17+D25</f>
        <v>13207.66</v>
      </c>
      <c r="E27" s="124">
        <f>E17+E25</f>
        <v>362021.96059999999</v>
      </c>
    </row>
    <row r="30" spans="1:12" ht="38.25" x14ac:dyDescent="0.2">
      <c r="A30" s="9" t="s">
        <v>17</v>
      </c>
      <c r="B30" s="112" t="s">
        <v>96</v>
      </c>
      <c r="C30" s="115" t="s">
        <v>97</v>
      </c>
      <c r="D30" s="116" t="s">
        <v>86</v>
      </c>
      <c r="E30" s="120" t="s">
        <v>135</v>
      </c>
    </row>
    <row r="31" spans="1:12" ht="18.75" customHeight="1" x14ac:dyDescent="0.2">
      <c r="A31" s="113" t="s">
        <v>3</v>
      </c>
      <c r="B31" s="114">
        <v>2177</v>
      </c>
      <c r="C31" s="34">
        <v>0.17</v>
      </c>
      <c r="D31" s="121">
        <f>B31*C31</f>
        <v>370.09000000000003</v>
      </c>
      <c r="E31" s="123">
        <f t="shared" ref="E31:E34" si="4">SUM(D31*27.41)</f>
        <v>10144.1669</v>
      </c>
      <c r="F31" s="117" t="s">
        <v>126</v>
      </c>
    </row>
    <row r="32" spans="1:12" x14ac:dyDescent="0.2">
      <c r="A32" s="5" t="s">
        <v>0</v>
      </c>
      <c r="B32" s="114">
        <v>1604</v>
      </c>
      <c r="C32" s="34">
        <v>3</v>
      </c>
      <c r="D32" s="121">
        <f>B32*C32</f>
        <v>4812</v>
      </c>
      <c r="E32" s="123">
        <f t="shared" si="4"/>
        <v>131896.92000000001</v>
      </c>
      <c r="F32" s="118" t="s">
        <v>128</v>
      </c>
    </row>
    <row r="33" spans="1:13" ht="17.25" customHeight="1" x14ac:dyDescent="0.2">
      <c r="A33" s="5" t="s">
        <v>1</v>
      </c>
      <c r="B33" s="114">
        <v>358</v>
      </c>
      <c r="C33" s="111">
        <v>12.05</v>
      </c>
      <c r="D33" s="121">
        <f>B33*C33</f>
        <v>4313.9000000000005</v>
      </c>
      <c r="E33" s="123">
        <f t="shared" si="4"/>
        <v>118243.99900000001</v>
      </c>
      <c r="F33" s="119" t="s">
        <v>125</v>
      </c>
      <c r="G33" s="214" t="s">
        <v>18</v>
      </c>
      <c r="H33" s="215"/>
      <c r="I33" s="215"/>
      <c r="J33" s="215"/>
      <c r="K33" s="216"/>
      <c r="L33" s="216"/>
      <c r="M33" s="216"/>
    </row>
    <row r="34" spans="1:13" ht="17.25" customHeight="1" thickBot="1" x14ac:dyDescent="0.25">
      <c r="A34" s="5" t="s">
        <v>98</v>
      </c>
      <c r="B34" s="189">
        <v>215</v>
      </c>
      <c r="C34" s="190">
        <v>2</v>
      </c>
      <c r="D34" s="191">
        <f>B34*C34</f>
        <v>430</v>
      </c>
      <c r="E34" s="193">
        <f t="shared" si="4"/>
        <v>11786.3</v>
      </c>
      <c r="F34" s="119" t="s">
        <v>101</v>
      </c>
      <c r="G34" s="122"/>
      <c r="H34" s="100"/>
      <c r="I34" s="100"/>
      <c r="J34" s="100"/>
      <c r="K34" s="99"/>
      <c r="L34" s="99"/>
      <c r="M34" s="99"/>
    </row>
    <row r="35" spans="1:13" ht="25.5" customHeight="1" x14ac:dyDescent="0.2">
      <c r="A35" s="185"/>
      <c r="B35" s="187">
        <f>SUM(B31:B34)</f>
        <v>4354</v>
      </c>
      <c r="C35" s="187">
        <f>SUM(C31:C34)</f>
        <v>17.22</v>
      </c>
      <c r="D35" s="188">
        <f>SUM(D31:D34)</f>
        <v>9925.9900000000016</v>
      </c>
      <c r="E35" s="192">
        <f>SUM(E31:E34)</f>
        <v>272071.38590000005</v>
      </c>
      <c r="F35"/>
    </row>
    <row r="36" spans="1:13" ht="37.5" customHeight="1" x14ac:dyDescent="0.2">
      <c r="B36" s="7"/>
      <c r="C36" s="8"/>
      <c r="D36" s="1"/>
      <c r="F36"/>
    </row>
    <row r="37" spans="1:13" x14ac:dyDescent="0.2">
      <c r="A37" s="196" t="s">
        <v>144</v>
      </c>
      <c r="B37" s="31">
        <f>SUM(B25+B35)</f>
        <v>4463</v>
      </c>
      <c r="C37" s="140">
        <f>SUM(C25+C35)</f>
        <v>99.22</v>
      </c>
      <c r="D37" s="140">
        <f>SUM(D25+D35)</f>
        <v>13221.990000000002</v>
      </c>
      <c r="E37" s="195">
        <f>SUM(E25+E35)</f>
        <v>362414.74590000004</v>
      </c>
      <c r="F37"/>
    </row>
    <row r="38" spans="1:13" x14ac:dyDescent="0.2">
      <c r="A38" s="197" t="s">
        <v>146</v>
      </c>
      <c r="B38" s="31">
        <v>5552</v>
      </c>
      <c r="C38" s="31">
        <v>6.5</v>
      </c>
      <c r="D38" s="31">
        <v>5873.49</v>
      </c>
      <c r="E38" s="198">
        <v>160992.35999999999</v>
      </c>
      <c r="F38"/>
    </row>
    <row r="39" spans="1:13" x14ac:dyDescent="0.2">
      <c r="B39" s="199">
        <f>SUM(B37:B38)</f>
        <v>10015</v>
      </c>
      <c r="C39" s="199">
        <f>SUM(C37:C38)</f>
        <v>105.72</v>
      </c>
      <c r="D39" s="199">
        <f>SUM(D37:D38)</f>
        <v>19095.480000000003</v>
      </c>
      <c r="E39" s="200">
        <f>SUM(E37:E38)</f>
        <v>523407.10590000002</v>
      </c>
      <c r="F39"/>
    </row>
    <row r="40" spans="1:13" x14ac:dyDescent="0.2">
      <c r="E40" s="1"/>
      <c r="F40"/>
    </row>
    <row r="41" spans="1:13" x14ac:dyDescent="0.2">
      <c r="A41" s="94" t="s">
        <v>145</v>
      </c>
      <c r="B41" s="126"/>
      <c r="E41" s="1"/>
      <c r="F41"/>
    </row>
    <row r="42" spans="1:13" x14ac:dyDescent="0.2">
      <c r="E42" s="1"/>
      <c r="F42"/>
    </row>
    <row r="43" spans="1:13" x14ac:dyDescent="0.2">
      <c r="E43" s="1"/>
      <c r="F43"/>
    </row>
    <row r="44" spans="1:13" x14ac:dyDescent="0.2">
      <c r="E44" s="1"/>
      <c r="F44"/>
    </row>
  </sheetData>
  <mergeCells count="7">
    <mergeCell ref="G10:H10"/>
    <mergeCell ref="A19:F19"/>
    <mergeCell ref="A1:F1"/>
    <mergeCell ref="G33:M33"/>
    <mergeCell ref="F17:H17"/>
    <mergeCell ref="G7:H7"/>
    <mergeCell ref="F24:H24"/>
  </mergeCells>
  <phoneticPr fontId="1" type="noConversion"/>
  <pageMargins left="0.75" right="0.75" top="1" bottom="1" header="0.5" footer="0.5"/>
  <pageSetup orientation="landscape" r:id="rId1"/>
  <headerFooter alignWithMargins="0">
    <oddHeader>&amp;L&amp;"Arial,Bold"&amp;12Estimated burden hours and costs for post-award reporting by grant program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C29" sqref="C29"/>
    </sheetView>
  </sheetViews>
  <sheetFormatPr defaultRowHeight="12.75" x14ac:dyDescent="0.2"/>
  <cols>
    <col min="1" max="1" width="21.5703125" customWidth="1"/>
    <col min="2" max="2" width="18.85546875" customWidth="1"/>
    <col min="3" max="3" width="16.42578125" customWidth="1"/>
    <col min="4" max="4" width="14.85546875" customWidth="1"/>
  </cols>
  <sheetData>
    <row r="2" spans="1:4" x14ac:dyDescent="0.2">
      <c r="C2" s="94"/>
      <c r="D2" s="94"/>
    </row>
    <row r="3" spans="1:4" ht="72.75" customHeight="1" x14ac:dyDescent="0.2">
      <c r="A3" s="38" t="s">
        <v>36</v>
      </c>
      <c r="B3" s="38" t="s">
        <v>129</v>
      </c>
      <c r="C3" s="98" t="s">
        <v>140</v>
      </c>
      <c r="D3" s="39" t="s">
        <v>90</v>
      </c>
    </row>
    <row r="4" spans="1:4" ht="29.25" customHeight="1" x14ac:dyDescent="0.2">
      <c r="A4" s="42" t="s">
        <v>37</v>
      </c>
      <c r="B4" s="97">
        <v>1582</v>
      </c>
      <c r="C4" s="148">
        <v>300</v>
      </c>
      <c r="D4" s="95">
        <v>0.99</v>
      </c>
    </row>
    <row r="5" spans="1:4" ht="31.5" customHeight="1" x14ac:dyDescent="0.2">
      <c r="A5" s="42" t="s">
        <v>38</v>
      </c>
      <c r="B5" s="97">
        <v>1335</v>
      </c>
      <c r="C5" s="148">
        <v>250</v>
      </c>
      <c r="D5" s="96">
        <v>0.99</v>
      </c>
    </row>
    <row r="6" spans="1:4" ht="29.25" customHeight="1" x14ac:dyDescent="0.2">
      <c r="A6" s="42" t="s">
        <v>39</v>
      </c>
      <c r="B6" s="45">
        <v>1111</v>
      </c>
      <c r="C6" s="148">
        <v>100</v>
      </c>
      <c r="D6" s="95">
        <v>0.99</v>
      </c>
    </row>
    <row r="7" spans="1:4" ht="43.5" customHeight="1" x14ac:dyDescent="0.2">
      <c r="A7" s="42" t="s">
        <v>49</v>
      </c>
      <c r="B7" s="45">
        <v>929</v>
      </c>
      <c r="C7" s="149">
        <v>100</v>
      </c>
      <c r="D7" s="95">
        <v>0.99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5"/>
  <sheetViews>
    <sheetView tabSelected="1" workbookViewId="0">
      <selection activeCell="G6" sqref="G6"/>
    </sheetView>
  </sheetViews>
  <sheetFormatPr defaultRowHeight="12.75" x14ac:dyDescent="0.2"/>
  <cols>
    <col min="1" max="1" width="26.85546875" customWidth="1"/>
    <col min="2" max="2" width="13.7109375" customWidth="1"/>
    <col min="3" max="3" width="15.5703125" customWidth="1"/>
    <col min="4" max="4" width="14.42578125" customWidth="1"/>
    <col min="5" max="5" width="13" customWidth="1"/>
  </cols>
  <sheetData>
    <row r="4" spans="1:5" ht="43.5" customHeight="1" x14ac:dyDescent="0.2">
      <c r="A4" s="31" t="s">
        <v>65</v>
      </c>
      <c r="B4" s="38" t="s">
        <v>129</v>
      </c>
      <c r="C4" s="38" t="s">
        <v>82</v>
      </c>
      <c r="D4" s="38" t="s">
        <v>86</v>
      </c>
      <c r="E4" s="38" t="s">
        <v>135</v>
      </c>
    </row>
    <row r="5" spans="1:5" x14ac:dyDescent="0.2">
      <c r="A5" s="126" t="s">
        <v>153</v>
      </c>
      <c r="B5">
        <v>1727</v>
      </c>
      <c r="C5">
        <v>0.33</v>
      </c>
      <c r="D5">
        <f>SUM(B5*C5)</f>
        <v>569.91000000000008</v>
      </c>
      <c r="E5" s="44">
        <f>SUM(D5*27.41)</f>
        <v>15621.233100000003</v>
      </c>
    </row>
    <row r="6" spans="1:5" x14ac:dyDescent="0.2">
      <c r="A6" s="126" t="s">
        <v>148</v>
      </c>
      <c r="B6" s="222">
        <v>56</v>
      </c>
      <c r="C6">
        <v>1</v>
      </c>
      <c r="D6" s="201">
        <f>SUM(B6*C6)</f>
        <v>56</v>
      </c>
      <c r="E6" s="224">
        <f>SUM(D6*27.41)</f>
        <v>1534.96</v>
      </c>
    </row>
    <row r="7" spans="1:5" x14ac:dyDescent="0.2">
      <c r="A7" s="126"/>
      <c r="B7" s="31">
        <f>SUM(B5:B6)</f>
        <v>1783</v>
      </c>
      <c r="D7" s="140">
        <f>SUM(D5:D6)</f>
        <v>625.91000000000008</v>
      </c>
      <c r="E7" s="18">
        <f>SUM(E5:E6)</f>
        <v>17156.193100000004</v>
      </c>
    </row>
    <row r="8" spans="1:5" x14ac:dyDescent="0.2">
      <c r="A8" s="31" t="s">
        <v>155</v>
      </c>
      <c r="D8" s="201"/>
      <c r="E8" s="44"/>
    </row>
    <row r="9" spans="1:5" x14ac:dyDescent="0.2">
      <c r="A9" s="126" t="s">
        <v>147</v>
      </c>
      <c r="B9">
        <v>573</v>
      </c>
      <c r="C9">
        <v>1.5</v>
      </c>
      <c r="D9" s="201">
        <f>SUM(B9*C9)</f>
        <v>859.5</v>
      </c>
      <c r="E9" s="44">
        <f>SUM(D9*27.41)</f>
        <v>23558.895</v>
      </c>
    </row>
    <row r="10" spans="1:5" x14ac:dyDescent="0.2">
      <c r="A10" s="126" t="s">
        <v>152</v>
      </c>
      <c r="B10">
        <v>573</v>
      </c>
      <c r="C10">
        <v>0.25</v>
      </c>
      <c r="D10" s="201">
        <f>SUM(B10*C10)</f>
        <v>143.25</v>
      </c>
      <c r="E10" s="44">
        <f>SUM(D10*27.41)</f>
        <v>3926.4825000000001</v>
      </c>
    </row>
    <row r="11" spans="1:5" x14ac:dyDescent="0.2">
      <c r="A11" s="126" t="s">
        <v>154</v>
      </c>
      <c r="B11" s="223">
        <v>6500</v>
      </c>
      <c r="C11">
        <v>1</v>
      </c>
      <c r="D11" s="225">
        <f>SUM(B11*C11)</f>
        <v>6500</v>
      </c>
      <c r="E11" s="226">
        <f>SUM(D11*27.41)</f>
        <v>178165</v>
      </c>
    </row>
    <row r="12" spans="1:5" x14ac:dyDescent="0.2">
      <c r="B12">
        <f>SUM(B9:B11)</f>
        <v>7646</v>
      </c>
      <c r="D12" s="140">
        <f>SUM(D9:D11)</f>
        <v>7502.75</v>
      </c>
      <c r="E12" s="227">
        <f>SUM(E9:E11)</f>
        <v>205650.3775</v>
      </c>
    </row>
    <row r="13" spans="1:5" x14ac:dyDescent="0.2">
      <c r="A13" s="126" t="s">
        <v>149</v>
      </c>
    </row>
    <row r="14" spans="1:5" x14ac:dyDescent="0.2">
      <c r="A14" s="126" t="s">
        <v>150</v>
      </c>
    </row>
    <row r="15" spans="1:5" x14ac:dyDescent="0.2">
      <c r="A15" s="126" t="s">
        <v>151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Justification Statement Numbers</vt:lpstr>
      <vt:lpstr>applications by program-0029</vt:lpstr>
      <vt:lpstr>applications by form 0071 </vt:lpstr>
      <vt:lpstr>post-award forms 0071</vt:lpstr>
      <vt:lpstr>% of resp report elect.</vt:lpstr>
      <vt:lpstr>Standard Forms</vt:lpstr>
    </vt:vector>
  </TitlesOfParts>
  <Company>NEH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2011-05-17T16:08:16Z</cp:lastPrinted>
  <dcterms:created xsi:type="dcterms:W3CDTF">2003-11-06T20:02:16Z</dcterms:created>
  <dcterms:modified xsi:type="dcterms:W3CDTF">2012-09-19T20:20:37Z</dcterms:modified>
</cp:coreProperties>
</file>