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13.xml" ContentType="application/vnd.ms-excel.controlproperties+xml"/>
  <Override PartName="/xl/ctrlProps/ctrlProp7.xml" ContentType="application/vnd.ms-excel.controlproperties+xml"/>
  <Override PartName="/xl/ctrlProps/ctrlProp8.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11.xml" ContentType="application/vnd.ms-excel.controlproperties+xml"/>
  <Override PartName="/xl/ctrlProps/ctrlProp12.xml" ContentType="application/vnd.ms-excel.controlproperties+xml"/>
  <Override PartName="/xl/ctrlProps/ctrlProp5.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8C4F1C90-05EB-6A55-5F09-09C24B55AC0B}"/>
  <workbookPr codeName="ThisWorkbook" autoCompressPictures="0"/>
  <bookViews>
    <workbookView xWindow="8760" yWindow="30" windowWidth="15480" windowHeight="11640"/>
  </bookViews>
  <sheets>
    <sheet name="Annual Report Data" sheetId="1" r:id="rId1"/>
    <sheet name="Alternative Fuel LDVs" sheetId="2" r:id="rId2"/>
    <sheet name="Alternative Fuel Med-Hvy Veh" sheetId="5" r:id="rId3"/>
    <sheet name="LD Emerging Technology Vehicles" sheetId="6" r:id="rId4"/>
    <sheet name="HD Emerging Technology Vehicle" sheetId="10" r:id="rId5"/>
    <sheet name="Refueling Infrastructure" sheetId="8" r:id="rId6"/>
    <sheet name="Alt Fuel Non-Road Eqpmt" sheetId="11" r:id="rId7"/>
    <sheet name="Definitions" sheetId="9" r:id="rId8"/>
    <sheet name="Lists" sheetId="4" r:id="rId9"/>
  </sheets>
  <definedNames>
    <definedName name="AFV_count">'Alternative Fuel LDVs'!$B$34</definedName>
    <definedName name="Applied_credits">'Annual Report Data'!$D$82</definedName>
    <definedName name="Banked_credits">'Annual Report Data'!$D$27</definedName>
    <definedName name="Biodiesel_chkVeh">'Annual Report Data'!$C$62</definedName>
    <definedName name="Biodiesel_Credits">'Annual Report Data'!$D$76</definedName>
    <definedName name="chk_certify_infrastructure">'Refueling Infrastructure'!$F$18</definedName>
    <definedName name="chk_nonroad_purchase">'Alt Fuel Non-Road Eqpmt'!$F$13</definedName>
    <definedName name="chk_purchase_by_fleet">'Refueling Infrastructure'!$F$15</definedName>
    <definedName name="Conv_Configuration">Lists!$J$27</definedName>
    <definedName name="Conventional_fuels">Lists!$J$20:$J$21</definedName>
    <definedName name="Conversion_Mode">Lists!$Q$5:$Q$7</definedName>
    <definedName name="Credit_balance">'Annual Report Data'!$D$86</definedName>
    <definedName name="Credit_Requirement">'Annual Report Data'!$D$40</definedName>
    <definedName name="Credits_sold">'Annual Report Data'!$H$95</definedName>
    <definedName name="Credits_to_bank">'Annual Report Data'!$D$115</definedName>
    <definedName name="Current_AFV">'Alternative Fuel LDVs'!$B$34:$O$34</definedName>
    <definedName name="Current_INFR" localSheetId="6">'Refueling Infrastructure'!$B$34:$J$34</definedName>
    <definedName name="Current_INFR">'Refueling Infrastructure'!$B$33:$J$33</definedName>
    <definedName name="Current_nonroad">'Alt Fuel Non-Road Eqpmt'!$B$25:$I$25</definedName>
    <definedName name="Dedicated">Lists!$N$10</definedName>
    <definedName name="def_AFV_requirement">Definitions!$B$20</definedName>
    <definedName name="def_banked_credits">Definitions!$B$12</definedName>
    <definedName name="def_emergingtech_credits">Definitions!$B$82</definedName>
    <definedName name="def_ETV_codes">Definitions!$B$84</definedName>
    <definedName name="def_ETV_credit_basis">Definitions!$B$101</definedName>
    <definedName name="def_ETV_engines">Definitions!$B$122</definedName>
    <definedName name="def_InService_date">Definitions!$B$104</definedName>
    <definedName name="def_LDAltFuels">Definitions!$B$40</definedName>
    <definedName name="def_LDV_category">Definitions!$B$28</definedName>
    <definedName name="def_LDV_count">Definitions!$B$18</definedName>
    <definedName name="def_MHAltFuels">Definitions!$B$65</definedName>
    <definedName name="def_MHV_categories">Definitions!$B$54</definedName>
    <definedName name="def_priorAFVs">Definitions!$B$16</definedName>
    <definedName name="def_publicize">Definitions!$B$14</definedName>
    <definedName name="Dual">Lists!$N$13:$N$13</definedName>
    <definedName name="Earned_credits">'Annual Report Data'!$D$78</definedName>
    <definedName name="Electricity">Lists!$J$24</definedName>
    <definedName name="ETAFVs" localSheetId="4">'HD Emerging Technology Vehicle'!$F$8</definedName>
    <definedName name="ETAFVs">'LD Emerging Technology Vehicles'!$F$8</definedName>
    <definedName name="Fleet_ID">'Annual Report Data'!$D$14</definedName>
    <definedName name="Fleet_name">'Annual Report Data'!$D$15</definedName>
    <definedName name="Fleet_Type">'Annual Report Data'!$D$18</definedName>
    <definedName name="Fleet_Types">Lists!$W$5:$W$7</definedName>
    <definedName name="Fuel_Configuration">Lists!$N$5:$N$6</definedName>
    <definedName name="Fuel_Types">Lists!$J$5:$J$14</definedName>
    <definedName name="Gallons_B100">'Annual Report Data'!$D$74</definedName>
    <definedName name="HAFV_count">'Alternative Fuel Med-Hvy Veh'!$B$26</definedName>
    <definedName name="HCurrent_AFV">'Alternative Fuel Med-Hvy Veh'!$B$26:$O$26</definedName>
    <definedName name="HD_emergingtech_credits">'HD Emerging Technology Vehicle'!$F$31</definedName>
    <definedName name="HD_ETV_Category_Codes">Lists!$B$45:$F$51</definedName>
    <definedName name="HD_ETV_Category_List">Lists!$B$45:$B$51</definedName>
    <definedName name="HDAFV_credits">'Annual Report Data'!$D$113</definedName>
    <definedName name="HDAFV_ValidVeh">'Alternative Fuel Med-Hvy Veh'!$D$8</definedName>
    <definedName name="HDET_ACQ_CR">'HD Emerging Technology Vehicle'!$F$29</definedName>
    <definedName name="HDET_INV_CR">'HD Emerging Technology Vehicle'!$F$26</definedName>
    <definedName name="HTAFV_count">'HD Emerging Technology Vehicle'!$B$57</definedName>
    <definedName name="HTCurrent_AFV">'HD Emerging Technology Vehicle'!$B$57:$Q$57</definedName>
    <definedName name="INFR_count" localSheetId="6">'Refueling Infrastructure'!$B$34</definedName>
    <definedName name="INFR_count">'Refueling Infrastructure'!$B$33</definedName>
    <definedName name="Infrastructure_credits" localSheetId="6">'Alt Fuel Non-Road Eqpmt'!$E$10</definedName>
    <definedName name="Infrastructure_credits">'Refueling Infrastructure'!$E$11</definedName>
    <definedName name="LD_ETV_Category_Codes">Lists!$B$37:$F$44</definedName>
    <definedName name="LD_ETV_Category_List">Lists!$B$37:$B$44</definedName>
    <definedName name="LDAFV_credits">'Alternative Fuel LDVs'!$D$9</definedName>
    <definedName name="LDET_INV_CR">'LD Emerging Technology Vehicles'!$F$24</definedName>
    <definedName name="LDV_badvehicles">'Alternative Fuel LDVs'!$D$10</definedName>
    <definedName name="LDV_Category_Codes">Lists!$B$4:$F$14</definedName>
    <definedName name="LDV_Category_List">Lists!$B$5:$B$14</definedName>
    <definedName name="LDV_count">'Annual Report Data'!$D$38</definedName>
    <definedName name="LightDuty_Indicator">Lists!$Y$18:$Y$19</definedName>
    <definedName name="loc_annual_rpt_data">'Annual Report Data'!$B$42</definedName>
    <definedName name="Loc_annual_rpt_main">'Annual Report Data'!$B$13</definedName>
    <definedName name="Loc_HD_emerging_tech">'HD Emerging Technology Vehicle'!$B$2</definedName>
    <definedName name="Loc_infrastructure">'Refueling Infrastructure'!$B$20</definedName>
    <definedName name="Loc_LD_emerging_tech">'LD Emerging Technology Vehicles'!$B$36</definedName>
    <definedName name="Loc_LDAFV">'Alternative Fuel LDVs'!$B$13</definedName>
    <definedName name="Loc_MedAFVs">'Alternative Fuel Med-Hvy Veh'!$B$10</definedName>
    <definedName name="Loc_nonroad">'Alt Fuel Non-Road Eqpmt'!$B$2</definedName>
    <definedName name="Macro_Notice">Lists!$O$17</definedName>
    <definedName name="Make">Lists!$AD$5:$AD$55</definedName>
    <definedName name="MHV_Category_Codes">Lists!$B$18:$F$26</definedName>
    <definedName name="MHV_Category_List">Lists!$B$18:$B$26</definedName>
    <definedName name="MYend">'Annual Report Data'!$H$36</definedName>
    <definedName name="MYstart">'Annual Report Data'!$F$36</definedName>
    <definedName name="NonRoad_count">'Alt Fuel Non-Road Eqpmt'!$B$25</definedName>
    <definedName name="POC_ID">'Annual Report Data'!$H$14</definedName>
    <definedName name="Purchased_credits">'Annual Report Data'!$D$95</definedName>
    <definedName name="Remainder_HDEmerging">'HD Emerging Technology Vehicle'!$F$32</definedName>
    <definedName name="Remainder_Infrastructure">'Refueling Infrastructure'!$E$12</definedName>
    <definedName name="Remainder_LDEmerging">'LD Emerging Technology Vehicles'!$F$30</definedName>
    <definedName name="Remainder_nonroad">'Alt Fuel Non-Road Eqpmt'!$D$9</definedName>
    <definedName name="SE_Fuel_Types">Lists!$J$30:$J$39</definedName>
    <definedName name="States">Lists!$AB$5:$AB$57</definedName>
    <definedName name="TAFV_count">'LD Emerging Technology Vehicles'!$B$57</definedName>
    <definedName name="TCurrent_AFV">'LD Emerging Technology Vehicles'!$B$57:$Q$57</definedName>
    <definedName name="Total_Fleet_credits">'Annual Report Data'!$D$84</definedName>
    <definedName name="Transfer_Types">Lists!$W$10:$W$12</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O39" i="6"/>
  <c r="O43"/>
  <c r="O46"/>
  <c r="O47"/>
  <c r="O38"/>
  <c r="O40"/>
  <c r="O41"/>
  <c r="O42"/>
  <c r="O44"/>
  <c r="O45"/>
  <c r="O48"/>
  <c r="O49"/>
  <c r="O50"/>
  <c r="O51"/>
  <c r="O52"/>
  <c r="O53"/>
  <c r="O54"/>
  <c r="O55"/>
  <c r="O56"/>
  <c r="O57"/>
  <c r="C38" i="10"/>
  <c r="C42"/>
  <c r="C43"/>
  <c r="C44"/>
  <c r="C39"/>
  <c r="C40"/>
  <c r="C41"/>
  <c r="C45"/>
  <c r="C46"/>
  <c r="C47"/>
  <c r="C48"/>
  <c r="O48"/>
  <c r="C49"/>
  <c r="O49"/>
  <c r="C50"/>
  <c r="O50"/>
  <c r="C51"/>
  <c r="O51"/>
  <c r="C52"/>
  <c r="O52"/>
  <c r="C53"/>
  <c r="O53"/>
  <c r="C54"/>
  <c r="O54"/>
  <c r="C55"/>
  <c r="O55"/>
  <c r="C56"/>
  <c r="O56"/>
  <c r="C57"/>
  <c r="O57"/>
  <c r="R40" i="6"/>
  <c r="R41"/>
  <c r="R42"/>
  <c r="R43"/>
  <c r="R44"/>
  <c r="R45"/>
  <c r="R46"/>
  <c r="R47"/>
  <c r="R48"/>
  <c r="R49"/>
  <c r="R50"/>
  <c r="R51"/>
  <c r="R52"/>
  <c r="R53"/>
  <c r="R54"/>
  <c r="R55"/>
  <c r="R56"/>
  <c r="R57"/>
  <c r="R38"/>
  <c r="R39"/>
  <c r="C25" i="11"/>
  <c r="I25"/>
  <c r="C24"/>
  <c r="I24"/>
  <c r="C23"/>
  <c r="I23"/>
  <c r="C22"/>
  <c r="I22"/>
  <c r="F36" i="1"/>
  <c r="H36"/>
  <c r="C33" i="8"/>
  <c r="J33"/>
  <c r="C32"/>
  <c r="J32"/>
  <c r="C31"/>
  <c r="J31"/>
  <c r="C30"/>
  <c r="J30"/>
  <c r="D55" i="10"/>
  <c r="D51"/>
  <c r="C26" i="5"/>
  <c r="C25"/>
  <c r="C24"/>
  <c r="C23"/>
  <c r="C22"/>
  <c r="C34" i="2"/>
  <c r="C33"/>
  <c r="C32"/>
  <c r="C31"/>
  <c r="C30"/>
  <c r="C14" i="5"/>
  <c r="C15"/>
  <c r="C16"/>
  <c r="C17"/>
  <c r="C18"/>
  <c r="C19"/>
  <c r="C20"/>
  <c r="C21"/>
  <c r="C19" i="2"/>
  <c r="C20"/>
  <c r="C21"/>
  <c r="C22"/>
  <c r="C23"/>
  <c r="C24"/>
  <c r="C25"/>
  <c r="C26"/>
  <c r="C27"/>
  <c r="C28"/>
  <c r="C29"/>
  <c r="C17" i="11"/>
  <c r="C18"/>
  <c r="C19"/>
  <c r="C20"/>
  <c r="C21"/>
  <c r="C16"/>
  <c r="I21"/>
  <c r="D53" i="10"/>
  <c r="D57"/>
  <c r="Q50"/>
  <c r="Q52"/>
  <c r="Q54"/>
  <c r="D50"/>
  <c r="Q51"/>
  <c r="D52"/>
  <c r="Q53"/>
  <c r="D54"/>
  <c r="Q55"/>
  <c r="D56"/>
  <c r="Q57"/>
  <c r="Q56"/>
  <c r="D55" i="6"/>
  <c r="D54"/>
  <c r="Q55"/>
  <c r="D56"/>
  <c r="D57"/>
  <c r="Q57"/>
  <c r="Q54"/>
  <c r="Q56"/>
  <c r="C29" i="8"/>
  <c r="J29"/>
  <c r="C28"/>
  <c r="J28"/>
  <c r="C27"/>
  <c r="J27"/>
  <c r="I20" i="11"/>
  <c r="I19"/>
  <c r="I18"/>
  <c r="I17"/>
  <c r="I16"/>
  <c r="D7"/>
  <c r="D8"/>
  <c r="D9"/>
  <c r="D49" i="1"/>
  <c r="C26" i="8"/>
  <c r="J26"/>
  <c r="C25"/>
  <c r="J25"/>
  <c r="C24"/>
  <c r="J24"/>
  <c r="C23"/>
  <c r="J23"/>
  <c r="B11"/>
  <c r="C22"/>
  <c r="J22"/>
  <c r="D9"/>
  <c r="D10"/>
  <c r="E9"/>
  <c r="E10"/>
  <c r="E76" i="1"/>
  <c r="D118"/>
  <c r="K118"/>
  <c r="D8" i="5"/>
  <c r="D109" i="1"/>
  <c r="D117"/>
  <c r="I117"/>
  <c r="D40"/>
  <c r="D114"/>
  <c r="G68"/>
  <c r="G69"/>
  <c r="G70"/>
  <c r="G71"/>
  <c r="E11" i="8"/>
  <c r="E12"/>
  <c r="G72" i="1"/>
  <c r="D74"/>
  <c r="C104"/>
  <c r="D76"/>
  <c r="D112"/>
  <c r="I118"/>
  <c r="F117"/>
  <c r="K117"/>
  <c r="F118"/>
  <c r="D47"/>
  <c r="D48" i="10"/>
  <c r="Q48"/>
  <c r="D49"/>
  <c r="Q49"/>
  <c r="F31"/>
  <c r="D59" i="1"/>
  <c r="J12" i="10"/>
  <c r="L12"/>
  <c r="J11"/>
  <c r="L11"/>
  <c r="J14"/>
  <c r="J13"/>
  <c r="L13"/>
  <c r="J16"/>
  <c r="J15"/>
  <c r="L14"/>
  <c r="D38" i="6"/>
  <c r="Q38"/>
  <c r="D39"/>
  <c r="D51"/>
  <c r="Q51"/>
  <c r="D41"/>
  <c r="D42"/>
  <c r="D43"/>
  <c r="D45"/>
  <c r="D47"/>
  <c r="D52"/>
  <c r="Q52"/>
  <c r="D46"/>
  <c r="Q43"/>
  <c r="D44"/>
  <c r="D48"/>
  <c r="D49"/>
  <c r="Q49"/>
  <c r="D53"/>
  <c r="Q53"/>
  <c r="D50"/>
  <c r="Q50"/>
  <c r="Q48"/>
  <c r="D40"/>
  <c r="Q44"/>
  <c r="Q46"/>
  <c r="Q41"/>
  <c r="J18" i="10"/>
  <c r="J17"/>
  <c r="Q47" i="6"/>
  <c r="D51" i="1"/>
  <c r="Q45" i="6"/>
  <c r="Q42"/>
  <c r="Q40"/>
  <c r="L15" i="10"/>
  <c r="Q39" i="6"/>
  <c r="J20" i="10"/>
  <c r="J19"/>
  <c r="L18"/>
  <c r="L17"/>
  <c r="L16"/>
  <c r="D111" i="1"/>
  <c r="D53"/>
  <c r="D78"/>
  <c r="J22" i="10"/>
  <c r="J21"/>
  <c r="L19"/>
  <c r="L11" i="6"/>
  <c r="C80" i="1"/>
  <c r="E82"/>
  <c r="D84"/>
  <c r="D86"/>
  <c r="C105"/>
  <c r="D80"/>
  <c r="J23" i="10"/>
  <c r="L20"/>
  <c r="L12" i="6"/>
  <c r="D115" i="1"/>
  <c r="D116"/>
  <c r="C88"/>
  <c r="J24" i="10"/>
  <c r="L13" i="6"/>
  <c r="L21" i="10"/>
  <c r="J25"/>
  <c r="L22"/>
  <c r="L14" i="6"/>
  <c r="L25" i="10"/>
  <c r="L24"/>
  <c r="J26"/>
  <c r="L26"/>
  <c r="L23"/>
  <c r="L15" i="6"/>
  <c r="J27" i="10"/>
  <c r="L27"/>
  <c r="L16" i="6"/>
  <c r="J28" i="10"/>
  <c r="L28"/>
  <c r="L18" i="6"/>
  <c r="L17"/>
  <c r="J29" i="10"/>
  <c r="L29"/>
  <c r="L19" i="6"/>
  <c r="J30" i="10"/>
  <c r="L30"/>
  <c r="J9"/>
  <c r="L20" i="6"/>
  <c r="L21"/>
  <c r="F14" i="10"/>
  <c r="F17"/>
  <c r="L22" i="6"/>
  <c r="F15" i="10"/>
  <c r="F19"/>
  <c r="F16"/>
  <c r="L23" i="6"/>
  <c r="L24"/>
  <c r="L25"/>
  <c r="L26"/>
  <c r="L29"/>
  <c r="L28"/>
  <c r="L30"/>
  <c r="L27"/>
  <c r="J9"/>
  <c r="F16"/>
  <c r="F17"/>
</calcChain>
</file>

<file path=xl/comments1.xml><?xml version="1.0" encoding="utf-8"?>
<comments xmlns="http://schemas.openxmlformats.org/spreadsheetml/2006/main">
  <authors>
    <author>dsteward</author>
  </authors>
  <commentList>
    <comment ref="B2" authorId="0">
      <text>
        <r>
          <rPr>
            <sz val="8"/>
            <color indexed="81"/>
            <rFont val="Tahoma"/>
            <family val="2"/>
          </rPr>
          <t xml:space="preserve">Enter data for medium and heavy duty vehicles on the Alternative Fuel Med-Hvy Veh sheet
</t>
        </r>
      </text>
    </comment>
  </commentList>
</comments>
</file>

<file path=xl/comments2.xml><?xml version="1.0" encoding="utf-8"?>
<comments xmlns="http://schemas.openxmlformats.org/spreadsheetml/2006/main">
  <authors>
    <author>dsteward</author>
  </authors>
  <commentList>
    <comment ref="B2" authorId="0">
      <text>
        <r>
          <rPr>
            <sz val="8"/>
            <color indexed="81"/>
            <rFont val="Tahoma"/>
            <family val="2"/>
          </rPr>
          <t xml:space="preserve">Enter data for light duty vehicles on the Alternative Fuel LDVs sheet
</t>
        </r>
      </text>
    </comment>
    <comment ref="G10" authorId="0">
      <text>
        <r>
          <rPr>
            <sz val="8"/>
            <color indexed="81"/>
            <rFont val="Tahoma"/>
            <family val="2"/>
          </rPr>
          <t xml:space="preserve">Enter the vehicle manufacture model year
</t>
        </r>
      </text>
    </comment>
  </commentList>
</comments>
</file>

<file path=xl/comments3.xml><?xml version="1.0" encoding="utf-8"?>
<comments xmlns="http://schemas.openxmlformats.org/spreadsheetml/2006/main">
  <authors>
    <author>dsteward</author>
  </authors>
  <commentList>
    <comment ref="B2" authorId="0">
      <text>
        <r>
          <rPr>
            <sz val="8"/>
            <color indexed="81"/>
            <rFont val="Tahoma"/>
            <family val="2"/>
          </rPr>
          <t xml:space="preserve">Enter data for medium and heavy duty vehicles on the Alternative Fuel Med-Hvy Veh sheet
</t>
        </r>
      </text>
    </comment>
  </commentList>
</comments>
</file>

<file path=xl/comments4.xml><?xml version="1.0" encoding="utf-8"?>
<comments xmlns="http://schemas.openxmlformats.org/spreadsheetml/2006/main">
  <authors>
    <author>dsteward</author>
  </authors>
  <commentList>
    <comment ref="B2" authorId="0">
      <text>
        <r>
          <rPr>
            <sz val="8"/>
            <color indexed="81"/>
            <rFont val="Tahoma"/>
            <family val="2"/>
          </rPr>
          <t xml:space="preserve">Enter data for medium and heavy duty vehicles on the Alternative Fuel Med-Hvy Veh sheet
</t>
        </r>
      </text>
    </comment>
  </commentList>
</comments>
</file>

<file path=xl/comments5.xml><?xml version="1.0" encoding="utf-8"?>
<comments xmlns="http://schemas.openxmlformats.org/spreadsheetml/2006/main">
  <authors>
    <author>dsteward</author>
  </authors>
  <commentList>
    <comment ref="B2" authorId="0">
      <text>
        <r>
          <rPr>
            <sz val="8"/>
            <color indexed="81"/>
            <rFont val="Tahoma"/>
            <family val="2"/>
          </rPr>
          <t xml:space="preserve">Enter data for medium and heavy duty vehicles on the Alternative Fuel Med-Hvy Veh sheet
</t>
        </r>
      </text>
    </comment>
  </commentList>
</comments>
</file>

<file path=xl/comments6.xml><?xml version="1.0" encoding="utf-8"?>
<comments xmlns="http://schemas.openxmlformats.org/spreadsheetml/2006/main">
  <authors>
    <author>dsteward</author>
  </authors>
  <commentList>
    <comment ref="N4" authorId="0">
      <text>
        <r>
          <rPr>
            <b/>
            <sz val="8"/>
            <color indexed="81"/>
            <rFont val="Tahoma"/>
            <family val="2"/>
          </rPr>
          <t>dsteward:</t>
        </r>
        <r>
          <rPr>
            <sz val="8"/>
            <color indexed="81"/>
            <rFont val="Tahoma"/>
            <family val="2"/>
          </rPr>
          <t xml:space="preserve">
For EISA 133, Duel and Flex are combined as Duel, but we can leave separate for sorting. Propose deleting "Cell" for fuel cell vehicle as it is redundent and a FCEV could be either dedicated or duel fuel</t>
        </r>
      </text>
    </comment>
    <comment ref="N9" authorId="0">
      <text>
        <r>
          <rPr>
            <b/>
            <sz val="8"/>
            <color indexed="81"/>
            <rFont val="Tahoma"/>
            <family val="2"/>
          </rPr>
          <t>dsteward:</t>
        </r>
        <r>
          <rPr>
            <sz val="8"/>
            <color indexed="81"/>
            <rFont val="Tahoma"/>
            <family val="2"/>
          </rPr>
          <t xml:space="preserve">
For EISA 133, Duel and Flex are combined as Duel, but we can leave separate for sorting. Propose deleting "Cell" for fuel cell vehicle as it is redundent and a FCEV could be either dedicated or duel fuel</t>
        </r>
      </text>
    </comment>
    <comment ref="N12" authorId="0">
      <text>
        <r>
          <rPr>
            <b/>
            <sz val="8"/>
            <color indexed="81"/>
            <rFont val="Tahoma"/>
            <family val="2"/>
          </rPr>
          <t>dsteward:</t>
        </r>
        <r>
          <rPr>
            <sz val="8"/>
            <color indexed="81"/>
            <rFont val="Tahoma"/>
            <family val="2"/>
          </rPr>
          <t xml:space="preserve">
For EISA 133, Duel and Flex are combined as Duel, but we can leave separate for sorting. Propose deleting "Cell" for fuel cell vehicle as it is redundent and a FCEV could be either dedicated or duel fuel</t>
        </r>
      </text>
    </comment>
  </commentList>
</comments>
</file>

<file path=xl/sharedStrings.xml><?xml version="1.0" encoding="utf-8"?>
<sst xmlns="http://schemas.openxmlformats.org/spreadsheetml/2006/main" count="894" uniqueCount="487">
  <si>
    <t>Alternative Fuel Vehicle Credits</t>
  </si>
  <si>
    <t>Local name:</t>
  </si>
  <si>
    <t>City:</t>
  </si>
  <si>
    <t>Zip (xxxxx-xxxx):</t>
  </si>
  <si>
    <t>Model Year Data</t>
  </si>
  <si>
    <t>Vehicle Number</t>
  </si>
  <si>
    <t>Make</t>
  </si>
  <si>
    <t>Model</t>
  </si>
  <si>
    <t>Vehicle Category Code</t>
  </si>
  <si>
    <t>Model Year</t>
  </si>
  <si>
    <t>Acquisition Date</t>
  </si>
  <si>
    <t>Conversion Mode</t>
  </si>
  <si>
    <t>Conversion Date</t>
  </si>
  <si>
    <t>Fuel Type</t>
  </si>
  <si>
    <t>Zip Code</t>
  </si>
  <si>
    <t>Point of Contact Information</t>
  </si>
  <si>
    <t>Parent Organization:</t>
  </si>
  <si>
    <t>Reporting Model Year:</t>
  </si>
  <si>
    <t>State:</t>
  </si>
  <si>
    <t>Notes:</t>
  </si>
  <si>
    <t>1. Acquisition dates must not be earlier than 10/24/92 or later than Aug. 31 of the year for which you are reporting</t>
  </si>
  <si>
    <t>Fleet ID Number:</t>
  </si>
  <si>
    <t>POC ID Number:</t>
  </si>
  <si>
    <t>2. Conversion dates for self-converted vehicles (SCon) must be within 4 months of the acquisition date (except vehicles acquired between 10/14/92 and 8/31/96 that can be converted up to 4 months after the fleet's acquisition reguirements begin)</t>
  </si>
  <si>
    <r>
      <t>Publicize Fleet</t>
    </r>
    <r>
      <rPr>
        <sz val="10"/>
        <rFont val="MS Sans Serif"/>
        <family val="2"/>
      </rPr>
      <t xml:space="preserve"> if it has Banked Credits:</t>
    </r>
  </si>
  <si>
    <r>
      <t xml:space="preserve">PLEASE DO </t>
    </r>
    <r>
      <rPr>
        <b/>
        <u/>
        <sz val="10"/>
        <rFont val="MS Sans Serif"/>
        <family val="2"/>
      </rPr>
      <t>NOT</t>
    </r>
    <r>
      <rPr>
        <sz val="10"/>
        <rFont val="MS Sans Serif"/>
        <family val="2"/>
      </rPr>
      <t xml:space="preserve"> CHANGE ANY OF THIS SPREADSHEET'S CELLS (e.g., by moving them or changing their format) OTHER THAN TO INSERT YOUR DATA IN THE APPROPRIATE CELLS. </t>
    </r>
  </si>
  <si>
    <r>
      <t>(</t>
    </r>
    <r>
      <rPr>
        <u/>
        <sz val="10"/>
        <rFont val="MS Sans Serif"/>
        <family val="2"/>
      </rPr>
      <t>Parent Organization</t>
    </r>
    <r>
      <rPr>
        <sz val="10"/>
        <rFont val="MS Sans Serif"/>
        <family val="2"/>
      </rPr>
      <t xml:space="preserve"> is parent company name, if applicable, for fuel provider fleet or state name for state fleet)</t>
    </r>
  </si>
  <si>
    <t>To submit your annual report using this spreadsheet form, insert your data into this form and save it on your computer.  Then send the completed spreadsheet file to L-3 Communications at afv_credit_acct@L-3com.com.  You may want to save the original form, before you fill it out, as a distinct file for future use.</t>
  </si>
  <si>
    <t>Form DOE/FCVT/101: Standard Compliance Reporting Spreadsheet</t>
  </si>
  <si>
    <r>
      <t>Conversion</t>
    </r>
    <r>
      <rPr>
        <b/>
        <sz val="10"/>
        <rFont val="MS Sans Serif"/>
        <family val="2"/>
      </rPr>
      <t>_</t>
    </r>
    <r>
      <rPr>
        <b/>
        <sz val="10"/>
        <rFont val="MS Sans Serif"/>
        <family val="2"/>
      </rPr>
      <t>Mode</t>
    </r>
  </si>
  <si>
    <t>OEM</t>
  </si>
  <si>
    <t>Pcon</t>
  </si>
  <si>
    <t>Scon</t>
  </si>
  <si>
    <t>Original Equipment Manufacturer</t>
  </si>
  <si>
    <t>Previously Converted by Another Owner</t>
  </si>
  <si>
    <t>Self Converted by Present Owner</t>
  </si>
  <si>
    <t>Fuel_Configuration</t>
  </si>
  <si>
    <t>Dedicated Fuel</t>
  </si>
  <si>
    <t>Dual Fuel/Bi-Fuel (can switch between fuels, eg, CNG/Gasoline)</t>
  </si>
  <si>
    <t>Ded</t>
  </si>
  <si>
    <t>Dual</t>
  </si>
  <si>
    <t>Fuel_Types</t>
  </si>
  <si>
    <t>Compressed Natural Gas</t>
  </si>
  <si>
    <t>Liquified Petroleum Gas (Propane)</t>
  </si>
  <si>
    <t>Electricity</t>
  </si>
  <si>
    <t>Liquified Natural Gas</t>
  </si>
  <si>
    <t>Hydrogen</t>
  </si>
  <si>
    <t>E85</t>
  </si>
  <si>
    <t>CNG</t>
  </si>
  <si>
    <t>LPG</t>
  </si>
  <si>
    <t>Elec</t>
  </si>
  <si>
    <t>LNG</t>
  </si>
  <si>
    <t>Hydr</t>
  </si>
  <si>
    <t>B100</t>
  </si>
  <si>
    <t>Pser</t>
  </si>
  <si>
    <r>
      <t>LightDuty</t>
    </r>
    <r>
      <rPr>
        <b/>
        <sz val="10"/>
        <rFont val="MS Sans Serif"/>
        <family val="2"/>
      </rPr>
      <t>_</t>
    </r>
    <r>
      <rPr>
        <b/>
        <sz val="10"/>
        <rFont val="MS Sans Serif"/>
        <family val="2"/>
      </rPr>
      <t>Indicator</t>
    </r>
  </si>
  <si>
    <t>Gross Vehicle Weight &lt; or = to 8500 lbs.</t>
  </si>
  <si>
    <t xml:space="preserve">Gross Vehicle Weight &gt; 8500 lbs. </t>
  </si>
  <si>
    <t>Y</t>
  </si>
  <si>
    <t>N</t>
  </si>
  <si>
    <t>Yes</t>
  </si>
  <si>
    <t>Banked Credits:</t>
  </si>
  <si>
    <t>COLOR KEY</t>
  </si>
  <si>
    <t>Calculated cells (do not enter values in these cells)</t>
  </si>
  <si>
    <t>Input cells</t>
  </si>
  <si>
    <t>P</t>
  </si>
  <si>
    <t>S</t>
  </si>
  <si>
    <t>B</t>
  </si>
  <si>
    <t>Alternative Fuel Provider</t>
  </si>
  <si>
    <t>State Agency</t>
  </si>
  <si>
    <t>Biodiesel Fuel Provider</t>
  </si>
  <si>
    <t>Fleet_Types</t>
  </si>
  <si>
    <t>Biodiesel Blend</t>
  </si>
  <si>
    <t>Gallons of B100</t>
  </si>
  <si>
    <t>Total</t>
  </si>
  <si>
    <t>Tank 1 blend</t>
  </si>
  <si>
    <t>Biodiesel Credits</t>
  </si>
  <si>
    <t>Biodiesel Used (gallons of B100):</t>
  </si>
  <si>
    <t>Biodiesel Use</t>
  </si>
  <si>
    <t>Light Duty Alternative Fuel Vehicle Data</t>
  </si>
  <si>
    <t>Annual Report Data</t>
  </si>
  <si>
    <t>Credits</t>
  </si>
  <si>
    <t>Light Duty Alternative Fuel Vehicle Credits</t>
  </si>
  <si>
    <t>Engine Configuration</t>
  </si>
  <si>
    <t>Medium and Heavy Duty Alternative Fuel Vehicle Credits</t>
  </si>
  <si>
    <t>VIN (17 char, no O, I)</t>
  </si>
  <si>
    <t>LDV_Category_Codes</t>
  </si>
  <si>
    <t>M100</t>
  </si>
  <si>
    <t>100% methanol</t>
  </si>
  <si>
    <t>Ethanol</t>
  </si>
  <si>
    <t>Denatured ethanol or other alcohols</t>
  </si>
  <si>
    <t>Mixtures containing 85% by volume of methanol, denatured ethanol, and other alcohols with gasoline</t>
  </si>
  <si>
    <t>PetLiq</t>
  </si>
  <si>
    <t>Coal derived liquid fuels</t>
  </si>
  <si>
    <t>Biodiesel 100% or other non-alcohol derived from biological materials</t>
  </si>
  <si>
    <t>P-Series blends</t>
  </si>
  <si>
    <t>added</t>
  </si>
  <si>
    <t>Leave blank</t>
  </si>
  <si>
    <t>Go to  "Alternative Fuel LDVs" sheet to enter or view light duty alternative fuel vehicles</t>
  </si>
  <si>
    <t>MHV_Category_Codes</t>
  </si>
  <si>
    <t>Total Credits</t>
  </si>
  <si>
    <t>Go to  "Alternative Fuel Med-Hvy Veh" sheet to enter or view medium or heavy duty alternative fuel vehicles</t>
  </si>
  <si>
    <t>Medium &amp; Heavy Duty Alternative Fuel Vehicle Data</t>
  </si>
  <si>
    <t>problem flag (e.g., duplicate VIN numbers)</t>
  </si>
  <si>
    <t>Credit Trades</t>
  </si>
  <si>
    <t>Transfer_Types</t>
  </si>
  <si>
    <t>This credit transfer has been approved</t>
  </si>
  <si>
    <t>A Proof of Credit Transfer form has been submitted for this transfer</t>
  </si>
  <si>
    <t>I intend to complete a credit transfer with another fleet</t>
  </si>
  <si>
    <t>Total earned and applied credits</t>
  </si>
  <si>
    <t>Number of credits purchased or planned</t>
  </si>
  <si>
    <t>Final check</t>
  </si>
  <si>
    <t>Example</t>
  </si>
  <si>
    <t>Fill in this table</t>
  </si>
  <si>
    <t>Credit Trade Status (Check One)</t>
  </si>
  <si>
    <t>Flags</t>
  </si>
  <si>
    <t>Fill out all green fields to receive credit. Duplicate VIN numbers and conversion dates outside the allowable time period will be highlighted</t>
  </si>
  <si>
    <t>Banked Credits Applied Toward Requirement</t>
  </si>
  <si>
    <t>Credits to Bank</t>
  </si>
  <si>
    <t>Banked Credit Balance</t>
  </si>
  <si>
    <t>Purchased Credits</t>
  </si>
  <si>
    <t>Credits Sold</t>
  </si>
  <si>
    <t>Alternative Fuel Vehicles Acquired Prior to Reporting</t>
  </si>
  <si>
    <t>Selling Fleet</t>
  </si>
  <si>
    <t>Date of Trade</t>
  </si>
  <si>
    <t>Purchases</t>
  </si>
  <si>
    <t>Sales</t>
  </si>
  <si>
    <t>Purchasing Fleet</t>
  </si>
  <si>
    <t>Emerging Technology Alternative Fuel Vehicle Data</t>
  </si>
  <si>
    <t>Pre-production or pre- commercially available vehicles of the following types; Fuel cell electric vehicle (FCEV), hybrid electric vehicle (HEV), medium or heavy duty electric vehicle (HVEV), neighborhood electric vehicle (NEV), plug-in electric drive vehicle (PHEV)</t>
  </si>
  <si>
    <t>ETV_Category_Codes</t>
  </si>
  <si>
    <t>Fuel cell electric vehicle</t>
  </si>
  <si>
    <t>Hybrid electric vehicle</t>
  </si>
  <si>
    <t>Medium or heavy duty electric vehicle</t>
  </si>
  <si>
    <t>Neighborhood electric vehicle</t>
  </si>
  <si>
    <t>Plug-in electric drive vehicle</t>
  </si>
  <si>
    <t>FCEV</t>
  </si>
  <si>
    <t>HEV</t>
  </si>
  <si>
    <t>HVEV</t>
  </si>
  <si>
    <t>NEV</t>
  </si>
  <si>
    <t>PHEV</t>
  </si>
  <si>
    <t>AHEV</t>
  </si>
  <si>
    <t>Fuel Type List</t>
  </si>
  <si>
    <t>APHEV</t>
  </si>
  <si>
    <t>DPHEV</t>
  </si>
  <si>
    <t>ALDV</t>
  </si>
  <si>
    <t>Fuel Type Lists</t>
  </si>
  <si>
    <t>EV</t>
  </si>
  <si>
    <t>Fuel Configuration</t>
  </si>
  <si>
    <t>AFCEV</t>
  </si>
  <si>
    <t>Suggested changes per NOPR 133.</t>
  </si>
  <si>
    <t>Conventional_fuels</t>
  </si>
  <si>
    <t>Gasoline</t>
  </si>
  <si>
    <t>Diesel</t>
  </si>
  <si>
    <t>LDV_Category_List</t>
  </si>
  <si>
    <t>MHV_Category_List</t>
  </si>
  <si>
    <t>Light Duty Vehicles Acquired:</t>
  </si>
  <si>
    <t>Reporting Model Year AFV Acquisition Requirement</t>
  </si>
  <si>
    <t>Credits Obtained for Acquisition of Light Duty Altermative Fuel Vehicles</t>
  </si>
  <si>
    <t>Percentage of Pure Biodiesel (B100) in Blend (% by volume). Blend must be 20% or more B100</t>
  </si>
  <si>
    <t>Gallons of Biodiesel Blend Purchased for Use in Reporting Model Year</t>
  </si>
  <si>
    <t>Banked Credits Applied:</t>
  </si>
  <si>
    <t>Reporting Model Year Credit Balance</t>
  </si>
  <si>
    <t>Credit Activity Report Summary</t>
  </si>
  <si>
    <t>States</t>
  </si>
  <si>
    <t>AL</t>
  </si>
  <si>
    <t>AK</t>
  </si>
  <si>
    <t>AZ</t>
  </si>
  <si>
    <t>AR</t>
  </si>
  <si>
    <t>CA</t>
  </si>
  <si>
    <t>CO</t>
  </si>
  <si>
    <t>CT</t>
  </si>
  <si>
    <t>DE</t>
  </si>
  <si>
    <t>DC</t>
  </si>
  <si>
    <t>FL</t>
  </si>
  <si>
    <t>GA</t>
  </si>
  <si>
    <t>HI</t>
  </si>
  <si>
    <t>ID</t>
  </si>
  <si>
    <t>IL</t>
  </si>
  <si>
    <t>IN</t>
  </si>
  <si>
    <t>IA</t>
  </si>
  <si>
    <t>KS</t>
  </si>
  <si>
    <t>KY</t>
  </si>
  <si>
    <t>LA</t>
  </si>
  <si>
    <t>ME</t>
  </si>
  <si>
    <t>MT</t>
  </si>
  <si>
    <t>NE</t>
  </si>
  <si>
    <t>NV</t>
  </si>
  <si>
    <t>NH</t>
  </si>
  <si>
    <t>NJ</t>
  </si>
  <si>
    <t>NM</t>
  </si>
  <si>
    <t>NY</t>
  </si>
  <si>
    <t>NC</t>
  </si>
  <si>
    <t>ND</t>
  </si>
  <si>
    <t>OH</t>
  </si>
  <si>
    <t>OK</t>
  </si>
  <si>
    <t>OR</t>
  </si>
  <si>
    <t>MD</t>
  </si>
  <si>
    <t>MA</t>
  </si>
  <si>
    <t>MI</t>
  </si>
  <si>
    <t>MN</t>
  </si>
  <si>
    <t>MS</t>
  </si>
  <si>
    <t>MO</t>
  </si>
  <si>
    <t>PA</t>
  </si>
  <si>
    <t>RI</t>
  </si>
  <si>
    <t>SC</t>
  </si>
  <si>
    <t>SD</t>
  </si>
  <si>
    <t>TN</t>
  </si>
  <si>
    <t>TX</t>
  </si>
  <si>
    <t>UT</t>
  </si>
  <si>
    <t>VT</t>
  </si>
  <si>
    <t>VA</t>
  </si>
  <si>
    <t>WA</t>
  </si>
  <si>
    <t>WV</t>
  </si>
  <si>
    <t>WI</t>
  </si>
  <si>
    <t>WY</t>
  </si>
  <si>
    <t>Dedicated</t>
  </si>
  <si>
    <t>Vehicles greater than 8,500 lbs gross vehicle weight.</t>
  </si>
  <si>
    <t>Infrastructure Equipment</t>
  </si>
  <si>
    <t>Description</t>
  </si>
  <si>
    <t>Publicly Available?</t>
  </si>
  <si>
    <t>In-Service Date</t>
  </si>
  <si>
    <t>Refueling Infrastructure Investments</t>
  </si>
  <si>
    <t>Alternative fueling or charging/battery exchange stations</t>
  </si>
  <si>
    <t>Location (address)</t>
  </si>
  <si>
    <t>Alternative Fuel Type</t>
  </si>
  <si>
    <t>Investment</t>
  </si>
  <si>
    <t xml:space="preserve">Hybrid electric vehicle operated on gasoline or diesel. </t>
  </si>
  <si>
    <t>Fleet ID Number</t>
  </si>
  <si>
    <t>The Fleet ID assigned by the Vehicle Technologies Program when you registered the fleet. The Fleet ID is shown on your previous years' Standard Compliance Report.</t>
  </si>
  <si>
    <t>Fleet Type</t>
  </si>
  <si>
    <t>P - Alternative Fuel Provider, S - State Agency, B - Biodiesel Fuel Provider</t>
  </si>
  <si>
    <t>Parent Organization</t>
  </si>
  <si>
    <t>Parent company name, if applicable, for fuel provider fleet or state name for state fleet</t>
  </si>
  <si>
    <t>POC ID Number</t>
  </si>
  <si>
    <t>Banked Credits</t>
  </si>
  <si>
    <t>Publicize Fleet</t>
  </si>
  <si>
    <t>Click "yes" if you have banked credits you are willing to sell and wish to have your contact information published so that fleet managers wishing to buy credits may contact you.</t>
  </si>
  <si>
    <t>Alternative Fuel Vehicles Acquired Prior to first reporting year</t>
  </si>
  <si>
    <t>Reporting model year AFV acquisition requirement</t>
  </si>
  <si>
    <t>Credits Obtained for Acquisition of qualifying alternative refueling infrastructure</t>
  </si>
  <si>
    <t>Back to Annual Report</t>
  </si>
  <si>
    <t>Estimated credits to bank or Credits needed</t>
  </si>
  <si>
    <t>Back to Light Duty AFVs</t>
  </si>
  <si>
    <t>Back to Med/Hvy Duty AFVs</t>
  </si>
  <si>
    <t>more info</t>
  </si>
  <si>
    <t>Alternative Fuel List</t>
  </si>
  <si>
    <t>VIN (17 char, no O, I) Duplicate values will be highlighted in yellow</t>
  </si>
  <si>
    <t>Vehicle Categories (Medium and Heavy Duty Vehicles)</t>
  </si>
  <si>
    <t>Dual Fuel/Bi-Fuel (can switch between fuels, eg, CNG/Gasoline) or Flex Fuel (operates on mix of fuels, eg, alcohols/gasoline)</t>
  </si>
  <si>
    <t>to</t>
  </si>
  <si>
    <t>Investment Amount ($)</t>
  </si>
  <si>
    <t>Fill out all green fields to receive credit. Dates outside the allowable time period will be highlighted</t>
  </si>
  <si>
    <t>Eligible for Credit?</t>
  </si>
  <si>
    <t>Publically Available</t>
  </si>
  <si>
    <t>Private</t>
  </si>
  <si>
    <t>Investment Credits</t>
  </si>
  <si>
    <t>Total Investment in Eligible Equipment</t>
  </si>
  <si>
    <t>Emerging Technology Vehicle Category Codes</t>
  </si>
  <si>
    <t>Back to Emerging Technology Vehicles</t>
  </si>
  <si>
    <t>VIN (17 char, no O, I) Duplicate VIN numbers will be highlighted in yellow</t>
  </si>
  <si>
    <t>Vehicle Manufacture Model Year</t>
  </si>
  <si>
    <t>Ded - Dedicated fuel</t>
  </si>
  <si>
    <t>Engine Configuration Codes</t>
  </si>
  <si>
    <t>Eligible for Credit</t>
  </si>
  <si>
    <t>ZIP code</t>
  </si>
  <si>
    <t>Investment ($)</t>
  </si>
  <si>
    <t>Total Number of Eligible Emerging Technology Alternative Fuel Vehicles</t>
  </si>
  <si>
    <t>AHEV_H</t>
  </si>
  <si>
    <t>APHEV_H</t>
  </si>
  <si>
    <t>DPHEV_H</t>
  </si>
  <si>
    <t>EV_H</t>
  </si>
  <si>
    <t>AFCEV_H</t>
  </si>
  <si>
    <t>HEV_H</t>
  </si>
  <si>
    <t>PHEV_H</t>
  </si>
  <si>
    <t>Credits based on Investment</t>
  </si>
  <si>
    <t>Credits based on vehicle acquisition</t>
  </si>
  <si>
    <t>Maximum Investment Credit Allocation</t>
  </si>
  <si>
    <t>Total credits</t>
  </si>
  <si>
    <t>Emerging Technology Vehicles</t>
  </si>
  <si>
    <t>Must be one of the electric drive vehicle types listed below. May receive 1 credit for acquisition if they also qualify as an AFV, or the appropriate fractional credit if they do not qualify as an AFV</t>
  </si>
  <si>
    <t>Medium or heavy duty Plug-in hybrid electric vehicle that can operate on alternative fuel.</t>
  </si>
  <si>
    <t>Medium or heavy duty hybrid electric vehicle that can operate on alternative fuel.</t>
  </si>
  <si>
    <t>Medium or heavy duty fuel cell electric vehicle operating on an alternative fuel. Note that on-board reforming of natural gas would qualify as NG is an alternative fuel</t>
  </si>
  <si>
    <t>Medium or heavy duty hybrid electric vehicle operated on gasoline or diesel.</t>
  </si>
  <si>
    <t>Potential Credit Based on Acquisition</t>
  </si>
  <si>
    <t>Total number of potential credits based on acquisition alone</t>
  </si>
  <si>
    <t>Weighted Total Investment in Eligible Equipment</t>
  </si>
  <si>
    <t>Number of vehicles</t>
  </si>
  <si>
    <t>Total Number of Credits for All Vehicles (maximizing credit for largest investment vehicles)</t>
  </si>
  <si>
    <t>Number of Vehicles for which credit should be based on investment</t>
  </si>
  <si>
    <t>Total Number of Credits for Emerging Technology Vehicles</t>
  </si>
  <si>
    <t>Location reference</t>
  </si>
  <si>
    <t>Cumulative Investment Values Ranked Largest to Smallest based on Weighted Total Investment in Eligible Equipment</t>
  </si>
  <si>
    <t>Credits Based on Investment for These Vehicles</t>
  </si>
  <si>
    <t>Credits Based on Vehicle Acquisition for These Vehicles</t>
  </si>
  <si>
    <t>Vehicles less than or equal to 8,500 lbs gross vehicle weight</t>
  </si>
  <si>
    <t>Vehicle category table</t>
  </si>
  <si>
    <t>Base Credit on Investment or Vehicle Acquisition?</t>
  </si>
  <si>
    <t>Select "Acquisition" to base credit on the vehicle type (see column C for the value). Select "Investment" to base credit on investment. Credits based on investment can be pooled to reach the $25,000 per credit value.</t>
  </si>
  <si>
    <t>Investment or Acquisition</t>
  </si>
  <si>
    <t>Suggested allocation of credits between vehicle acquisition and investment</t>
  </si>
  <si>
    <t>Your selected allocation of credits between vehicle acquistion and investment</t>
  </si>
  <si>
    <t>Number of Vehicles for which credit is based on investment</t>
  </si>
  <si>
    <t>Number of vehicles for which credit is based on acquistion</t>
  </si>
  <si>
    <t>Credits based on acquisition</t>
  </si>
  <si>
    <t>Acquisition</t>
  </si>
  <si>
    <t>LD_ETV_Category_List</t>
  </si>
  <si>
    <t>Medium and Heavy Duty Emerging Technology Alternative Fuel Vehicle Data</t>
  </si>
  <si>
    <t>Non-Road Equipment</t>
  </si>
  <si>
    <t>Equipment is Operated on Alternative Fuel?</t>
  </si>
  <si>
    <t>Non-Road Equipment Investments</t>
  </si>
  <si>
    <t>Alternative fuel non-road equipment such as forklifts, tractors, and earth moving equipment. One credit is allocated for each $25,000 in investment up to a maximum of 5 credits.</t>
  </si>
  <si>
    <t>Credits Obtained for Acquisition of qualifying alternative fuel non-road equipment</t>
  </si>
  <si>
    <t>Go to  "Alternative Refueling Infrastructure" sheet to enter information</t>
  </si>
  <si>
    <t>Go to  "LD Emerging Technology Vehicles" sheet to enter or view light duty emerging technology alternative fuel vehicles</t>
  </si>
  <si>
    <t>Go to  "Alternative Fuel Non-Road Equipment" sheet to enter or view non-road equipment information</t>
  </si>
  <si>
    <t>Maximum Number of Credits for the Refueling Infrastructure Category</t>
  </si>
  <si>
    <t>Sum of all categories rounded to the nearest whole number</t>
  </si>
  <si>
    <t>Credits Toward Requirement</t>
  </si>
  <si>
    <t>Dual - Dual Fuel/Bi-Fuel (can switch between fuels, eg, CNG/Gasoline) or Flex Fuel (operates on mix of fuels, eg, alcohols/gasoline)</t>
  </si>
  <si>
    <t>Dedicated or dual</t>
  </si>
  <si>
    <t>dual</t>
  </si>
  <si>
    <t>Medium or heavy duty plug-in hybrid electric vehicle that meets the NHTSA criteria for dual fueled electric automobile.</t>
  </si>
  <si>
    <t>Credits (obtained after satisfying requirements)</t>
  </si>
  <si>
    <t>Conv_Configuration</t>
  </si>
  <si>
    <t>N/A</t>
  </si>
  <si>
    <t>Acura</t>
  </si>
  <si>
    <t>Aston Martin</t>
  </si>
  <si>
    <t>Audi</t>
  </si>
  <si>
    <t>Azure Dynamics</t>
  </si>
  <si>
    <t>Bentley</t>
  </si>
  <si>
    <t>BMW</t>
  </si>
  <si>
    <t>Bugatti</t>
  </si>
  <si>
    <t>Buick</t>
  </si>
  <si>
    <t>Cadillac</t>
  </si>
  <si>
    <t>Chevrolet</t>
  </si>
  <si>
    <t>Chrysler</t>
  </si>
  <si>
    <t>CODA Automotive</t>
  </si>
  <si>
    <t>Dodge</t>
  </si>
  <si>
    <t>Ferrari</t>
  </si>
  <si>
    <t>Fiat</t>
  </si>
  <si>
    <t>Ford</t>
  </si>
  <si>
    <t>GMC</t>
  </si>
  <si>
    <t>Honda</t>
  </si>
  <si>
    <t>Hyundai</t>
  </si>
  <si>
    <t>Infiniti</t>
  </si>
  <si>
    <t>Jaguar</t>
  </si>
  <si>
    <t>Jeep</t>
  </si>
  <si>
    <t>Kia</t>
  </si>
  <si>
    <t>Lamborghini</t>
  </si>
  <si>
    <t>Land Rover</t>
  </si>
  <si>
    <t>Lexus</t>
  </si>
  <si>
    <t>Lincoln</t>
  </si>
  <si>
    <t>Lotus</t>
  </si>
  <si>
    <t>Maserati</t>
  </si>
  <si>
    <t>Maybach</t>
  </si>
  <si>
    <t>Mazda</t>
  </si>
  <si>
    <t>McLaren Automotive</t>
  </si>
  <si>
    <t>Mercedes-Benz</t>
  </si>
  <si>
    <t>MINI</t>
  </si>
  <si>
    <t>Mitsubishi</t>
  </si>
  <si>
    <t>Nissan</t>
  </si>
  <si>
    <t>Porsche</t>
  </si>
  <si>
    <t>Ram</t>
  </si>
  <si>
    <t>Rolls-Royce</t>
  </si>
  <si>
    <t>Roush Performance</t>
  </si>
  <si>
    <t>Saab</t>
  </si>
  <si>
    <t>Scion</t>
  </si>
  <si>
    <t>smart</t>
  </si>
  <si>
    <t>Subaru</t>
  </si>
  <si>
    <t>Suzuki</t>
  </si>
  <si>
    <t>Toyota</t>
  </si>
  <si>
    <t>Volkswagen</t>
  </si>
  <si>
    <t>Volvo</t>
  </si>
  <si>
    <t>VPG</t>
  </si>
  <si>
    <t>Plug-in hybrid electric vehicle that can operate on alternative fuel for the non-electric portion of the fuel. See note above regarding selection of the Fuel Configuration. The user would be instructed to select the non-electric alternative fuel in the Fuel Types dropdown list.</t>
  </si>
  <si>
    <t>Plug-in hybrid electric vehicle that meets the NHTSA criteria for dual fueled electric automobile and exclusively uses conventional fuel for the non-electric portion of the fuel mix.</t>
  </si>
  <si>
    <t>Non-electric light duty vehicle that can be fueled with alternative fuel. See note above regarding selection of the fuel configuration</t>
  </si>
  <si>
    <t>Battery electric vehicle</t>
  </si>
  <si>
    <t>Fuel cell electric vehicle operating on an alternative fuel. Note that on-board reforming of natural gas would qualify as NG is an alternative fuel. Note: Users would be instructed to select "dedicated" if the vehicle operates exclusively on the alternative fuel, and "dual" if the vehicle can also use conventional fuel (either switching between fuels or operating on a mixture of alternative and conventional fuels).</t>
  </si>
  <si>
    <t>CFCEV</t>
  </si>
  <si>
    <t xml:space="preserve">Fuel cell electric vehicle operating exclusively on conventional fuel. This vehicle would have an onboard reformer operating exclusively on conventional fuel (gasoline or diesel) and would not have the capability of using hydrogen from an external source. </t>
  </si>
  <si>
    <t>Neighborhood electric vehicle. Low speed electric vehicle that does not qualify as a light duty vehicle.</t>
  </si>
  <si>
    <t>Medium or heavy duty battery electric vehicle</t>
  </si>
  <si>
    <t>E-AHEV</t>
  </si>
  <si>
    <t>E-APHEV</t>
  </si>
  <si>
    <t>E-DPHEV</t>
  </si>
  <si>
    <t>E-EV</t>
  </si>
  <si>
    <t>E-AFCEV</t>
  </si>
  <si>
    <t>E-HEV</t>
  </si>
  <si>
    <t>E-PHEV</t>
  </si>
  <si>
    <t>E-NEV</t>
  </si>
  <si>
    <t>CFCEV_H</t>
  </si>
  <si>
    <t>5 vehicle types listed by DOE</t>
  </si>
  <si>
    <r>
      <t xml:space="preserve">Hybrid electric vehicle that can operate on alternative fuel. </t>
    </r>
    <r>
      <rPr>
        <b/>
        <sz val="10"/>
        <rFont val="MS Sans Serif"/>
        <family val="2"/>
      </rPr>
      <t xml:space="preserve">Note: </t>
    </r>
    <r>
      <rPr>
        <sz val="10"/>
        <rFont val="MS Sans Serif"/>
        <family val="2"/>
      </rPr>
      <t>Users would be instructed to select the fuel configuration "dedicated" if the vehicle operates exclusively on the alternative fuel, and "dual" if the vehicle can also use conventional fuel (either switching between fuels or operating on a mixture of alternative and conventional fuels).</t>
    </r>
  </si>
  <si>
    <t>E-AHEV_H</t>
  </si>
  <si>
    <t>E-APHEV_H</t>
  </si>
  <si>
    <t>E-DPHEV_H</t>
  </si>
  <si>
    <t>E-EV_H</t>
  </si>
  <si>
    <t>E-AFCEV_H</t>
  </si>
  <si>
    <t>E-HEV_H</t>
  </si>
  <si>
    <t>E-PHEV_H</t>
  </si>
  <si>
    <t>Hybrid electric vehicle that can operate on alternative fuel. Note: Select the fuel configuration "dedicated" if the vehicle operates exclusively on the alternative fuel, and "dual" if the vehicle can also use conventional fuel (either switching between fuels or operating on a mixture of alternative and conventional fuels).</t>
  </si>
  <si>
    <t>Plug-in hybrid electric vehicle that can operate on alternative fuel for the non-electric portion of the fuel. See note above regarding selection of the Fuel Configuration. Select the non-electric alternative fuel in the Fuel Types dropdown list.</t>
  </si>
  <si>
    <t>Fuel cell electric vehicle operating on an alternative fuel. Note that on-board reforming of natural gas would qualify as NG is an alternative fuel. Note: Select "dedicated" if the vehicle operates exclusively on the alternative fuel, and "dual" if the vehicle can also use conventional fuel (either switching between fuels or operating on a mixture of alternative and conventional fuels).</t>
  </si>
  <si>
    <r>
      <t xml:space="preserve">Hybrid electric vehicle that can operate on alternative fuel. </t>
    </r>
    <r>
      <rPr>
        <b/>
        <sz val="10"/>
        <rFont val="MS Sans Serif"/>
        <family val="2"/>
      </rPr>
      <t>Note:</t>
    </r>
    <r>
      <rPr>
        <sz val="10"/>
        <rFont val="MS Sans Serif"/>
        <family val="2"/>
      </rPr>
      <t xml:space="preserve"> Users would be instructed to select the fuel configuration "dedicated" if the vehicle operates exclusively on the alternative fuel, and "dual" if the vehicle can also use conventional fuel (either switching between fuels or operating on a mixture of alternative and conventional fuels).</t>
    </r>
  </si>
  <si>
    <t>Alternative fuel list</t>
  </si>
  <si>
    <t>Dedicated, Dual</t>
  </si>
  <si>
    <r>
      <t xml:space="preserve">Fuel cell electric vehicle operating on an alternative fuel. Note that on-board reforming of natural gas would qualify as NG is an alternative fuel. </t>
    </r>
    <r>
      <rPr>
        <b/>
        <sz val="10"/>
        <rFont val="MS Sans Serif"/>
        <family val="2"/>
      </rPr>
      <t xml:space="preserve">Note: </t>
    </r>
    <r>
      <rPr>
        <sz val="10"/>
        <rFont val="MS Sans Serif"/>
        <family val="2"/>
      </rPr>
      <t>Users would be instructed to select "dedicated" if the vehicle operates exclusively on the alternative fuel, and "dual" if the vehicle can also use conventional fuel (either switching between fuels or operating on a mixture of alternative and conventional fuels).</t>
    </r>
  </si>
  <si>
    <t>Plug-in hybrid electric vehicle that does not meet the NHTSA criteria for dual fueled electric automobile (Less than 10.2 effective electric-only range)</t>
  </si>
  <si>
    <t>SE_Fuel_Types</t>
  </si>
  <si>
    <t>Alternative fuels other than electricity</t>
  </si>
  <si>
    <t>All alternative fuels</t>
  </si>
  <si>
    <t>M85</t>
  </si>
  <si>
    <t>ALDV_H</t>
  </si>
  <si>
    <t>Non-electric medium or heavy duty vehicle that can be fueled with alternative fuel. See note above regarding selection of the fuel configuration</t>
  </si>
  <si>
    <t>Medium or heavy duty plug-in hybrid electric vehicle that does not meet the NHTSA criteria for dual fueled electric automobile (Less than 10.2 effective electric-only range)</t>
  </si>
  <si>
    <t>Alternative fuel list excluding electricity</t>
  </si>
  <si>
    <t>Mailing Address (if different from fleet mailing address)</t>
  </si>
  <si>
    <t>Fleet Identification (* required field)</t>
  </si>
  <si>
    <t>*Fleet Name:</t>
  </si>
  <si>
    <t>*Fleet Type:</t>
  </si>
  <si>
    <t>*Mailing Address:</t>
  </si>
  <si>
    <t>*City:</t>
  </si>
  <si>
    <t>*State:</t>
  </si>
  <si>
    <t>*Zip (xxxxx-xxxx):</t>
  </si>
  <si>
    <t>*Name:</t>
  </si>
  <si>
    <t>*Phone:</t>
  </si>
  <si>
    <t>*Fax:</t>
  </si>
  <si>
    <t>*E-Mail:</t>
  </si>
  <si>
    <t>Optional; Enter the number of banked credits from previous year's report</t>
  </si>
  <si>
    <t>If this is the first year in which you have a vehicle acquisition requirement (first reporting year), you may be able to obtain credit for alternative fuel vehicles you acquired before you were subject to reporting.</t>
  </si>
  <si>
    <t>The POC ID assigned by the Vehicle Technologies Program when you registered. Log in to your account at http://standardcompliance.cttstest.nrel.gov/vehiclesandfuels/epact/state/progs/poc_login.html to obtain the number or, if you are not yet registered, create an account.</t>
  </si>
  <si>
    <t>Banked credits from previous years' reports. Credits for light duty AFVs and medium and heavy duty AFVs (after the requirement has been met) acquired in excess of the number required can be banked and applied to meet AFV acquisition requirements in future years. You can apply banked credits (if available) to meet this year's acquisition requirement.</t>
  </si>
  <si>
    <t xml:space="preserve">if this is your first year in which you have an annual reporting requirement, you may be able to obtain credit for alternative fuel vehicles you acquired before you were subject to reporting. Contact L-3 Communications to get information about filling out annual reports for previous years. </t>
  </si>
  <si>
    <t>If you have met the AFV acquisition requirement through the purchase of light duty AFVs, application of banked credits, and/or use of B100, this value is the estimated number or credits, including credits for acquisition of medium and heavy duty AFVs, that will be added to your banked credits for use in future years. If you have not met the AFV acquisition requirement through the purchase of light duty AFVs and use of B100, this value is the estimated number or credits you still need to meet the requirement</t>
  </si>
  <si>
    <t>Credits Obtained for Acquisition of Light Duty Emerging Technology Vehicles</t>
  </si>
  <si>
    <t>back to Annual Report Data sheet</t>
  </si>
  <si>
    <t>All values listed are estimates based on your input. Your report must be validated by the Vehicle Technologies Program</t>
  </si>
  <si>
    <t>Credits Obtained for Acquisition of Medium and Heavy Duty Altermative Fuel Vehicles</t>
  </si>
  <si>
    <t>Credits Obtained for Acquisition of Emerging Technology Medium and Heavy Duty Altermative Fuel Vehicles</t>
  </si>
  <si>
    <t>Go to  "HD Emerging Technology Vehicle" sheet to enter or view medium or heavy duty alternative fuel vehicles</t>
  </si>
  <si>
    <t>Total Credits Obtained for Acquisition of Medium and Heavy Duty Altermative Fuel Vehicles</t>
  </si>
  <si>
    <t>Number of credits available for emerging technology vehicles</t>
  </si>
  <si>
    <t>Credits for emerging technology vehicles may be based on vehicle acquisition or on investment, but not both. Investments in pre-production versions of the five vehicle types earn 1 credit per $25,000 invested up to a maximum of 5 credits. There is no limit on the number of credits that may be obtained by basing the number of credits on acquisition rather than investment. Under this approach, as an example, a covered fleet spending $500,000 on the acquisition of 10 pre-production
PHEVs (i.e., $50,000 per PHEV) could obtain a total of 12 credits; 5 credits for the expenditure of at least $125,000 to acquire three of the vehicles and 7 credits for the acquisition of the other seven PHEVs. In the above example, if the subject vehicles instead were pre- production non-AFV PHEVs, then the fleet would receive the same 5 credits for the investment of the $125,000, plus another 3.5 credits (7 × 1⁄2 credit, subject to rounding rules when totaled) for the remaining seven vehicles.</t>
  </si>
  <si>
    <t>back to Refueling Infrastructure</t>
  </si>
  <si>
    <t xml:space="preserve">The infrastructure must begin operation during the model year for which credit is sought, and each fleet is limited to one award of credits per site, per model year. For example, if a covered fleet’s infrastructure investment spans more than one year, with the fleet having invested $12,500 in a new AFV fueling station during one model year and then an additional $12,500 in that station during the following model year, and with the new station becoming operational during that second year, the fleet would be entitled to 1 investment credit in the second model year. </t>
  </si>
  <si>
    <t>Fill out all green fields and check the certifications below to receive credit. Dates outside the allowable time period will be highlighted</t>
  </si>
  <si>
    <t>Vehicles with missing or potentially invalid fields</t>
  </si>
  <si>
    <t>Conversion?</t>
  </si>
  <si>
    <t>All non-excluded conventional fuel and alternative fuel vehicles with a Gross Vehicle Weight Rating (GVWR) of 8500 lbs or less acquired during the model year.</t>
  </si>
  <si>
    <t>Light Duty Vehicles Acquired</t>
  </si>
  <si>
    <t>The AFV acquisition requirement is calculated based on your input in the "Fleet Type" box. For state fleets, 75% of light duty vehicle acquisitions must be alternatively fueled. For all other fleets, the requirement is 90%.</t>
  </si>
  <si>
    <t>Alternative fuel vehicles with a Gross Vehicle Weight Rating &gt; 8500 lbs. Acquisition of medium and heavy duty AFVs does not count toward meeting the AFV acquisition requirement. However, once the requirement has been met through the acquisition of light duty AFVs, use of biodiesel and/or application of banked credits, credits for acquisition of medium and heavy duty AFVs can be banked for use in future years.</t>
  </si>
  <si>
    <t>Medium and Heavy Duty Alternative Fuel Vehicles</t>
  </si>
  <si>
    <t>Credits for acquisition of emerging technology vehicles, alternative fuel refueling infrastructure, and non-road equipment</t>
  </si>
  <si>
    <t>Credits toward requirement include all light duty AFVs acquired during the model year (as shown on the "Alternative Fuel LDVs" sheet) + credits based on investment in alternative fuel infrastructure, emerging technology vehicles, and non-road equipment + Biodiesel (up to applicable limits)</t>
  </si>
  <si>
    <t>Eligible Investment ($)</t>
  </si>
  <si>
    <t>Check the certification box to receive credit for this equipment</t>
  </si>
  <si>
    <t>Plug-in hybrid electric vehicle that meets the NHTSA criteria for dual fueled electric automobile (10.2 mile effective electric-only range) and exclusively uses conventional fuel for the non-electric portion of the fuel mix.</t>
  </si>
  <si>
    <t>Three P-series fuels (specifically known as Pure Regular, Pure Premium and Pure Cold Weather) as described by United States Patent number 5,697,987, dated December 16, 1997, and containing at least 60 percent non-petroleum energy content derived from methyltetrahydrofuran, which must be manufactured solely from biological materials, and ethanol, which must be manufactured solely from biological materials</t>
  </si>
  <si>
    <t>Fuels (other than alcohol) derived from biological materials (including neat biodiesel (B100))</t>
  </si>
  <si>
    <t>Mixtures containing 85% or more by volume of methanol or other alcohols with gasoline or other fuel.</t>
  </si>
  <si>
    <t>Alternative Fuels</t>
  </si>
  <si>
    <t>Hybrid electric vehicle that can operate on alternative fuel. Note: Users would be instructed to select the fuel configuration "dedicated" if the vehicle operates exclusively on the alternative fuel, and "dual" if the vehicle can also use conventional fuel (either switching between fuels or operating on a mixture of alternative and conventional fuels).</t>
  </si>
  <si>
    <t>Medium or heavy duty plug-in hybrid electric vehicle that does not meet the NHTSA criteria for dual fueled electric automobile (Less than 10.2 electric-only range)</t>
  </si>
  <si>
    <t>Plug-in hybrid electric vehicle that does not meet the NHTSA criteria for dual fueled electric automobile (Less than 10.2 electric-only range)</t>
  </si>
  <si>
    <t>Potential Credits</t>
  </si>
  <si>
    <t>Light Duty Vehicle</t>
  </si>
  <si>
    <t>Running total Investment</t>
  </si>
  <si>
    <t>Liquified Natural Gas and other fuels domestically produced from natural gas</t>
  </si>
  <si>
    <t>Other Bio-derived Fuels</t>
  </si>
  <si>
    <t>Coal-derived liquid fuels</t>
  </si>
  <si>
    <t>E85 - Mixtures containing 85% by volume of denatured ethanol with gasoline</t>
  </si>
  <si>
    <t>M85 - Mixtures containing 85% by volume of methanol or other alcohols with gasoline</t>
  </si>
  <si>
    <t>CNG - Compressed Natural Gas</t>
  </si>
  <si>
    <t>LPG - Liquified Petroleum Gas (Propane)</t>
  </si>
  <si>
    <t>Elec - Electricity</t>
  </si>
  <si>
    <t>LNG - Liquified Natural Gas and other fuels domestically produced from natural gas</t>
  </si>
  <si>
    <t>Other Bio-derived Fuels - Fuels (other than alcohol) derived from biological materials (including neat biodiesel (B100))</t>
  </si>
  <si>
    <t>Hydr - Hydrogen</t>
  </si>
  <si>
    <t>Pser - P-Series blends</t>
  </si>
  <si>
    <t>PetLiq - Coal derived liquid fuels</t>
  </si>
  <si>
    <t>Credits may be based on the number of vehicles purchased (see the vehicle category table for the number of credits) or on the amount invested. For credits based on investment, one credit is alloted per $25,000 investment. Credit can be obtained for medium and heavy duty vehicles only after the vehicle acquisition requirement has been met.</t>
  </si>
  <si>
    <t>Credits may be based on the number of vehicles purchased (see the vehicle category table for the number of credits) or on the amount invested. For credits based on investment, one credit is alloted per $25,000 investment.</t>
  </si>
  <si>
    <t xml:space="preserve">Collection of data for this program has been approved by the Office of Management and Budget (OMB). The OMB control number for this activity is 1910-5101 and the expiration date is MM/DD/YYYY.  Respondents are not required to file a reply to any federal collection of information unless it has a valid OMB control number. Public reporting burden for this collection of information is estimated to average 5 hours per response, including the time for reviewing instructions, searching existing data sources, gathering and maintaining the data, and completing and reviewing the collection of information.  Reporting forms and tools for online reporting for state and alternative fuel provider fleets are available at http://www1.eere.energy.gov/vehiclesandfuels/epact/stand_comp_resources.html#guidance </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</si>
</sst>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mm\-dd\-yyyy"/>
    <numFmt numFmtId="165" formatCode="00000\-0000"/>
    <numFmt numFmtId="166" formatCode="[&lt;=9999999]###\-####;\(###\)\ ###\-####"/>
    <numFmt numFmtId="167" formatCode="_([$$-409]* #,##0_);_([$$-409]* \(#,##0\);_([$$-409]* &quot;-&quot;??_);_(@_)"/>
    <numFmt numFmtId="168" formatCode="_(&quot;$&quot;* #,##0_);_(&quot;$&quot;* \(#,##0\);_(&quot;$&quot;* &quot;-&quot;??_);_(@_)"/>
    <numFmt numFmtId="169" formatCode="_(* #,##0_);_(* \(#,##0\);_(* &quot;-&quot;??_);_(@_)"/>
  </numFmts>
  <fonts count="30">
    <font>
      <sz val="10"/>
      <name val="MS Sans Serif"/>
    </font>
    <font>
      <b/>
      <sz val="10"/>
      <name val="MS Sans Serif"/>
      <family val="2"/>
    </font>
    <font>
      <sz val="10"/>
      <name val="MS Sans Serif"/>
      <family val="2"/>
    </font>
    <font>
      <b/>
      <sz val="10"/>
      <name val="MS Sans Serif"/>
      <family val="2"/>
    </font>
    <font>
      <b/>
      <sz val="10"/>
      <name val="MS Sans Serif"/>
      <family val="2"/>
    </font>
    <font>
      <b/>
      <sz val="14"/>
      <name val="MS Sans Serif"/>
      <family val="2"/>
    </font>
    <font>
      <sz val="10"/>
      <name val="MS Sans Serif"/>
      <family val="2"/>
    </font>
    <font>
      <u/>
      <sz val="10"/>
      <name val="MS Sans Serif"/>
      <family val="2"/>
    </font>
    <font>
      <sz val="8"/>
      <name val="MS Sans Serif"/>
      <family val="2"/>
    </font>
    <font>
      <sz val="9.5"/>
      <name val="MS Sans Serif"/>
      <family val="2"/>
    </font>
    <font>
      <b/>
      <u/>
      <sz val="10"/>
      <name val="MS Sans Serif"/>
      <family val="2"/>
    </font>
    <font>
      <b/>
      <sz val="18"/>
      <name val="MS Sans Serif"/>
      <family val="2"/>
    </font>
    <font>
      <sz val="10"/>
      <name val="MS Sans Serif"/>
      <family val="2"/>
    </font>
    <font>
      <b/>
      <sz val="10"/>
      <name val="MS Sans Serif"/>
      <family val="2"/>
    </font>
    <font>
      <sz val="12"/>
      <name val="MS Sans Serif"/>
      <family val="2"/>
    </font>
    <font>
      <b/>
      <sz val="12"/>
      <name val="MS Sans Serif"/>
      <family val="2"/>
    </font>
    <font>
      <sz val="8"/>
      <color indexed="81"/>
      <name val="Tahoma"/>
      <family val="2"/>
    </font>
    <font>
      <u/>
      <sz val="10"/>
      <color theme="10"/>
      <name val="MS Sans Serif"/>
      <family val="2"/>
    </font>
    <font>
      <b/>
      <sz val="11"/>
      <color rgb="FF3F3F3F"/>
      <name val="Calibri"/>
      <family val="2"/>
      <scheme val="minor"/>
    </font>
    <font>
      <sz val="11"/>
      <name val="Calibri"/>
      <family val="2"/>
      <scheme val="minor"/>
    </font>
    <font>
      <b/>
      <sz val="8"/>
      <color indexed="81"/>
      <name val="Tahoma"/>
      <family val="2"/>
    </font>
    <font>
      <b/>
      <sz val="1"/>
      <color theme="6" tint="0.39997558519241921"/>
      <name val="MS Sans Serif"/>
      <family val="2"/>
    </font>
    <font>
      <sz val="14"/>
      <name val="MS Sans Serif"/>
      <family val="2"/>
    </font>
    <font>
      <sz val="10"/>
      <name val="MS Sans Serif"/>
      <family val="2"/>
    </font>
    <font>
      <sz val="11"/>
      <name val="MS Sans Serif"/>
      <family val="2"/>
    </font>
    <font>
      <sz val="10"/>
      <name val="MS Sans Serif"/>
      <family val="2"/>
    </font>
    <font>
      <sz val="10"/>
      <color theme="0"/>
      <name val="MS Sans Serif"/>
      <family val="2"/>
    </font>
    <font>
      <u/>
      <sz val="10"/>
      <color theme="11"/>
      <name val="MS Sans Serif"/>
      <family val="2"/>
    </font>
    <font>
      <sz val="8"/>
      <color rgb="FF000000"/>
      <name val="Tahoma"/>
      <family val="2"/>
    </font>
    <font>
      <sz val="10"/>
      <color rgb="FF000000"/>
      <name val="MS Sans Serif"/>
      <family val="2"/>
    </font>
  </fonts>
  <fills count="10">
    <fill>
      <patternFill patternType="none"/>
    </fill>
    <fill>
      <patternFill patternType="gray125"/>
    </fill>
    <fill>
      <patternFill patternType="solid">
        <fgColor rgb="FFF2F2F2"/>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indexed="64"/>
      </patternFill>
    </fill>
    <fill>
      <patternFill patternType="solid">
        <fgColor rgb="FF93CDDD"/>
        <bgColor indexed="64"/>
      </patternFill>
    </fill>
    <fill>
      <patternFill patternType="solid">
        <fgColor theme="0" tint="-0.249977111117893"/>
        <bgColor indexed="64"/>
      </patternFill>
    </fill>
    <fill>
      <patternFill patternType="solid">
        <fgColor theme="6" tint="0.59999389629810485"/>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3F3F3F"/>
      </left>
      <right/>
      <top/>
      <bottom/>
      <diagonal/>
    </border>
    <border>
      <left/>
      <right style="thin">
        <color rgb="FF3F3F3F"/>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rgb="FF3F3F3F"/>
      </top>
      <bottom style="thin">
        <color rgb="FF3F3F3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s>
  <cellStyleXfs count="7">
    <xf numFmtId="0" fontId="0" fillId="0" borderId="0"/>
    <xf numFmtId="0" fontId="17" fillId="0" borderId="0" applyNumberFormat="0" applyFill="0" applyBorder="0" applyAlignment="0" applyProtection="0">
      <alignment vertical="top"/>
      <protection locked="0"/>
    </xf>
    <xf numFmtId="0" fontId="18" fillId="2" borderId="13" applyNumberFormat="0" applyAlignment="0" applyProtection="0"/>
    <xf numFmtId="9" fontId="2" fillId="0" borderId="0" applyFont="0" applyFill="0" applyBorder="0" applyAlignment="0" applyProtection="0"/>
    <xf numFmtId="44" fontId="23" fillId="0" borderId="0" applyFont="0" applyFill="0" applyBorder="0" applyAlignment="0" applyProtection="0"/>
    <xf numFmtId="43" fontId="25" fillId="0" borderId="0" applyFont="0" applyFill="0" applyBorder="0" applyAlignment="0" applyProtection="0"/>
    <xf numFmtId="0" fontId="27" fillId="0" borderId="0" applyNumberFormat="0" applyFill="0" applyBorder="0" applyAlignment="0" applyProtection="0"/>
  </cellStyleXfs>
  <cellXfs count="338">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18" fillId="3" borderId="13" xfId="2" applyFill="1" applyAlignment="1" applyProtection="1">
      <alignment vertical="center"/>
      <protection locked="0"/>
    </xf>
    <xf numFmtId="0" fontId="9"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3" borderId="1" xfId="0" applyFill="1" applyBorder="1"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horizontal="center" vertical="center" wrapText="1"/>
    </xf>
    <xf numFmtId="164" fontId="18" fillId="3" borderId="13" xfId="2" applyNumberFormat="1" applyFill="1" applyAlignment="1" applyProtection="1">
      <alignment vertical="center"/>
      <protection locked="0"/>
    </xf>
    <xf numFmtId="49" fontId="0" fillId="0" borderId="0" xfId="0" applyNumberFormat="1" applyAlignment="1">
      <alignment vertical="center"/>
    </xf>
    <xf numFmtId="0" fontId="8" fillId="0" borderId="0" xfId="0" applyFont="1" applyAlignment="1">
      <alignment vertical="center"/>
    </xf>
    <xf numFmtId="0" fontId="0" fillId="4" borderId="1" xfId="0" applyFill="1" applyBorder="1" applyAlignment="1">
      <alignment vertical="center"/>
    </xf>
    <xf numFmtId="0" fontId="15" fillId="4" borderId="1" xfId="0" applyFont="1" applyFill="1" applyBorder="1" applyAlignment="1">
      <alignment vertical="center"/>
    </xf>
    <xf numFmtId="0" fontId="18" fillId="3" borderId="13" xfId="2" applyNumberFormat="1" applyFill="1" applyAlignment="1" applyProtection="1">
      <alignment vertical="center"/>
      <protection locked="0"/>
    </xf>
    <xf numFmtId="0" fontId="13" fillId="0" borderId="0" xfId="0" applyFont="1" applyAlignment="1">
      <alignment vertical="center" wrapText="1"/>
    </xf>
    <xf numFmtId="9" fontId="18" fillId="0" borderId="0" xfId="3" applyFont="1" applyFill="1" applyBorder="1" applyAlignment="1" applyProtection="1">
      <alignment vertical="center"/>
      <protection locked="0"/>
    </xf>
    <xf numFmtId="0" fontId="0" fillId="4" borderId="2" xfId="0" applyFill="1" applyBorder="1" applyAlignment="1">
      <alignment vertical="center"/>
    </xf>
    <xf numFmtId="0" fontId="12" fillId="3" borderId="2" xfId="0" applyFont="1" applyFill="1" applyBorder="1" applyAlignment="1">
      <alignment vertical="center"/>
    </xf>
    <xf numFmtId="0" fontId="0" fillId="4" borderId="13" xfId="0" applyFill="1" applyBorder="1" applyAlignment="1">
      <alignment horizontal="center" vertical="center"/>
    </xf>
    <xf numFmtId="0" fontId="2" fillId="0" borderId="0" xfId="0" applyFont="1" applyAlignment="1">
      <alignment vertical="center"/>
    </xf>
    <xf numFmtId="0" fontId="2" fillId="3" borderId="1" xfId="0" applyFont="1" applyFill="1" applyBorder="1" applyAlignment="1">
      <alignment vertical="center"/>
    </xf>
    <xf numFmtId="0" fontId="2" fillId="4" borderId="13" xfId="0" applyFont="1" applyFill="1" applyBorder="1" applyAlignment="1">
      <alignment horizontal="center" vertical="center"/>
    </xf>
    <xf numFmtId="0" fontId="0" fillId="5" borderId="1" xfId="0" applyFill="1" applyBorder="1" applyAlignment="1">
      <alignment vertical="center"/>
    </xf>
    <xf numFmtId="49" fontId="0" fillId="0" borderId="0" xfId="0" applyNumberFormat="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vertical="center" wrapText="1"/>
    </xf>
    <xf numFmtId="0" fontId="0" fillId="6" borderId="0" xfId="0" applyFill="1" applyAlignment="1">
      <alignment vertical="center" wrapText="1"/>
    </xf>
    <xf numFmtId="1" fontId="18" fillId="3" borderId="2" xfId="3" applyNumberFormat="1" applyFont="1" applyFill="1" applyBorder="1" applyAlignment="1" applyProtection="1">
      <alignment vertical="center"/>
      <protection locked="0"/>
    </xf>
    <xf numFmtId="0" fontId="0" fillId="7" borderId="13" xfId="0" applyFill="1" applyBorder="1" applyAlignment="1">
      <alignment horizontal="center" vertical="center"/>
    </xf>
    <xf numFmtId="0" fontId="3" fillId="7" borderId="1" xfId="0" applyFont="1" applyFill="1" applyBorder="1" applyAlignment="1">
      <alignment vertical="center"/>
    </xf>
    <xf numFmtId="0" fontId="15" fillId="0" borderId="0" xfId="0" applyFont="1" applyAlignment="1">
      <alignment vertical="center"/>
    </xf>
    <xf numFmtId="0" fontId="15" fillId="0" borderId="3" xfId="0" applyFont="1" applyBorder="1" applyAlignment="1">
      <alignment vertical="center"/>
    </xf>
    <xf numFmtId="0" fontId="2" fillId="4" borderId="1" xfId="0" applyFont="1" applyFill="1" applyBorder="1" applyAlignment="1">
      <alignment horizontal="center" vertical="center"/>
    </xf>
    <xf numFmtId="0" fontId="0" fillId="7" borderId="4" xfId="0" applyFill="1" applyBorder="1" applyAlignment="1">
      <alignment vertical="center"/>
    </xf>
    <xf numFmtId="0" fontId="0" fillId="7" borderId="5" xfId="0" applyFill="1" applyBorder="1" applyAlignment="1">
      <alignment vertical="center"/>
    </xf>
    <xf numFmtId="0" fontId="0" fillId="7" borderId="6" xfId="0" applyFill="1" applyBorder="1" applyAlignment="1">
      <alignment vertical="center"/>
    </xf>
    <xf numFmtId="0" fontId="0" fillId="7" borderId="7" xfId="0" applyFill="1" applyBorder="1" applyAlignment="1">
      <alignment vertical="center"/>
    </xf>
    <xf numFmtId="0" fontId="0" fillId="7" borderId="0" xfId="0" applyFill="1" applyBorder="1" applyAlignment="1">
      <alignment vertical="center"/>
    </xf>
    <xf numFmtId="0" fontId="0" fillId="7" borderId="3" xfId="0"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7" borderId="10" xfId="0" applyFill="1" applyBorder="1" applyAlignment="1">
      <alignment vertical="center"/>
    </xf>
    <xf numFmtId="0" fontId="2" fillId="3" borderId="2" xfId="0" applyFont="1" applyFill="1" applyBorder="1" applyAlignment="1">
      <alignment vertical="center"/>
    </xf>
    <xf numFmtId="0" fontId="14" fillId="0" borderId="0" xfId="0" applyFont="1" applyAlignment="1">
      <alignment vertical="center"/>
    </xf>
    <xf numFmtId="0" fontId="5" fillId="5" borderId="0" xfId="0" applyFont="1" applyFill="1" applyAlignment="1">
      <alignment vertical="center"/>
    </xf>
    <xf numFmtId="0" fontId="5" fillId="0" borderId="0" xfId="0" applyFont="1" applyAlignment="1">
      <alignment horizontal="left" vertical="center"/>
    </xf>
    <xf numFmtId="0" fontId="0" fillId="3" borderId="13" xfId="0" applyFill="1" applyBorder="1" applyAlignment="1">
      <alignment vertical="center"/>
    </xf>
    <xf numFmtId="164" fontId="0" fillId="3" borderId="13" xfId="0" applyNumberFormat="1" applyFill="1" applyBorder="1" applyAlignment="1">
      <alignment vertical="center"/>
    </xf>
    <xf numFmtId="0" fontId="0" fillId="8" borderId="1" xfId="0"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4" xfId="0" applyFont="1" applyBorder="1" applyAlignment="1">
      <alignment horizontal="left" vertical="center" wrapText="1"/>
    </xf>
    <xf numFmtId="0" fontId="0" fillId="0" borderId="0" xfId="0" applyBorder="1" applyAlignment="1">
      <alignment horizontal="left" vertical="center" wrapText="1"/>
    </xf>
    <xf numFmtId="49" fontId="2" fillId="0" borderId="0" xfId="0" applyNumberFormat="1" applyFont="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horizontal="center" vertical="center" wrapText="1"/>
    </xf>
    <xf numFmtId="0" fontId="0" fillId="0" borderId="21" xfId="0"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0" fillId="0" borderId="24" xfId="0"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horizontal="center" vertical="center" wrapText="1"/>
    </xf>
    <xf numFmtId="49" fontId="2" fillId="9" borderId="17" xfId="0" applyNumberFormat="1" applyFont="1" applyFill="1" applyBorder="1" applyAlignment="1">
      <alignment vertical="center" wrapText="1"/>
    </xf>
    <xf numFmtId="49" fontId="2" fillId="9" borderId="18" xfId="0" applyNumberFormat="1" applyFont="1" applyFill="1" applyBorder="1" applyAlignment="1">
      <alignment vertical="center" wrapText="1"/>
    </xf>
    <xf numFmtId="0" fontId="1" fillId="9" borderId="19" xfId="0" applyFont="1" applyFill="1" applyBorder="1" applyAlignment="1">
      <alignment vertical="center" wrapText="1"/>
    </xf>
    <xf numFmtId="0" fontId="1" fillId="9" borderId="20" xfId="0" applyFont="1" applyFill="1" applyBorder="1" applyAlignment="1">
      <alignment vertical="center" wrapText="1"/>
    </xf>
    <xf numFmtId="0" fontId="1" fillId="9" borderId="21" xfId="0" applyFont="1" applyFill="1" applyBorder="1" applyAlignment="1">
      <alignment horizontal="center" vertical="center" wrapText="1"/>
    </xf>
    <xf numFmtId="0" fontId="1" fillId="0" borderId="28" xfId="0" applyFont="1" applyBorder="1" applyAlignment="1">
      <alignment vertical="center" wrapText="1"/>
    </xf>
    <xf numFmtId="0" fontId="1" fillId="0" borderId="0"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horizontal="center" vertical="center" wrapText="1"/>
    </xf>
    <xf numFmtId="0" fontId="0" fillId="0" borderId="29" xfId="0" applyBorder="1" applyAlignment="1">
      <alignment horizontal="center"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0" fillId="0" borderId="32" xfId="0" applyBorder="1" applyAlignment="1">
      <alignment horizontal="center" vertical="center" wrapText="1"/>
    </xf>
    <xf numFmtId="0" fontId="0" fillId="0" borderId="35" xfId="0" applyBorder="1" applyAlignment="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12" fillId="0" borderId="36" xfId="0" applyFont="1" applyBorder="1" applyAlignment="1">
      <alignment vertical="center"/>
    </xf>
    <xf numFmtId="0" fontId="12" fillId="0" borderId="0" xfId="0" applyFont="1" applyBorder="1" applyAlignment="1">
      <alignment vertical="center"/>
    </xf>
    <xf numFmtId="0" fontId="2" fillId="0" borderId="0" xfId="0" applyFont="1" applyBorder="1" applyAlignment="1">
      <alignment vertical="center"/>
    </xf>
    <xf numFmtId="0" fontId="5" fillId="0" borderId="36" xfId="0" applyFont="1" applyBorder="1" applyAlignment="1">
      <alignment vertical="center"/>
    </xf>
    <xf numFmtId="0" fontId="9" fillId="0" borderId="36" xfId="0" applyFont="1" applyBorder="1" applyAlignment="1">
      <alignment vertical="center"/>
    </xf>
    <xf numFmtId="0" fontId="18" fillId="3" borderId="13" xfId="2" applyFill="1" applyBorder="1" applyAlignment="1" applyProtection="1">
      <alignment vertical="center"/>
      <protection locked="0"/>
    </xf>
    <xf numFmtId="165" fontId="18" fillId="3" borderId="13" xfId="2" applyNumberFormat="1" applyFill="1" applyBorder="1" applyAlignment="1" applyProtection="1">
      <alignment vertical="center"/>
      <protection locked="0"/>
    </xf>
    <xf numFmtId="166" fontId="18" fillId="3" borderId="13" xfId="2" applyNumberFormat="1" applyFill="1" applyBorder="1" applyAlignment="1" applyProtection="1">
      <alignment vertical="center"/>
      <protection locked="0"/>
    </xf>
    <xf numFmtId="0" fontId="13" fillId="0" borderId="0" xfId="0" applyFont="1" applyBorder="1" applyAlignment="1">
      <alignment horizontal="right" vertical="center"/>
    </xf>
    <xf numFmtId="0" fontId="4" fillId="0" borderId="36" xfId="0" applyFont="1" applyBorder="1" applyAlignment="1">
      <alignment vertical="center"/>
    </xf>
    <xf numFmtId="0" fontId="0" fillId="0" borderId="0" xfId="0" applyBorder="1" applyAlignment="1">
      <alignment vertical="center" wrapText="1"/>
    </xf>
    <xf numFmtId="0" fontId="19" fillId="3" borderId="13" xfId="2" applyNumberFormat="1" applyFont="1" applyFill="1" applyBorder="1" applyAlignment="1" applyProtection="1">
      <alignment vertical="center"/>
      <protection locked="0"/>
    </xf>
    <xf numFmtId="0" fontId="0" fillId="0" borderId="36" xfId="0" applyBorder="1" applyAlignment="1">
      <alignment vertical="center" wrapText="1"/>
    </xf>
    <xf numFmtId="0" fontId="19" fillId="3" borderId="13" xfId="2" applyFont="1" applyFill="1" applyBorder="1" applyAlignment="1" applyProtection="1">
      <alignment vertical="center"/>
      <protection locked="0"/>
    </xf>
    <xf numFmtId="0" fontId="2" fillId="0" borderId="36" xfId="0" applyFont="1" applyBorder="1" applyAlignment="1">
      <alignment vertical="center" wrapText="1"/>
    </xf>
    <xf numFmtId="0" fontId="2" fillId="0" borderId="0" xfId="0" applyFont="1" applyBorder="1" applyAlignment="1">
      <alignment horizontal="center" vertical="center"/>
    </xf>
    <xf numFmtId="0" fontId="15" fillId="0" borderId="36" xfId="0" applyFont="1" applyBorder="1" applyAlignment="1">
      <alignment horizontal="left" vertical="center" wrapText="1"/>
    </xf>
    <xf numFmtId="0" fontId="15" fillId="0" borderId="0" xfId="0" applyFont="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3" fillId="0" borderId="36" xfId="0" applyFont="1" applyBorder="1" applyAlignment="1">
      <alignment horizontal="left" vertical="center" wrapText="1"/>
    </xf>
    <xf numFmtId="0" fontId="3" fillId="0" borderId="36" xfId="0" applyFont="1" applyBorder="1" applyAlignment="1">
      <alignment vertical="center" wrapText="1"/>
    </xf>
    <xf numFmtId="0" fontId="0" fillId="0" borderId="0" xfId="0" applyFill="1" applyBorder="1" applyAlignment="1">
      <alignment vertical="center"/>
    </xf>
    <xf numFmtId="0" fontId="18" fillId="4" borderId="13" xfId="2" applyFill="1" applyBorder="1" applyAlignment="1" applyProtection="1">
      <alignment vertical="center"/>
      <protection locked="0"/>
    </xf>
    <xf numFmtId="0" fontId="13" fillId="0" borderId="36" xfId="0" applyFont="1" applyBorder="1" applyAlignment="1">
      <alignment horizontal="right" vertical="center" wrapText="1"/>
    </xf>
    <xf numFmtId="0" fontId="4" fillId="0" borderId="0" xfId="0" applyFont="1" applyBorder="1" applyAlignment="1">
      <alignment horizontal="right" vertical="center" wrapText="1"/>
    </xf>
    <xf numFmtId="0" fontId="0" fillId="0" borderId="0" xfId="0" applyBorder="1"/>
    <xf numFmtId="0" fontId="0" fillId="0" borderId="36" xfId="0" applyBorder="1"/>
    <xf numFmtId="0" fontId="0" fillId="0" borderId="37" xfId="0" applyBorder="1"/>
    <xf numFmtId="0" fontId="15" fillId="0" borderId="0" xfId="0" applyFont="1" applyBorder="1" applyAlignment="1">
      <alignment horizontal="right" vertical="center"/>
    </xf>
    <xf numFmtId="0" fontId="1" fillId="0" borderId="0" xfId="0" applyFont="1" applyBorder="1" applyAlignment="1">
      <alignment vertical="center"/>
    </xf>
    <xf numFmtId="0" fontId="4" fillId="0" borderId="36" xfId="0" applyFont="1" applyBorder="1" applyAlignment="1">
      <alignment horizontal="right" vertical="center" wrapText="1"/>
    </xf>
    <xf numFmtId="0" fontId="15" fillId="0" borderId="36" xfId="0" applyFont="1" applyBorder="1" applyAlignment="1">
      <alignment horizontal="right" vertical="center" wrapText="1"/>
    </xf>
    <xf numFmtId="0" fontId="15" fillId="0" borderId="0" xfId="0" applyFont="1" applyBorder="1" applyAlignment="1">
      <alignment horizontal="right" vertical="center" wrapText="1"/>
    </xf>
    <xf numFmtId="0" fontId="14" fillId="0" borderId="0" xfId="0" applyFont="1" applyBorder="1" applyAlignment="1">
      <alignment horizontal="left" vertical="center" wrapText="1"/>
    </xf>
    <xf numFmtId="0" fontId="15" fillId="0" borderId="36" xfId="0" applyFont="1" applyBorder="1" applyAlignment="1">
      <alignment vertical="center"/>
    </xf>
    <xf numFmtId="0" fontId="3" fillId="0" borderId="0" xfId="0" applyFont="1" applyBorder="1" applyAlignment="1">
      <alignment horizontal="right" vertical="center"/>
    </xf>
    <xf numFmtId="0" fontId="2" fillId="0" borderId="0" xfId="0" applyFont="1" applyBorder="1" applyAlignment="1">
      <alignment horizontal="center" vertical="center" wrapText="1"/>
    </xf>
    <xf numFmtId="0" fontId="1" fillId="0" borderId="36" xfId="0" applyFont="1" applyBorder="1" applyAlignment="1">
      <alignment vertical="center"/>
    </xf>
    <xf numFmtId="0" fontId="15" fillId="0" borderId="0" xfId="0" applyFont="1" applyBorder="1" applyAlignment="1">
      <alignment vertical="center"/>
    </xf>
    <xf numFmtId="0" fontId="1" fillId="0" borderId="0" xfId="0" applyFont="1" applyBorder="1" applyAlignment="1">
      <alignment horizontal="left" vertical="center" wrapText="1"/>
    </xf>
    <xf numFmtId="164" fontId="0" fillId="0" borderId="0" xfId="0" applyNumberFormat="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1" fillId="0" borderId="0" xfId="0" applyFont="1" applyBorder="1" applyAlignment="1">
      <alignment horizontal="center" vertical="center" wrapText="1"/>
    </xf>
    <xf numFmtId="0" fontId="18" fillId="0" borderId="41" xfId="2" applyFill="1" applyBorder="1" applyAlignment="1" applyProtection="1">
      <alignment vertical="center"/>
      <protection locked="0"/>
    </xf>
    <xf numFmtId="0" fontId="0" fillId="0" borderId="0" xfId="0" applyAlignment="1">
      <alignment vertical="top" wrapText="1"/>
    </xf>
    <xf numFmtId="0" fontId="2" fillId="0" borderId="0" xfId="0" applyFont="1" applyAlignment="1">
      <alignment vertical="top"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0" fontId="17" fillId="0" borderId="1" xfId="1" applyBorder="1" applyAlignment="1" applyProtection="1">
      <alignment vertical="center" wrapText="1"/>
    </xf>
    <xf numFmtId="0" fontId="17" fillId="0" borderId="0" xfId="1" applyAlignment="1" applyProtection="1">
      <alignment vertical="center" wrapText="1"/>
    </xf>
    <xf numFmtId="0" fontId="17" fillId="0" borderId="0" xfId="1" applyAlignment="1" applyProtection="1">
      <alignment horizontal="center" vertical="center" wrapText="1"/>
    </xf>
    <xf numFmtId="49" fontId="18" fillId="3" borderId="13" xfId="2" applyNumberFormat="1" applyFill="1" applyAlignment="1" applyProtection="1">
      <alignment vertical="center"/>
      <protection locked="0"/>
    </xf>
    <xf numFmtId="14" fontId="0" fillId="4" borderId="42" xfId="0" applyNumberFormat="1" applyFill="1" applyBorder="1" applyAlignment="1">
      <alignment horizontal="center" vertical="center"/>
    </xf>
    <xf numFmtId="0" fontId="2" fillId="4" borderId="20" xfId="0" applyFont="1" applyFill="1" applyBorder="1" applyAlignment="1">
      <alignment horizontal="center" vertical="center"/>
    </xf>
    <xf numFmtId="14" fontId="0" fillId="4" borderId="43" xfId="0" applyNumberFormat="1" applyFill="1" applyBorder="1" applyAlignment="1">
      <alignment horizontal="center" vertical="center"/>
    </xf>
    <xf numFmtId="167" fontId="18" fillId="3" borderId="13" xfId="2" applyNumberFormat="1" applyFill="1" applyAlignment="1" applyProtection="1">
      <alignment vertical="center"/>
      <protection locked="0"/>
    </xf>
    <xf numFmtId="168" fontId="3" fillId="7" borderId="1" xfId="4" applyNumberFormat="1" applyFont="1" applyFill="1" applyBorder="1" applyAlignment="1">
      <alignment vertical="center"/>
    </xf>
    <xf numFmtId="0" fontId="17" fillId="0" borderId="0" xfId="1" applyAlignment="1" applyProtection="1">
      <alignment vertical="top" wrapText="1"/>
    </xf>
    <xf numFmtId="168" fontId="18" fillId="3" borderId="13" xfId="4" applyNumberFormat="1" applyFont="1" applyFill="1" applyBorder="1" applyAlignment="1" applyProtection="1">
      <alignment vertical="center"/>
      <protection locked="0"/>
    </xf>
    <xf numFmtId="0" fontId="1" fillId="0" borderId="0" xfId="0" applyFont="1" applyAlignment="1">
      <alignment horizontal="left" vertical="center" wrapText="1"/>
    </xf>
    <xf numFmtId="0" fontId="0" fillId="0" borderId="0" xfId="0" applyAlignment="1">
      <alignment horizontal="center" vertical="center" wrapText="1"/>
    </xf>
    <xf numFmtId="0" fontId="2" fillId="0" borderId="0" xfId="0" quotePrefix="1" applyFont="1" applyAlignment="1">
      <alignment vertical="center"/>
    </xf>
    <xf numFmtId="0" fontId="2" fillId="4" borderId="4" xfId="0" applyFont="1"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0" xfId="0" applyFill="1" applyBorder="1" applyAlignment="1">
      <alignment vertical="center"/>
    </xf>
    <xf numFmtId="0" fontId="0" fillId="4" borderId="3" xfId="0" applyFill="1" applyBorder="1" applyAlignment="1">
      <alignment vertical="center"/>
    </xf>
    <xf numFmtId="0" fontId="0" fillId="4" borderId="7"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7" fillId="0" borderId="0" xfId="1" applyAlignment="1" applyProtection="1">
      <alignment vertical="center"/>
    </xf>
    <xf numFmtId="0" fontId="1" fillId="0" borderId="0" xfId="0" applyFont="1" applyAlignment="1">
      <alignment vertical="top" wrapText="1"/>
    </xf>
    <xf numFmtId="168" fontId="0" fillId="4" borderId="45" xfId="4" applyNumberFormat="1" applyFont="1" applyFill="1" applyBorder="1" applyAlignment="1">
      <alignment vertical="center"/>
    </xf>
    <xf numFmtId="0" fontId="0" fillId="0" borderId="3" xfId="0" applyBorder="1" applyAlignment="1">
      <alignment vertical="center"/>
    </xf>
    <xf numFmtId="0" fontId="3" fillId="7" borderId="46" xfId="0" applyFont="1" applyFill="1" applyBorder="1" applyAlignment="1">
      <alignment vertical="center"/>
    </xf>
    <xf numFmtId="0" fontId="0" fillId="0" borderId="29" xfId="0" applyBorder="1"/>
    <xf numFmtId="0" fontId="1" fillId="0" borderId="28" xfId="0" applyFont="1" applyBorder="1" applyAlignment="1">
      <alignment horizontal="left" vertical="center" wrapText="1"/>
    </xf>
    <xf numFmtId="0" fontId="0" fillId="0" borderId="29" xfId="0" applyBorder="1" applyAlignment="1">
      <alignment vertical="center"/>
    </xf>
    <xf numFmtId="0" fontId="2" fillId="0" borderId="7" xfId="0" applyFont="1" applyBorder="1" applyAlignment="1">
      <alignment horizontal="left" vertical="center" wrapText="1"/>
    </xf>
    <xf numFmtId="168" fontId="3" fillId="7" borderId="48" xfId="4" applyNumberFormat="1" applyFont="1" applyFill="1" applyBorder="1" applyAlignment="1">
      <alignment vertical="center"/>
    </xf>
    <xf numFmtId="168" fontId="3" fillId="7" borderId="43" xfId="4" applyNumberFormat="1" applyFont="1" applyFill="1" applyBorder="1" applyAlignment="1">
      <alignment vertical="center"/>
    </xf>
    <xf numFmtId="0" fontId="1" fillId="0" borderId="0" xfId="0" applyFont="1" applyAlignment="1">
      <alignment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2" fillId="0" borderId="0" xfId="0" applyFont="1" applyAlignment="1">
      <alignment horizontal="left" vertical="center"/>
    </xf>
    <xf numFmtId="0" fontId="1" fillId="0" borderId="28" xfId="0" applyFont="1" applyBorder="1" applyAlignment="1">
      <alignment horizontal="left" vertical="center" wrapText="1"/>
    </xf>
    <xf numFmtId="0" fontId="0" fillId="0" borderId="0" xfId="0" applyBorder="1"/>
    <xf numFmtId="0" fontId="0" fillId="0" borderId="3" xfId="0" applyBorder="1"/>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wrapText="1"/>
    </xf>
    <xf numFmtId="0" fontId="0" fillId="0" borderId="0" xfId="0" applyFill="1" applyAlignment="1">
      <alignment vertical="center" wrapText="1"/>
    </xf>
    <xf numFmtId="0" fontId="1" fillId="9" borderId="49" xfId="0" applyFont="1" applyFill="1" applyBorder="1" applyAlignment="1">
      <alignment vertical="center" wrapText="1"/>
    </xf>
    <xf numFmtId="0" fontId="1" fillId="9" borderId="5" xfId="0" applyFont="1" applyFill="1" applyBorder="1" applyAlignment="1">
      <alignment vertical="center" wrapText="1"/>
    </xf>
    <xf numFmtId="0" fontId="1" fillId="9" borderId="50" xfId="0" applyFont="1" applyFill="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0" xfId="0" applyFont="1" applyBorder="1" applyAlignment="1">
      <alignment horizontal="left" wrapText="1"/>
    </xf>
    <xf numFmtId="0" fontId="0" fillId="0" borderId="2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2" fillId="0" borderId="36" xfId="0" applyFont="1" applyBorder="1" applyAlignment="1">
      <alignment vertical="center"/>
    </xf>
    <xf numFmtId="0" fontId="2" fillId="0" borderId="36" xfId="0" applyFont="1" applyBorder="1" applyAlignment="1">
      <alignment horizontal="left" wrapText="1"/>
    </xf>
    <xf numFmtId="0" fontId="17" fillId="0" borderId="0" xfId="1" applyBorder="1" applyAlignment="1" applyProtection="1">
      <alignment vertical="center" wrapText="1"/>
    </xf>
    <xf numFmtId="0" fontId="17" fillId="0" borderId="0" xfId="1" applyAlignment="1" applyProtection="1"/>
    <xf numFmtId="0" fontId="17" fillId="0" borderId="0" xfId="1" applyBorder="1" applyAlignment="1" applyProtection="1">
      <alignment vertical="center"/>
    </xf>
    <xf numFmtId="0" fontId="14" fillId="0" borderId="0" xfId="0" applyFont="1" applyAlignment="1">
      <alignment vertical="center" wrapText="1"/>
    </xf>
    <xf numFmtId="0" fontId="24" fillId="0" borderId="0" xfId="0" applyFont="1" applyAlignment="1">
      <alignment vertical="center" wrapText="1"/>
    </xf>
    <xf numFmtId="0" fontId="17" fillId="0" borderId="43" xfId="1" applyBorder="1" applyAlignment="1" applyProtection="1">
      <alignment horizontal="center" vertical="center"/>
    </xf>
    <xf numFmtId="0" fontId="0" fillId="0" borderId="7" xfId="0" applyBorder="1" applyAlignment="1">
      <alignment vertical="center"/>
    </xf>
    <xf numFmtId="168" fontId="0" fillId="4" borderId="1" xfId="4" applyNumberFormat="1" applyFont="1" applyFill="1" applyBorder="1" applyAlignment="1">
      <alignment vertical="center"/>
    </xf>
    <xf numFmtId="169" fontId="3" fillId="7" borderId="1" xfId="5" applyNumberFormat="1" applyFont="1" applyFill="1" applyBorder="1" applyAlignment="1">
      <alignment vertical="center"/>
    </xf>
    <xf numFmtId="168" fontId="2" fillId="0" borderId="0" xfId="0" applyNumberFormat="1" applyFont="1" applyAlignment="1">
      <alignment horizontal="center" vertical="center" wrapText="1"/>
    </xf>
    <xf numFmtId="168" fontId="18" fillId="3" borderId="1" xfId="4" applyNumberFormat="1" applyFont="1" applyFill="1" applyBorder="1" applyAlignment="1" applyProtection="1">
      <alignment vertical="center"/>
      <protection locked="0"/>
    </xf>
    <xf numFmtId="168" fontId="0" fillId="0" borderId="44" xfId="4" applyNumberFormat="1" applyFont="1" applyFill="1" applyBorder="1" applyAlignment="1">
      <alignment vertical="center"/>
    </xf>
    <xf numFmtId="168" fontId="0" fillId="0" borderId="0" xfId="0" applyNumberFormat="1" applyAlignment="1">
      <alignment vertical="center"/>
    </xf>
    <xf numFmtId="0" fontId="26" fillId="0" borderId="0" xfId="0" applyFont="1"/>
    <xf numFmtId="0" fontId="12" fillId="0" borderId="2" xfId="0" applyFont="1" applyFill="1" applyBorder="1" applyAlignment="1">
      <alignment vertical="center"/>
    </xf>
    <xf numFmtId="1" fontId="18" fillId="0" borderId="2" xfId="3" applyNumberFormat="1" applyFont="1" applyFill="1" applyBorder="1" applyAlignment="1" applyProtection="1">
      <alignment vertical="center"/>
      <protection locked="0"/>
    </xf>
    <xf numFmtId="0" fontId="0" fillId="0" borderId="0" xfId="0" applyNumberFormat="1"/>
    <xf numFmtId="0" fontId="2" fillId="7" borderId="13" xfId="0" quotePrefix="1" applyFont="1" applyFill="1" applyBorder="1" applyAlignment="1">
      <alignment horizontal="center" vertical="center"/>
    </xf>
    <xf numFmtId="0" fontId="2" fillId="0" borderId="0" xfId="0" quotePrefix="1" applyFont="1"/>
    <xf numFmtId="0" fontId="0" fillId="0" borderId="5" xfId="0" applyBorder="1" applyAlignment="1">
      <alignment vertical="center" wrapText="1"/>
    </xf>
    <xf numFmtId="0" fontId="0" fillId="0" borderId="0" xfId="0" applyFont="1" applyAlignment="1">
      <alignment horizontal="center" vertical="center" wrapText="1"/>
    </xf>
    <xf numFmtId="0" fontId="0" fillId="0" borderId="0" xfId="0" applyFont="1" applyFill="1" applyAlignment="1">
      <alignment vertical="center" wrapText="1"/>
    </xf>
    <xf numFmtId="0" fontId="15" fillId="0" borderId="36" xfId="0" applyFont="1" applyBorder="1" applyAlignment="1">
      <alignment horizontal="left" vertical="center" wrapText="1"/>
    </xf>
    <xf numFmtId="0" fontId="15" fillId="0" borderId="0" xfId="0" applyFont="1" applyBorder="1" applyAlignment="1">
      <alignment horizontal="left" vertical="center" wrapText="1"/>
    </xf>
    <xf numFmtId="0" fontId="1"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7" fillId="0" borderId="0" xfId="1" applyAlignment="1" applyProtection="1">
      <alignment wrapText="1"/>
    </xf>
    <xf numFmtId="0" fontId="2" fillId="0" borderId="36"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wrapText="1"/>
    </xf>
    <xf numFmtId="0" fontId="0" fillId="0" borderId="0" xfId="0" applyAlignment="1">
      <alignment wrapText="1"/>
    </xf>
    <xf numFmtId="0" fontId="2" fillId="0" borderId="36" xfId="0" applyFont="1" applyBorder="1" applyAlignment="1">
      <alignment horizontal="right" vertical="center" wrapText="1"/>
    </xf>
    <xf numFmtId="0" fontId="2" fillId="0" borderId="3" xfId="0" applyFont="1" applyBorder="1" applyAlignment="1">
      <alignment horizontal="right" vertical="center" wrapText="1"/>
    </xf>
    <xf numFmtId="0" fontId="2" fillId="0" borderId="3" xfId="0" applyFont="1" applyBorder="1" applyAlignment="1">
      <alignment horizontal="left" vertical="center" wrapText="1"/>
    </xf>
    <xf numFmtId="0" fontId="17" fillId="0" borderId="0" xfId="1" applyBorder="1" applyAlignment="1" applyProtection="1">
      <alignment horizontal="left" vertical="center" wrapText="1"/>
    </xf>
    <xf numFmtId="0" fontId="21" fillId="3" borderId="0" xfId="0" applyFont="1" applyFill="1" applyBorder="1" applyAlignment="1">
      <alignment horizontal="left" vertical="center" wrapText="1"/>
    </xf>
    <xf numFmtId="0" fontId="0" fillId="0" borderId="0" xfId="0"/>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0" fillId="0" borderId="0" xfId="0" applyBorder="1" applyAlignment="1">
      <alignment horizontal="center" vertical="center"/>
    </xf>
    <xf numFmtId="0" fontId="4" fillId="0" borderId="36" xfId="0" applyFont="1" applyBorder="1" applyAlignment="1">
      <alignment horizontal="right" vertical="center" wrapText="1"/>
    </xf>
    <xf numFmtId="0" fontId="4" fillId="0" borderId="0" xfId="0" applyFont="1" applyBorder="1" applyAlignment="1">
      <alignment horizontal="right" vertical="center" wrapText="1"/>
    </xf>
    <xf numFmtId="0" fontId="1" fillId="0" borderId="36" xfId="0" applyFont="1" applyBorder="1" applyAlignment="1">
      <alignment horizontal="right" vertical="center" wrapText="1"/>
    </xf>
    <xf numFmtId="0" fontId="14" fillId="0" borderId="36" xfId="0" applyFont="1" applyBorder="1" applyAlignment="1">
      <alignment horizontal="right" vertical="center" wrapText="1"/>
    </xf>
    <xf numFmtId="0" fontId="14" fillId="0" borderId="3" xfId="0" applyFont="1" applyBorder="1" applyAlignment="1">
      <alignment horizontal="right" vertical="center" wrapText="1"/>
    </xf>
    <xf numFmtId="0" fontId="5" fillId="0" borderId="36"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0" fillId="0" borderId="0" xfId="0" applyBorder="1" applyAlignment="1">
      <alignment horizontal="center" vertical="center" wrapText="1"/>
    </xf>
    <xf numFmtId="0" fontId="5" fillId="0" borderId="36" xfId="0" applyFont="1" applyBorder="1" applyAlignment="1">
      <alignment horizontal="left" vertical="center" wrapText="1"/>
    </xf>
    <xf numFmtId="0" fontId="5" fillId="0" borderId="0" xfId="0" applyFont="1" applyBorder="1" applyAlignment="1">
      <alignment horizontal="left"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2" fillId="0" borderId="36"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0" borderId="0" xfId="0" applyFont="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2" fillId="0" borderId="14" xfId="0" applyFont="1"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15" fillId="0" borderId="36" xfId="0" applyFont="1" applyBorder="1" applyAlignment="1">
      <alignment horizontal="right" vertical="center" wrapText="1"/>
    </xf>
    <xf numFmtId="0" fontId="15" fillId="0" borderId="0" xfId="0" applyFont="1" applyBorder="1" applyAlignment="1">
      <alignment horizontal="right" vertical="center" wrapText="1"/>
    </xf>
    <xf numFmtId="0" fontId="3" fillId="0" borderId="36" xfId="0" applyFont="1" applyBorder="1" applyAlignment="1">
      <alignment horizontal="right" vertical="center"/>
    </xf>
    <xf numFmtId="0" fontId="3" fillId="0" borderId="15" xfId="0" applyFont="1" applyBorder="1" applyAlignment="1">
      <alignment horizontal="right" vertical="center"/>
    </xf>
    <xf numFmtId="0" fontId="3" fillId="0" borderId="0" xfId="0" applyFont="1" applyBorder="1" applyAlignment="1">
      <alignment horizontal="right" vertical="center"/>
    </xf>
    <xf numFmtId="0" fontId="3" fillId="0" borderId="36" xfId="0" applyFont="1" applyBorder="1" applyAlignment="1">
      <alignment horizontal="right" wrapText="1"/>
    </xf>
    <xf numFmtId="0" fontId="3" fillId="0" borderId="0" xfId="0" applyFont="1" applyBorder="1" applyAlignment="1">
      <alignment horizontal="right" wrapText="1"/>
    </xf>
    <xf numFmtId="0" fontId="14" fillId="0" borderId="0" xfId="0" applyFont="1" applyBorder="1" applyAlignment="1">
      <alignment horizontal="left" vertical="center" wrapText="1"/>
    </xf>
    <xf numFmtId="0" fontId="3" fillId="0" borderId="36" xfId="0" applyFont="1" applyBorder="1" applyAlignment="1">
      <alignment horizontal="right" vertical="center" wrapText="1"/>
    </xf>
    <xf numFmtId="0" fontId="13" fillId="0" borderId="15" xfId="0" applyFont="1" applyBorder="1" applyAlignment="1">
      <alignment horizontal="right" vertical="center" wrapText="1"/>
    </xf>
    <xf numFmtId="0" fontId="2" fillId="0" borderId="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right" vertical="center" wrapText="1"/>
    </xf>
    <xf numFmtId="0" fontId="2" fillId="0" borderId="0" xfId="0" applyFont="1" applyBorder="1" applyAlignment="1">
      <alignment horizontal="right" vertical="center"/>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3" fillId="0" borderId="15" xfId="0" applyFont="1" applyBorder="1" applyAlignment="1">
      <alignment horizontal="right" vertical="center" wrapText="1"/>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2" fillId="0" borderId="36" xfId="0" applyFont="1" applyBorder="1" applyAlignment="1">
      <alignment horizontal="left" wrapText="1"/>
    </xf>
    <xf numFmtId="0" fontId="2" fillId="0" borderId="0" xfId="0" applyFont="1" applyBorder="1" applyAlignment="1">
      <alignment horizontal="left" wrapText="1"/>
    </xf>
    <xf numFmtId="0" fontId="13" fillId="0" borderId="36" xfId="0" applyFont="1" applyBorder="1" applyAlignment="1">
      <alignment horizontal="right" vertical="center" wrapText="1"/>
    </xf>
    <xf numFmtId="0" fontId="2" fillId="0" borderId="0" xfId="0" applyFont="1" applyAlignment="1">
      <alignment horizontal="left" vertical="center"/>
    </xf>
    <xf numFmtId="0" fontId="22" fillId="0" borderId="0" xfId="0" applyFont="1" applyAlignment="1">
      <alignment horizontal="left" vertical="center"/>
    </xf>
    <xf numFmtId="0" fontId="17" fillId="0" borderId="0" xfId="1" applyFill="1" applyAlignment="1" applyProtection="1">
      <alignment horizontal="left" vertical="center"/>
    </xf>
    <xf numFmtId="0" fontId="2" fillId="0" borderId="0" xfId="0" applyFont="1" applyAlignment="1">
      <alignment horizontal="left" vertical="center" wrapText="1"/>
    </xf>
    <xf numFmtId="0" fontId="17" fillId="0" borderId="0" xfId="1" applyAlignment="1" applyProtection="1">
      <alignment horizontal="left" vertical="center"/>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left" vertical="center" wrapText="1"/>
    </xf>
    <xf numFmtId="0" fontId="2" fillId="4" borderId="7" xfId="0" applyFont="1" applyFill="1" applyBorder="1" applyAlignment="1">
      <alignment horizontal="left" vertical="center"/>
    </xf>
    <xf numFmtId="0" fontId="0" fillId="4" borderId="0" xfId="0" applyFill="1" applyBorder="1" applyAlignment="1">
      <alignment horizontal="left" vertical="center"/>
    </xf>
    <xf numFmtId="0" fontId="14" fillId="0" borderId="0" xfId="0" applyFont="1" applyAlignment="1">
      <alignment horizontal="left" vertical="center" wrapText="1"/>
    </xf>
    <xf numFmtId="0" fontId="24"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47" xfId="0" applyFont="1" applyBorder="1" applyAlignment="1">
      <alignment horizontal="left" vertical="center" wrapText="1"/>
    </xf>
    <xf numFmtId="0" fontId="0" fillId="0" borderId="0" xfId="0" applyBorder="1"/>
    <xf numFmtId="0" fontId="0" fillId="0" borderId="3" xfId="0" applyBorder="1"/>
    <xf numFmtId="0" fontId="2" fillId="0" borderId="6" xfId="0" applyFont="1" applyBorder="1" applyAlignment="1">
      <alignment horizontal="center" vertical="center" wrapText="1"/>
    </xf>
    <xf numFmtId="0" fontId="2" fillId="0" borderId="0" xfId="0" applyFont="1" applyBorder="1"/>
    <xf numFmtId="0" fontId="2" fillId="0" borderId="3" xfId="0" applyFont="1" applyBorder="1"/>
    <xf numFmtId="0" fontId="1" fillId="0" borderId="5" xfId="0" applyFont="1" applyBorder="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Alignment="1">
      <alignment horizontal="right" vertical="center" wrapText="1"/>
    </xf>
    <xf numFmtId="0" fontId="1" fillId="0" borderId="3" xfId="0" applyFont="1" applyBorder="1" applyAlignment="1">
      <alignment horizontal="right" vertical="center" wrapText="1"/>
    </xf>
    <xf numFmtId="0" fontId="2" fillId="0" borderId="7" xfId="0" applyFont="1" applyBorder="1" applyAlignment="1">
      <alignment horizontal="left" wrapText="1"/>
    </xf>
    <xf numFmtId="0" fontId="0" fillId="0" borderId="0" xfId="0" applyAlignment="1">
      <alignment horizontal="left" wrapText="1"/>
    </xf>
    <xf numFmtId="0" fontId="17" fillId="0" borderId="0" xfId="1" applyAlignment="1" applyProtection="1">
      <alignment horizontal="left" vertical="center" wrapText="1"/>
    </xf>
    <xf numFmtId="0" fontId="5" fillId="3" borderId="0" xfId="0" applyFont="1" applyFill="1" applyAlignment="1">
      <alignment horizontal="left" vertical="center"/>
    </xf>
    <xf numFmtId="0" fontId="1" fillId="0" borderId="0" xfId="0" applyFont="1" applyAlignment="1">
      <alignment horizontal="right" wrapText="1"/>
    </xf>
    <xf numFmtId="0" fontId="0" fillId="0" borderId="0" xfId="0" applyAlignment="1">
      <alignment horizontal="left" vertical="top" wrapText="1"/>
    </xf>
    <xf numFmtId="0" fontId="17" fillId="0" borderId="0" xfId="1" applyAlignment="1" applyProtection="1">
      <alignment horizontal="left" vertical="top" wrapText="1"/>
    </xf>
    <xf numFmtId="49" fontId="15" fillId="0" borderId="0" xfId="0" applyNumberFormat="1" applyFont="1" applyAlignment="1">
      <alignment horizontal="center" vertical="center" wrapText="1"/>
    </xf>
    <xf numFmtId="49" fontId="15" fillId="9" borderId="16" xfId="0" applyNumberFormat="1" applyFont="1" applyFill="1" applyBorder="1" applyAlignment="1">
      <alignment horizontal="left" vertical="center" wrapText="1"/>
    </xf>
    <xf numFmtId="49" fontId="15" fillId="9" borderId="17" xfId="0" applyNumberFormat="1" applyFont="1" applyFill="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cellXfs>
  <cellStyles count="7">
    <cellStyle name="Comma" xfId="5" builtinId="3"/>
    <cellStyle name="Currency" xfId="4" builtinId="4"/>
    <cellStyle name="Followed Hyperlink" xfId="6" builtinId="9" hidden="1"/>
    <cellStyle name="Hyperlink" xfId="1" builtinId="8"/>
    <cellStyle name="Normal" xfId="0" builtinId="0"/>
    <cellStyle name="Output" xfId="2" builtinId="21"/>
    <cellStyle name="Percent" xfId="3" builtinId="5"/>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6/relationships/vbaProject" Target="vbaProject.bin"/></Relationships>
</file>

<file path=xl/ctrlProps/ctrlProp1.xml><?xml version="1.0" encoding="utf-8"?>
<formControlPr xmlns="http://schemas.microsoft.com/office/spreadsheetml/2009/9/main" objectType="CheckBox" checked="Checked" fmlaLink="$C$62" lockText="1" noThreeD="1"/>
</file>

<file path=xl/ctrlProps/ctrlProp10.xml><?xml version="1.0" encoding="utf-8"?>
<formControlPr xmlns="http://schemas.microsoft.com/office/spreadsheetml/2009/9/main" objectType="CheckBox" checked="Checked" fmlaLink="$F$15" lockText="1" noThreeD="1"/>
</file>

<file path=xl/ctrlProps/ctrlProp11.xml><?xml version="1.0" encoding="utf-8"?>
<formControlPr xmlns="http://schemas.microsoft.com/office/spreadsheetml/2009/9/main" objectType="CheckBox" checked="Checked" fmlaLink="chk_certify_infrastructure" lockText="1" noThreeD="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CheckBox" checked="Checked" fmlaLink="chk_nonroad_purchase"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657225</xdr:colOff>
      <xdr:row>63</xdr:row>
      <xdr:rowOff>742950</xdr:rowOff>
    </xdr:from>
    <xdr:to>
      <xdr:col>1</xdr:col>
      <xdr:colOff>857251</xdr:colOff>
      <xdr:row>65</xdr:row>
      <xdr:rowOff>66675</xdr:rowOff>
    </xdr:to>
    <xdr:sp macro="" textlink="">
      <xdr:nvSpPr>
        <xdr:cNvPr id="3" name="Right Arrow 2"/>
        <xdr:cNvSpPr/>
      </xdr:nvSpPr>
      <xdr:spPr>
        <a:xfrm>
          <a:off x="1047750" y="12039600"/>
          <a:ext cx="200026" cy="342900"/>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en-US"/>
        </a:p>
      </xdr:txBody>
    </xdr:sp>
    <xdr:clientData/>
  </xdr:twoCellAnchor>
  <xdr:twoCellAnchor>
    <xdr:from>
      <xdr:col>1</xdr:col>
      <xdr:colOff>319087</xdr:colOff>
      <xdr:row>66</xdr:row>
      <xdr:rowOff>566739</xdr:rowOff>
    </xdr:from>
    <xdr:to>
      <xdr:col>1</xdr:col>
      <xdr:colOff>652462</xdr:colOff>
      <xdr:row>67</xdr:row>
      <xdr:rowOff>166689</xdr:rowOff>
    </xdr:to>
    <xdr:sp macro="" textlink="">
      <xdr:nvSpPr>
        <xdr:cNvPr id="4" name="Bent-Up Arrow 3"/>
        <xdr:cNvSpPr/>
      </xdr:nvSpPr>
      <xdr:spPr>
        <a:xfrm rot="5400000">
          <a:off x="676275" y="13115926"/>
          <a:ext cx="400050" cy="333375"/>
        </a:xfrm>
        <a:prstGeom prst="bentUpArrow">
          <a:avLst/>
        </a:prstGeom>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comments" Target="../comments5.xml"/><Relationship Id="rId1" Type="http://schemas.openxmlformats.org/officeDocument/2006/relationships/vmlDrawing" Target="../drawings/vmlDrawing6.v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2.xml"/><Relationship Id="rId1" Type="http://schemas.openxmlformats.org/officeDocument/2006/relationships/vmlDrawing" Target="../drawings/vmlDrawing7.v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codeName="Sheet1" enableFormatConditionsCalculation="0">
    <pageSetUpPr fitToPage="1"/>
  </sheetPr>
  <dimension ref="B1:S165"/>
  <sheetViews>
    <sheetView showGridLines="0" tabSelected="1" topLeftCell="C1" workbookViewId="0">
      <selection activeCell="B2" sqref="B2:N2"/>
    </sheetView>
  </sheetViews>
  <sheetFormatPr defaultColWidth="8.7109375" defaultRowHeight="12.75"/>
  <cols>
    <col min="1" max="1" width="5.85546875" style="1" customWidth="1"/>
    <col min="2" max="2" width="13.85546875" style="1" customWidth="1"/>
    <col min="3" max="3" width="24" style="1" customWidth="1"/>
    <col min="4" max="4" width="23.5703125" style="1" customWidth="1"/>
    <col min="5" max="5" width="13.42578125" style="1" customWidth="1"/>
    <col min="6" max="6" width="14.28515625" style="1" customWidth="1"/>
    <col min="7" max="7" width="14.7109375" style="1" customWidth="1"/>
    <col min="8" max="8" width="14.140625" style="1" customWidth="1"/>
    <col min="9" max="9" width="10.28515625" style="1" customWidth="1"/>
    <col min="10" max="10" width="10.85546875" style="1" customWidth="1"/>
    <col min="11" max="11" width="10.7109375" style="1" customWidth="1"/>
    <col min="12" max="12" width="10.42578125" style="1" customWidth="1"/>
    <col min="13" max="13" width="11.7109375" style="1" customWidth="1"/>
    <col min="14" max="14" width="9.85546875" style="1" customWidth="1"/>
    <col min="15" max="16384" width="8.7109375" style="1"/>
  </cols>
  <sheetData>
    <row r="1" spans="2:14" ht="33" customHeight="1" thickTop="1">
      <c r="B1" s="241" t="s">
        <v>28</v>
      </c>
      <c r="C1" s="242"/>
      <c r="D1" s="242"/>
      <c r="E1" s="242"/>
      <c r="F1" s="242"/>
      <c r="G1" s="242"/>
      <c r="H1" s="242"/>
      <c r="I1" s="242"/>
      <c r="J1" s="242"/>
      <c r="K1" s="242"/>
      <c r="L1" s="242"/>
      <c r="M1" s="242"/>
      <c r="N1" s="84"/>
    </row>
    <row r="2" spans="2:14" ht="33.75" customHeight="1">
      <c r="B2" s="249" t="s">
        <v>0</v>
      </c>
      <c r="C2" s="250"/>
      <c r="D2" s="250"/>
      <c r="E2" s="250"/>
      <c r="F2" s="250"/>
      <c r="G2" s="250"/>
      <c r="H2" s="250"/>
      <c r="I2" s="250"/>
      <c r="J2" s="250"/>
      <c r="K2" s="250"/>
      <c r="L2" s="250"/>
      <c r="M2" s="250"/>
      <c r="N2" s="251"/>
    </row>
    <row r="3" spans="2:14" ht="76.5" customHeight="1">
      <c r="B3" s="85"/>
      <c r="C3" s="228" t="s">
        <v>486</v>
      </c>
      <c r="D3" s="243"/>
      <c r="E3" s="243"/>
      <c r="F3" s="243"/>
      <c r="G3" s="243"/>
      <c r="H3" s="243"/>
      <c r="I3" s="243"/>
      <c r="J3" s="243"/>
      <c r="K3" s="243"/>
      <c r="L3" s="243"/>
      <c r="M3" s="243"/>
      <c r="N3" s="86"/>
    </row>
    <row r="4" spans="2:14" ht="38.25" customHeight="1">
      <c r="B4" s="87"/>
      <c r="C4" s="252" t="s">
        <v>27</v>
      </c>
      <c r="D4" s="252"/>
      <c r="E4" s="252"/>
      <c r="F4" s="252"/>
      <c r="G4" s="252"/>
      <c r="H4" s="252"/>
      <c r="I4" s="252"/>
      <c r="J4" s="252"/>
      <c r="K4" s="252"/>
      <c r="L4" s="252"/>
      <c r="M4" s="252"/>
      <c r="N4" s="88"/>
    </row>
    <row r="5" spans="2:14">
      <c r="B5" s="87" t="s">
        <v>25</v>
      </c>
      <c r="C5" s="8"/>
      <c r="D5" s="8"/>
      <c r="E5" s="8"/>
      <c r="F5" s="8"/>
      <c r="G5" s="8"/>
      <c r="H5" s="8"/>
      <c r="I5" s="8"/>
      <c r="J5" s="8"/>
      <c r="K5" s="8"/>
      <c r="L5" s="8"/>
      <c r="M5" s="8"/>
      <c r="N5" s="88"/>
    </row>
    <row r="6" spans="2:14">
      <c r="B6" s="87"/>
      <c r="C6" s="8"/>
      <c r="D6" s="8"/>
      <c r="E6" s="8"/>
      <c r="F6" s="8"/>
      <c r="G6" s="8"/>
      <c r="H6" s="8"/>
      <c r="I6" s="8"/>
      <c r="J6" s="8"/>
      <c r="K6" s="8"/>
      <c r="L6" s="8"/>
      <c r="M6" s="8"/>
      <c r="N6" s="88"/>
    </row>
    <row r="7" spans="2:14">
      <c r="B7" s="89" t="s">
        <v>62</v>
      </c>
      <c r="C7" s="9"/>
      <c r="D7" s="90" t="s">
        <v>64</v>
      </c>
      <c r="E7" s="8"/>
      <c r="F7" s="8"/>
      <c r="G7" s="8"/>
      <c r="H7" s="8"/>
      <c r="I7" s="8"/>
      <c r="J7" s="8"/>
      <c r="K7" s="8"/>
      <c r="L7" s="8"/>
      <c r="M7" s="8"/>
      <c r="N7" s="88"/>
    </row>
    <row r="8" spans="2:14">
      <c r="B8" s="89"/>
      <c r="C8" s="16"/>
      <c r="D8" s="90" t="s">
        <v>63</v>
      </c>
      <c r="E8" s="8"/>
      <c r="F8" s="8"/>
      <c r="G8" s="8"/>
      <c r="H8" s="8"/>
      <c r="I8" s="8"/>
      <c r="J8" s="8"/>
      <c r="K8" s="8"/>
      <c r="L8" s="8"/>
      <c r="M8" s="8"/>
      <c r="N8" s="88"/>
    </row>
    <row r="9" spans="2:14">
      <c r="B9" s="89"/>
      <c r="C9" s="27"/>
      <c r="D9" s="91" t="s">
        <v>103</v>
      </c>
      <c r="E9" s="8"/>
      <c r="F9" s="8"/>
      <c r="G9" s="8"/>
      <c r="H9" s="8"/>
      <c r="I9" s="8"/>
      <c r="J9" s="8"/>
      <c r="K9" s="8"/>
      <c r="L9" s="8"/>
      <c r="M9" s="8"/>
      <c r="N9" s="88"/>
    </row>
    <row r="10" spans="2:14">
      <c r="B10" s="87"/>
      <c r="C10" s="55"/>
      <c r="D10" s="91" t="s">
        <v>97</v>
      </c>
      <c r="E10" s="8"/>
      <c r="F10" s="8"/>
      <c r="G10" s="8"/>
      <c r="H10" s="8"/>
      <c r="I10" s="8"/>
      <c r="J10" s="8"/>
      <c r="K10" s="8"/>
      <c r="L10" s="8"/>
      <c r="M10" s="8"/>
      <c r="N10" s="88"/>
    </row>
    <row r="11" spans="2:14">
      <c r="B11" s="87"/>
      <c r="C11" s="8"/>
      <c r="D11" s="8"/>
      <c r="E11" s="8"/>
      <c r="F11" s="8"/>
      <c r="G11" s="8"/>
      <c r="H11" s="8"/>
      <c r="I11" s="8"/>
      <c r="J11" s="8"/>
      <c r="K11" s="8"/>
      <c r="L11" s="8"/>
      <c r="M11" s="8"/>
      <c r="N11" s="88"/>
    </row>
    <row r="12" spans="2:14">
      <c r="B12" s="87"/>
      <c r="C12" s="8"/>
      <c r="D12" s="8"/>
      <c r="E12" s="8"/>
      <c r="F12" s="8"/>
      <c r="G12" s="8"/>
      <c r="H12" s="8"/>
      <c r="I12" s="8"/>
      <c r="J12" s="8"/>
      <c r="K12" s="8"/>
      <c r="L12" s="8"/>
      <c r="M12" s="8"/>
      <c r="N12" s="88"/>
    </row>
    <row r="13" spans="2:14" ht="19.5">
      <c r="B13" s="92" t="s">
        <v>420</v>
      </c>
      <c r="C13" s="8"/>
      <c r="D13" s="8"/>
      <c r="E13" s="8"/>
      <c r="F13" s="4" t="s">
        <v>15</v>
      </c>
      <c r="G13" s="8"/>
      <c r="H13" s="8"/>
      <c r="I13" s="8"/>
      <c r="J13" s="8"/>
      <c r="K13" s="8"/>
      <c r="L13" s="8"/>
      <c r="M13" s="8"/>
      <c r="N13" s="88"/>
    </row>
    <row r="14" spans="2:14" ht="15">
      <c r="B14" s="93" t="s">
        <v>21</v>
      </c>
      <c r="C14" s="8"/>
      <c r="D14" s="94"/>
      <c r="E14" s="8"/>
      <c r="F14" s="6" t="s">
        <v>22</v>
      </c>
      <c r="G14" s="8"/>
      <c r="H14" s="94"/>
      <c r="I14" s="8"/>
      <c r="J14" s="8"/>
      <c r="K14" s="8"/>
      <c r="L14" s="8"/>
      <c r="M14" s="8"/>
      <c r="N14" s="88"/>
    </row>
    <row r="15" spans="2:14" ht="15">
      <c r="B15" s="202" t="s">
        <v>421</v>
      </c>
      <c r="C15" s="8"/>
      <c r="D15" s="94"/>
      <c r="E15" s="8"/>
      <c r="F15" s="91" t="s">
        <v>427</v>
      </c>
      <c r="G15" s="8"/>
      <c r="H15" s="94"/>
      <c r="I15" s="8"/>
      <c r="J15" s="8"/>
      <c r="K15" s="8"/>
      <c r="L15" s="8"/>
      <c r="M15" s="8"/>
      <c r="N15" s="88"/>
    </row>
    <row r="16" spans="2:14" ht="15">
      <c r="B16" s="87" t="s">
        <v>1</v>
      </c>
      <c r="C16" s="8"/>
      <c r="D16" s="94"/>
      <c r="E16" s="8"/>
      <c r="F16" s="232" t="s">
        <v>419</v>
      </c>
      <c r="G16" s="285"/>
      <c r="H16" s="94"/>
      <c r="I16" s="8"/>
      <c r="J16" s="8"/>
      <c r="K16" s="8"/>
      <c r="L16" s="8"/>
      <c r="M16" s="8"/>
      <c r="N16" s="88"/>
    </row>
    <row r="17" spans="2:14" ht="15">
      <c r="B17" s="87" t="s">
        <v>16</v>
      </c>
      <c r="C17" s="8"/>
      <c r="D17" s="94"/>
      <c r="E17" s="8"/>
      <c r="F17" s="286"/>
      <c r="G17" s="285"/>
      <c r="H17" s="94"/>
      <c r="I17" s="8"/>
      <c r="J17" s="8"/>
      <c r="K17" s="8"/>
      <c r="L17" s="8"/>
      <c r="M17" s="8"/>
      <c r="N17" s="88"/>
    </row>
    <row r="18" spans="2:14" ht="15">
      <c r="B18" s="202" t="s">
        <v>422</v>
      </c>
      <c r="C18" s="8"/>
      <c r="D18" s="94" t="s">
        <v>66</v>
      </c>
      <c r="E18" s="8"/>
      <c r="F18" s="7"/>
      <c r="G18" s="8"/>
      <c r="H18" s="94"/>
      <c r="I18" s="8"/>
      <c r="J18" s="8"/>
      <c r="K18" s="8"/>
      <c r="L18" s="8"/>
      <c r="M18" s="8"/>
      <c r="N18" s="88"/>
    </row>
    <row r="19" spans="2:14" ht="15">
      <c r="B19" s="202" t="s">
        <v>423</v>
      </c>
      <c r="C19" s="8"/>
      <c r="D19" s="94"/>
      <c r="E19" s="8"/>
      <c r="F19" s="7" t="s">
        <v>2</v>
      </c>
      <c r="G19" s="8"/>
      <c r="H19" s="94"/>
      <c r="I19" s="8"/>
      <c r="J19" s="8"/>
      <c r="K19" s="8"/>
      <c r="L19" s="8"/>
      <c r="M19" s="8"/>
      <c r="N19" s="88"/>
    </row>
    <row r="20" spans="2:14" ht="15">
      <c r="B20" s="87"/>
      <c r="C20" s="8"/>
      <c r="D20" s="94"/>
      <c r="E20" s="8"/>
      <c r="F20" s="7" t="s">
        <v>18</v>
      </c>
      <c r="G20" s="8"/>
      <c r="H20" s="94"/>
      <c r="I20" s="8"/>
      <c r="J20" s="8"/>
      <c r="K20" s="8"/>
      <c r="L20" s="8"/>
      <c r="M20" s="8"/>
      <c r="N20" s="88"/>
    </row>
    <row r="21" spans="2:14" ht="15">
      <c r="B21" s="87"/>
      <c r="C21" s="8"/>
      <c r="D21" s="94"/>
      <c r="E21" s="8"/>
      <c r="F21" s="7" t="s">
        <v>3</v>
      </c>
      <c r="G21" s="8"/>
      <c r="H21" s="95"/>
      <c r="I21" s="8"/>
      <c r="J21" s="8"/>
      <c r="K21" s="8"/>
      <c r="L21" s="8"/>
      <c r="M21" s="8"/>
      <c r="N21" s="88"/>
    </row>
    <row r="22" spans="2:14" ht="15">
      <c r="B22" s="202" t="s">
        <v>424</v>
      </c>
      <c r="C22" s="8"/>
      <c r="D22" s="94"/>
      <c r="E22" s="8"/>
      <c r="F22" s="91" t="s">
        <v>428</v>
      </c>
      <c r="G22" s="8"/>
      <c r="H22" s="96"/>
      <c r="I22" s="8"/>
      <c r="J22" s="8"/>
      <c r="K22" s="8"/>
      <c r="L22" s="8"/>
      <c r="M22" s="8"/>
      <c r="N22" s="88"/>
    </row>
    <row r="23" spans="2:14" ht="15">
      <c r="B23" s="202" t="s">
        <v>425</v>
      </c>
      <c r="C23" s="8"/>
      <c r="D23" s="94"/>
      <c r="E23" s="8"/>
      <c r="F23" s="91" t="s">
        <v>429</v>
      </c>
      <c r="G23" s="8"/>
      <c r="H23" s="96"/>
      <c r="I23" s="8"/>
      <c r="J23" s="8"/>
      <c r="K23" s="8"/>
      <c r="L23" s="8"/>
      <c r="M23" s="8"/>
      <c r="N23" s="88"/>
    </row>
    <row r="24" spans="2:14" ht="15">
      <c r="B24" s="202" t="s">
        <v>426</v>
      </c>
      <c r="C24" s="8"/>
      <c r="D24" s="95"/>
      <c r="E24" s="8"/>
      <c r="F24" s="91" t="s">
        <v>430</v>
      </c>
      <c r="G24" s="8"/>
      <c r="H24" s="94"/>
      <c r="I24" s="8"/>
      <c r="J24" s="8"/>
      <c r="K24" s="8"/>
      <c r="L24" s="8"/>
      <c r="M24" s="8"/>
      <c r="N24" s="88"/>
    </row>
    <row r="25" spans="2:14">
      <c r="B25" s="87" t="s">
        <v>26</v>
      </c>
      <c r="C25" s="8"/>
      <c r="D25" s="8"/>
      <c r="E25" s="8"/>
      <c r="F25" s="7"/>
      <c r="G25" s="8"/>
      <c r="H25" s="8"/>
      <c r="I25" s="8"/>
      <c r="J25" s="8"/>
      <c r="K25" s="8"/>
      <c r="L25" s="8"/>
      <c r="M25" s="8"/>
      <c r="N25" s="88"/>
    </row>
    <row r="26" spans="2:14">
      <c r="B26" s="87"/>
      <c r="C26" s="8"/>
      <c r="D26" s="8"/>
      <c r="E26" s="8"/>
      <c r="F26" s="7"/>
      <c r="G26" s="8"/>
      <c r="H26" s="8"/>
      <c r="I26" s="8"/>
      <c r="J26" s="8"/>
      <c r="K26" s="8"/>
      <c r="L26" s="8"/>
      <c r="M26" s="8"/>
      <c r="N26" s="88"/>
    </row>
    <row r="27" spans="2:14">
      <c r="B27" s="87"/>
      <c r="C27" s="97" t="s">
        <v>61</v>
      </c>
      <c r="D27" s="25"/>
      <c r="E27" s="168" t="s">
        <v>245</v>
      </c>
      <c r="F27" s="232" t="s">
        <v>431</v>
      </c>
      <c r="G27" s="232"/>
      <c r="H27" s="232"/>
      <c r="I27" s="8"/>
      <c r="J27" s="8"/>
      <c r="K27" s="8"/>
      <c r="L27" s="8"/>
      <c r="M27" s="8"/>
      <c r="N27" s="88"/>
    </row>
    <row r="28" spans="2:14">
      <c r="B28" s="87"/>
      <c r="C28" s="8"/>
      <c r="D28" s="8"/>
      <c r="E28" s="8"/>
      <c r="F28" s="232"/>
      <c r="G28" s="232"/>
      <c r="H28" s="232"/>
      <c r="I28" s="8"/>
      <c r="J28" s="8"/>
      <c r="K28" s="8"/>
      <c r="L28" s="8"/>
      <c r="M28" s="8"/>
      <c r="N28" s="88"/>
    </row>
    <row r="29" spans="2:14">
      <c r="B29" s="98" t="s">
        <v>24</v>
      </c>
      <c r="C29" s="8"/>
      <c r="D29" s="25" t="s">
        <v>60</v>
      </c>
      <c r="E29" s="204" t="s">
        <v>245</v>
      </c>
      <c r="F29" s="99"/>
      <c r="G29" s="99"/>
      <c r="H29" s="99"/>
      <c r="I29" s="99"/>
      <c r="J29" s="99"/>
      <c r="K29" s="99"/>
      <c r="L29" s="99"/>
      <c r="M29" s="8"/>
      <c r="N29" s="88"/>
    </row>
    <row r="30" spans="2:14">
      <c r="B30" s="87"/>
      <c r="C30" s="8"/>
      <c r="D30" s="8"/>
      <c r="E30" s="99"/>
      <c r="F30" s="99"/>
      <c r="G30" s="99"/>
      <c r="H30" s="99"/>
      <c r="I30" s="99"/>
      <c r="J30" s="99"/>
      <c r="K30" s="99"/>
      <c r="L30" s="99"/>
      <c r="M30" s="8"/>
      <c r="N30" s="88"/>
    </row>
    <row r="31" spans="2:14" ht="12.75" customHeight="1">
      <c r="B31" s="287" t="s">
        <v>432</v>
      </c>
      <c r="C31" s="288"/>
      <c r="D31" s="288"/>
      <c r="E31" s="205" t="s">
        <v>245</v>
      </c>
      <c r="F31"/>
      <c r="G31"/>
      <c r="H31"/>
      <c r="I31"/>
      <c r="J31"/>
      <c r="K31"/>
      <c r="L31"/>
      <c r="M31" s="8"/>
      <c r="N31" s="88"/>
    </row>
    <row r="32" spans="2:14">
      <c r="B32" s="287"/>
      <c r="C32" s="288"/>
      <c r="D32" s="288"/>
      <c r="E32"/>
      <c r="F32"/>
      <c r="G32"/>
      <c r="H32"/>
      <c r="I32"/>
      <c r="J32"/>
      <c r="K32"/>
      <c r="L32"/>
      <c r="M32" s="8"/>
      <c r="N32" s="88"/>
    </row>
    <row r="33" spans="2:14">
      <c r="B33" s="287"/>
      <c r="C33" s="288"/>
      <c r="D33" s="288"/>
      <c r="E33" s="8"/>
      <c r="F33" s="8"/>
      <c r="G33" s="8"/>
      <c r="H33" s="8"/>
      <c r="I33" s="8"/>
      <c r="J33" s="8"/>
      <c r="K33" s="8"/>
      <c r="L33" s="8"/>
      <c r="M33" s="8"/>
      <c r="N33" s="88"/>
    </row>
    <row r="34" spans="2:14">
      <c r="B34" s="203"/>
      <c r="C34" s="198"/>
      <c r="D34" s="198"/>
      <c r="E34" s="8"/>
      <c r="F34" s="8"/>
      <c r="G34" s="8"/>
      <c r="H34" s="8"/>
      <c r="I34" s="8"/>
      <c r="J34" s="8"/>
      <c r="K34" s="8"/>
      <c r="L34" s="8"/>
      <c r="M34" s="8"/>
      <c r="N34" s="88"/>
    </row>
    <row r="35" spans="2:14" ht="19.5">
      <c r="B35" s="92" t="s">
        <v>4</v>
      </c>
      <c r="C35" s="8"/>
      <c r="D35" s="8"/>
      <c r="E35" s="8"/>
      <c r="F35" s="8"/>
      <c r="G35" s="8"/>
      <c r="H35" s="8"/>
      <c r="I35" s="8"/>
      <c r="J35" s="8"/>
      <c r="K35" s="8"/>
      <c r="L35" s="8"/>
      <c r="M35" s="8"/>
      <c r="N35" s="88"/>
    </row>
    <row r="36" spans="2:14" ht="25.9" customHeight="1">
      <c r="B36" s="244" t="s">
        <v>17</v>
      </c>
      <c r="C36" s="245"/>
      <c r="D36" s="100"/>
      <c r="E36" s="8"/>
      <c r="F36" s="144" t="e">
        <f>DATE(D36-1,9,1)</f>
        <v>#NUM!</v>
      </c>
      <c r="G36" s="145" t="s">
        <v>250</v>
      </c>
      <c r="H36" s="146">
        <f>DATE(D36,8,31)</f>
        <v>244</v>
      </c>
      <c r="I36" s="8"/>
      <c r="J36" s="8"/>
      <c r="K36" s="8"/>
      <c r="L36" s="8"/>
      <c r="M36" s="8"/>
      <c r="N36" s="88"/>
    </row>
    <row r="37" spans="2:14">
      <c r="B37" s="101"/>
      <c r="C37" s="8"/>
      <c r="D37" s="8"/>
      <c r="E37" s="8"/>
      <c r="F37" s="8"/>
      <c r="G37" s="8"/>
      <c r="H37" s="8"/>
      <c r="I37" s="8"/>
      <c r="J37" s="8"/>
      <c r="K37" s="8"/>
      <c r="L37" s="8"/>
      <c r="M37" s="8"/>
      <c r="N37" s="88"/>
    </row>
    <row r="38" spans="2:14" ht="25.9" customHeight="1">
      <c r="B38" s="246" t="s">
        <v>156</v>
      </c>
      <c r="C38" s="245"/>
      <c r="D38" s="102"/>
      <c r="E38" s="206" t="s">
        <v>245</v>
      </c>
      <c r="F38" s="8"/>
      <c r="G38" s="8"/>
      <c r="H38" s="8"/>
      <c r="I38" s="8"/>
      <c r="J38" s="8"/>
      <c r="K38" s="8"/>
      <c r="L38" s="8"/>
      <c r="M38" s="8"/>
      <c r="N38" s="88"/>
    </row>
    <row r="39" spans="2:14">
      <c r="B39" s="101"/>
      <c r="C39" s="8"/>
      <c r="D39" s="8"/>
      <c r="E39" s="8"/>
      <c r="F39" s="8"/>
      <c r="G39" s="8"/>
      <c r="H39" s="8"/>
      <c r="I39" s="8"/>
      <c r="J39" s="8"/>
      <c r="K39" s="8"/>
      <c r="L39" s="8"/>
      <c r="M39" s="8"/>
      <c r="N39" s="88"/>
    </row>
    <row r="40" spans="2:14" ht="32.25" customHeight="1">
      <c r="B40" s="247" t="s">
        <v>157</v>
      </c>
      <c r="C40" s="248"/>
      <c r="D40" s="17">
        <f>IF(Fleet_Type="S",ROUND(LDV_count*0.75,0),ROUND(LDV_count*0.9,0))</f>
        <v>0</v>
      </c>
      <c r="E40" s="206" t="s">
        <v>245</v>
      </c>
      <c r="F40" s="8"/>
      <c r="G40" s="8"/>
      <c r="H40" s="8"/>
      <c r="I40" s="8"/>
      <c r="J40" s="8"/>
      <c r="K40" s="8"/>
      <c r="L40" s="8"/>
      <c r="M40" s="8"/>
      <c r="N40" s="88"/>
    </row>
    <row r="41" spans="2:14">
      <c r="B41" s="101"/>
      <c r="C41" s="8"/>
      <c r="D41" s="8"/>
      <c r="E41" s="8"/>
      <c r="F41" s="8"/>
      <c r="G41" s="8"/>
      <c r="H41" s="8"/>
      <c r="I41" s="8"/>
      <c r="J41" s="8"/>
      <c r="K41" s="8"/>
      <c r="L41" s="8"/>
      <c r="M41" s="8"/>
      <c r="N41" s="88"/>
    </row>
    <row r="42" spans="2:14" ht="30.75" customHeight="1">
      <c r="B42" s="253" t="s">
        <v>80</v>
      </c>
      <c r="C42" s="254"/>
      <c r="D42" s="232" t="s">
        <v>439</v>
      </c>
      <c r="E42" s="265"/>
      <c r="F42" s="265"/>
      <c r="G42" s="265"/>
      <c r="H42" s="265"/>
      <c r="I42" s="8"/>
      <c r="J42" s="8"/>
      <c r="K42" s="8"/>
      <c r="L42" s="8"/>
      <c r="M42" s="8"/>
      <c r="N42" s="88"/>
    </row>
    <row r="43" spans="2:14" ht="34.5" customHeight="1">
      <c r="B43" s="231" t="s">
        <v>158</v>
      </c>
      <c r="C43" s="232"/>
      <c r="D43" s="39"/>
      <c r="E43" s="238" t="s">
        <v>98</v>
      </c>
      <c r="F43" s="238"/>
      <c r="G43" s="238"/>
      <c r="H43" s="8"/>
      <c r="I43" s="8"/>
      <c r="J43" s="8"/>
      <c r="K43" s="8"/>
      <c r="L43" s="8"/>
      <c r="M43" s="8"/>
      <c r="N43" s="88"/>
    </row>
    <row r="44" spans="2:14">
      <c r="B44" s="103"/>
      <c r="C44" s="91"/>
      <c r="D44" s="104"/>
      <c r="E44" s="8"/>
      <c r="F44" s="8"/>
      <c r="G44" s="8"/>
      <c r="H44" s="8"/>
      <c r="I44" s="8"/>
      <c r="J44" s="8"/>
      <c r="K44" s="8"/>
      <c r="L44" s="8"/>
      <c r="M44" s="8"/>
      <c r="N44" s="88"/>
    </row>
    <row r="45" spans="2:14" ht="42" customHeight="1">
      <c r="B45" s="231" t="s">
        <v>437</v>
      </c>
      <c r="C45" s="232"/>
      <c r="D45" s="39"/>
      <c r="E45" s="230" t="s">
        <v>315</v>
      </c>
      <c r="F45" s="230"/>
      <c r="G45" s="230"/>
      <c r="H45" s="8"/>
      <c r="I45" s="8"/>
      <c r="J45" s="8"/>
      <c r="K45" s="8"/>
      <c r="L45" s="8"/>
      <c r="M45" s="8"/>
      <c r="N45" s="88"/>
    </row>
    <row r="46" spans="2:14">
      <c r="B46" s="103"/>
      <c r="C46" s="91"/>
      <c r="D46" s="104"/>
      <c r="E46" s="99"/>
      <c r="F46" s="99"/>
      <c r="G46" s="99"/>
      <c r="H46" s="8"/>
      <c r="I46" s="8"/>
      <c r="J46" s="8"/>
      <c r="K46" s="8"/>
      <c r="L46" s="8"/>
      <c r="M46" s="8"/>
      <c r="N46" s="88"/>
    </row>
    <row r="47" spans="2:14" ht="25.5" customHeight="1">
      <c r="B47" s="231" t="s">
        <v>240</v>
      </c>
      <c r="C47" s="232"/>
      <c r="D47" s="39">
        <f>Infrastructure_credits</f>
        <v>0</v>
      </c>
      <c r="E47" s="230" t="s">
        <v>314</v>
      </c>
      <c r="F47" s="230"/>
      <c r="G47" s="230"/>
      <c r="H47" s="8"/>
      <c r="I47" s="8"/>
      <c r="J47" s="8"/>
      <c r="K47" s="8"/>
      <c r="L47" s="8"/>
      <c r="M47" s="8"/>
      <c r="N47" s="88"/>
    </row>
    <row r="48" spans="2:14">
      <c r="B48" s="103"/>
      <c r="C48" s="91"/>
      <c r="D48" s="104"/>
      <c r="E48" s="99"/>
      <c r="F48" s="99"/>
      <c r="G48" s="99"/>
      <c r="H48" s="8"/>
      <c r="I48" s="8"/>
      <c r="J48" s="8"/>
      <c r="K48" s="8"/>
      <c r="L48" s="8"/>
      <c r="M48" s="8"/>
      <c r="N48" s="88"/>
    </row>
    <row r="49" spans="2:14" ht="26.25" customHeight="1">
      <c r="B49" s="231" t="s">
        <v>313</v>
      </c>
      <c r="C49" s="232"/>
      <c r="D49" s="39">
        <f>'Alt Fuel Non-Road Eqpmt'!D8</f>
        <v>0</v>
      </c>
      <c r="E49" s="230" t="s">
        <v>316</v>
      </c>
      <c r="F49" s="230"/>
      <c r="G49" s="230"/>
      <c r="H49" s="8"/>
      <c r="I49" s="8"/>
      <c r="J49" s="8"/>
      <c r="K49" s="8"/>
      <c r="L49" s="8"/>
      <c r="M49" s="8"/>
      <c r="N49" s="88"/>
    </row>
    <row r="50" spans="2:14">
      <c r="B50" s="103"/>
      <c r="C50" s="91"/>
      <c r="D50" s="104"/>
      <c r="E50" s="8"/>
      <c r="F50" s="8"/>
      <c r="G50" s="8"/>
      <c r="H50" s="8"/>
      <c r="I50" s="8"/>
      <c r="J50" s="8"/>
      <c r="K50" s="8"/>
      <c r="L50" s="8"/>
      <c r="M50" s="8"/>
      <c r="N50" s="88"/>
    </row>
    <row r="51" spans="2:14" ht="42.75" customHeight="1">
      <c r="B51" s="231"/>
      <c r="C51" s="232"/>
      <c r="D51" s="39">
        <f>ROUNDDOWN((Remainder_LDEmerging+Remainder_HDEmerging+Remainder_Infrastructure+Remainder_nonroad)/25000,0)</f>
        <v>0</v>
      </c>
      <c r="E51" s="233"/>
      <c r="F51" s="234"/>
      <c r="G51" s="234"/>
      <c r="H51" s="8"/>
      <c r="I51" s="8"/>
      <c r="J51" s="8"/>
      <c r="K51" s="8"/>
      <c r="L51" s="8"/>
      <c r="M51" s="8"/>
      <c r="N51" s="88"/>
    </row>
    <row r="52" spans="2:14">
      <c r="B52" s="103"/>
      <c r="C52" s="91"/>
      <c r="D52" s="104"/>
      <c r="E52" s="8"/>
      <c r="F52" s="8"/>
      <c r="G52" s="8"/>
      <c r="H52" s="8"/>
      <c r="I52" s="8"/>
      <c r="J52" s="8"/>
      <c r="K52" s="8"/>
      <c r="L52" s="8"/>
      <c r="M52" s="8"/>
      <c r="N52" s="88"/>
    </row>
    <row r="53" spans="2:14" ht="24.75" customHeight="1">
      <c r="B53" s="235" t="s">
        <v>278</v>
      </c>
      <c r="C53" s="236"/>
      <c r="D53" s="39">
        <f>ROUND(D43+D45+D47+D49+D51,0)</f>
        <v>0</v>
      </c>
      <c r="E53" s="233" t="s">
        <v>318</v>
      </c>
      <c r="F53" s="234"/>
      <c r="G53" s="234"/>
      <c r="H53" s="8"/>
      <c r="I53" s="8"/>
      <c r="J53" s="8"/>
      <c r="K53" s="8"/>
      <c r="L53" s="8"/>
      <c r="M53" s="8"/>
      <c r="N53" s="88"/>
    </row>
    <row r="54" spans="2:14">
      <c r="B54" s="103"/>
      <c r="C54" s="91"/>
      <c r="D54" s="104"/>
      <c r="E54" s="8"/>
      <c r="F54" s="8"/>
      <c r="G54" s="8"/>
      <c r="H54" s="8"/>
      <c r="I54" s="8"/>
      <c r="J54" s="8"/>
      <c r="K54" s="8"/>
      <c r="L54" s="8"/>
      <c r="M54" s="8"/>
      <c r="N54" s="88"/>
    </row>
    <row r="55" spans="2:14" ht="27.75" customHeight="1">
      <c r="B55" s="231" t="s">
        <v>440</v>
      </c>
      <c r="C55" s="237"/>
      <c r="D55" s="39"/>
      <c r="E55" s="238" t="s">
        <v>101</v>
      </c>
      <c r="F55" s="238"/>
      <c r="G55" s="238"/>
      <c r="H55" s="8"/>
      <c r="I55" s="8"/>
      <c r="J55" s="8"/>
      <c r="K55" s="8"/>
      <c r="L55" s="8"/>
      <c r="M55" s="8"/>
      <c r="N55" s="88"/>
    </row>
    <row r="56" spans="2:14">
      <c r="B56" s="103"/>
      <c r="C56" s="91"/>
      <c r="D56" s="104"/>
      <c r="E56" s="8"/>
      <c r="F56" s="8"/>
      <c r="G56" s="8"/>
      <c r="H56" s="8"/>
      <c r="I56" s="8"/>
      <c r="J56" s="8"/>
      <c r="K56" s="8"/>
      <c r="L56" s="8"/>
      <c r="M56" s="8"/>
      <c r="N56" s="88"/>
    </row>
    <row r="57" spans="2:14" ht="37.5" customHeight="1">
      <c r="B57" s="231" t="s">
        <v>441</v>
      </c>
      <c r="C57" s="237"/>
      <c r="D57" s="39"/>
      <c r="E57" s="238" t="s">
        <v>442</v>
      </c>
      <c r="F57" s="238"/>
      <c r="G57" s="238"/>
      <c r="H57" s="8"/>
      <c r="I57" s="8"/>
      <c r="J57" s="8"/>
      <c r="K57" s="8"/>
      <c r="L57" s="8"/>
      <c r="M57" s="8"/>
      <c r="N57" s="88"/>
    </row>
    <row r="58" spans="2:14">
      <c r="B58" s="103"/>
      <c r="C58" s="91"/>
      <c r="D58" s="104"/>
      <c r="E58" s="8"/>
      <c r="F58" s="8"/>
      <c r="G58" s="8"/>
      <c r="H58" s="8"/>
      <c r="I58" s="8"/>
      <c r="J58" s="8"/>
      <c r="K58" s="8"/>
      <c r="L58" s="8"/>
      <c r="M58" s="8"/>
      <c r="N58" s="88"/>
    </row>
    <row r="59" spans="2:14" ht="39" customHeight="1">
      <c r="B59" s="231" t="s">
        <v>443</v>
      </c>
      <c r="C59" s="237"/>
      <c r="D59" s="39">
        <f>ROUND((D55+D57),0)</f>
        <v>0</v>
      </c>
      <c r="E59" s="240"/>
      <c r="F59" s="240"/>
      <c r="G59" s="240"/>
      <c r="H59" s="8"/>
      <c r="I59" s="8"/>
      <c r="J59" s="8"/>
      <c r="K59" s="8"/>
      <c r="L59" s="8"/>
      <c r="M59" s="8"/>
      <c r="N59" s="88"/>
    </row>
    <row r="60" spans="2:14">
      <c r="B60" s="101"/>
      <c r="C60" s="8"/>
      <c r="D60" s="8"/>
      <c r="E60" s="8"/>
      <c r="F60" s="8"/>
      <c r="G60" s="8"/>
      <c r="H60" s="8"/>
      <c r="I60" s="8"/>
      <c r="J60" s="8"/>
      <c r="K60" s="8"/>
      <c r="L60" s="8"/>
      <c r="M60" s="8"/>
      <c r="N60" s="88"/>
    </row>
    <row r="61" spans="2:14" ht="15.75">
      <c r="B61" s="226" t="s">
        <v>78</v>
      </c>
      <c r="C61" s="227"/>
      <c r="D61" s="8"/>
      <c r="E61" s="8"/>
      <c r="F61" s="8"/>
      <c r="G61" s="8"/>
      <c r="H61" s="8"/>
      <c r="I61" s="8"/>
      <c r="J61" s="8"/>
      <c r="K61" s="8"/>
      <c r="L61" s="8"/>
      <c r="M61" s="8"/>
      <c r="N61" s="88"/>
    </row>
    <row r="62" spans="2:14" ht="15.75">
      <c r="B62" s="105"/>
      <c r="C62" s="239" t="b">
        <v>1</v>
      </c>
      <c r="D62" s="239"/>
      <c r="E62" s="239"/>
      <c r="F62" s="239"/>
      <c r="G62" s="239"/>
      <c r="H62" s="8"/>
      <c r="I62" s="8"/>
      <c r="J62" s="8"/>
      <c r="K62" s="8"/>
      <c r="L62" s="8"/>
      <c r="M62" s="8"/>
      <c r="N62" s="88"/>
    </row>
    <row r="63" spans="2:14" ht="15.75">
      <c r="B63" s="105"/>
      <c r="C63" s="106"/>
      <c r="D63" s="8"/>
      <c r="E63" s="8"/>
      <c r="F63" s="8"/>
      <c r="G63" s="8"/>
      <c r="H63" s="8"/>
      <c r="I63" s="8"/>
      <c r="J63" s="8"/>
      <c r="K63" s="8"/>
      <c r="L63" s="8"/>
      <c r="M63" s="8"/>
      <c r="N63" s="88"/>
    </row>
    <row r="64" spans="2:14" ht="64.5" thickBot="1">
      <c r="B64" s="105"/>
      <c r="C64" s="107" t="s">
        <v>72</v>
      </c>
      <c r="D64" s="134" t="s">
        <v>159</v>
      </c>
      <c r="E64" s="228" t="s">
        <v>160</v>
      </c>
      <c r="F64" s="229"/>
      <c r="G64" s="108" t="s">
        <v>73</v>
      </c>
      <c r="H64" s="8"/>
      <c r="I64" s="8"/>
      <c r="J64" s="8"/>
      <c r="K64" s="8"/>
      <c r="L64" s="8"/>
      <c r="M64" s="8"/>
      <c r="N64" s="88"/>
    </row>
    <row r="65" spans="2:14" ht="15.75" thickBot="1">
      <c r="B65" s="109" t="s">
        <v>112</v>
      </c>
      <c r="C65" s="218" t="s">
        <v>75</v>
      </c>
      <c r="D65" s="219">
        <v>20</v>
      </c>
      <c r="E65" s="262">
        <v>2250</v>
      </c>
      <c r="F65" s="263"/>
      <c r="G65" s="21">
        <v>450</v>
      </c>
      <c r="H65" s="8"/>
      <c r="I65" s="8"/>
      <c r="J65" s="8"/>
      <c r="K65" s="8"/>
      <c r="L65" s="8"/>
      <c r="M65" s="8"/>
      <c r="N65" s="88"/>
    </row>
    <row r="66" spans="2:14" ht="15.75">
      <c r="B66" s="105"/>
      <c r="C66" s="106"/>
      <c r="D66" s="8"/>
      <c r="E66" s="8"/>
      <c r="F66" s="8"/>
      <c r="G66" s="8"/>
      <c r="H66" s="8"/>
      <c r="I66" s="8"/>
      <c r="J66" s="8"/>
      <c r="K66" s="8"/>
      <c r="L66" s="8"/>
      <c r="M66" s="8"/>
      <c r="N66" s="88"/>
    </row>
    <row r="67" spans="2:14" ht="63" customHeight="1" thickBot="1">
      <c r="B67" s="110" t="s">
        <v>113</v>
      </c>
      <c r="C67" s="107" t="s">
        <v>72</v>
      </c>
      <c r="D67" s="134" t="s">
        <v>159</v>
      </c>
      <c r="E67" s="228" t="s">
        <v>160</v>
      </c>
      <c r="F67" s="229"/>
      <c r="G67" s="108" t="s">
        <v>73</v>
      </c>
      <c r="H67" s="8"/>
      <c r="I67" s="8"/>
      <c r="J67" s="8"/>
      <c r="K67" s="8"/>
      <c r="L67" s="8"/>
      <c r="M67" s="8"/>
      <c r="N67" s="88"/>
    </row>
    <row r="68" spans="2:14" ht="15.75" thickBot="1">
      <c r="B68" s="101"/>
      <c r="C68" s="49"/>
      <c r="D68" s="34"/>
      <c r="E68" s="255"/>
      <c r="F68" s="256"/>
      <c r="G68" s="21">
        <f>E68*D68/100</f>
        <v>0</v>
      </c>
      <c r="H68" s="8"/>
      <c r="I68" s="8"/>
      <c r="J68" s="8"/>
      <c r="K68" s="8"/>
      <c r="L68" s="8"/>
      <c r="M68" s="8"/>
      <c r="N68" s="88"/>
    </row>
    <row r="69" spans="2:14" ht="15.75" thickBot="1">
      <c r="B69" s="101"/>
      <c r="C69" s="22"/>
      <c r="D69" s="34"/>
      <c r="E69" s="255"/>
      <c r="F69" s="256"/>
      <c r="G69" s="21">
        <f>E69*D69/100</f>
        <v>0</v>
      </c>
      <c r="H69" s="8"/>
      <c r="I69" s="8"/>
      <c r="J69" s="8"/>
      <c r="K69" s="8"/>
      <c r="L69" s="8"/>
      <c r="M69" s="8"/>
      <c r="N69" s="88"/>
    </row>
    <row r="70" spans="2:14" ht="15.75" thickBot="1">
      <c r="B70" s="101"/>
      <c r="C70" s="22"/>
      <c r="D70" s="34"/>
      <c r="E70" s="255"/>
      <c r="F70" s="256"/>
      <c r="G70" s="21">
        <f>E70*D70/100</f>
        <v>0</v>
      </c>
      <c r="H70" s="8"/>
      <c r="I70" s="8"/>
      <c r="J70" s="8"/>
      <c r="K70" s="8"/>
      <c r="L70" s="8"/>
      <c r="M70" s="8"/>
      <c r="N70" s="88"/>
    </row>
    <row r="71" spans="2:14" ht="15.75" thickBot="1">
      <c r="B71" s="101"/>
      <c r="C71" s="22"/>
      <c r="D71" s="34"/>
      <c r="E71" s="255"/>
      <c r="F71" s="256"/>
      <c r="G71" s="21">
        <f>E71*D71/100</f>
        <v>0</v>
      </c>
      <c r="H71" s="8"/>
      <c r="I71" s="8"/>
      <c r="J71" s="8"/>
      <c r="K71" s="8"/>
      <c r="L71" s="8"/>
      <c r="M71" s="8"/>
      <c r="N71" s="88"/>
    </row>
    <row r="72" spans="2:14" ht="15.75" thickBot="1">
      <c r="B72" s="101"/>
      <c r="C72" s="111"/>
      <c r="D72" s="20"/>
      <c r="E72" s="260" t="s">
        <v>74</v>
      </c>
      <c r="F72" s="261"/>
      <c r="G72" s="21">
        <f>SUM(G68:G71)</f>
        <v>0</v>
      </c>
      <c r="H72" s="8"/>
      <c r="I72" s="8"/>
      <c r="J72" s="8"/>
      <c r="K72" s="8"/>
      <c r="L72" s="8"/>
      <c r="M72" s="8"/>
      <c r="N72" s="88"/>
    </row>
    <row r="73" spans="2:14">
      <c r="B73" s="101"/>
      <c r="C73" s="8"/>
      <c r="D73" s="8"/>
      <c r="E73" s="8"/>
      <c r="F73" s="8"/>
      <c r="G73" s="8"/>
      <c r="H73" s="8"/>
      <c r="I73" s="8"/>
      <c r="J73" s="8"/>
      <c r="K73" s="8"/>
      <c r="L73" s="8"/>
      <c r="M73" s="8"/>
      <c r="N73" s="88"/>
    </row>
    <row r="74" spans="2:14" ht="31.5" customHeight="1">
      <c r="B74" s="289" t="s">
        <v>77</v>
      </c>
      <c r="C74" s="245"/>
      <c r="D74" s="112">
        <f>G72</f>
        <v>0</v>
      </c>
      <c r="E74" s="8"/>
      <c r="F74" s="8"/>
      <c r="G74" s="8"/>
      <c r="H74" s="8"/>
      <c r="I74" s="8"/>
      <c r="J74" s="8"/>
      <c r="K74" s="8"/>
      <c r="L74" s="8"/>
      <c r="M74" s="8"/>
      <c r="N74" s="88"/>
    </row>
    <row r="75" spans="2:14" ht="15" customHeight="1">
      <c r="B75" s="113"/>
      <c r="C75" s="114"/>
      <c r="D75" s="115"/>
      <c r="E75" s="8"/>
      <c r="F75" s="8"/>
      <c r="G75" s="8"/>
      <c r="H75" s="8"/>
      <c r="I75" s="8"/>
      <c r="J75" s="8"/>
      <c r="K75" s="8"/>
      <c r="L75" s="8"/>
      <c r="M75" s="8"/>
      <c r="N75" s="88"/>
    </row>
    <row r="76" spans="2:14" ht="31.5" customHeight="1">
      <c r="B76" s="289" t="s">
        <v>76</v>
      </c>
      <c r="C76" s="276"/>
      <c r="D76" s="112">
        <f>IF(Biodiesel_chkVeh=TRUE,ROUND(IF(Fleet_Type = "B",MIN(ROUND(Gallons_B100/450,0),Credit_Requirement),MIN(ROUND(Gallons_B100/450,0),ROUNDDOWN(Credit_Requirement/2,0))),0),0)</f>
        <v>0</v>
      </c>
      <c r="E76" s="266" t="str">
        <f>IF(Fleet_Type="P","One AFV credit is assigned for each 450 gallons of pure biodiesel (B100) use up to 100% of the AFV acquisition requirement","One AFV credit is assigned for each 450 gallons of pure biodiesel (B100) use up to 50% of the AFV acquisition requirement")&amp;IF(Biodiesel_chkVeh=FALSE," Check the biodiesel use checkbox above to get credit","")</f>
        <v>One AFV credit is assigned for each 450 gallons of pure biodiesel (B100) use up to 50% of the AFV acquisition requirement</v>
      </c>
      <c r="F76" s="265"/>
      <c r="G76" s="265"/>
      <c r="H76" s="265"/>
      <c r="I76" s="265"/>
      <c r="J76" s="265"/>
      <c r="K76" s="265"/>
      <c r="L76" s="265"/>
      <c r="M76" s="8"/>
      <c r="N76" s="88"/>
    </row>
    <row r="77" spans="2:14" customFormat="1" ht="15" customHeight="1">
      <c r="B77" s="116"/>
      <c r="C77" s="115"/>
      <c r="D77" s="115"/>
      <c r="E77" s="115"/>
      <c r="F77" s="115"/>
      <c r="G77" s="115"/>
      <c r="H77" s="115"/>
      <c r="I77" s="115"/>
      <c r="J77" s="115"/>
      <c r="K77" s="115"/>
      <c r="L77" s="115"/>
      <c r="M77" s="115"/>
      <c r="N77" s="117"/>
    </row>
    <row r="78" spans="2:14" customFormat="1" ht="19.5" customHeight="1">
      <c r="B78" s="267" t="s">
        <v>319</v>
      </c>
      <c r="C78" s="268"/>
      <c r="D78" s="112">
        <f>D53+Biodiesel_Credits</f>
        <v>0</v>
      </c>
      <c r="E78" s="264" t="s">
        <v>457</v>
      </c>
      <c r="F78" s="265"/>
      <c r="G78" s="265"/>
      <c r="H78" s="265"/>
      <c r="I78" s="265"/>
      <c r="J78" s="265"/>
      <c r="K78" s="265"/>
      <c r="L78" s="265"/>
      <c r="M78" s="115"/>
      <c r="N78" s="117"/>
    </row>
    <row r="79" spans="2:14" customFormat="1" ht="19.5" customHeight="1">
      <c r="B79" s="121"/>
      <c r="C79" s="122"/>
      <c r="D79" s="135"/>
      <c r="E79" s="265"/>
      <c r="F79" s="265"/>
      <c r="G79" s="265"/>
      <c r="H79" s="265"/>
      <c r="I79" s="265"/>
      <c r="J79" s="265"/>
      <c r="K79" s="265"/>
      <c r="L79" s="265"/>
      <c r="M79" s="115"/>
      <c r="N79" s="117"/>
    </row>
    <row r="80" spans="2:14" customFormat="1" ht="15" customHeight="1">
      <c r="B80" s="101"/>
      <c r="C80" s="118" t="str">
        <f>IF(Earned_credits&gt;=Credit_Requirement,"Credits to bank = ","Credits Needed = ")</f>
        <v xml:space="preserve">Credits to bank = </v>
      </c>
      <c r="D80" s="112">
        <f>IF(Earned_credits&gt;=Credit_Requirement,Earned_credits-Credit_Requirement+D59,Credit_Requirement-Earned_credits)</f>
        <v>0</v>
      </c>
      <c r="E80" s="8"/>
      <c r="F80" s="8"/>
      <c r="G80" s="8"/>
      <c r="H80" s="8"/>
      <c r="I80" s="115"/>
      <c r="J80" s="115"/>
      <c r="K80" s="115"/>
      <c r="L80" s="115"/>
      <c r="M80" s="115"/>
      <c r="N80" s="117"/>
    </row>
    <row r="81" spans="2:14" customFormat="1" ht="15" customHeight="1">
      <c r="B81" s="101"/>
      <c r="C81" s="8"/>
      <c r="D81" s="8"/>
      <c r="E81" s="119"/>
      <c r="F81" s="8"/>
      <c r="G81" s="8"/>
      <c r="H81" s="8"/>
      <c r="I81" s="115"/>
      <c r="J81" s="115"/>
      <c r="K81" s="115"/>
      <c r="L81" s="115"/>
      <c r="M81" s="115"/>
      <c r="N81" s="117"/>
    </row>
    <row r="82" spans="2:14" customFormat="1" ht="15" customHeight="1">
      <c r="B82" s="246" t="s">
        <v>161</v>
      </c>
      <c r="C82" s="280"/>
      <c r="D82" s="94">
        <v>0</v>
      </c>
      <c r="E82" s="266" t="str">
        <f>IF(Earned_credits&lt;Credit_Requirement,"You have "&amp;Banked_credits&amp;" banked credits available to apply to meet the requirement","You do not need to apply any banked credits to meet the requirement")</f>
        <v>You do not need to apply any banked credits to meet the requirement</v>
      </c>
      <c r="F82" s="265"/>
      <c r="G82" s="265"/>
      <c r="H82" s="265"/>
      <c r="I82" s="265"/>
      <c r="J82" s="265"/>
      <c r="K82" s="265"/>
      <c r="L82" s="265"/>
      <c r="M82" s="115"/>
      <c r="N82" s="117"/>
    </row>
    <row r="83" spans="2:14" customFormat="1" ht="15" customHeight="1">
      <c r="B83" s="120"/>
      <c r="C83" s="114"/>
      <c r="D83" s="115"/>
      <c r="E83" s="60"/>
      <c r="F83" s="60"/>
      <c r="G83" s="60"/>
      <c r="H83" s="8"/>
      <c r="I83" s="115"/>
      <c r="J83" s="115"/>
      <c r="K83" s="115"/>
      <c r="L83" s="115"/>
      <c r="M83" s="115"/>
      <c r="N83" s="117"/>
    </row>
    <row r="84" spans="2:14" customFormat="1" ht="30.75" customHeight="1">
      <c r="B84" s="267" t="s">
        <v>109</v>
      </c>
      <c r="C84" s="268"/>
      <c r="D84" s="112">
        <f>Earned_credits+Applied_credits</f>
        <v>0</v>
      </c>
      <c r="E84" s="60"/>
      <c r="F84" s="60"/>
      <c r="G84" s="60"/>
      <c r="H84" s="8"/>
      <c r="I84" s="115"/>
      <c r="J84" s="115"/>
      <c r="K84" s="115"/>
      <c r="L84" s="115"/>
      <c r="M84" s="115"/>
      <c r="N84" s="117"/>
    </row>
    <row r="85" spans="2:14" customFormat="1" ht="15" customHeight="1">
      <c r="B85" s="121"/>
      <c r="C85" s="122"/>
      <c r="D85" s="115"/>
      <c r="E85" s="60"/>
      <c r="F85" s="60"/>
      <c r="G85" s="60"/>
      <c r="H85" s="8"/>
      <c r="I85" s="115"/>
      <c r="J85" s="115"/>
      <c r="K85" s="115"/>
      <c r="L85" s="115"/>
      <c r="M85" s="115"/>
      <c r="N85" s="117"/>
    </row>
    <row r="86" spans="2:14" customFormat="1" ht="31.5" customHeight="1">
      <c r="B86" s="267" t="s">
        <v>162</v>
      </c>
      <c r="C86" s="268"/>
      <c r="D86" s="112">
        <f>IF(Total_Fleet_credits&gt;=Credit_Requirement,Total_Fleet_credits-Credit_Requirement+D59,Total_Fleet_credits-Credit_Requirement)</f>
        <v>0</v>
      </c>
      <c r="E86" s="60"/>
      <c r="F86" s="60"/>
      <c r="G86" s="60"/>
      <c r="H86" s="8"/>
      <c r="I86" s="115"/>
      <c r="J86" s="115"/>
      <c r="K86" s="115"/>
      <c r="L86" s="115"/>
      <c r="M86" s="115"/>
      <c r="N86" s="117"/>
    </row>
    <row r="87" spans="2:14" customFormat="1" ht="15" customHeight="1">
      <c r="B87" s="121"/>
      <c r="C87" s="122"/>
      <c r="D87" s="115"/>
      <c r="E87" s="60"/>
      <c r="F87" s="60"/>
      <c r="G87" s="60"/>
      <c r="H87" s="8"/>
      <c r="I87" s="115"/>
      <c r="J87" s="115"/>
      <c r="K87" s="115"/>
      <c r="L87" s="115"/>
      <c r="M87" s="115"/>
      <c r="N87" s="117"/>
    </row>
    <row r="88" spans="2:14" customFormat="1" ht="33.75" customHeight="1">
      <c r="B88" s="98"/>
      <c r="C88" s="274" t="str">
        <f>IF(Credit_balance&lt;0,"Your fleet is deficient by " &amp; -(Credit_balance) &amp; " credits. Fill out the credit trade section below before submitting your report", "You have met the alternative fuel vehicle requirement and you have " &amp; Credit_balance &amp; " credits to bank for next year")</f>
        <v>You have met the alternative fuel vehicle requirement and you have 0 credits to bank for next year</v>
      </c>
      <c r="D88" s="274"/>
      <c r="E88" s="274"/>
      <c r="F88" s="8"/>
      <c r="G88" s="8"/>
      <c r="H88" s="8"/>
      <c r="I88" s="115"/>
      <c r="J88" s="115"/>
      <c r="K88" s="115"/>
      <c r="L88" s="115"/>
      <c r="M88" s="115"/>
      <c r="N88" s="117"/>
    </row>
    <row r="89" spans="2:14" customFormat="1" ht="15" customHeight="1">
      <c r="B89" s="98"/>
      <c r="C89" s="123"/>
      <c r="D89" s="123"/>
      <c r="E89" s="123"/>
      <c r="F89" s="8"/>
      <c r="G89" s="8"/>
      <c r="H89" s="8"/>
      <c r="I89" s="115"/>
      <c r="J89" s="115"/>
      <c r="K89" s="115"/>
      <c r="L89" s="115"/>
      <c r="M89" s="115"/>
      <c r="N89" s="117"/>
    </row>
    <row r="90" spans="2:14" customFormat="1" ht="15" customHeight="1">
      <c r="B90" s="124" t="s">
        <v>104</v>
      </c>
      <c r="C90" s="8"/>
      <c r="D90" s="8"/>
      <c r="E90" s="8"/>
      <c r="F90" s="8"/>
      <c r="G90" s="8"/>
      <c r="H90" s="8"/>
      <c r="I90" s="115"/>
      <c r="J90" s="115"/>
      <c r="K90" s="115"/>
      <c r="L90" s="115"/>
      <c r="M90" s="115"/>
      <c r="N90" s="117"/>
    </row>
    <row r="91" spans="2:14" customFormat="1" ht="26.25" customHeight="1">
      <c r="B91" s="87"/>
      <c r="C91" s="277" t="s">
        <v>114</v>
      </c>
      <c r="D91" s="115"/>
      <c r="E91" s="115"/>
      <c r="F91" s="99"/>
      <c r="G91" s="99"/>
      <c r="H91" s="8"/>
      <c r="I91" s="115"/>
      <c r="J91" s="115"/>
      <c r="K91" s="115"/>
      <c r="L91" s="115"/>
      <c r="M91" s="115"/>
      <c r="N91" s="117"/>
    </row>
    <row r="92" spans="2:14" customFormat="1" ht="26.25" customHeight="1">
      <c r="B92" s="87"/>
      <c r="C92" s="277"/>
      <c r="D92" s="115"/>
      <c r="E92" s="115"/>
      <c r="F92" s="99"/>
      <c r="G92" s="99"/>
      <c r="H92" s="8"/>
      <c r="I92" s="115"/>
      <c r="J92" s="115"/>
      <c r="K92" s="115"/>
      <c r="L92" s="115"/>
      <c r="M92" s="115"/>
      <c r="N92" s="117"/>
    </row>
    <row r="93" spans="2:14" customFormat="1" ht="26.25" customHeight="1">
      <c r="B93" s="87"/>
      <c r="C93" s="277"/>
      <c r="D93" s="115"/>
      <c r="E93" s="115"/>
      <c r="F93" s="99"/>
      <c r="G93" s="99"/>
      <c r="H93" s="8"/>
      <c r="I93" s="115"/>
      <c r="J93" s="115"/>
      <c r="K93" s="115"/>
      <c r="L93" s="115"/>
      <c r="M93" s="115"/>
      <c r="N93" s="117"/>
    </row>
    <row r="94" spans="2:14" customFormat="1" ht="15" customHeight="1">
      <c r="B94" s="87"/>
      <c r="C94" s="125" t="s">
        <v>125</v>
      </c>
      <c r="D94" s="115"/>
      <c r="E94" s="115"/>
      <c r="F94" s="8"/>
      <c r="G94" s="125" t="s">
        <v>126</v>
      </c>
      <c r="H94" s="115"/>
      <c r="I94" s="115"/>
      <c r="J94" s="115"/>
      <c r="K94" s="115"/>
      <c r="L94" s="115"/>
      <c r="M94" s="115"/>
      <c r="N94" s="117"/>
    </row>
    <row r="95" spans="2:14" customFormat="1" ht="15" customHeight="1">
      <c r="B95" s="235" t="s">
        <v>110</v>
      </c>
      <c r="C95" s="259"/>
      <c r="D95" s="94">
        <v>0</v>
      </c>
      <c r="E95" s="126"/>
      <c r="F95" s="259" t="s">
        <v>110</v>
      </c>
      <c r="G95" s="259"/>
      <c r="H95" s="94"/>
      <c r="I95" s="115"/>
      <c r="J95" s="115"/>
      <c r="K95" s="115"/>
      <c r="L95" s="115"/>
      <c r="M95" s="115"/>
      <c r="N95" s="117"/>
    </row>
    <row r="96" spans="2:14" customFormat="1" ht="15" customHeight="1">
      <c r="B96" s="257" t="s">
        <v>123</v>
      </c>
      <c r="C96" s="258"/>
      <c r="D96" s="53"/>
      <c r="E96" s="8"/>
      <c r="F96" s="281" t="s">
        <v>127</v>
      </c>
      <c r="G96" s="258"/>
      <c r="H96" s="53"/>
      <c r="I96" s="115"/>
      <c r="J96" s="115"/>
      <c r="K96" s="115"/>
      <c r="L96" s="115"/>
      <c r="M96" s="115"/>
      <c r="N96" s="117"/>
    </row>
    <row r="97" spans="2:14" customFormat="1" ht="15" customHeight="1">
      <c r="B97" s="257" t="s">
        <v>124</v>
      </c>
      <c r="C97" s="258"/>
      <c r="D97" s="54"/>
      <c r="E97" s="8"/>
      <c r="F97" s="281" t="s">
        <v>124</v>
      </c>
      <c r="G97" s="258"/>
      <c r="H97" s="54"/>
      <c r="I97" s="115"/>
      <c r="J97" s="115"/>
      <c r="K97" s="115"/>
      <c r="L97" s="115"/>
      <c r="M97" s="115"/>
      <c r="N97" s="117"/>
    </row>
    <row r="98" spans="2:14" customFormat="1" ht="15" customHeight="1">
      <c r="B98" s="87"/>
      <c r="C98" s="8"/>
      <c r="D98" s="8"/>
      <c r="E98" s="8"/>
      <c r="F98" s="8"/>
      <c r="G98" s="8"/>
      <c r="H98" s="8"/>
      <c r="I98" s="115"/>
      <c r="J98" s="115"/>
      <c r="K98" s="115"/>
      <c r="L98" s="115"/>
      <c r="M98" s="115"/>
      <c r="N98" s="117"/>
    </row>
    <row r="99" spans="2:14" customFormat="1" ht="15" customHeight="1">
      <c r="B99" s="87"/>
      <c r="C99" s="8"/>
      <c r="D99" s="8"/>
      <c r="E99" s="8"/>
      <c r="F99" s="8"/>
      <c r="G99" s="8"/>
      <c r="H99" s="8"/>
      <c r="I99" s="115"/>
      <c r="J99" s="115"/>
      <c r="K99" s="115"/>
      <c r="L99" s="115"/>
      <c r="M99" s="115"/>
      <c r="N99" s="117"/>
    </row>
    <row r="100" spans="2:14" customFormat="1" ht="15" customHeight="1">
      <c r="B100" s="87"/>
      <c r="C100" s="8"/>
      <c r="D100" s="8"/>
      <c r="E100" s="8"/>
      <c r="F100" s="8"/>
      <c r="G100" s="8"/>
      <c r="H100" s="8"/>
      <c r="I100" s="115"/>
      <c r="J100" s="115"/>
      <c r="K100" s="115"/>
      <c r="L100" s="115"/>
      <c r="M100" s="115"/>
      <c r="N100" s="117"/>
    </row>
    <row r="101" spans="2:14" customFormat="1" ht="15" customHeight="1">
      <c r="B101" s="87"/>
      <c r="C101" s="8"/>
      <c r="D101" s="8"/>
      <c r="E101" s="8"/>
      <c r="F101" s="8"/>
      <c r="G101" s="8"/>
      <c r="H101" s="8"/>
      <c r="I101" s="115"/>
      <c r="J101" s="115"/>
      <c r="K101" s="115"/>
      <c r="L101" s="115"/>
      <c r="M101" s="115"/>
      <c r="N101" s="117"/>
    </row>
    <row r="102" spans="2:14" customFormat="1" ht="15" customHeight="1">
      <c r="B102" s="127"/>
      <c r="C102" s="128" t="s">
        <v>111</v>
      </c>
      <c r="D102" s="119"/>
      <c r="E102" s="119"/>
      <c r="F102" s="119"/>
      <c r="G102" s="119"/>
      <c r="H102" s="119"/>
      <c r="I102" s="115"/>
      <c r="J102" s="115"/>
      <c r="K102" s="115"/>
      <c r="L102" s="115"/>
      <c r="M102" s="115"/>
      <c r="N102" s="117"/>
    </row>
    <row r="103" spans="2:14" customFormat="1" ht="15" customHeight="1">
      <c r="B103" s="87"/>
      <c r="C103" s="40"/>
      <c r="D103" s="41"/>
      <c r="E103" s="41"/>
      <c r="F103" s="41"/>
      <c r="G103" s="41"/>
      <c r="H103" s="42"/>
      <c r="I103" s="115"/>
      <c r="J103" s="115"/>
      <c r="K103" s="115"/>
      <c r="L103" s="115"/>
      <c r="M103" s="115"/>
      <c r="N103" s="117"/>
    </row>
    <row r="104" spans="2:14" customFormat="1" ht="15" customHeight="1">
      <c r="B104" s="87"/>
      <c r="C104" s="43" t="str">
        <f>IF(AND(Gallons_B100&gt;0,Biodiesel_chkVeh = FALSE),"Check the biodiesel checkbox (highlighted in yellow) to receive biodiesel fuel use credits","")</f>
        <v/>
      </c>
      <c r="D104" s="44"/>
      <c r="E104" s="44"/>
      <c r="F104" s="44"/>
      <c r="G104" s="44"/>
      <c r="H104" s="45"/>
      <c r="I104" s="115"/>
      <c r="J104" s="115"/>
      <c r="K104" s="115"/>
      <c r="L104" s="115"/>
      <c r="M104" s="115"/>
      <c r="N104" s="117"/>
    </row>
    <row r="105" spans="2:14" customFormat="1" ht="15" customHeight="1">
      <c r="B105" s="87"/>
      <c r="C105" s="46" t="str">
        <f>IF(Applied_credits&lt;MIN(Banked_credits,Credit_Requirement-Earned_credits),"If your fleet is deficient, you must apply banked credits if available. See Applied Credits (highlighted in yellow)","")</f>
        <v/>
      </c>
      <c r="D105" s="47"/>
      <c r="E105" s="47"/>
      <c r="F105" s="47"/>
      <c r="G105" s="47"/>
      <c r="H105" s="48"/>
      <c r="I105" s="115"/>
      <c r="J105" s="115"/>
      <c r="K105" s="115"/>
      <c r="L105" s="115"/>
      <c r="M105" s="115"/>
      <c r="N105" s="117"/>
    </row>
    <row r="106" spans="2:14" customFormat="1" ht="15" customHeight="1">
      <c r="B106" s="116"/>
      <c r="C106" s="115"/>
      <c r="D106" s="115"/>
      <c r="E106" s="115"/>
      <c r="F106" s="115"/>
      <c r="G106" s="115"/>
      <c r="H106" s="115"/>
      <c r="I106" s="115"/>
      <c r="J106" s="115"/>
      <c r="K106" s="115"/>
      <c r="L106" s="115"/>
      <c r="M106" s="115"/>
      <c r="N106" s="117"/>
    </row>
    <row r="107" spans="2:14" customFormat="1" ht="21.75" customHeight="1">
      <c r="B107" s="278" t="s">
        <v>163</v>
      </c>
      <c r="C107" s="279"/>
      <c r="D107" s="279"/>
      <c r="E107" s="279"/>
      <c r="F107" s="279"/>
      <c r="G107" s="279"/>
      <c r="H107" s="115"/>
      <c r="I107" s="115"/>
      <c r="J107" s="115"/>
      <c r="K107" s="115"/>
      <c r="L107" s="115"/>
      <c r="M107" s="115"/>
      <c r="N107" s="117"/>
    </row>
    <row r="108" spans="2:14" customFormat="1" ht="15" customHeight="1">
      <c r="B108" s="116"/>
      <c r="C108" s="115"/>
      <c r="D108" s="115"/>
      <c r="E108" s="115"/>
      <c r="F108" s="115"/>
      <c r="G108" s="115"/>
      <c r="H108" s="115"/>
      <c r="I108" s="115"/>
      <c r="J108" s="115"/>
      <c r="K108" s="115"/>
      <c r="L108" s="115"/>
      <c r="M108" s="115"/>
      <c r="N108" s="117"/>
    </row>
    <row r="109" spans="2:14" customFormat="1" ht="27.75" customHeight="1">
      <c r="B109" s="272" t="s">
        <v>122</v>
      </c>
      <c r="C109" s="273"/>
      <c r="D109" s="112">
        <f>D31</f>
        <v>0</v>
      </c>
      <c r="E109" s="115"/>
      <c r="F109" s="115"/>
      <c r="G109" s="115"/>
      <c r="H109" s="115"/>
      <c r="I109" s="115"/>
      <c r="J109" s="115"/>
      <c r="K109" s="115"/>
      <c r="L109" s="115"/>
      <c r="M109" s="115"/>
      <c r="N109" s="117"/>
    </row>
    <row r="110" spans="2:14" ht="29.25" customHeight="1">
      <c r="B110" s="275" t="s">
        <v>82</v>
      </c>
      <c r="C110" s="276"/>
      <c r="D110" s="112"/>
      <c r="E110" s="282"/>
      <c r="F110" s="283"/>
      <c r="G110" s="283"/>
      <c r="H110" s="8"/>
      <c r="I110" s="8"/>
      <c r="J110" s="8"/>
      <c r="K110" s="8"/>
      <c r="L110" s="8"/>
      <c r="M110" s="8"/>
      <c r="N110" s="88"/>
    </row>
    <row r="111" spans="2:14" ht="53.25" customHeight="1">
      <c r="B111" s="246" t="s">
        <v>456</v>
      </c>
      <c r="C111" s="284"/>
      <c r="D111" s="112">
        <f>ROUND((D45+D47+D49+D51),0)</f>
        <v>0</v>
      </c>
      <c r="E111" s="180"/>
      <c r="F111" s="181"/>
      <c r="G111" s="181"/>
      <c r="H111" s="8"/>
      <c r="I111" s="8"/>
      <c r="J111" s="8"/>
      <c r="K111" s="8"/>
      <c r="L111" s="8"/>
      <c r="M111" s="8"/>
      <c r="N111" s="88"/>
    </row>
    <row r="112" spans="2:14" ht="29.25" customHeight="1">
      <c r="B112" s="275" t="s">
        <v>76</v>
      </c>
      <c r="C112" s="276"/>
      <c r="D112" s="112">
        <f>Biodiesel_Credits</f>
        <v>0</v>
      </c>
      <c r="E112" s="59"/>
      <c r="F112" s="129"/>
      <c r="G112" s="129"/>
      <c r="H112" s="8"/>
      <c r="I112" s="8"/>
      <c r="J112" s="8"/>
      <c r="K112" s="8"/>
      <c r="L112" s="8"/>
      <c r="M112" s="8"/>
      <c r="N112" s="88"/>
    </row>
    <row r="113" spans="2:14" ht="31.5" customHeight="1">
      <c r="B113" s="275" t="s">
        <v>84</v>
      </c>
      <c r="C113" s="276"/>
      <c r="D113" s="112"/>
      <c r="E113" s="264"/>
      <c r="F113" s="265"/>
      <c r="G113" s="265"/>
      <c r="H113" s="8"/>
      <c r="I113" s="8"/>
      <c r="J113" s="8"/>
      <c r="K113" s="8"/>
      <c r="L113" s="8"/>
      <c r="M113" s="8"/>
      <c r="N113" s="88"/>
    </row>
    <row r="114" spans="2:14" ht="27" customHeight="1">
      <c r="B114" s="275" t="s">
        <v>117</v>
      </c>
      <c r="C114" s="280"/>
      <c r="D114" s="112">
        <f>Applied_credits</f>
        <v>0</v>
      </c>
      <c r="E114" s="8"/>
      <c r="F114" s="8"/>
      <c r="G114" s="8"/>
      <c r="H114" s="8"/>
      <c r="I114" s="8"/>
      <c r="J114" s="8"/>
      <c r="K114" s="8"/>
      <c r="L114" s="8"/>
      <c r="M114" s="8"/>
      <c r="N114" s="88"/>
    </row>
    <row r="115" spans="2:14" ht="15">
      <c r="B115" s="269" t="s">
        <v>118</v>
      </c>
      <c r="C115" s="271"/>
      <c r="D115" s="112">
        <f>IF(Credit_balance&lt;=0,0,Credit_balance)</f>
        <v>0</v>
      </c>
      <c r="E115" s="8"/>
      <c r="F115" s="8"/>
      <c r="G115" s="8"/>
      <c r="H115" s="8"/>
      <c r="I115" s="8"/>
      <c r="J115" s="8"/>
      <c r="K115" s="8"/>
      <c r="L115" s="8"/>
      <c r="M115" s="8"/>
      <c r="N115" s="88"/>
    </row>
    <row r="116" spans="2:14" ht="15">
      <c r="B116" s="269" t="s">
        <v>119</v>
      </c>
      <c r="C116" s="270"/>
      <c r="D116" s="112">
        <f>Banked_credits-Applied_credits+Credits_to_bank</f>
        <v>0</v>
      </c>
      <c r="E116" s="8"/>
      <c r="F116" s="8"/>
      <c r="G116" s="8"/>
      <c r="H116" s="8"/>
      <c r="I116" s="8"/>
      <c r="J116" s="8"/>
      <c r="K116" s="8"/>
      <c r="L116" s="8"/>
      <c r="M116" s="8"/>
      <c r="N116" s="88"/>
    </row>
    <row r="117" spans="2:14" ht="15">
      <c r="B117" s="269" t="s">
        <v>120</v>
      </c>
      <c r="C117" s="270"/>
      <c r="D117" s="112">
        <f>Purchased_credits</f>
        <v>0</v>
      </c>
      <c r="E117" s="8"/>
      <c r="F117" s="265" t="b">
        <f>IF(D117&gt;0,"Selling Fleet: " &amp;D96)</f>
        <v>0</v>
      </c>
      <c r="G117" s="265"/>
      <c r="H117" s="8"/>
      <c r="I117" s="265" t="str">
        <f>IF(D117&gt;0,"Date of Trade:","")</f>
        <v/>
      </c>
      <c r="J117" s="265"/>
      <c r="K117" s="130" t="str">
        <f>IF(D117&gt;0,D97,"")</f>
        <v/>
      </c>
      <c r="L117" s="8"/>
      <c r="M117" s="8"/>
      <c r="N117" s="88"/>
    </row>
    <row r="118" spans="2:14" ht="27" customHeight="1">
      <c r="B118" s="269" t="s">
        <v>121</v>
      </c>
      <c r="C118" s="271"/>
      <c r="D118" s="112">
        <f>Credits_sold</f>
        <v>0</v>
      </c>
      <c r="E118" s="8"/>
      <c r="F118" s="265" t="str">
        <f>IF(D118&gt;0,"Purchasing Fleet: " &amp;H96, "")</f>
        <v/>
      </c>
      <c r="G118" s="265"/>
      <c r="H118" s="8"/>
      <c r="I118" s="265" t="str">
        <f>IF(D118&gt;0,"Date of Trade:","")</f>
        <v/>
      </c>
      <c r="J118" s="265"/>
      <c r="K118" s="130" t="str">
        <f>IF(D118&gt;0,D98,"")</f>
        <v/>
      </c>
      <c r="L118" s="8"/>
      <c r="M118" s="8"/>
      <c r="N118" s="88"/>
    </row>
    <row r="119" spans="2:14" ht="13.5" customHeight="1" thickBot="1">
      <c r="B119" s="131"/>
      <c r="C119" s="132"/>
      <c r="D119" s="132"/>
      <c r="E119" s="132"/>
      <c r="F119" s="132"/>
      <c r="G119" s="132"/>
      <c r="H119" s="132"/>
      <c r="I119" s="132"/>
      <c r="J119" s="132"/>
      <c r="K119" s="132"/>
      <c r="L119" s="132"/>
      <c r="M119" s="132"/>
      <c r="N119" s="133"/>
    </row>
    <row r="120" spans="2:14" ht="32.25" customHeight="1" thickTop="1"/>
    <row r="121" spans="2:14" ht="15" customHeight="1"/>
    <row r="122" spans="2:14" ht="33" customHeight="1"/>
    <row r="123" spans="2:14" ht="15" customHeight="1"/>
    <row r="124" spans="2:14" ht="33.75" customHeight="1"/>
    <row r="125" spans="2:14" ht="15" customHeight="1"/>
    <row r="127" spans="2:14" ht="18" customHeight="1"/>
    <row r="128" spans="2:14" ht="22.5" customHeight="1"/>
    <row r="129" spans="2:19" ht="21.75" customHeight="1"/>
    <row r="130" spans="2:19" ht="12.75" customHeight="1"/>
    <row r="131" spans="2:19" s="12" customFormat="1" ht="16.5" customHeight="1"/>
    <row r="132" spans="2:19">
      <c r="P132" s="14"/>
      <c r="Q132" s="14"/>
      <c r="R132" s="14"/>
      <c r="S132" s="14"/>
    </row>
    <row r="133" spans="2:19" s="11" customFormat="1"/>
    <row r="138" spans="2:19">
      <c r="B138" s="2"/>
      <c r="C138" s="14"/>
      <c r="D138" s="14"/>
      <c r="E138" s="14"/>
      <c r="F138" s="14"/>
      <c r="G138" s="14"/>
      <c r="H138" s="14"/>
      <c r="I138" s="14"/>
      <c r="J138" s="14"/>
      <c r="K138" s="14"/>
      <c r="L138" s="14"/>
      <c r="M138" s="14"/>
      <c r="N138" s="14"/>
    </row>
    <row r="139" spans="2:19">
      <c r="B139" s="2"/>
      <c r="C139" s="14"/>
      <c r="D139" s="14"/>
      <c r="E139" s="14"/>
      <c r="F139" s="14"/>
      <c r="G139" s="14"/>
      <c r="H139" s="14"/>
      <c r="I139" s="14"/>
      <c r="J139" s="14"/>
      <c r="K139" s="14"/>
      <c r="L139" s="14"/>
      <c r="M139" s="14"/>
      <c r="N139" s="14"/>
    </row>
    <row r="140" spans="2:19">
      <c r="B140" s="2"/>
      <c r="C140" s="14"/>
      <c r="D140" s="14"/>
      <c r="E140" s="14"/>
      <c r="F140" s="14"/>
      <c r="G140" s="14"/>
      <c r="H140" s="14"/>
      <c r="I140" s="14"/>
      <c r="J140" s="14"/>
      <c r="K140" s="14"/>
      <c r="L140" s="14"/>
      <c r="M140" s="14"/>
      <c r="N140" s="14"/>
    </row>
    <row r="141" spans="2:19">
      <c r="C141" s="14"/>
      <c r="D141" s="14"/>
      <c r="E141" s="14"/>
      <c r="F141" s="14"/>
      <c r="G141" s="14"/>
      <c r="H141" s="14"/>
      <c r="I141" s="14"/>
      <c r="J141" s="14"/>
      <c r="K141" s="14"/>
      <c r="L141" s="14"/>
      <c r="M141" s="14"/>
      <c r="N141" s="14"/>
    </row>
    <row r="142" spans="2:19">
      <c r="C142" s="14"/>
      <c r="D142" s="14"/>
      <c r="E142" s="14"/>
      <c r="F142" s="14"/>
      <c r="G142" s="14"/>
      <c r="H142" s="14"/>
      <c r="I142" s="14"/>
      <c r="J142" s="14"/>
      <c r="K142" s="14"/>
      <c r="L142" s="14"/>
      <c r="M142" s="14"/>
      <c r="N142" s="14"/>
    </row>
    <row r="163" spans="2:2">
      <c r="B163" s="1" t="s">
        <v>19</v>
      </c>
    </row>
    <row r="164" spans="2:2">
      <c r="B164" s="15" t="s">
        <v>20</v>
      </c>
    </row>
    <row r="165" spans="2:2">
      <c r="B165" s="15" t="s">
        <v>23</v>
      </c>
    </row>
  </sheetData>
  <mergeCells count="74">
    <mergeCell ref="B111:C111"/>
    <mergeCell ref="F16:G17"/>
    <mergeCell ref="B31:D33"/>
    <mergeCell ref="F27:H28"/>
    <mergeCell ref="D42:H42"/>
    <mergeCell ref="B55:C55"/>
    <mergeCell ref="E55:G55"/>
    <mergeCell ref="E67:F67"/>
    <mergeCell ref="B76:C76"/>
    <mergeCell ref="F96:G96"/>
    <mergeCell ref="B82:C82"/>
    <mergeCell ref="E69:F69"/>
    <mergeCell ref="E70:F70"/>
    <mergeCell ref="E68:F68"/>
    <mergeCell ref="B74:C74"/>
    <mergeCell ref="E76:L76"/>
    <mergeCell ref="B115:C115"/>
    <mergeCell ref="B109:C109"/>
    <mergeCell ref="B84:C84"/>
    <mergeCell ref="B86:C86"/>
    <mergeCell ref="C88:E88"/>
    <mergeCell ref="B95:C95"/>
    <mergeCell ref="B113:C113"/>
    <mergeCell ref="E113:G113"/>
    <mergeCell ref="C91:C93"/>
    <mergeCell ref="B107:G107"/>
    <mergeCell ref="B114:C114"/>
    <mergeCell ref="B112:C112"/>
    <mergeCell ref="F97:G97"/>
    <mergeCell ref="E110:G110"/>
    <mergeCell ref="B110:C110"/>
    <mergeCell ref="B97:C97"/>
    <mergeCell ref="I117:J117"/>
    <mergeCell ref="F118:G118"/>
    <mergeCell ref="I118:J118"/>
    <mergeCell ref="B116:C116"/>
    <mergeCell ref="B117:C117"/>
    <mergeCell ref="B118:C118"/>
    <mergeCell ref="F117:G117"/>
    <mergeCell ref="E71:F71"/>
    <mergeCell ref="B96:C96"/>
    <mergeCell ref="F95:G95"/>
    <mergeCell ref="E72:F72"/>
    <mergeCell ref="E65:F65"/>
    <mergeCell ref="E78:L79"/>
    <mergeCell ref="E82:L82"/>
    <mergeCell ref="B78:C78"/>
    <mergeCell ref="B45:C45"/>
    <mergeCell ref="B1:M1"/>
    <mergeCell ref="C3:M3"/>
    <mergeCell ref="B36:C36"/>
    <mergeCell ref="B38:C38"/>
    <mergeCell ref="B40:C40"/>
    <mergeCell ref="B2:N2"/>
    <mergeCell ref="C4:M4"/>
    <mergeCell ref="B42:C42"/>
    <mergeCell ref="B43:C43"/>
    <mergeCell ref="E43:G43"/>
    <mergeCell ref="B61:C61"/>
    <mergeCell ref="E64:F64"/>
    <mergeCell ref="E45:G45"/>
    <mergeCell ref="B47:C47"/>
    <mergeCell ref="E47:G47"/>
    <mergeCell ref="B49:C49"/>
    <mergeCell ref="E49:G49"/>
    <mergeCell ref="B51:C51"/>
    <mergeCell ref="E51:G51"/>
    <mergeCell ref="B53:C53"/>
    <mergeCell ref="E53:G53"/>
    <mergeCell ref="B57:C57"/>
    <mergeCell ref="E57:G57"/>
    <mergeCell ref="C62:G62"/>
    <mergeCell ref="B59:C59"/>
    <mergeCell ref="E59:G59"/>
  </mergeCells>
  <phoneticPr fontId="0" type="noConversion"/>
  <conditionalFormatting sqref="C62">
    <cfRule type="expression" dxfId="25" priority="2" stopIfTrue="1">
      <formula>IF(AND(Gallons_B100&gt;0,Biodiesel_chkVeh=FALSE),TRUE,FALSE)</formula>
    </cfRule>
  </conditionalFormatting>
  <conditionalFormatting sqref="D82">
    <cfRule type="expression" dxfId="24" priority="1" stopIfTrue="1">
      <formula>IF(Applied_credits&lt;MIN(Banked_credits,Credit_Requirement-Earned_credits),TRUE,FALSE)</formula>
    </cfRule>
  </conditionalFormatting>
  <dataValidations count="31">
    <dataValidation operator="greaterThanOrEqual" allowBlank="1" showInputMessage="1" showErrorMessage="1" error="Enter a whole number" sqref="D79"/>
    <dataValidation type="whole" operator="greaterThanOrEqual" allowBlank="1" showInputMessage="1" showErrorMessage="1" error="Enter a whole number" prompt="This box will be highlighted in yellow if you enter a number fewer than the maximum number of banked credits available to meet the requirement." sqref="D82">
      <formula1>0</formula1>
    </dataValidation>
    <dataValidation type="whole" operator="greaterThanOrEqual" allowBlank="1" showInputMessage="1" showErrorMessage="1" error="Enter a whole number" prompt="Enter the number of credits you have purchased or traded or plan to purchase or trade" sqref="D95 H95">
      <formula1>0</formula1>
    </dataValidation>
    <dataValidation type="decimal" allowBlank="1" showInputMessage="1" showErrorMessage="1" error="Biodiesel must be used in blends of 20% or greater pure biodiesel" sqref="D72">
      <formula1>0.2</formula1>
      <formula2>1</formula2>
    </dataValidation>
    <dataValidation type="decimal" allowBlank="1" showInputMessage="1" showErrorMessage="1" error="Biodiesel must be used in blends of 20% or greater pure biodiesel (B100)" prompt="Enter percentage of pure biodesiel in biodiesel blend" sqref="D68:D71 D65">
      <formula1>20</formula1>
      <formula2>100</formula2>
    </dataValidation>
    <dataValidation operator="greaterThanOrEqual" allowBlank="1" showInputMessage="1" showErrorMessage="1" error="Enter a whole number" prompt="Calculated value. Do not enter data in this box." sqref="D76 D74 D80"/>
    <dataValidation allowBlank="1" showInputMessage="1" showErrorMessage="1" prompt="Calculated value. Do not enter data in this box" sqref="D59 D55 D57"/>
    <dataValidation allowBlank="1" showInputMessage="1" showErrorMessage="1" prompt="Enter the Fleet ID number if known. Otherwise enter the fleet name_x000a_" sqref="D96"/>
    <dataValidation allowBlank="1" showInputMessage="1" showErrorMessage="1" prompt="Credits can only be obtained for acquistion of medium and heavy duty vehicles after the requirement has been met with light duty alternative fuel vehicle acquisitions and biodiesel use_x000a_" sqref="B59:C59 B55:C55 B57:C57"/>
    <dataValidation allowBlank="1" showInputMessage="1" showErrorMessage="1" prompt="Calculated value. Do not enter data in this box." sqref="D109:D118 D40"/>
    <dataValidation allowBlank="1" showInputMessage="1" showErrorMessage="1" prompt="Calculated Value. Do not enter data in this box." sqref="G68:G72"/>
    <dataValidation allowBlank="1" showInputMessage="1" showErrorMessage="1" prompt="Biodiesel must be used in on-road medium or heavy duty vehicles to receive credit - check the biodiesel use checkbox to confirm._x000a_" sqref="B76:C76"/>
    <dataValidation operator="greaterThanOrEqual" allowBlank="1" showInputMessage="1" showErrorMessage="1" error="Enter a whole number" prompt="Calculated value. Do not enter data in this box._x000a_" sqref="D78"/>
    <dataValidation allowBlank="1" showInputMessage="1" showErrorMessage="1" prompt="Enter the number of your Banked Credits you want applied to this year's acquisition requirement to achieve compliance.    Leave blank if you have no banked credits or do not need to use any to fulfill this year's acquisition requirement._x000a_" sqref="B82:C82"/>
    <dataValidation operator="greaterThanOrEqual" allowBlank="1" showInputMessage="1" showErrorMessage="1" error="Enter a whole number" prompt="Calculated value. Do not enter data in this box" sqref="D84 D86"/>
    <dataValidation allowBlank="1" showInputMessage="1" showErrorMessage="1" prompt="Total number of credits earned through acquisition of alternative fuel vehicles, biodiesel use, qualifying investments, and application of banked credits from previous years." sqref="B84:C84"/>
    <dataValidation operator="equal" allowBlank="1" showInputMessage="1" showErrorMessage="1" error="Enter the model year in the format &quot;MYyy&quot;" prompt="Enter Model Year here; format yyyy. For example, enter &quot;2011&quot; for model year 2011 (September 1 2010 - August 31, 2011)." sqref="D36"/>
    <dataValidation type="whole" operator="greaterThanOrEqual" allowBlank="1" showInputMessage="1" showErrorMessage="1" error="Enter a whole number greater than or equal to zero" prompt="Enter the number of non-excluded light duty vehicles acquired (conventional plus alternative fueled) during the model year" sqref="D38">
      <formula1>0</formula1>
    </dataValidation>
    <dataValidation type="list" allowBlank="1" showInputMessage="1" showErrorMessage="1" sqref="D29">
      <formula1>"Yes, No"</formula1>
    </dataValidation>
    <dataValidation type="whole" operator="greaterThanOrEqual" allowBlank="1" showInputMessage="1" showErrorMessage="1" error="Enter a whole number greater than or equal to zero" prompt="Enter the number of banked credits from previous year's report" sqref="D27">
      <formula1>0</formula1>
    </dataValidation>
    <dataValidation type="list" allowBlank="1" showInputMessage="1" showErrorMessage="1" prompt="P - Alternative Fuel Provider_x000a_S - State Agency_x000a_B - Biodiesel Fuel Provider" sqref="D18">
      <formula1>Fleet_Types</formula1>
    </dataValidation>
    <dataValidation type="whole" errorStyle="information" operator="greaterThanOrEqual" allowBlank="1" showInputMessage="1" showErrorMessage="1" error="The fleet ID is a number" prompt="Enter the Fleet ID assigned by the Vehicle Technologies Program when you registered the fleet. The Fleet ID is shown on your previous years' Standard Compliance Report." sqref="D14">
      <formula1>0</formula1>
    </dataValidation>
    <dataValidation type="textLength" operator="greaterThan" showInputMessage="1" showErrorMessage="1" error="Required field" prompt="Enter the official Fleet Name" sqref="D15">
      <formula1>0</formula1>
    </dataValidation>
    <dataValidation errorStyle="information" allowBlank="1" showInputMessage="1" showErrorMessage="1" error="Optional" prompt="Optional fleet identification" sqref="D16"/>
    <dataValidation allowBlank="1" showInputMessage="1" showErrorMessage="1" prompt="Parent Organization is parent company name, if applicable, for fuel provider fleet or state name for state fleet" sqref="D17"/>
    <dataValidation type="textLength" allowBlank="1" showInputMessage="1" showErrorMessage="1" prompt="Enter the ZIP Code in the format xxxxx-xxxx (ZIP + 4)" sqref="D24 H21">
      <formula1>5</formula1>
      <formula2>10</formula2>
    </dataValidation>
    <dataValidation allowBlank="1" showInputMessage="1" showErrorMessage="1" prompt="Enter the POC ID assigned by the Vehicle Technologies Program when you registered. The POC ID can be obtained from L3 Communications at 800 959-5780" sqref="H14"/>
    <dataValidation allowBlank="1" showInputMessage="1" showErrorMessage="1" prompt="Calculated value. Do not enter data in this box_x000a_" sqref="D43 D53 D51 D49 D47 D45"/>
    <dataValidation allowBlank="1" showInputMessage="1" showErrorMessage="1" prompt="The AFV acquistion requirement is calculated based on your input in the &quot;Fleet Type&quot; box above. For state fleets, 75% of light duty vehicle acquistions must be alternatively fueled. For all other fleets, the requirement is 90%." sqref="B40:C40"/>
    <dataValidation allowBlank="1" showInputMessage="1" showErrorMessage="1" prompt="Enter data for light duty alternative fuel vehicle acquisitions on the &quot;Alternative Fuel LDVs&quot; sheet. Potential problems that may prevent you from receiving credit for the vehicle will be highlighted in yellow." sqref="B43:C43 B53:C53 B51:C51 B49:C49 B47:C47 B45:C45"/>
    <dataValidation type="list" allowBlank="1" showInputMessage="1" showErrorMessage="1" prompt="Select from dropdown list" sqref="D23 H20">
      <formula1>States</formula1>
    </dataValidation>
  </dataValidations>
  <hyperlinks>
    <hyperlink ref="E43:G43" location="LDAFV_credits" display="Go to  &quot;Alternative Fuel LDVs&quot; sheet to enter or view light duty alternative fuel vehicles"/>
    <hyperlink ref="E27" location="def_banked_credits" display="more info"/>
    <hyperlink ref="E29" location="def_publicize" display="more info"/>
    <hyperlink ref="E31" location="def_priorAFVs" display="more info"/>
    <hyperlink ref="E38" location="def_LDV_count" display="more info"/>
    <hyperlink ref="E40" location="def_AFV_requirement" display="more info"/>
    <hyperlink ref="E45:G45" location="Loc_LD_emerging_tech" display="Go to  &quot;LD Emerging Technology Vehicles&quot; sheet to enter or view light duty emerging technology alternative fuel vehicles"/>
    <hyperlink ref="E47:G47" location="Loc_infrastructure" display="Go to  &quot;Alternative Refueling Infrastructure&quot; sheet to enter information"/>
    <hyperlink ref="E49:G49" location="Loc_nonroad" display="Go to  &quot;Alternative Fuel Non-Road Equipment&quot; sheet to enter or view non-road equipment information"/>
    <hyperlink ref="E55:G55" location="HDAFV_ValidVeh" display="Go to  &quot;Alternative Fuel Med-Hvy Veh&quot; sheet to enter or view medium or heavy duty alternative fuel vehicles"/>
    <hyperlink ref="E57:G57" location="Loc_HD_emerging_tech" display="Go to  &quot;Alternative Fuel Med-Hvy Veh&quot; sheet to enter or view medium or heavy duty alternative fuel vehicles"/>
  </hyperlinks>
  <printOptions gridLinesSet="0"/>
  <pageMargins left="0.25" right="0.25" top="0.75" bottom="0.75" header="0.5" footer="0.5"/>
  <pageSetup scale="75" fitToHeight="2" orientation="landscape" horizontalDpi="4294967292" verticalDpi="4294967292" r:id="rId1"/>
  <headerFooter alignWithMargins="0">
    <oddHeader>&amp;F</oddHeader>
    <oddFooter>Page &amp;P</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2" enableFormatConditionsCalculation="0"/>
  <dimension ref="A2:P45"/>
  <sheetViews>
    <sheetView workbookViewId="0">
      <selection activeCell="I10" sqref="I10"/>
    </sheetView>
  </sheetViews>
  <sheetFormatPr defaultColWidth="8.7109375" defaultRowHeight="12.75"/>
  <cols>
    <col min="2" max="2" width="12.42578125" customWidth="1"/>
    <col min="3" max="3" width="14.28515625" customWidth="1"/>
    <col min="4" max="4" width="12.28515625" customWidth="1"/>
    <col min="5" max="7" width="11.28515625" customWidth="1"/>
    <col min="8" max="8" width="19.7109375" customWidth="1"/>
    <col min="9" max="9" width="11.28515625" customWidth="1"/>
    <col min="10" max="10" width="12.5703125" customWidth="1"/>
    <col min="11" max="11" width="11.28515625" customWidth="1"/>
    <col min="12" max="12" width="13.5703125" customWidth="1"/>
    <col min="13" max="15" width="11.28515625" customWidth="1"/>
  </cols>
  <sheetData>
    <row r="2" spans="1:16" ht="19.5">
      <c r="A2" s="1"/>
      <c r="B2" s="3" t="s">
        <v>79</v>
      </c>
      <c r="C2" s="3"/>
      <c r="D2" s="3"/>
      <c r="E2" s="1"/>
      <c r="F2" s="1"/>
      <c r="G2" s="1"/>
      <c r="H2" s="1"/>
      <c r="I2" s="1"/>
      <c r="O2" s="1"/>
      <c r="P2" s="1"/>
    </row>
    <row r="3" spans="1:16" ht="16.5" customHeight="1">
      <c r="A3" s="1"/>
      <c r="B3" s="291" t="s">
        <v>296</v>
      </c>
      <c r="C3" s="291"/>
      <c r="D3" s="291"/>
      <c r="E3" s="291"/>
      <c r="F3" s="291"/>
      <c r="G3" s="291"/>
      <c r="H3" s="291"/>
      <c r="I3" s="291"/>
      <c r="J3" s="291"/>
      <c r="K3" s="291"/>
      <c r="L3" s="291"/>
      <c r="M3" s="291"/>
      <c r="N3" s="291"/>
      <c r="O3" s="291"/>
      <c r="P3" s="1"/>
    </row>
    <row r="4" spans="1:16" ht="13.5" customHeight="1">
      <c r="A4" s="1"/>
      <c r="B4" s="50" t="s">
        <v>115</v>
      </c>
      <c r="C4" s="3"/>
      <c r="D4" s="3"/>
      <c r="E4" s="1"/>
      <c r="F4" s="1"/>
      <c r="G4" s="1"/>
      <c r="H4" s="1"/>
      <c r="I4" s="1"/>
      <c r="O4" s="1"/>
      <c r="P4" s="1"/>
    </row>
    <row r="5" spans="1:16" ht="13.5" customHeight="1">
      <c r="A5" s="1"/>
      <c r="B5" s="51"/>
      <c r="C5" s="290" t="s">
        <v>116</v>
      </c>
      <c r="D5" s="290"/>
      <c r="E5" s="290"/>
      <c r="F5" s="290"/>
      <c r="G5" s="290"/>
      <c r="H5" s="290"/>
      <c r="I5" s="290"/>
      <c r="J5" s="290"/>
      <c r="K5" s="290"/>
      <c r="L5" s="290"/>
      <c r="M5" s="290"/>
      <c r="N5" s="290"/>
      <c r="O5" s="290"/>
      <c r="P5" s="1"/>
    </row>
    <row r="6" spans="1:16" ht="13.5" customHeight="1">
      <c r="A6" s="1"/>
      <c r="C6" s="183"/>
      <c r="D6" s="183"/>
      <c r="E6" s="183"/>
      <c r="F6" s="183"/>
      <c r="G6" s="183"/>
      <c r="H6" s="183"/>
      <c r="I6" s="183"/>
      <c r="J6" s="183"/>
      <c r="K6" s="183"/>
      <c r="L6" s="183"/>
      <c r="M6" s="183"/>
      <c r="N6" s="183"/>
      <c r="O6" s="183"/>
      <c r="P6" s="1"/>
    </row>
    <row r="7" spans="1:16" ht="13.5" customHeight="1">
      <c r="A7" s="1"/>
      <c r="B7" s="292" t="s">
        <v>438</v>
      </c>
      <c r="C7" s="292"/>
      <c r="D7" s="292"/>
      <c r="E7" s="52"/>
      <c r="F7" s="52"/>
      <c r="G7" s="52"/>
      <c r="H7" s="52"/>
      <c r="I7" s="1"/>
      <c r="O7" s="1"/>
      <c r="P7" s="1"/>
    </row>
    <row r="8" spans="1:16" ht="13.5" customHeight="1">
      <c r="A8" s="1"/>
      <c r="B8" s="3"/>
      <c r="C8" s="3"/>
      <c r="D8" s="3"/>
      <c r="E8" s="1"/>
      <c r="F8" s="1"/>
      <c r="G8" s="1"/>
      <c r="H8" s="1"/>
      <c r="I8" s="1"/>
      <c r="O8" s="1"/>
      <c r="P8" s="1"/>
    </row>
    <row r="9" spans="1:16" ht="13.5" customHeight="1">
      <c r="A9" s="1"/>
      <c r="B9" s="37" t="s">
        <v>100</v>
      </c>
      <c r="C9" s="38"/>
      <c r="D9" s="36"/>
      <c r="E9" s="1"/>
      <c r="F9" s="1"/>
      <c r="G9" s="1"/>
      <c r="H9" s="1"/>
      <c r="I9" s="1"/>
      <c r="O9" s="1"/>
      <c r="P9" s="1"/>
    </row>
    <row r="10" spans="1:16" ht="27" customHeight="1">
      <c r="A10" s="1"/>
      <c r="B10" s="293" t="s">
        <v>449</v>
      </c>
      <c r="C10" s="293"/>
      <c r="D10" s="35"/>
      <c r="E10" s="1"/>
      <c r="F10" s="1"/>
      <c r="G10" s="1"/>
      <c r="H10" s="1"/>
      <c r="I10" s="24"/>
      <c r="O10" s="1"/>
      <c r="P10" s="1"/>
    </row>
    <row r="11" spans="1:16" ht="13.5" customHeight="1">
      <c r="A11" s="1"/>
      <c r="B11" s="3"/>
      <c r="C11" s="3"/>
      <c r="D11" s="3"/>
      <c r="E11" s="1"/>
      <c r="F11" s="1"/>
      <c r="G11" s="1"/>
      <c r="H11" s="1"/>
      <c r="I11" s="24"/>
      <c r="O11" s="1"/>
      <c r="P11" s="1"/>
    </row>
    <row r="12" spans="1:16" ht="13.5" customHeight="1">
      <c r="A12" s="1"/>
      <c r="B12" s="3"/>
      <c r="C12" s="3"/>
      <c r="D12" s="3"/>
      <c r="E12" s="1"/>
      <c r="F12" s="1"/>
      <c r="G12" s="1"/>
      <c r="H12" s="1"/>
      <c r="I12" s="24"/>
      <c r="O12" s="1"/>
      <c r="P12" s="1"/>
    </row>
    <row r="13" spans="1:16" ht="38.25">
      <c r="A13" s="12"/>
      <c r="B13" s="12" t="s">
        <v>5</v>
      </c>
      <c r="C13" s="224" t="s">
        <v>468</v>
      </c>
      <c r="D13" s="224" t="s">
        <v>469</v>
      </c>
      <c r="E13" s="12" t="s">
        <v>6</v>
      </c>
      <c r="F13" s="12" t="s">
        <v>7</v>
      </c>
      <c r="G13" s="12" t="s">
        <v>9</v>
      </c>
      <c r="H13" s="12" t="s">
        <v>85</v>
      </c>
      <c r="I13" s="12" t="s">
        <v>8</v>
      </c>
      <c r="J13" s="12" t="s">
        <v>83</v>
      </c>
      <c r="K13" s="56" t="s">
        <v>13</v>
      </c>
      <c r="L13" s="12" t="s">
        <v>10</v>
      </c>
      <c r="M13" s="57" t="s">
        <v>450</v>
      </c>
      <c r="N13" s="12" t="s">
        <v>12</v>
      </c>
      <c r="O13" s="12" t="s">
        <v>14</v>
      </c>
      <c r="P13" s="12"/>
    </row>
    <row r="14" spans="1:16">
      <c r="A14" s="57"/>
      <c r="B14" s="57"/>
      <c r="C14" s="57"/>
      <c r="D14" s="57"/>
      <c r="E14" s="57"/>
      <c r="F14" s="57"/>
      <c r="G14" s="57"/>
      <c r="H14" s="57"/>
      <c r="I14" s="142" t="s">
        <v>245</v>
      </c>
      <c r="J14" s="57"/>
      <c r="K14" s="142" t="s">
        <v>245</v>
      </c>
      <c r="L14" s="57"/>
      <c r="M14" s="57"/>
      <c r="N14" s="57"/>
      <c r="O14" s="57"/>
      <c r="P14" s="57"/>
    </row>
    <row r="15" spans="1:16" ht="15">
      <c r="B15" s="58">
        <v>1</v>
      </c>
      <c r="C15" s="221"/>
      <c r="D15" s="26" t="s">
        <v>58</v>
      </c>
      <c r="E15" s="5"/>
      <c r="F15" s="5"/>
      <c r="G15" s="18"/>
      <c r="H15" s="143"/>
      <c r="I15" s="5"/>
      <c r="J15" s="5"/>
      <c r="K15" s="5"/>
      <c r="L15" s="13"/>
      <c r="M15" s="5"/>
      <c r="N15" s="13"/>
      <c r="O15" s="5"/>
    </row>
    <row r="16" spans="1:16" ht="15">
      <c r="B16" s="58">
        <v>2</v>
      </c>
      <c r="C16" s="221"/>
      <c r="D16" s="26" t="s">
        <v>58</v>
      </c>
      <c r="E16" s="5"/>
      <c r="F16" s="5"/>
      <c r="G16" s="18"/>
      <c r="H16" s="143"/>
      <c r="I16" s="5"/>
      <c r="J16" s="5"/>
      <c r="K16" s="5"/>
      <c r="L16" s="13"/>
      <c r="M16" s="5"/>
      <c r="N16" s="13"/>
      <c r="O16" s="5"/>
    </row>
    <row r="17" spans="2:15" ht="15">
      <c r="B17" s="58">
        <v>3</v>
      </c>
      <c r="C17" s="221"/>
      <c r="D17" s="26" t="s">
        <v>58</v>
      </c>
      <c r="E17" s="5"/>
      <c r="F17" s="5"/>
      <c r="G17" s="18"/>
      <c r="H17" s="143"/>
      <c r="I17" s="5"/>
      <c r="J17" s="5"/>
      <c r="K17" s="5"/>
      <c r="L17" s="13"/>
      <c r="M17" s="5"/>
      <c r="N17" s="13"/>
      <c r="O17" s="5"/>
    </row>
    <row r="18" spans="2:15" ht="15">
      <c r="B18" s="58">
        <v>4</v>
      </c>
      <c r="C18" s="221"/>
      <c r="D18" s="26" t="s">
        <v>58</v>
      </c>
      <c r="E18" s="5"/>
      <c r="F18" s="5"/>
      <c r="G18" s="18"/>
      <c r="H18" s="143"/>
      <c r="I18" s="5"/>
      <c r="J18" s="5"/>
      <c r="K18" s="5"/>
      <c r="L18" s="13"/>
      <c r="M18" s="5"/>
      <c r="N18" s="13"/>
      <c r="O18" s="5"/>
    </row>
    <row r="19" spans="2:15" ht="15">
      <c r="B19" s="58">
        <v>5</v>
      </c>
      <c r="C19" s="221" t="str">
        <f t="shared" ref="C19:C34" si="0">IF(AND(ISBLANK(E19),ISBLANK(F19),ISBLANK(G19),ISBLANK(H19),ISBLANK(I19),ISBLANK(J19),ISBLANK(K19),ISBLANK(L19),ISBLANK(M19),ISBLANK(N19),ISBLANK(O19)),"",IF(IF(OR(ISBLANK(E19),ISBLANK(F19),ISBLANK(G19),ISBLANK(H19),ISBLANK(I19),ISBLANK(J19),ISBLANK(K19),ISBLANK(L19),ISBLANK(M19),ISBLANK(O19)),1,0)+IF(AND(M19="Yes",OR(ISBLANK(N19),ABS(N19-L19)&gt;124)),1,0)=0,VLOOKUP(I19,LDV_Category_Codes,5,FALSE),0))</f>
        <v/>
      </c>
      <c r="D19" s="26" t="s">
        <v>58</v>
      </c>
      <c r="E19" s="5"/>
      <c r="F19" s="5"/>
      <c r="G19" s="18"/>
      <c r="H19" s="143"/>
      <c r="I19" s="5"/>
      <c r="J19" s="5"/>
      <c r="K19" s="5"/>
      <c r="L19" s="13"/>
      <c r="M19" s="5"/>
      <c r="N19" s="13"/>
      <c r="O19" s="5"/>
    </row>
    <row r="20" spans="2:15" ht="15">
      <c r="B20" s="58">
        <v>6</v>
      </c>
      <c r="C20" s="221" t="str">
        <f t="shared" si="0"/>
        <v/>
      </c>
      <c r="D20" s="26" t="s">
        <v>58</v>
      </c>
      <c r="E20" s="5"/>
      <c r="F20" s="5"/>
      <c r="G20" s="18"/>
      <c r="H20" s="143"/>
      <c r="I20" s="5"/>
      <c r="J20" s="5"/>
      <c r="K20" s="5"/>
      <c r="L20" s="13"/>
      <c r="M20" s="5"/>
      <c r="N20" s="13"/>
      <c r="O20" s="5"/>
    </row>
    <row r="21" spans="2:15" ht="15">
      <c r="B21" s="58">
        <v>7</v>
      </c>
      <c r="C21" s="221" t="str">
        <f t="shared" si="0"/>
        <v/>
      </c>
      <c r="D21" s="26" t="s">
        <v>58</v>
      </c>
      <c r="E21" s="5"/>
      <c r="F21" s="5"/>
      <c r="G21" s="18"/>
      <c r="H21" s="143"/>
      <c r="I21" s="5"/>
      <c r="J21" s="5"/>
      <c r="K21" s="5"/>
      <c r="L21" s="13"/>
      <c r="M21" s="5"/>
      <c r="N21" s="13"/>
      <c r="O21" s="5"/>
    </row>
    <row r="22" spans="2:15" ht="15">
      <c r="B22" s="58">
        <v>8</v>
      </c>
      <c r="C22" s="221" t="str">
        <f t="shared" si="0"/>
        <v/>
      </c>
      <c r="D22" s="26" t="s">
        <v>58</v>
      </c>
      <c r="E22" s="5"/>
      <c r="F22" s="5"/>
      <c r="G22" s="18"/>
      <c r="H22" s="143"/>
      <c r="I22" s="5"/>
      <c r="J22" s="5"/>
      <c r="K22" s="5"/>
      <c r="L22" s="13"/>
      <c r="M22" s="5"/>
      <c r="N22" s="13"/>
      <c r="O22" s="5"/>
    </row>
    <row r="23" spans="2:15" ht="15">
      <c r="B23" s="58">
        <v>9</v>
      </c>
      <c r="C23" s="221" t="str">
        <f t="shared" si="0"/>
        <v/>
      </c>
      <c r="D23" s="26" t="s">
        <v>58</v>
      </c>
      <c r="E23" s="5"/>
      <c r="F23" s="5"/>
      <c r="G23" s="18"/>
      <c r="H23" s="143"/>
      <c r="I23" s="5"/>
      <c r="J23" s="5"/>
      <c r="K23" s="5"/>
      <c r="L23" s="13"/>
      <c r="M23" s="5"/>
      <c r="N23" s="13"/>
      <c r="O23" s="5"/>
    </row>
    <row r="24" spans="2:15" ht="15">
      <c r="B24" s="58">
        <v>10</v>
      </c>
      <c r="C24" s="221" t="str">
        <f t="shared" si="0"/>
        <v/>
      </c>
      <c r="D24" s="26" t="s">
        <v>58</v>
      </c>
      <c r="E24" s="5"/>
      <c r="F24" s="5"/>
      <c r="G24" s="18"/>
      <c r="H24" s="143"/>
      <c r="I24" s="5"/>
      <c r="J24" s="5"/>
      <c r="K24" s="5"/>
      <c r="L24" s="13"/>
      <c r="M24" s="5"/>
      <c r="N24" s="13"/>
      <c r="O24" s="5"/>
    </row>
    <row r="25" spans="2:15" ht="15">
      <c r="B25" s="58">
        <v>11</v>
      </c>
      <c r="C25" s="221" t="str">
        <f t="shared" si="0"/>
        <v/>
      </c>
      <c r="D25" s="26" t="s">
        <v>58</v>
      </c>
      <c r="E25" s="5"/>
      <c r="F25" s="5"/>
      <c r="G25" s="18"/>
      <c r="H25" s="143"/>
      <c r="I25" s="5"/>
      <c r="J25" s="5"/>
      <c r="K25" s="5"/>
      <c r="L25" s="13"/>
      <c r="M25" s="5"/>
      <c r="N25" s="13"/>
      <c r="O25" s="5"/>
    </row>
    <row r="26" spans="2:15" ht="15">
      <c r="B26" s="58">
        <v>12</v>
      </c>
      <c r="C26" s="221" t="str">
        <f t="shared" si="0"/>
        <v/>
      </c>
      <c r="D26" s="26" t="s">
        <v>58</v>
      </c>
      <c r="E26" s="5"/>
      <c r="F26" s="5"/>
      <c r="G26" s="18"/>
      <c r="H26" s="143"/>
      <c r="I26" s="5"/>
      <c r="J26" s="5"/>
      <c r="K26" s="5"/>
      <c r="L26" s="13"/>
      <c r="M26" s="5"/>
      <c r="N26" s="13"/>
      <c r="O26" s="5"/>
    </row>
    <row r="27" spans="2:15" ht="15">
      <c r="B27" s="58">
        <v>13</v>
      </c>
      <c r="C27" s="221" t="str">
        <f t="shared" si="0"/>
        <v/>
      </c>
      <c r="D27" s="26" t="s">
        <v>58</v>
      </c>
      <c r="E27" s="5"/>
      <c r="F27" s="5"/>
      <c r="G27" s="18"/>
      <c r="H27" s="143"/>
      <c r="I27" s="5"/>
      <c r="J27" s="5"/>
      <c r="K27" s="5"/>
      <c r="L27" s="13"/>
      <c r="M27" s="5"/>
      <c r="N27" s="13"/>
      <c r="O27" s="5"/>
    </row>
    <row r="28" spans="2:15" ht="15">
      <c r="B28" s="58">
        <v>14</v>
      </c>
      <c r="C28" s="221" t="str">
        <f t="shared" si="0"/>
        <v/>
      </c>
      <c r="D28" s="26" t="s">
        <v>58</v>
      </c>
      <c r="E28" s="5"/>
      <c r="F28" s="5"/>
      <c r="G28" s="18"/>
      <c r="H28" s="143"/>
      <c r="I28" s="5"/>
      <c r="J28" s="5"/>
      <c r="K28" s="5"/>
      <c r="L28" s="13"/>
      <c r="M28" s="5"/>
      <c r="N28" s="13"/>
      <c r="O28" s="5"/>
    </row>
    <row r="29" spans="2:15" ht="15">
      <c r="B29" s="58">
        <v>15</v>
      </c>
      <c r="C29" s="221" t="str">
        <f t="shared" si="0"/>
        <v/>
      </c>
      <c r="D29" s="26" t="s">
        <v>58</v>
      </c>
      <c r="E29" s="5"/>
      <c r="F29" s="5"/>
      <c r="G29" s="18"/>
      <c r="H29" s="143"/>
      <c r="I29" s="5"/>
      <c r="J29" s="5"/>
      <c r="K29" s="5"/>
      <c r="L29" s="13"/>
      <c r="M29" s="5"/>
      <c r="N29" s="13"/>
      <c r="O29" s="5"/>
    </row>
    <row r="30" spans="2:15" ht="15">
      <c r="B30" s="58">
        <v>16</v>
      </c>
      <c r="C30" s="221" t="str">
        <f t="shared" si="0"/>
        <v/>
      </c>
      <c r="D30" s="26" t="s">
        <v>58</v>
      </c>
      <c r="E30" s="5"/>
      <c r="F30" s="5"/>
      <c r="G30" s="18"/>
      <c r="H30" s="143"/>
      <c r="I30" s="5"/>
      <c r="J30" s="5"/>
      <c r="K30" s="5"/>
      <c r="L30" s="13"/>
      <c r="M30" s="5"/>
      <c r="N30" s="13"/>
      <c r="O30" s="5"/>
    </row>
    <row r="31" spans="2:15" ht="15">
      <c r="B31" s="58">
        <v>17</v>
      </c>
      <c r="C31" s="221" t="str">
        <f t="shared" si="0"/>
        <v/>
      </c>
      <c r="D31" s="26" t="s">
        <v>58</v>
      </c>
      <c r="E31" s="5"/>
      <c r="F31" s="5"/>
      <c r="G31" s="18"/>
      <c r="H31" s="143"/>
      <c r="I31" s="5"/>
      <c r="J31" s="5"/>
      <c r="K31" s="5"/>
      <c r="L31" s="13"/>
      <c r="M31" s="5"/>
      <c r="N31" s="13"/>
      <c r="O31" s="5"/>
    </row>
    <row r="32" spans="2:15" ht="15">
      <c r="B32" s="58">
        <v>18</v>
      </c>
      <c r="C32" s="221" t="str">
        <f t="shared" si="0"/>
        <v/>
      </c>
      <c r="D32" s="26" t="s">
        <v>58</v>
      </c>
      <c r="E32" s="5"/>
      <c r="F32" s="5"/>
      <c r="G32" s="18"/>
      <c r="H32" s="143"/>
      <c r="I32" s="5"/>
      <c r="J32" s="5"/>
      <c r="K32" s="5"/>
      <c r="L32" s="13"/>
      <c r="M32" s="5"/>
      <c r="N32" s="13"/>
      <c r="O32" s="5"/>
    </row>
    <row r="33" spans="2:15" ht="15">
      <c r="B33" s="58">
        <v>19</v>
      </c>
      <c r="C33" s="221" t="str">
        <f t="shared" si="0"/>
        <v/>
      </c>
      <c r="D33" s="26" t="s">
        <v>58</v>
      </c>
      <c r="E33" s="5"/>
      <c r="F33" s="5"/>
      <c r="G33" s="18"/>
      <c r="H33" s="143"/>
      <c r="I33" s="5"/>
      <c r="J33" s="5"/>
      <c r="K33" s="5"/>
      <c r="L33" s="13"/>
      <c r="M33" s="5"/>
      <c r="N33" s="13"/>
      <c r="O33" s="5"/>
    </row>
    <row r="34" spans="2:15" ht="15">
      <c r="B34" s="58">
        <v>20</v>
      </c>
      <c r="C34" s="221" t="str">
        <f t="shared" si="0"/>
        <v/>
      </c>
      <c r="D34" s="26" t="s">
        <v>58</v>
      </c>
      <c r="E34" s="5"/>
      <c r="F34" s="5"/>
      <c r="G34" s="18"/>
      <c r="H34" s="143"/>
      <c r="I34" s="5"/>
      <c r="J34" s="5"/>
      <c r="K34" s="5"/>
      <c r="L34" s="13"/>
      <c r="M34" s="5"/>
      <c r="N34" s="13"/>
      <c r="O34" s="5"/>
    </row>
    <row r="41" spans="2:15">
      <c r="C41" s="220"/>
    </row>
    <row r="43" spans="2:15">
      <c r="C43" s="220"/>
    </row>
    <row r="45" spans="2:15">
      <c r="C45" s="220"/>
    </row>
  </sheetData>
  <mergeCells count="4">
    <mergeCell ref="C5:O5"/>
    <mergeCell ref="B3:O3"/>
    <mergeCell ref="B7:D7"/>
    <mergeCell ref="B10:C10"/>
  </mergeCells>
  <conditionalFormatting sqref="C15:C34">
    <cfRule type="cellIs" dxfId="23" priority="15" stopIfTrue="1" operator="equal">
      <formula>0</formula>
    </cfRule>
  </conditionalFormatting>
  <conditionalFormatting sqref="N15:N34">
    <cfRule type="expression" dxfId="22" priority="7" stopIfTrue="1">
      <formula>OFFSET($N15,0,-1)="No"</formula>
    </cfRule>
    <cfRule type="cellIs" dxfId="21" priority="9" stopIfTrue="1" operator="notBetween">
      <formula>L15</formula>
      <formula>L15+124</formula>
    </cfRule>
  </conditionalFormatting>
  <conditionalFormatting sqref="H15:H34">
    <cfRule type="duplicateValues" dxfId="20" priority="39" stopIfTrue="1"/>
  </conditionalFormatting>
  <dataValidations count="12">
    <dataValidation allowBlank="1" showInputMessage="1" showErrorMessage="1" prompt="Gross vehicle weight less than or equal to 8,500 lbs" sqref="D13:D14"/>
    <dataValidation type="textLength" operator="equal" allowBlank="1" showInputMessage="1" showErrorMessage="1" sqref="H15:H34">
      <formula1>17</formula1>
    </dataValidation>
    <dataValidation errorStyle="warning" operator="equal" allowBlank="1" showInputMessage="1" showErrorMessage="1" error="Please enter the date in text format mm-dd-yyyy" sqref="L15:L34"/>
    <dataValidation allowBlank="1" showInputMessage="1" showErrorMessage="1" prompt="Ded - Dedicated fuel_x000a_Duel - Dual Fuel/Bi-Fuel (can switch between fuels, eg, CNG/Gasoline). The duel fuel category also includes flex fuel capable vehicles (operating on mix of fuels, eg, alcohols/gasoline)" sqref="J13"/>
    <dataValidation allowBlank="1" showInputMessage="1" showErrorMessage="1" prompt="o E85; Mixtures containing 85% by volume of methanol, denatured ethanol, and other alcohols with gasoline_x000a_o CNG; Compressed Natural Gas_x000a_o LPG; Liquified Petroleum Gas (Propane)_x000a_o Elec; Electricity_x000a_o LNG; Liquified Natural Gas_x000a_o Hydr; Hydrogen " sqref="K13"/>
    <dataValidation type="list" allowBlank="1" showInputMessage="1" showErrorMessage="1" prompt="Select from dropdown list" sqref="K15:K34">
      <formula1>INDIRECT(VLOOKUP(OFFSET(K15,0,-2),LDV_Category_Codes,3,FALSE))</formula1>
    </dataValidation>
    <dataValidation type="list" allowBlank="1" showInputMessage="1" showErrorMessage="1" prompt="Select from dropdown list" sqref="I15:I34">
      <formula1>LDV_Category_List</formula1>
    </dataValidation>
    <dataValidation type="list" allowBlank="1" showInputMessage="1" showErrorMessage="1" prompt="Select from dropdown list" sqref="J15:J34">
      <formula1>INDIRECT(VLOOKUP(OFFSET(J15,0,-1),LDV_Category_Codes,4,FALSE))</formula1>
    </dataValidation>
    <dataValidation type="list" allowBlank="1" showInputMessage="1" showErrorMessage="1" prompt="Select from dropdown list. If your vehicle make is not on the list, select the top (blank) item and type in the make." sqref="E15:E34">
      <formula1>Make</formula1>
    </dataValidation>
    <dataValidation type="list" allowBlank="1" showInputMessage="1" showErrorMessage="1" sqref="M15:M34">
      <formula1>"Yes, No"</formula1>
    </dataValidation>
    <dataValidation type="date" errorStyle="warning" allowBlank="1" showInputMessage="1" showErrorMessage="1" error="Conversion date must be within 4 months of the acquisition date" prompt="If the vehicle was converted prior to your acquisition, enter the acquisition date. If the vehicle was converted after you acquired it, enter the conversion date" sqref="N15:N34">
      <formula1>L15</formula1>
      <formula2>L15+124</formula2>
    </dataValidation>
    <dataValidation operator="equal" allowBlank="1" showInputMessage="1" showErrorMessage="1" error="Enter the model year in the format &quot;MYyy&quot;" prompt="Enter Model Year here; format yyyy. For example, enter &quot;2011&quot; for model year 2011 (September 1 2010 - August 31, 2011)." sqref="G15:G34"/>
  </dataValidations>
  <hyperlinks>
    <hyperlink ref="I14" location="def_LDV_category" display="more info"/>
    <hyperlink ref="B7:D7" location="loc_annual_rpt_data" display="back to Annual Report Data sheet"/>
    <hyperlink ref="K14" location="def_LDAltFuels" display="more info"/>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5" enableFormatConditionsCalculation="0"/>
  <dimension ref="A2:P33"/>
  <sheetViews>
    <sheetView workbookViewId="0">
      <selection activeCell="E14" sqref="E14"/>
    </sheetView>
  </sheetViews>
  <sheetFormatPr defaultColWidth="8.7109375" defaultRowHeight="12.75"/>
  <cols>
    <col min="4" max="4" width="13.42578125" customWidth="1"/>
    <col min="5" max="7" width="11.28515625" customWidth="1"/>
    <col min="8" max="8" width="19.7109375" customWidth="1"/>
    <col min="9" max="9" width="11.28515625" customWidth="1"/>
    <col min="10" max="10" width="12.5703125" customWidth="1"/>
    <col min="11" max="11" width="11.28515625" customWidth="1"/>
    <col min="12" max="12" width="13.5703125" customWidth="1"/>
    <col min="13" max="15" width="11.28515625" customWidth="1"/>
  </cols>
  <sheetData>
    <row r="2" spans="1:16" ht="19.5">
      <c r="A2" s="1"/>
      <c r="B2" s="3" t="s">
        <v>102</v>
      </c>
      <c r="C2" s="3"/>
      <c r="D2" s="3"/>
      <c r="E2" s="1"/>
      <c r="F2" s="1"/>
      <c r="G2" s="1"/>
      <c r="H2" s="1"/>
      <c r="I2" s="1"/>
      <c r="O2" s="1"/>
      <c r="P2" s="1"/>
    </row>
    <row r="3" spans="1:16" ht="13.5" customHeight="1">
      <c r="A3" s="1"/>
      <c r="B3" s="291" t="s">
        <v>217</v>
      </c>
      <c r="C3" s="291"/>
      <c r="D3" s="291"/>
      <c r="E3" s="291"/>
      <c r="F3" s="291"/>
      <c r="G3" s="291"/>
      <c r="H3" s="291"/>
      <c r="I3" s="291"/>
      <c r="J3" s="291"/>
      <c r="K3" s="291"/>
      <c r="L3" s="291"/>
      <c r="M3" s="291"/>
      <c r="N3" s="291"/>
      <c r="O3" s="291"/>
      <c r="P3" s="1"/>
    </row>
    <row r="4" spans="1:16" ht="13.5" customHeight="1">
      <c r="A4" s="1"/>
      <c r="B4" s="51"/>
      <c r="C4" s="290" t="s">
        <v>116</v>
      </c>
      <c r="D4" s="290"/>
      <c r="E4" s="290"/>
      <c r="F4" s="290"/>
      <c r="G4" s="290"/>
      <c r="H4" s="290"/>
      <c r="I4" s="290"/>
      <c r="J4" s="290"/>
      <c r="K4" s="290"/>
      <c r="L4" s="290"/>
      <c r="M4" s="290"/>
      <c r="N4" s="290"/>
      <c r="O4" s="290"/>
      <c r="P4" s="1"/>
    </row>
    <row r="5" spans="1:16" ht="13.5" customHeight="1">
      <c r="A5" s="1"/>
      <c r="B5" s="3"/>
      <c r="C5" s="3"/>
      <c r="D5" s="3"/>
      <c r="E5" s="1"/>
      <c r="F5" s="1"/>
      <c r="G5" s="1"/>
      <c r="H5" s="1"/>
      <c r="I5" s="1"/>
      <c r="O5" s="1"/>
      <c r="P5" s="1"/>
    </row>
    <row r="6" spans="1:16" ht="13.5" customHeight="1">
      <c r="A6" s="1"/>
      <c r="B6" s="294" t="s">
        <v>438</v>
      </c>
      <c r="C6" s="294"/>
      <c r="D6" s="294"/>
      <c r="E6" s="1"/>
      <c r="F6" s="1"/>
      <c r="G6" s="1"/>
      <c r="H6" s="1"/>
      <c r="I6" s="1"/>
      <c r="O6" s="1"/>
      <c r="P6" s="1"/>
    </row>
    <row r="7" spans="1:16" ht="13.5" customHeight="1">
      <c r="A7" s="1"/>
      <c r="B7" s="3"/>
      <c r="C7" s="3"/>
      <c r="D7" s="3"/>
      <c r="E7" s="1"/>
      <c r="F7" s="1"/>
      <c r="G7" s="1"/>
      <c r="H7" s="1"/>
      <c r="I7" s="1"/>
      <c r="O7" s="1"/>
      <c r="P7" s="1"/>
    </row>
    <row r="8" spans="1:16" ht="13.5" customHeight="1">
      <c r="A8" s="1"/>
      <c r="B8" s="37" t="s">
        <v>100</v>
      </c>
      <c r="C8" s="38"/>
      <c r="D8" s="36">
        <f>SUM(C:C)</f>
        <v>0</v>
      </c>
      <c r="E8" s="1"/>
      <c r="F8" s="1"/>
      <c r="G8" s="1"/>
      <c r="H8" s="1"/>
      <c r="I8" s="1"/>
      <c r="O8" s="1"/>
      <c r="P8" s="1"/>
    </row>
    <row r="9" spans="1:16" ht="13.5" customHeight="1">
      <c r="A9" s="1"/>
      <c r="B9" s="3"/>
      <c r="C9" s="3"/>
      <c r="D9" s="3"/>
      <c r="E9" s="1"/>
      <c r="F9" s="1"/>
      <c r="G9" s="1"/>
      <c r="H9" s="1"/>
      <c r="I9" s="1"/>
      <c r="O9" s="1"/>
      <c r="P9" s="1"/>
    </row>
    <row r="10" spans="1:16" ht="51">
      <c r="A10" s="12"/>
      <c r="B10" s="12" t="s">
        <v>5</v>
      </c>
      <c r="C10" s="12" t="s">
        <v>81</v>
      </c>
      <c r="D10" s="224" t="s">
        <v>469</v>
      </c>
      <c r="E10" s="12" t="s">
        <v>6</v>
      </c>
      <c r="F10" s="12" t="s">
        <v>7</v>
      </c>
      <c r="G10" s="12" t="s">
        <v>9</v>
      </c>
      <c r="H10" s="57" t="s">
        <v>247</v>
      </c>
      <c r="I10" s="12" t="s">
        <v>8</v>
      </c>
      <c r="J10" s="12" t="s">
        <v>83</v>
      </c>
      <c r="K10" s="12" t="s">
        <v>13</v>
      </c>
      <c r="L10" s="12" t="s">
        <v>10</v>
      </c>
      <c r="M10" s="12" t="s">
        <v>11</v>
      </c>
      <c r="N10" s="12" t="s">
        <v>12</v>
      </c>
      <c r="O10" s="12" t="s">
        <v>14</v>
      </c>
      <c r="P10" s="12"/>
    </row>
    <row r="11" spans="1:16">
      <c r="A11" s="57"/>
      <c r="B11" s="57"/>
      <c r="C11" s="57"/>
      <c r="D11" s="57"/>
      <c r="E11" s="57"/>
      <c r="F11" s="57"/>
      <c r="G11" s="57"/>
      <c r="H11" s="57"/>
      <c r="I11" s="142" t="s">
        <v>245</v>
      </c>
      <c r="J11" s="57"/>
      <c r="K11" s="142" t="s">
        <v>245</v>
      </c>
      <c r="L11" s="57"/>
      <c r="M11" s="57"/>
      <c r="N11" s="57"/>
      <c r="O11" s="57"/>
      <c r="P11" s="57"/>
    </row>
    <row r="12" spans="1:16" ht="15">
      <c r="B12" s="58">
        <v>1</v>
      </c>
      <c r="C12" s="23"/>
      <c r="D12" s="26" t="s">
        <v>59</v>
      </c>
      <c r="E12" s="5"/>
      <c r="F12" s="5"/>
      <c r="G12" s="18"/>
      <c r="H12" s="143"/>
      <c r="I12" s="5"/>
      <c r="J12" s="5"/>
      <c r="K12" s="5"/>
      <c r="L12" s="13"/>
      <c r="M12" s="5"/>
      <c r="N12" s="13"/>
      <c r="O12" s="5"/>
    </row>
    <row r="13" spans="1:16" ht="15">
      <c r="B13" s="58">
        <v>2</v>
      </c>
      <c r="C13" s="23"/>
      <c r="D13" s="26" t="s">
        <v>59</v>
      </c>
      <c r="E13" s="5"/>
      <c r="F13" s="5"/>
      <c r="G13" s="18"/>
      <c r="H13" s="143"/>
      <c r="I13" s="5"/>
      <c r="J13" s="5"/>
      <c r="K13" s="5"/>
      <c r="L13" s="13"/>
      <c r="M13" s="5"/>
      <c r="N13" s="13"/>
      <c r="O13" s="5"/>
    </row>
    <row r="14" spans="1:16" ht="15">
      <c r="B14" s="58">
        <v>3</v>
      </c>
      <c r="C14" s="23" t="str">
        <f t="shared" ref="C14:C26" si="0">IF(AND(ISBLANK(E14),ISBLANK(F14),ISBLANK(G14),ISBLANK(H14),ISBLANK(I14),ISBLANK(J14),ISBLANK(K14),ISBLANK(L14),ISBLANK(M14),ISBLANK(N14),ISBLANK(O14)),"",IF(IF(OR(ISBLANK(E14),ISBLANK(F14),ISBLANK(G14),ISBLANK(H14),ISBLANK(I14),ISBLANK(J14),ISBLANK(K14),ISBLANK(L14),ISBLANK(M14),ISBLANK(O14)),1,0)+IF(AND(M14="Yes",OR(ISBLANK(N14),ABS(N14-L14)&gt;124)),1,0)=0,VLOOKUP(I14,MHV_Category_Codes,5,FALSE),0))</f>
        <v/>
      </c>
      <c r="D14" s="26" t="s">
        <v>59</v>
      </c>
      <c r="E14" s="5"/>
      <c r="F14" s="5"/>
      <c r="G14" s="18"/>
      <c r="H14" s="143"/>
      <c r="I14" s="5"/>
      <c r="J14" s="5"/>
      <c r="K14" s="5"/>
      <c r="L14" s="13"/>
      <c r="M14" s="5"/>
      <c r="N14" s="13"/>
      <c r="O14" s="5"/>
    </row>
    <row r="15" spans="1:16" ht="15">
      <c r="B15" s="58">
        <v>4</v>
      </c>
      <c r="C15" s="23" t="str">
        <f t="shared" si="0"/>
        <v/>
      </c>
      <c r="D15" s="26" t="s">
        <v>59</v>
      </c>
      <c r="E15" s="5"/>
      <c r="F15" s="5"/>
      <c r="G15" s="18"/>
      <c r="H15" s="143"/>
      <c r="I15" s="5"/>
      <c r="J15" s="5"/>
      <c r="K15" s="5"/>
      <c r="L15" s="13"/>
      <c r="M15" s="5"/>
      <c r="N15" s="13"/>
      <c r="O15" s="5"/>
    </row>
    <row r="16" spans="1:16" ht="15">
      <c r="B16" s="58">
        <v>5</v>
      </c>
      <c r="C16" s="23" t="str">
        <f t="shared" si="0"/>
        <v/>
      </c>
      <c r="D16" s="26" t="s">
        <v>59</v>
      </c>
      <c r="E16" s="5"/>
      <c r="F16" s="5"/>
      <c r="G16" s="18"/>
      <c r="H16" s="143"/>
      <c r="I16" s="5"/>
      <c r="J16" s="5"/>
      <c r="K16" s="5"/>
      <c r="L16" s="13"/>
      <c r="M16" s="5"/>
      <c r="N16" s="13"/>
      <c r="O16" s="5"/>
    </row>
    <row r="17" spans="2:15" ht="15">
      <c r="B17" s="58">
        <v>6</v>
      </c>
      <c r="C17" s="23" t="str">
        <f t="shared" si="0"/>
        <v/>
      </c>
      <c r="D17" s="26" t="s">
        <v>59</v>
      </c>
      <c r="E17" s="5"/>
      <c r="F17" s="5"/>
      <c r="G17" s="18"/>
      <c r="H17" s="143"/>
      <c r="I17" s="5"/>
      <c r="J17" s="5"/>
      <c r="K17" s="5"/>
      <c r="L17" s="13"/>
      <c r="M17" s="5"/>
      <c r="N17" s="13"/>
      <c r="O17" s="5"/>
    </row>
    <row r="18" spans="2:15" ht="15">
      <c r="B18" s="58">
        <v>7</v>
      </c>
      <c r="C18" s="23" t="str">
        <f t="shared" si="0"/>
        <v/>
      </c>
      <c r="D18" s="26" t="s">
        <v>59</v>
      </c>
      <c r="E18" s="5"/>
      <c r="F18" s="5"/>
      <c r="G18" s="18"/>
      <c r="H18" s="143"/>
      <c r="I18" s="5"/>
      <c r="J18" s="5"/>
      <c r="K18" s="5"/>
      <c r="L18" s="13"/>
      <c r="M18" s="5"/>
      <c r="N18" s="13"/>
      <c r="O18" s="5"/>
    </row>
    <row r="19" spans="2:15" ht="15">
      <c r="B19" s="58">
        <v>8</v>
      </c>
      <c r="C19" s="23" t="str">
        <f t="shared" si="0"/>
        <v/>
      </c>
      <c r="D19" s="26" t="s">
        <v>59</v>
      </c>
      <c r="E19" s="5"/>
      <c r="F19" s="5"/>
      <c r="G19" s="18"/>
      <c r="H19" s="143"/>
      <c r="I19" s="5"/>
      <c r="J19" s="5"/>
      <c r="K19" s="5"/>
      <c r="L19" s="13"/>
      <c r="M19" s="5"/>
      <c r="N19" s="13"/>
      <c r="O19" s="5"/>
    </row>
    <row r="20" spans="2:15" ht="15">
      <c r="B20" s="58">
        <v>9</v>
      </c>
      <c r="C20" s="23" t="str">
        <f t="shared" si="0"/>
        <v/>
      </c>
      <c r="D20" s="26" t="s">
        <v>59</v>
      </c>
      <c r="E20" s="5"/>
      <c r="F20" s="5"/>
      <c r="G20" s="18"/>
      <c r="H20" s="143"/>
      <c r="I20" s="5"/>
      <c r="J20" s="5"/>
      <c r="K20" s="5"/>
      <c r="L20" s="13"/>
      <c r="M20" s="5"/>
      <c r="N20" s="13"/>
      <c r="O20" s="5"/>
    </row>
    <row r="21" spans="2:15" ht="15">
      <c r="B21" s="58">
        <v>10</v>
      </c>
      <c r="C21" s="23" t="str">
        <f t="shared" si="0"/>
        <v/>
      </c>
      <c r="D21" s="26" t="s">
        <v>59</v>
      </c>
      <c r="E21" s="5"/>
      <c r="F21" s="5"/>
      <c r="G21" s="18"/>
      <c r="H21" s="143"/>
      <c r="I21" s="5"/>
      <c r="J21" s="5"/>
      <c r="K21" s="5"/>
      <c r="L21" s="13"/>
      <c r="M21" s="5"/>
      <c r="N21" s="13"/>
      <c r="O21" s="5"/>
    </row>
    <row r="22" spans="2:15" ht="15">
      <c r="B22" s="58">
        <v>11</v>
      </c>
      <c r="C22" s="23" t="str">
        <f t="shared" si="0"/>
        <v/>
      </c>
      <c r="D22" s="26" t="s">
        <v>59</v>
      </c>
      <c r="E22" s="5"/>
      <c r="F22" s="5"/>
      <c r="G22" s="18"/>
      <c r="H22" s="143"/>
      <c r="I22" s="5"/>
      <c r="J22" s="5"/>
      <c r="K22" s="5"/>
      <c r="L22" s="13"/>
      <c r="M22" s="5"/>
      <c r="N22" s="13"/>
      <c r="O22" s="5"/>
    </row>
    <row r="23" spans="2:15" ht="15">
      <c r="B23" s="58">
        <v>12</v>
      </c>
      <c r="C23" s="23" t="str">
        <f t="shared" si="0"/>
        <v/>
      </c>
      <c r="D23" s="26" t="s">
        <v>59</v>
      </c>
      <c r="E23" s="5"/>
      <c r="F23" s="5"/>
      <c r="G23" s="18"/>
      <c r="H23" s="143"/>
      <c r="I23" s="5"/>
      <c r="J23" s="5"/>
      <c r="K23" s="5"/>
      <c r="L23" s="13"/>
      <c r="M23" s="5"/>
      <c r="N23" s="13"/>
      <c r="O23" s="5"/>
    </row>
    <row r="24" spans="2:15" ht="15">
      <c r="B24" s="58">
        <v>13</v>
      </c>
      <c r="C24" s="23" t="str">
        <f t="shared" si="0"/>
        <v/>
      </c>
      <c r="D24" s="26" t="s">
        <v>59</v>
      </c>
      <c r="E24" s="5"/>
      <c r="F24" s="5"/>
      <c r="G24" s="18"/>
      <c r="H24" s="143"/>
      <c r="I24" s="5"/>
      <c r="J24" s="5"/>
      <c r="K24" s="5"/>
      <c r="L24" s="13"/>
      <c r="M24" s="5"/>
      <c r="N24" s="13"/>
      <c r="O24" s="5"/>
    </row>
    <row r="25" spans="2:15" ht="15">
      <c r="B25" s="58">
        <v>14</v>
      </c>
      <c r="C25" s="23" t="str">
        <f t="shared" si="0"/>
        <v/>
      </c>
      <c r="D25" s="26" t="s">
        <v>59</v>
      </c>
      <c r="E25" s="5"/>
      <c r="F25" s="5"/>
      <c r="G25" s="18"/>
      <c r="H25" s="143"/>
      <c r="I25" s="5"/>
      <c r="J25" s="5"/>
      <c r="K25" s="5"/>
      <c r="L25" s="13"/>
      <c r="M25" s="5"/>
      <c r="N25" s="13"/>
      <c r="O25" s="5"/>
    </row>
    <row r="26" spans="2:15" ht="15">
      <c r="B26" s="58">
        <v>15</v>
      </c>
      <c r="C26" s="23" t="str">
        <f t="shared" si="0"/>
        <v/>
      </c>
      <c r="D26" s="26" t="s">
        <v>59</v>
      </c>
      <c r="E26" s="5"/>
      <c r="F26" s="5"/>
      <c r="G26" s="18"/>
      <c r="H26" s="143"/>
      <c r="I26" s="5"/>
      <c r="J26" s="5"/>
      <c r="K26" s="5"/>
      <c r="L26" s="13"/>
      <c r="M26" s="5"/>
      <c r="N26" s="13"/>
      <c r="O26" s="5"/>
    </row>
    <row r="33" spans="3:3">
      <c r="C33" s="222"/>
    </row>
  </sheetData>
  <mergeCells count="3">
    <mergeCell ref="C4:O4"/>
    <mergeCell ref="B3:O3"/>
    <mergeCell ref="B6:D6"/>
  </mergeCells>
  <conditionalFormatting sqref="C12:C26">
    <cfRule type="cellIs" dxfId="19" priority="11" stopIfTrue="1" operator="equal">
      <formula>0</formula>
    </cfRule>
  </conditionalFormatting>
  <conditionalFormatting sqref="N12:N26">
    <cfRule type="expression" dxfId="18" priority="3" stopIfTrue="1">
      <formula>OFFSET($N12,0,-1)="OEM"</formula>
    </cfRule>
    <cfRule type="cellIs" dxfId="17" priority="4" stopIfTrue="1" operator="greaterThan">
      <formula>$L12+124</formula>
    </cfRule>
  </conditionalFormatting>
  <conditionalFormatting sqref="H12:H26">
    <cfRule type="duplicateValues" dxfId="16" priority="27" stopIfTrue="1"/>
  </conditionalFormatting>
  <conditionalFormatting sqref="N12:N26">
    <cfRule type="expression" dxfId="15" priority="1" stopIfTrue="1">
      <formula>OFFSET($N12,0,-1)="No"</formula>
    </cfRule>
    <cfRule type="cellIs" dxfId="14" priority="2" stopIfTrue="1" operator="notBetween">
      <formula>L12</formula>
      <formula>L12+124</formula>
    </cfRule>
  </conditionalFormatting>
  <dataValidations count="12">
    <dataValidation allowBlank="1" showInputMessage="1" showErrorMessage="1" prompt="Ded - Dedicated fuel_x000a_Duel - Dual Fuel/Bi-Fuel (can switch between fuels, eg, CNG/Gasoline)_x000a_Flex - Flex Fuel (operates on mix of fuels, eg, alcohols/gasoline)_x000a_Cell - Fuel cell" sqref="J11"/>
    <dataValidation type="list" allowBlank="1" showInputMessage="1" showErrorMessage="1" sqref="M12:M26">
      <formula1>"Yes, No"</formula1>
    </dataValidation>
    <dataValidation errorStyle="warning" operator="equal" allowBlank="1" showInputMessage="1" showErrorMessage="1" error="Please enter the date in text format mm-dd-yyyy" sqref="L12:L26"/>
    <dataValidation type="textLength" errorStyle="warning" operator="equal" allowBlank="1" showInputMessage="1" showErrorMessage="1" error="The VIN number must be 17 characters in length" sqref="H12:H26">
      <formula1>17</formula1>
    </dataValidation>
    <dataValidation type="list" allowBlank="1" showInputMessage="1" showErrorMessage="1" prompt="Select from dropdown list" sqref="J12:J26">
      <formula1>INDIRECT(VLOOKUP(OFFSET(J12,0,-1),MHV_Category_Codes,4,FALSE))</formula1>
    </dataValidation>
    <dataValidation type="list" allowBlank="1" showInputMessage="1" showErrorMessage="1" prompt="Select from dropdown list" sqref="K12:K26">
      <formula1>INDIRECT(VLOOKUP(OFFSET(K12,0,-2),MHV_Category_Codes,3,FALSE))</formula1>
    </dataValidation>
    <dataValidation allowBlank="1" showInputMessage="1" showErrorMessage="1" prompt="Gross vehicle weight less than or equal to 8,500 lbs" sqref="D10:D11"/>
    <dataValidation type="list" allowBlank="1" showInputMessage="1" showErrorMessage="1" prompt="Select from dropdown list" sqref="I12:I26">
      <formula1>MHV_Category_List</formula1>
    </dataValidation>
    <dataValidation allowBlank="1" showInputMessage="1" showErrorMessage="1" prompt="Ded - Dedicated fuel_x000a_Duel - Dual Fuel/Bi-Fuel (can switch between fuels, eg, CNG/Gasoline) orFlex Fuel (operates on mix of fuels, eg, alcohols/gasoline)" sqref="J10"/>
    <dataValidation type="list" allowBlank="1" showInputMessage="1" showErrorMessage="1" prompt="Select from dropdown list. If your vehicle make is not on the list, select the top (blank) item and type in the make." sqref="E12:E26">
      <formula1>Make</formula1>
    </dataValidation>
    <dataValidation type="date" errorStyle="warning" allowBlank="1" showInputMessage="1" showErrorMessage="1" error="Conversion date must be within 4 months of the acquisition date" prompt="If the vehicle was converted prior to your acquisition, enter the acquisition date. If the vehicle was converted after you acquired it, enter the conversion date" sqref="N12:N26">
      <formula1>L12</formula1>
      <formula2>L12+124</formula2>
    </dataValidation>
    <dataValidation operator="equal" allowBlank="1" showInputMessage="1" showErrorMessage="1" error="Enter the model year in the format &quot;MYyy&quot;" prompt="Enter Model Year here; format yyyy. For example, enter &quot;2011&quot; for model year 2011 (September 1 2010 - August 31, 2011)." sqref="G12:G26"/>
  </dataValidations>
  <hyperlinks>
    <hyperlink ref="I11" location="def_MHV_categories" display="more info"/>
    <hyperlink ref="B6:D6" location="loc_annual_rpt_data" display="back to Annual Report Data sheet"/>
    <hyperlink ref="K11" location="def_MHAltFuels" display="more info"/>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6" enableFormatConditionsCalculation="0"/>
  <dimension ref="A2:S67"/>
  <sheetViews>
    <sheetView showGridLines="0" topLeftCell="B7" zoomScale="110" zoomScaleNormal="110" zoomScalePageLayoutView="110" workbookViewId="0">
      <selection activeCell="D39" sqref="D39"/>
    </sheetView>
  </sheetViews>
  <sheetFormatPr defaultColWidth="8.7109375" defaultRowHeight="12.75"/>
  <cols>
    <col min="1" max="2" width="8.7109375" style="1"/>
    <col min="3" max="3" width="10.5703125" style="1" customWidth="1"/>
    <col min="4" max="4" width="12" style="1" customWidth="1"/>
    <col min="5" max="5" width="11.28515625" style="1" customWidth="1"/>
    <col min="6" max="6" width="16" style="1" customWidth="1"/>
    <col min="7" max="7" width="11.28515625" style="1" customWidth="1"/>
    <col min="8" max="8" width="19.7109375" style="1" customWidth="1"/>
    <col min="9" max="9" width="24.28515625" style="1" customWidth="1"/>
    <col min="10" max="10" width="16.7109375" style="1" customWidth="1"/>
    <col min="11" max="11" width="16" style="1" customWidth="1"/>
    <col min="12" max="12" width="20.5703125" style="1" customWidth="1"/>
    <col min="13" max="14" width="13.5703125" style="1" customWidth="1"/>
    <col min="15" max="15" width="16.42578125" style="1" customWidth="1"/>
    <col min="16" max="17" width="16.7109375" style="1" customWidth="1"/>
    <col min="18" max="18" width="14.7109375" style="1" customWidth="1"/>
    <col min="19" max="19" width="9.5703125" style="1" bestFit="1" customWidth="1"/>
    <col min="20" max="16384" width="8.7109375" style="1"/>
  </cols>
  <sheetData>
    <row r="2" spans="2:18" ht="19.5">
      <c r="B2" s="3" t="s">
        <v>128</v>
      </c>
      <c r="C2" s="3"/>
      <c r="D2" s="3"/>
    </row>
    <row r="3" spans="2:18" ht="35.25" customHeight="1">
      <c r="B3" s="300" t="s">
        <v>129</v>
      </c>
      <c r="C3" s="300"/>
      <c r="D3" s="300"/>
      <c r="E3" s="300"/>
      <c r="F3" s="300"/>
      <c r="G3" s="300"/>
      <c r="H3" s="300"/>
      <c r="I3" s="300"/>
      <c r="J3" s="300"/>
      <c r="K3" s="300"/>
      <c r="L3" s="300"/>
      <c r="M3" s="207"/>
      <c r="N3" s="207"/>
      <c r="O3" s="207"/>
      <c r="P3" s="207"/>
      <c r="Q3" s="207"/>
      <c r="R3" s="207"/>
    </row>
    <row r="4" spans="2:18" ht="28.5" customHeight="1">
      <c r="B4" s="301" t="s">
        <v>485</v>
      </c>
      <c r="C4" s="301"/>
      <c r="D4" s="301"/>
      <c r="E4" s="301"/>
      <c r="F4" s="301"/>
      <c r="G4" s="301"/>
      <c r="H4" s="301"/>
      <c r="I4" s="301"/>
      <c r="J4" s="301"/>
      <c r="K4" s="301"/>
      <c r="L4" s="301"/>
      <c r="M4" s="208"/>
      <c r="N4" s="208"/>
      <c r="O4" s="208"/>
      <c r="P4" s="208"/>
      <c r="Q4" s="208"/>
      <c r="R4" s="208"/>
    </row>
    <row r="5" spans="2:18" ht="13.5" customHeight="1">
      <c r="B5" s="168" t="s">
        <v>245</v>
      </c>
      <c r="C5" s="293" t="s">
        <v>297</v>
      </c>
      <c r="D5" s="297"/>
      <c r="E5" s="297"/>
      <c r="F5" s="297"/>
      <c r="G5" s="297"/>
      <c r="H5" s="297"/>
      <c r="I5" s="297"/>
      <c r="J5" s="297"/>
      <c r="K5" s="297"/>
      <c r="L5" s="297"/>
    </row>
    <row r="6" spans="2:18" ht="13.5" customHeight="1">
      <c r="B6" s="51"/>
      <c r="C6" s="290" t="s">
        <v>116</v>
      </c>
      <c r="D6" s="290"/>
      <c r="E6" s="290"/>
      <c r="F6" s="290"/>
      <c r="G6" s="290"/>
      <c r="H6" s="290"/>
      <c r="I6" s="290"/>
      <c r="J6" s="290"/>
      <c r="K6" s="290"/>
      <c r="L6" s="290"/>
      <c r="M6" s="290"/>
      <c r="N6" s="290"/>
      <c r="O6" s="290"/>
      <c r="P6" s="290"/>
      <c r="Q6" s="290"/>
      <c r="R6" s="290"/>
    </row>
    <row r="7" spans="2:18" ht="13.5" customHeight="1">
      <c r="B7" s="3"/>
      <c r="C7" s="3"/>
      <c r="D7" s="3"/>
      <c r="M7" s="24"/>
      <c r="N7" s="24"/>
      <c r="P7" s="24"/>
    </row>
    <row r="8" spans="2:18" ht="13.5" customHeight="1">
      <c r="B8" s="295" t="s">
        <v>257</v>
      </c>
      <c r="C8" s="295"/>
      <c r="D8" s="295"/>
      <c r="E8" s="296"/>
      <c r="F8" s="148"/>
      <c r="H8" s="154" t="s">
        <v>277</v>
      </c>
      <c r="I8" s="155"/>
      <c r="J8" s="155"/>
      <c r="K8" s="155"/>
      <c r="L8" s="156"/>
    </row>
    <row r="9" spans="2:18" ht="13.5" customHeight="1">
      <c r="B9" s="37"/>
      <c r="C9" s="128"/>
      <c r="H9" s="298" t="s">
        <v>292</v>
      </c>
      <c r="I9" s="299"/>
      <c r="J9" s="157" t="e">
        <f ca="1">CELL("address",INDEX(K11:K30,MATCH(MAX(L11:L30),L11:L30,0)))</f>
        <v>#N/A</v>
      </c>
      <c r="K9" s="157"/>
      <c r="L9" s="158"/>
    </row>
    <row r="10" spans="2:18" ht="66" customHeight="1">
      <c r="B10" s="295" t="s">
        <v>267</v>
      </c>
      <c r="C10" s="295"/>
      <c r="D10" s="295"/>
      <c r="E10" s="295"/>
      <c r="F10" s="36"/>
      <c r="H10" s="165" t="s">
        <v>288</v>
      </c>
      <c r="I10" s="166" t="s">
        <v>293</v>
      </c>
      <c r="J10" s="166" t="s">
        <v>294</v>
      </c>
      <c r="K10" s="166" t="s">
        <v>295</v>
      </c>
      <c r="L10" s="167" t="s">
        <v>289</v>
      </c>
      <c r="M10" s="152"/>
      <c r="N10" s="152"/>
    </row>
    <row r="11" spans="2:18" ht="29.25" customHeight="1">
      <c r="B11" s="295" t="s">
        <v>286</v>
      </c>
      <c r="C11" s="295"/>
      <c r="D11" s="295"/>
      <c r="E11" s="295"/>
      <c r="F11" s="36"/>
      <c r="H11" s="159">
        <v>1</v>
      </c>
      <c r="I11" s="160"/>
      <c r="J11" s="160"/>
      <c r="K11" s="160"/>
      <c r="L11" s="161" t="str">
        <f>IF(AND(J11=0,K11=0),"",IF(K11&gt;J11,$F$11,J11+$F$11-K11))</f>
        <v/>
      </c>
      <c r="M11" s="152"/>
      <c r="N11" s="152"/>
    </row>
    <row r="12" spans="2:18" ht="13.5" customHeight="1">
      <c r="H12" s="159">
        <v>2</v>
      </c>
      <c r="I12" s="160"/>
      <c r="J12" s="160"/>
      <c r="K12" s="160"/>
      <c r="L12" s="161" t="str">
        <f t="shared" ref="L12:L30" si="0">IF(AND(J12=0,K12=0),"",IF(K12&gt;J12,$F$11,J12+$F$11-K12))</f>
        <v/>
      </c>
      <c r="M12" s="152"/>
      <c r="N12" s="152"/>
    </row>
    <row r="13" spans="2:18" ht="27.75" customHeight="1">
      <c r="B13" s="303" t="s">
        <v>301</v>
      </c>
      <c r="C13" s="304"/>
      <c r="D13" s="304"/>
      <c r="E13" s="304"/>
      <c r="F13" s="209" t="s">
        <v>245</v>
      </c>
      <c r="H13" s="159">
        <v>3</v>
      </c>
      <c r="I13" s="160"/>
      <c r="J13" s="160"/>
      <c r="K13" s="160"/>
      <c r="L13" s="161" t="str">
        <f t="shared" si="0"/>
        <v/>
      </c>
      <c r="M13" s="152"/>
      <c r="N13" s="152"/>
    </row>
    <row r="14" spans="2:18" ht="25.5" customHeight="1">
      <c r="B14" s="302" t="s">
        <v>290</v>
      </c>
      <c r="C14" s="232"/>
      <c r="D14" s="232"/>
      <c r="E14" s="237"/>
      <c r="F14" s="36"/>
      <c r="H14" s="159">
        <v>4</v>
      </c>
      <c r="I14" s="160"/>
      <c r="J14" s="160"/>
      <c r="K14" s="160"/>
      <c r="L14" s="161" t="str">
        <f t="shared" si="0"/>
        <v/>
      </c>
      <c r="M14" s="152"/>
      <c r="N14" s="152"/>
    </row>
    <row r="15" spans="2:18" ht="17.25" customHeight="1">
      <c r="B15" s="302" t="s">
        <v>275</v>
      </c>
      <c r="C15" s="232"/>
      <c r="D15" s="232"/>
      <c r="E15" s="237"/>
      <c r="F15" s="36"/>
      <c r="H15" s="159">
        <v>5</v>
      </c>
      <c r="I15" s="160"/>
      <c r="J15" s="160"/>
      <c r="K15" s="160"/>
      <c r="L15" s="161" t="str">
        <f t="shared" si="0"/>
        <v/>
      </c>
      <c r="M15" s="152"/>
      <c r="N15" s="152"/>
    </row>
    <row r="16" spans="2:18" ht="16.5" customHeight="1">
      <c r="B16" s="302" t="s">
        <v>276</v>
      </c>
      <c r="C16" s="232"/>
      <c r="D16" s="232"/>
      <c r="E16" s="237"/>
      <c r="F16" s="36">
        <f ca="1">IF(F14=0,F11,F11-INDIRECT(J9))</f>
        <v>0</v>
      </c>
      <c r="H16" s="159">
        <v>6</v>
      </c>
      <c r="I16" s="160"/>
      <c r="J16" s="160"/>
      <c r="K16" s="160"/>
      <c r="L16" s="161" t="str">
        <f t="shared" si="0"/>
        <v/>
      </c>
    </row>
    <row r="17" spans="2:12" ht="27" customHeight="1">
      <c r="B17" s="302" t="s">
        <v>291</v>
      </c>
      <c r="C17" s="232"/>
      <c r="D17" s="232"/>
      <c r="E17" s="237"/>
      <c r="F17" s="36">
        <f ca="1">F15+F16</f>
        <v>0</v>
      </c>
      <c r="H17" s="159">
        <v>7</v>
      </c>
      <c r="I17" s="160"/>
      <c r="J17" s="160"/>
      <c r="K17" s="160"/>
      <c r="L17" s="161" t="str">
        <f t="shared" si="0"/>
        <v/>
      </c>
    </row>
    <row r="18" spans="2:12" ht="13.5" customHeight="1">
      <c r="B18" s="210"/>
      <c r="C18" s="8"/>
      <c r="D18" s="8"/>
      <c r="E18" s="8"/>
      <c r="F18" s="171"/>
      <c r="H18" s="159">
        <v>8</v>
      </c>
      <c r="I18" s="160"/>
      <c r="J18" s="160"/>
      <c r="K18" s="160"/>
      <c r="L18" s="161" t="str">
        <f t="shared" si="0"/>
        <v/>
      </c>
    </row>
    <row r="19" spans="2:12" ht="28.5" customHeight="1">
      <c r="B19" s="309"/>
      <c r="C19" s="310"/>
      <c r="D19" s="310"/>
      <c r="E19" s="311"/>
      <c r="F19" s="211"/>
      <c r="H19" s="159">
        <v>9</v>
      </c>
      <c r="I19" s="160"/>
      <c r="J19" s="160"/>
      <c r="K19" s="160"/>
      <c r="L19" s="161" t="str">
        <f t="shared" si="0"/>
        <v/>
      </c>
    </row>
    <row r="20" spans="2:12" ht="13.5" customHeight="1" thickBot="1">
      <c r="B20" s="189"/>
      <c r="C20" s="189"/>
      <c r="D20" s="189"/>
      <c r="E20" s="189"/>
      <c r="H20" s="159">
        <v>10</v>
      </c>
      <c r="I20" s="160"/>
      <c r="J20" s="160"/>
      <c r="K20" s="160"/>
      <c r="L20" s="161" t="str">
        <f t="shared" si="0"/>
        <v/>
      </c>
    </row>
    <row r="21" spans="2:12" ht="26.25" customHeight="1">
      <c r="B21" s="305" t="s">
        <v>302</v>
      </c>
      <c r="C21" s="306"/>
      <c r="D21" s="306"/>
      <c r="E21" s="306"/>
      <c r="F21" s="307"/>
      <c r="H21" s="159">
        <v>11</v>
      </c>
      <c r="I21" s="160"/>
      <c r="J21" s="160"/>
      <c r="K21" s="160"/>
      <c r="L21" s="161" t="str">
        <f t="shared" si="0"/>
        <v/>
      </c>
    </row>
    <row r="22" spans="2:12" ht="13.5" customHeight="1">
      <c r="B22" s="187"/>
      <c r="C22" s="182"/>
      <c r="D22" s="182"/>
      <c r="E22" s="182"/>
      <c r="F22" s="188"/>
      <c r="H22" s="159">
        <v>12</v>
      </c>
      <c r="I22" s="160"/>
      <c r="J22" s="160"/>
      <c r="K22" s="160"/>
      <c r="L22" s="161" t="str">
        <f t="shared" si="0"/>
        <v/>
      </c>
    </row>
    <row r="23" spans="2:12" ht="27" customHeight="1">
      <c r="B23" s="308" t="s">
        <v>303</v>
      </c>
      <c r="C23" s="283"/>
      <c r="D23" s="283"/>
      <c r="E23" s="296"/>
      <c r="F23" s="172"/>
      <c r="H23" s="159">
        <v>13</v>
      </c>
      <c r="I23" s="160"/>
      <c r="J23" s="160"/>
      <c r="K23" s="160"/>
      <c r="L23" s="161" t="str">
        <f t="shared" si="0"/>
        <v/>
      </c>
    </row>
    <row r="24" spans="2:12" ht="13.5" customHeight="1">
      <c r="B24" s="308" t="s">
        <v>275</v>
      </c>
      <c r="C24" s="283"/>
      <c r="D24" s="283"/>
      <c r="E24" s="296"/>
      <c r="F24" s="172"/>
      <c r="H24" s="159">
        <v>14</v>
      </c>
      <c r="I24" s="160"/>
      <c r="J24" s="160"/>
      <c r="K24" s="160"/>
      <c r="L24" s="161" t="str">
        <f t="shared" si="0"/>
        <v/>
      </c>
    </row>
    <row r="25" spans="2:12" ht="12" customHeight="1">
      <c r="B25" s="184"/>
      <c r="C25" s="185"/>
      <c r="D25" s="185"/>
      <c r="E25" s="186"/>
      <c r="F25" s="173"/>
      <c r="H25" s="159">
        <v>15</v>
      </c>
      <c r="I25" s="160"/>
      <c r="J25" s="160"/>
      <c r="K25" s="160"/>
      <c r="L25" s="161" t="str">
        <f t="shared" si="0"/>
        <v/>
      </c>
    </row>
    <row r="26" spans="2:12" ht="24.75" customHeight="1">
      <c r="B26" s="308" t="s">
        <v>304</v>
      </c>
      <c r="C26" s="283"/>
      <c r="D26" s="283"/>
      <c r="E26" s="296"/>
      <c r="F26" s="172"/>
      <c r="H26" s="159">
        <v>16</v>
      </c>
      <c r="I26" s="160"/>
      <c r="J26" s="160"/>
      <c r="K26" s="160"/>
      <c r="L26" s="161" t="str">
        <f t="shared" si="0"/>
        <v/>
      </c>
    </row>
    <row r="27" spans="2:12" ht="13.5" customHeight="1">
      <c r="B27" s="308" t="s">
        <v>305</v>
      </c>
      <c r="C27" s="283"/>
      <c r="D27" s="283"/>
      <c r="E27" s="296"/>
      <c r="F27" s="172"/>
      <c r="H27" s="159">
        <v>17</v>
      </c>
      <c r="I27" s="160"/>
      <c r="J27" s="160"/>
      <c r="K27" s="160"/>
      <c r="L27" s="161" t="str">
        <f t="shared" si="0"/>
        <v/>
      </c>
    </row>
    <row r="28" spans="2:12" ht="13.5" customHeight="1">
      <c r="B28" s="184"/>
      <c r="C28" s="181"/>
      <c r="D28" s="181"/>
      <c r="E28" s="181"/>
      <c r="F28" s="175"/>
      <c r="H28" s="159">
        <v>18</v>
      </c>
      <c r="I28" s="160"/>
      <c r="J28" s="160"/>
      <c r="K28" s="160"/>
      <c r="L28" s="161" t="str">
        <f t="shared" si="0"/>
        <v/>
      </c>
    </row>
    <row r="29" spans="2:12" ht="24.75" customHeight="1">
      <c r="B29" s="308" t="s">
        <v>291</v>
      </c>
      <c r="C29" s="315"/>
      <c r="D29" s="315"/>
      <c r="E29" s="316"/>
      <c r="F29" s="172"/>
      <c r="H29" s="159">
        <v>19</v>
      </c>
      <c r="I29" s="160"/>
      <c r="J29" s="160"/>
      <c r="K29" s="160"/>
      <c r="L29" s="161" t="str">
        <f t="shared" si="0"/>
        <v/>
      </c>
    </row>
    <row r="30" spans="2:12" ht="31.5" customHeight="1" thickBot="1">
      <c r="B30" s="312"/>
      <c r="C30" s="313"/>
      <c r="D30" s="313"/>
      <c r="E30" s="314"/>
      <c r="F30" s="177"/>
      <c r="H30" s="162">
        <v>20</v>
      </c>
      <c r="I30" s="163"/>
      <c r="J30" s="160"/>
      <c r="K30" s="163"/>
      <c r="L30" s="164" t="str">
        <f t="shared" si="0"/>
        <v/>
      </c>
    </row>
    <row r="31" spans="2:12" ht="27.75" customHeight="1">
      <c r="K31" s="24"/>
      <c r="L31" s="152"/>
    </row>
    <row r="32" spans="2:12" ht="31.5" customHeight="1"/>
    <row r="33" spans="1:19" ht="13.5" customHeight="1">
      <c r="B33" s="138"/>
      <c r="C33" s="138"/>
      <c r="D33" s="138"/>
      <c r="E33" s="138"/>
      <c r="F33"/>
    </row>
    <row r="34" spans="1:19" ht="13.5" customHeight="1">
      <c r="B34" s="238" t="s">
        <v>438</v>
      </c>
      <c r="C34" s="238"/>
      <c r="D34" s="238"/>
      <c r="E34" s="181"/>
      <c r="F34"/>
    </row>
    <row r="35" spans="1:19" ht="13.5" customHeight="1">
      <c r="B35" s="138"/>
      <c r="C35" s="138"/>
      <c r="D35" s="138"/>
      <c r="E35" s="138"/>
      <c r="F35"/>
    </row>
    <row r="36" spans="1:19" ht="66" customHeight="1">
      <c r="A36" s="57"/>
      <c r="B36" s="57" t="s">
        <v>5</v>
      </c>
      <c r="C36" s="57" t="s">
        <v>264</v>
      </c>
      <c r="D36" s="57" t="s">
        <v>285</v>
      </c>
      <c r="E36" s="57" t="s">
        <v>6</v>
      </c>
      <c r="F36" s="57" t="s">
        <v>7</v>
      </c>
      <c r="G36" s="57" t="s">
        <v>261</v>
      </c>
      <c r="H36" s="57" t="s">
        <v>260</v>
      </c>
      <c r="I36" s="57" t="s">
        <v>8</v>
      </c>
      <c r="J36" s="57" t="s">
        <v>83</v>
      </c>
      <c r="K36" s="57" t="s">
        <v>13</v>
      </c>
      <c r="L36" s="57" t="s">
        <v>10</v>
      </c>
      <c r="M36" s="57" t="s">
        <v>265</v>
      </c>
      <c r="N36" s="57" t="s">
        <v>266</v>
      </c>
      <c r="O36" s="57" t="s">
        <v>458</v>
      </c>
      <c r="P36" s="57" t="s">
        <v>298</v>
      </c>
      <c r="Q36" s="57" t="s">
        <v>287</v>
      </c>
      <c r="R36" s="1" t="s">
        <v>470</v>
      </c>
    </row>
    <row r="37" spans="1:19">
      <c r="A37" s="57"/>
      <c r="B37" s="57"/>
      <c r="C37" s="57"/>
      <c r="D37" s="213"/>
      <c r="E37" s="57"/>
      <c r="F37" s="57"/>
      <c r="G37" s="57"/>
      <c r="H37" s="57"/>
      <c r="I37" s="142" t="s">
        <v>245</v>
      </c>
      <c r="J37" s="142" t="s">
        <v>245</v>
      </c>
      <c r="K37" s="57"/>
      <c r="L37" s="57"/>
      <c r="M37" s="57"/>
      <c r="N37" s="57"/>
      <c r="O37" s="57"/>
      <c r="P37" s="142" t="s">
        <v>245</v>
      </c>
    </row>
    <row r="38" spans="1:19" ht="15">
      <c r="B38" s="58">
        <v>1</v>
      </c>
      <c r="C38" s="23"/>
      <c r="D38" s="36">
        <f t="shared" ref="D38:D43" si="1">IF(C38="Yes",VLOOKUP(I38,LD_ETV_Category_Codes,5,FALSE),0)</f>
        <v>0</v>
      </c>
      <c r="E38" s="5"/>
      <c r="F38" s="5"/>
      <c r="G38" s="18"/>
      <c r="H38" s="143"/>
      <c r="I38" s="5"/>
      <c r="J38" s="5"/>
      <c r="K38" s="5"/>
      <c r="L38" s="13"/>
      <c r="M38" s="13"/>
      <c r="N38" s="150">
        <v>30000</v>
      </c>
      <c r="O38" s="148">
        <f>IF(C38="Yes",N38,0)</f>
        <v>0</v>
      </c>
      <c r="P38" s="214" t="s">
        <v>306</v>
      </c>
      <c r="Q38" s="148">
        <f t="shared" ref="Q38:Q43" si="2">IF(C38="No",0,O38+(1-D38)*25000)</f>
        <v>25000</v>
      </c>
      <c r="R38" s="1">
        <f>IF(P38="Investment",O38+O39,O38)</f>
        <v>0</v>
      </c>
      <c r="S38" s="216"/>
    </row>
    <row r="39" spans="1:19" ht="15">
      <c r="B39" s="58">
        <v>2</v>
      </c>
      <c r="C39" s="23"/>
      <c r="D39" s="36">
        <f t="shared" si="1"/>
        <v>0</v>
      </c>
      <c r="E39" s="5"/>
      <c r="F39" s="5"/>
      <c r="G39" s="18"/>
      <c r="H39" s="143"/>
      <c r="I39" s="5"/>
      <c r="J39" s="5"/>
      <c r="K39" s="5"/>
      <c r="L39" s="13"/>
      <c r="M39" s="13"/>
      <c r="N39" s="150">
        <v>30000</v>
      </c>
      <c r="O39" s="148">
        <f t="shared" ref="O39:O47" si="3">IF(C39="Yes",N39,0)</f>
        <v>0</v>
      </c>
      <c r="P39" s="214" t="s">
        <v>226</v>
      </c>
      <c r="Q39" s="148">
        <f t="shared" si="2"/>
        <v>25000</v>
      </c>
      <c r="R39" s="1">
        <f>IF(P39="Investment",O39,0)</f>
        <v>0</v>
      </c>
    </row>
    <row r="40" spans="1:19" ht="15">
      <c r="B40" s="58">
        <v>3</v>
      </c>
      <c r="C40" s="23"/>
      <c r="D40" s="36">
        <f t="shared" si="1"/>
        <v>0</v>
      </c>
      <c r="E40" s="5"/>
      <c r="F40" s="5"/>
      <c r="G40" s="18"/>
      <c r="H40" s="143"/>
      <c r="I40" s="5"/>
      <c r="J40" s="5"/>
      <c r="K40" s="5"/>
      <c r="L40" s="13"/>
      <c r="M40" s="13"/>
      <c r="N40" s="150">
        <v>10000</v>
      </c>
      <c r="O40" s="148">
        <f t="shared" si="3"/>
        <v>0</v>
      </c>
      <c r="P40" s="214" t="s">
        <v>306</v>
      </c>
      <c r="Q40" s="148">
        <f t="shared" si="2"/>
        <v>25000</v>
      </c>
      <c r="R40" s="1">
        <f t="shared" ref="R40:R57" si="4">IF(P40="Investment",O40,0)</f>
        <v>0</v>
      </c>
    </row>
    <row r="41" spans="1:19" ht="15">
      <c r="B41" s="58">
        <v>4</v>
      </c>
      <c r="C41" s="23"/>
      <c r="D41" s="36">
        <f t="shared" si="1"/>
        <v>0</v>
      </c>
      <c r="E41" s="5"/>
      <c r="F41" s="5"/>
      <c r="G41" s="18"/>
      <c r="H41" s="143"/>
      <c r="I41" s="5"/>
      <c r="J41" s="5"/>
      <c r="K41" s="5"/>
      <c r="L41" s="13"/>
      <c r="M41" s="13"/>
      <c r="N41" s="150">
        <v>10000</v>
      </c>
      <c r="O41" s="148">
        <f t="shared" si="3"/>
        <v>0</v>
      </c>
      <c r="P41" s="214" t="s">
        <v>306</v>
      </c>
      <c r="Q41" s="148">
        <f t="shared" si="2"/>
        <v>25000</v>
      </c>
      <c r="R41" s="1">
        <f t="shared" si="4"/>
        <v>0</v>
      </c>
    </row>
    <row r="42" spans="1:19" ht="15">
      <c r="B42" s="58">
        <v>5</v>
      </c>
      <c r="C42" s="26"/>
      <c r="D42" s="36">
        <f t="shared" si="1"/>
        <v>0</v>
      </c>
      <c r="E42" s="5"/>
      <c r="F42" s="5"/>
      <c r="G42" s="18"/>
      <c r="H42" s="143"/>
      <c r="I42" s="5"/>
      <c r="J42" s="5"/>
      <c r="K42" s="5"/>
      <c r="L42" s="13"/>
      <c r="M42" s="13"/>
      <c r="N42" s="150">
        <v>20000</v>
      </c>
      <c r="O42" s="148">
        <f t="shared" si="3"/>
        <v>0</v>
      </c>
      <c r="P42" s="214" t="s">
        <v>306</v>
      </c>
      <c r="Q42" s="148">
        <f t="shared" si="2"/>
        <v>25000</v>
      </c>
      <c r="R42" s="1">
        <f t="shared" si="4"/>
        <v>0</v>
      </c>
    </row>
    <row r="43" spans="1:19" ht="15">
      <c r="B43" s="58">
        <v>6</v>
      </c>
      <c r="C43" s="23"/>
      <c r="D43" s="36">
        <f t="shared" si="1"/>
        <v>0</v>
      </c>
      <c r="E43" s="5"/>
      <c r="F43" s="5"/>
      <c r="G43" s="18"/>
      <c r="H43" s="143"/>
      <c r="I43" s="5"/>
      <c r="J43" s="5"/>
      <c r="K43" s="5"/>
      <c r="L43" s="13"/>
      <c r="M43" s="13"/>
      <c r="N43" s="150">
        <v>22000</v>
      </c>
      <c r="O43" s="148">
        <f t="shared" si="3"/>
        <v>0</v>
      </c>
      <c r="P43" s="214" t="s">
        <v>226</v>
      </c>
      <c r="Q43" s="148">
        <f t="shared" si="2"/>
        <v>25000</v>
      </c>
      <c r="R43" s="1">
        <f t="shared" si="4"/>
        <v>0</v>
      </c>
    </row>
    <row r="44" spans="1:19" ht="15">
      <c r="B44" s="58">
        <v>7</v>
      </c>
      <c r="C44" s="23"/>
      <c r="D44" s="36">
        <f t="shared" ref="D44:D47" si="5">IF(C44="Yes",VLOOKUP(I44,LD_ETV_Category_Codes,5,FALSE),0)</f>
        <v>0</v>
      </c>
      <c r="E44" s="5"/>
      <c r="F44" s="5"/>
      <c r="G44" s="18"/>
      <c r="H44" s="143"/>
      <c r="I44" s="5"/>
      <c r="J44" s="5"/>
      <c r="K44" s="5"/>
      <c r="L44" s="13"/>
      <c r="M44" s="13"/>
      <c r="N44" s="150">
        <v>20000</v>
      </c>
      <c r="O44" s="148">
        <f t="shared" si="3"/>
        <v>0</v>
      </c>
      <c r="P44" s="214" t="s">
        <v>306</v>
      </c>
      <c r="Q44" s="148">
        <f t="shared" ref="Q44:Q47" si="6">IF(C44="No",0,O44+(1-D44)*25000)</f>
        <v>25000</v>
      </c>
      <c r="R44" s="1">
        <f t="shared" si="4"/>
        <v>0</v>
      </c>
    </row>
    <row r="45" spans="1:19" ht="15">
      <c r="B45" s="58">
        <v>8</v>
      </c>
      <c r="C45" s="23"/>
      <c r="D45" s="36">
        <f t="shared" si="5"/>
        <v>0</v>
      </c>
      <c r="E45" s="5"/>
      <c r="F45" s="5"/>
      <c r="G45" s="18"/>
      <c r="H45" s="143"/>
      <c r="I45" s="5"/>
      <c r="J45" s="5"/>
      <c r="K45" s="5"/>
      <c r="L45" s="13"/>
      <c r="M45" s="13"/>
      <c r="N45" s="150">
        <v>25000</v>
      </c>
      <c r="O45" s="148">
        <f t="shared" si="3"/>
        <v>0</v>
      </c>
      <c r="P45" s="214" t="s">
        <v>306</v>
      </c>
      <c r="Q45" s="148">
        <f t="shared" si="6"/>
        <v>25000</v>
      </c>
      <c r="R45" s="1">
        <f t="shared" si="4"/>
        <v>0</v>
      </c>
    </row>
    <row r="46" spans="1:19" ht="15">
      <c r="B46" s="58">
        <v>9</v>
      </c>
      <c r="C46" s="23"/>
      <c r="D46" s="36">
        <f t="shared" si="5"/>
        <v>0</v>
      </c>
      <c r="E46" s="5"/>
      <c r="F46" s="5"/>
      <c r="G46" s="18"/>
      <c r="H46" s="143"/>
      <c r="I46" s="5"/>
      <c r="J46" s="5"/>
      <c r="K46" s="5"/>
      <c r="L46" s="13"/>
      <c r="M46" s="13"/>
      <c r="N46" s="150">
        <v>15000</v>
      </c>
      <c r="O46" s="148">
        <f t="shared" si="3"/>
        <v>0</v>
      </c>
      <c r="P46" s="214" t="s">
        <v>226</v>
      </c>
      <c r="Q46" s="148">
        <f t="shared" si="6"/>
        <v>25000</v>
      </c>
      <c r="R46" s="1">
        <f t="shared" si="4"/>
        <v>0</v>
      </c>
    </row>
    <row r="47" spans="1:19" ht="15">
      <c r="B47" s="58">
        <v>10</v>
      </c>
      <c r="C47" s="23"/>
      <c r="D47" s="36">
        <f t="shared" si="5"/>
        <v>0</v>
      </c>
      <c r="E47" s="5"/>
      <c r="F47" s="5"/>
      <c r="G47" s="18"/>
      <c r="H47" s="143"/>
      <c r="I47" s="5"/>
      <c r="J47" s="5"/>
      <c r="K47" s="5"/>
      <c r="L47" s="13"/>
      <c r="M47" s="13"/>
      <c r="N47" s="150">
        <v>20000</v>
      </c>
      <c r="O47" s="148">
        <f t="shared" si="3"/>
        <v>0</v>
      </c>
      <c r="P47" s="214" t="s">
        <v>226</v>
      </c>
      <c r="Q47" s="148">
        <f t="shared" si="6"/>
        <v>25000</v>
      </c>
      <c r="R47" s="1">
        <f t="shared" si="4"/>
        <v>0</v>
      </c>
    </row>
    <row r="48" spans="1:19" ht="15">
      <c r="B48" s="58">
        <v>11</v>
      </c>
      <c r="C48" s="23"/>
      <c r="D48" s="36">
        <f t="shared" ref="D48" si="7">IF(C48="Yes",VLOOKUP(I48,LD_ETV_Category_Codes,5,FALSE),0)</f>
        <v>0</v>
      </c>
      <c r="E48" s="5"/>
      <c r="F48" s="5"/>
      <c r="G48" s="18"/>
      <c r="H48" s="143"/>
      <c r="I48" s="5"/>
      <c r="J48" s="5"/>
      <c r="K48" s="5"/>
      <c r="L48" s="13"/>
      <c r="M48" s="13"/>
      <c r="N48" s="150">
        <v>20000</v>
      </c>
      <c r="O48" s="148">
        <f t="shared" ref="O48" si="8">IF(C48="Yes",N48,0)</f>
        <v>0</v>
      </c>
      <c r="P48" s="214" t="s">
        <v>226</v>
      </c>
      <c r="Q48" s="148">
        <f t="shared" ref="Q48" si="9">IF(C48="No",0,O48+(1-D48)*25000)</f>
        <v>25000</v>
      </c>
      <c r="R48" s="1">
        <f t="shared" si="4"/>
        <v>0</v>
      </c>
    </row>
    <row r="49" spans="2:18" ht="15">
      <c r="B49" s="58">
        <v>12</v>
      </c>
      <c r="C49" s="23"/>
      <c r="D49" s="36">
        <f t="shared" ref="D49:D52" si="10">IF(C49="Yes",VLOOKUP(I49,LD_ETV_Category_Codes,5,FALSE),0)</f>
        <v>0</v>
      </c>
      <c r="E49" s="5"/>
      <c r="F49" s="5"/>
      <c r="G49" s="18"/>
      <c r="H49" s="143"/>
      <c r="I49" s="5"/>
      <c r="J49" s="5"/>
      <c r="K49" s="5"/>
      <c r="L49" s="13"/>
      <c r="M49" s="13"/>
      <c r="N49" s="150"/>
      <c r="O49" s="148">
        <f t="shared" ref="O49:O52" si="11">IF(C49="Yes",N49,0)</f>
        <v>0</v>
      </c>
      <c r="P49" s="214"/>
      <c r="Q49" s="148">
        <f t="shared" ref="Q49:Q52" si="12">IF(C49="No",0,O49+(1-D49)*25000)</f>
        <v>25000</v>
      </c>
      <c r="R49" s="1">
        <f t="shared" si="4"/>
        <v>0</v>
      </c>
    </row>
    <row r="50" spans="2:18" ht="15">
      <c r="B50" s="58">
        <v>13</v>
      </c>
      <c r="C50" s="23"/>
      <c r="D50" s="36">
        <f t="shared" si="10"/>
        <v>0</v>
      </c>
      <c r="E50" s="5"/>
      <c r="F50" s="5"/>
      <c r="G50" s="18"/>
      <c r="H50" s="143"/>
      <c r="I50" s="5"/>
      <c r="J50" s="5"/>
      <c r="K50" s="5"/>
      <c r="L50" s="13"/>
      <c r="M50" s="13"/>
      <c r="N50" s="150"/>
      <c r="O50" s="148">
        <f t="shared" si="11"/>
        <v>0</v>
      </c>
      <c r="P50" s="214"/>
      <c r="Q50" s="148">
        <f t="shared" si="12"/>
        <v>25000</v>
      </c>
      <c r="R50" s="1">
        <f t="shared" si="4"/>
        <v>0</v>
      </c>
    </row>
    <row r="51" spans="2:18" ht="15">
      <c r="B51" s="58">
        <v>14</v>
      </c>
      <c r="C51" s="23"/>
      <c r="D51" s="36">
        <f t="shared" si="10"/>
        <v>0</v>
      </c>
      <c r="E51" s="5"/>
      <c r="F51" s="5"/>
      <c r="G51" s="18"/>
      <c r="H51" s="143"/>
      <c r="I51" s="5"/>
      <c r="J51" s="5"/>
      <c r="K51" s="5"/>
      <c r="L51" s="13"/>
      <c r="M51" s="13"/>
      <c r="N51" s="150"/>
      <c r="O51" s="148">
        <f t="shared" si="11"/>
        <v>0</v>
      </c>
      <c r="P51" s="214"/>
      <c r="Q51" s="148">
        <f t="shared" si="12"/>
        <v>25000</v>
      </c>
      <c r="R51" s="1">
        <f t="shared" si="4"/>
        <v>0</v>
      </c>
    </row>
    <row r="52" spans="2:18" ht="15">
      <c r="B52" s="58">
        <v>15</v>
      </c>
      <c r="C52" s="23"/>
      <c r="D52" s="36">
        <f t="shared" si="10"/>
        <v>0</v>
      </c>
      <c r="E52" s="5"/>
      <c r="F52" s="5"/>
      <c r="G52" s="18"/>
      <c r="H52" s="143"/>
      <c r="I52" s="5"/>
      <c r="J52" s="5"/>
      <c r="K52" s="5"/>
      <c r="L52" s="13"/>
      <c r="M52" s="13"/>
      <c r="N52" s="150"/>
      <c r="O52" s="148">
        <f t="shared" si="11"/>
        <v>0</v>
      </c>
      <c r="P52" s="214"/>
      <c r="Q52" s="148">
        <f t="shared" si="12"/>
        <v>25000</v>
      </c>
      <c r="R52" s="1">
        <f t="shared" si="4"/>
        <v>0</v>
      </c>
    </row>
    <row r="53" spans="2:18" ht="15">
      <c r="B53" s="58">
        <v>16</v>
      </c>
      <c r="C53" s="23"/>
      <c r="D53" s="36">
        <f t="shared" ref="D53" si="13">IF(C53="Yes",VLOOKUP(I53,LD_ETV_Category_Codes,5,FALSE),0)</f>
        <v>0</v>
      </c>
      <c r="E53" s="5"/>
      <c r="F53" s="5"/>
      <c r="G53" s="18"/>
      <c r="H53" s="143"/>
      <c r="I53" s="5"/>
      <c r="J53" s="5"/>
      <c r="K53" s="5"/>
      <c r="L53" s="13"/>
      <c r="M53" s="13"/>
      <c r="N53" s="150"/>
      <c r="O53" s="148">
        <f t="shared" ref="O53" si="14">IF(C53="Yes",N53,0)</f>
        <v>0</v>
      </c>
      <c r="P53" s="214"/>
      <c r="Q53" s="148">
        <f t="shared" ref="Q53" si="15">IF(C53="No",0,O53+(1-D53)*25000)</f>
        <v>25000</v>
      </c>
      <c r="R53" s="1">
        <f t="shared" si="4"/>
        <v>0</v>
      </c>
    </row>
    <row r="54" spans="2:18" ht="15">
      <c r="B54" s="58">
        <v>17</v>
      </c>
      <c r="C54" s="23"/>
      <c r="D54" s="36">
        <f t="shared" ref="D54:D57" si="16">IF(C54="Yes",VLOOKUP(I54,LD_ETV_Category_Codes,5,FALSE),0)</f>
        <v>0</v>
      </c>
      <c r="E54" s="5"/>
      <c r="F54" s="5"/>
      <c r="G54" s="18"/>
      <c r="H54" s="143"/>
      <c r="I54" s="5"/>
      <c r="J54" s="5"/>
      <c r="K54" s="5"/>
      <c r="L54" s="13"/>
      <c r="M54" s="13"/>
      <c r="N54" s="150"/>
      <c r="O54" s="148">
        <f t="shared" ref="O54:O57" si="17">IF(C54="Yes",N54,0)</f>
        <v>0</v>
      </c>
      <c r="P54" s="214"/>
      <c r="Q54" s="148">
        <f t="shared" ref="Q54:Q57" si="18">IF(C54="No",0,O54+(1-D54)*25000)</f>
        <v>25000</v>
      </c>
      <c r="R54" s="1">
        <f t="shared" si="4"/>
        <v>0</v>
      </c>
    </row>
    <row r="55" spans="2:18" ht="15">
      <c r="B55" s="58">
        <v>18</v>
      </c>
      <c r="C55" s="23"/>
      <c r="D55" s="36">
        <f t="shared" si="16"/>
        <v>0</v>
      </c>
      <c r="E55" s="5"/>
      <c r="F55" s="5"/>
      <c r="G55" s="18"/>
      <c r="H55" s="143"/>
      <c r="I55" s="5"/>
      <c r="J55" s="5"/>
      <c r="K55" s="5"/>
      <c r="L55" s="13"/>
      <c r="M55" s="13"/>
      <c r="N55" s="150"/>
      <c r="O55" s="148">
        <f t="shared" si="17"/>
        <v>0</v>
      </c>
      <c r="P55" s="214"/>
      <c r="Q55" s="148">
        <f t="shared" si="18"/>
        <v>25000</v>
      </c>
      <c r="R55" s="1">
        <f t="shared" si="4"/>
        <v>0</v>
      </c>
    </row>
    <row r="56" spans="2:18" ht="15">
      <c r="B56" s="58">
        <v>19</v>
      </c>
      <c r="C56" s="23"/>
      <c r="D56" s="36">
        <f t="shared" si="16"/>
        <v>0</v>
      </c>
      <c r="E56" s="5"/>
      <c r="F56" s="5"/>
      <c r="G56" s="18"/>
      <c r="H56" s="143"/>
      <c r="I56" s="5"/>
      <c r="J56" s="5"/>
      <c r="K56" s="5"/>
      <c r="L56" s="13"/>
      <c r="M56" s="13"/>
      <c r="N56" s="150"/>
      <c r="O56" s="148">
        <f t="shared" si="17"/>
        <v>0</v>
      </c>
      <c r="P56" s="214"/>
      <c r="Q56" s="148">
        <f t="shared" si="18"/>
        <v>25000</v>
      </c>
      <c r="R56" s="1">
        <f t="shared" si="4"/>
        <v>0</v>
      </c>
    </row>
    <row r="57" spans="2:18" ht="15">
      <c r="B57" s="58">
        <v>20</v>
      </c>
      <c r="C57" s="23"/>
      <c r="D57" s="36">
        <f t="shared" si="16"/>
        <v>0</v>
      </c>
      <c r="E57" s="5"/>
      <c r="F57" s="5"/>
      <c r="G57" s="18"/>
      <c r="H57" s="143"/>
      <c r="I57" s="5"/>
      <c r="J57" s="5"/>
      <c r="K57" s="5"/>
      <c r="L57" s="13"/>
      <c r="M57" s="13"/>
      <c r="N57" s="150"/>
      <c r="O57" s="148">
        <f t="shared" si="17"/>
        <v>0</v>
      </c>
      <c r="P57" s="214"/>
      <c r="Q57" s="148">
        <f t="shared" si="18"/>
        <v>25000</v>
      </c>
      <c r="R57" s="1">
        <f t="shared" si="4"/>
        <v>0</v>
      </c>
    </row>
    <row r="64" spans="2:18">
      <c r="C64" s="153"/>
    </row>
    <row r="67" spans="5:5">
      <c r="E67" s="153"/>
    </row>
  </sheetData>
  <mergeCells count="22">
    <mergeCell ref="B34:D34"/>
    <mergeCell ref="B3:L3"/>
    <mergeCell ref="B4:L4"/>
    <mergeCell ref="B15:E15"/>
    <mergeCell ref="B13:E13"/>
    <mergeCell ref="B14:E14"/>
    <mergeCell ref="B16:E16"/>
    <mergeCell ref="B21:F21"/>
    <mergeCell ref="B23:E23"/>
    <mergeCell ref="B19:E19"/>
    <mergeCell ref="B17:E17"/>
    <mergeCell ref="B30:E30"/>
    <mergeCell ref="B26:E26"/>
    <mergeCell ref="B29:E29"/>
    <mergeCell ref="B27:E27"/>
    <mergeCell ref="B24:E24"/>
    <mergeCell ref="B11:E11"/>
    <mergeCell ref="C6:R6"/>
    <mergeCell ref="B8:E8"/>
    <mergeCell ref="B10:E10"/>
    <mergeCell ref="C5:L5"/>
    <mergeCell ref="H9:I9"/>
  </mergeCells>
  <conditionalFormatting sqref="C38:C57">
    <cfRule type="cellIs" dxfId="13" priority="4" stopIfTrue="1" operator="equal">
      <formula>0</formula>
    </cfRule>
  </conditionalFormatting>
  <conditionalFormatting sqref="H38:H57">
    <cfRule type="duplicateValues" dxfId="12" priority="23" stopIfTrue="1"/>
  </conditionalFormatting>
  <dataValidations count="10">
    <dataValidation type="list" allowBlank="1" showInputMessage="1" showErrorMessage="1" prompt="Select from dropdown list" sqref="I38:I57">
      <formula1>LD_ETV_Category_List</formula1>
    </dataValidation>
    <dataValidation allowBlank="1" showInputMessage="1" showErrorMessage="1" prompt="Gross vehicle weight less than or equal to 8,500 lbs" sqref="D37"/>
    <dataValidation type="list" allowBlank="1" showInputMessage="1" showErrorMessage="1" prompt="Select from dropdown list" sqref="K38:K57">
      <formula1>INDIRECT(VLOOKUP(OFFSET(K38,0,-2),LD_ETV_Category_Codes,3,FALSE))</formula1>
    </dataValidation>
    <dataValidation type="list" allowBlank="1" showInputMessage="1" showErrorMessage="1" prompt="Select from dropdown list" sqref="J38:J57">
      <formula1>INDIRECT(VLOOKUP(OFFSET(J38,0,-1),LD_ETV_Category_Codes,4,FALSE))</formula1>
    </dataValidation>
    <dataValidation type="textLength" operator="equal" allowBlank="1" showInputMessage="1" showErrorMessage="1" sqref="H38:H57">
      <formula1>17</formula1>
    </dataValidation>
    <dataValidation errorStyle="warning" operator="equal" allowBlank="1" showInputMessage="1" showErrorMessage="1" error="Please enter the date in text format mm-dd-yyyy" sqref="L38:M57"/>
    <dataValidation operator="equal" allowBlank="1" showInputMessage="1" showErrorMessage="1" error="Enter the model year in the format &quot;MYyy&quot;" sqref="G38:G57"/>
    <dataValidation allowBlank="1" showInputMessage="1" showErrorMessage="1" prompt="Basing credits on investment is more attractive for vehicles that would get only partial acquisition credit._x000a_" sqref="Q36"/>
    <dataValidation type="list" allowBlank="1" showInputMessage="1" showErrorMessage="1" prompt="Select from dropdown list. If your vehicle make is not on the list, select the top (blank) item and type in the make." sqref="E38:E57">
      <formula1>Make</formula1>
    </dataValidation>
    <dataValidation type="list" allowBlank="1" showInputMessage="1" showErrorMessage="1" sqref="P38:P57">
      <formula1>"Acquisition, Investment"</formula1>
    </dataValidation>
  </dataValidations>
  <hyperlinks>
    <hyperlink ref="I37" location="def_ETV_codes" display="more info"/>
    <hyperlink ref="J37" location="def_ETV_engines" display="more info"/>
    <hyperlink ref="B5" location="def_ETV_codes" display="more info"/>
    <hyperlink ref="P37" location="def_ETV_credit_basis" display="more info"/>
    <hyperlink ref="B34:D34" location="loc_annual_rpt_data" display="back to Annual Report Data sheet"/>
    <hyperlink ref="F13" location="def_emergingtech_credits" display="more info"/>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8" enableFormatConditionsCalculation="0"/>
  <dimension ref="A2:R67"/>
  <sheetViews>
    <sheetView showGridLines="0" topLeftCell="B25" workbookViewId="0">
      <selection activeCell="B32" sqref="B32:E32"/>
    </sheetView>
  </sheetViews>
  <sheetFormatPr defaultColWidth="8.7109375" defaultRowHeight="12.75"/>
  <cols>
    <col min="1" max="2" width="8.7109375" style="1"/>
    <col min="3" max="3" width="10.5703125" style="1" customWidth="1"/>
    <col min="4" max="4" width="12" style="1" customWidth="1"/>
    <col min="5" max="5" width="11.28515625" style="1" customWidth="1"/>
    <col min="6" max="6" width="16" style="1" customWidth="1"/>
    <col min="7" max="7" width="11.28515625" style="1" customWidth="1"/>
    <col min="8" max="8" width="19.7109375" style="1" customWidth="1"/>
    <col min="9" max="9" width="24.28515625" style="1" customWidth="1"/>
    <col min="10" max="10" width="16.7109375" style="1" customWidth="1"/>
    <col min="11" max="11" width="16" style="1" customWidth="1"/>
    <col min="12" max="12" width="20.5703125" style="1" customWidth="1"/>
    <col min="13" max="14" width="13.5703125" style="1" customWidth="1"/>
    <col min="15" max="15" width="16.42578125" style="1" customWidth="1"/>
    <col min="16" max="17" width="16.7109375" style="1" customWidth="1"/>
    <col min="18" max="18" width="14.7109375" style="1" customWidth="1"/>
    <col min="19" max="16384" width="8.7109375" style="1"/>
  </cols>
  <sheetData>
    <row r="2" spans="2:18" ht="19.5">
      <c r="B2" s="3" t="s">
        <v>308</v>
      </c>
      <c r="C2" s="3"/>
      <c r="D2" s="3"/>
    </row>
    <row r="3" spans="2:18" ht="35.25" customHeight="1">
      <c r="B3" s="300" t="s">
        <v>129</v>
      </c>
      <c r="C3" s="300"/>
      <c r="D3" s="300"/>
      <c r="E3" s="300"/>
      <c r="F3" s="300"/>
      <c r="G3" s="300"/>
      <c r="H3" s="300"/>
      <c r="I3" s="300"/>
      <c r="J3" s="300"/>
      <c r="K3" s="300"/>
      <c r="L3" s="300"/>
      <c r="M3" s="207"/>
      <c r="N3" s="207"/>
      <c r="O3" s="207"/>
      <c r="P3" s="207"/>
      <c r="Q3" s="207"/>
      <c r="R3" s="207"/>
    </row>
    <row r="4" spans="2:18" ht="48.75" customHeight="1">
      <c r="B4" s="301" t="s">
        <v>484</v>
      </c>
      <c r="C4" s="301"/>
      <c r="D4" s="301"/>
      <c r="E4" s="301"/>
      <c r="F4" s="301"/>
      <c r="G4" s="301"/>
      <c r="H4" s="301"/>
      <c r="I4" s="301"/>
      <c r="J4" s="301"/>
      <c r="K4" s="301"/>
      <c r="L4" s="301"/>
      <c r="M4" s="208"/>
      <c r="N4" s="208"/>
      <c r="O4" s="208"/>
      <c r="P4" s="208"/>
      <c r="Q4" s="208"/>
      <c r="R4" s="208"/>
    </row>
    <row r="5" spans="2:18" ht="13.5" customHeight="1">
      <c r="B5" s="168" t="s">
        <v>245</v>
      </c>
      <c r="C5" s="293" t="s">
        <v>297</v>
      </c>
      <c r="D5" s="297"/>
      <c r="E5" s="297"/>
      <c r="F5" s="297"/>
      <c r="G5" s="297"/>
      <c r="H5" s="297"/>
      <c r="I5" s="297"/>
      <c r="J5" s="297"/>
      <c r="K5" s="297"/>
      <c r="L5" s="297"/>
    </row>
    <row r="6" spans="2:18" ht="13.5" customHeight="1">
      <c r="B6" s="51"/>
      <c r="C6" s="290" t="s">
        <v>116</v>
      </c>
      <c r="D6" s="290"/>
      <c r="E6" s="290"/>
      <c r="F6" s="290"/>
      <c r="G6" s="290"/>
      <c r="H6" s="290"/>
      <c r="I6" s="290"/>
      <c r="J6" s="290"/>
      <c r="K6" s="290"/>
      <c r="L6" s="290"/>
      <c r="M6" s="290"/>
      <c r="N6" s="290"/>
      <c r="O6" s="290"/>
      <c r="P6" s="290"/>
      <c r="Q6" s="290"/>
      <c r="R6" s="290"/>
    </row>
    <row r="7" spans="2:18" ht="13.5" customHeight="1">
      <c r="B7" s="3"/>
      <c r="C7" s="3"/>
      <c r="D7" s="3"/>
      <c r="M7" s="24"/>
      <c r="N7" s="24"/>
      <c r="P7" s="24"/>
    </row>
    <row r="8" spans="2:18" ht="13.5" customHeight="1">
      <c r="B8" s="295" t="s">
        <v>257</v>
      </c>
      <c r="C8" s="295"/>
      <c r="D8" s="295"/>
      <c r="E8" s="296"/>
      <c r="F8" s="148"/>
      <c r="H8" s="154" t="s">
        <v>277</v>
      </c>
      <c r="I8" s="155"/>
      <c r="J8" s="155"/>
      <c r="K8" s="155"/>
      <c r="L8" s="156"/>
    </row>
    <row r="9" spans="2:18" ht="13.5" customHeight="1">
      <c r="B9" s="37"/>
      <c r="C9" s="128"/>
      <c r="H9" s="298" t="s">
        <v>292</v>
      </c>
      <c r="I9" s="299"/>
      <c r="J9" s="157" t="e">
        <f ca="1">CELL("address",INDEX(K11:K30,MATCH(MAX(L11:L30),L11:L30,0)))</f>
        <v>#N/A</v>
      </c>
      <c r="K9" s="157"/>
      <c r="L9" s="158"/>
    </row>
    <row r="10" spans="2:18" ht="66" customHeight="1">
      <c r="B10" s="295" t="s">
        <v>267</v>
      </c>
      <c r="C10" s="295"/>
      <c r="D10" s="295"/>
      <c r="E10" s="295"/>
      <c r="F10" s="36"/>
      <c r="H10" s="165" t="s">
        <v>288</v>
      </c>
      <c r="I10" s="166" t="s">
        <v>293</v>
      </c>
      <c r="J10" s="166" t="s">
        <v>294</v>
      </c>
      <c r="K10" s="166" t="s">
        <v>295</v>
      </c>
      <c r="L10" s="167" t="s">
        <v>289</v>
      </c>
      <c r="M10" s="152"/>
      <c r="N10" s="152"/>
    </row>
    <row r="11" spans="2:18" ht="29.25" customHeight="1">
      <c r="B11" s="295" t="s">
        <v>286</v>
      </c>
      <c r="C11" s="295"/>
      <c r="D11" s="295"/>
      <c r="E11" s="295"/>
      <c r="F11" s="36"/>
      <c r="H11" s="159">
        <v>1</v>
      </c>
      <c r="I11" s="160"/>
      <c r="J11" s="160">
        <f>IF(I11&lt;50000,0,MIN(ROUNDDOWN(I11/25000,0),5))</f>
        <v>0</v>
      </c>
      <c r="K11" s="160"/>
      <c r="L11" s="161" t="str">
        <f>IF(AND(J11=0,K11=0),"",IF(K11&gt;J11,$F$11,J11+$F$11-K11))</f>
        <v/>
      </c>
      <c r="M11" s="152"/>
      <c r="N11" s="152"/>
    </row>
    <row r="12" spans="2:18" ht="13.5" customHeight="1">
      <c r="H12" s="159">
        <v>2</v>
      </c>
      <c r="I12" s="160"/>
      <c r="J12" s="160">
        <f t="shared" ref="J12:J30" si="0">IF(I12&lt;50000,0,MIN(ROUNDDOWN(I12/25000,0),5))</f>
        <v>0</v>
      </c>
      <c r="K12" s="160"/>
      <c r="L12" s="161" t="str">
        <f t="shared" ref="L12:L30" si="1">IF(AND(J12=0,K12=0),"",IF(K12&gt;J12,$F$11,J12+$F$11-K12))</f>
        <v/>
      </c>
      <c r="M12" s="152"/>
      <c r="N12" s="152"/>
    </row>
    <row r="13" spans="2:18" ht="27.75" customHeight="1">
      <c r="B13" s="303" t="s">
        <v>301</v>
      </c>
      <c r="C13" s="304"/>
      <c r="D13" s="304"/>
      <c r="E13" s="304"/>
      <c r="F13" s="317"/>
      <c r="H13" s="159">
        <v>3</v>
      </c>
      <c r="I13" s="160"/>
      <c r="J13" s="160">
        <f t="shared" si="0"/>
        <v>0</v>
      </c>
      <c r="K13" s="160"/>
      <c r="L13" s="161" t="str">
        <f t="shared" si="1"/>
        <v/>
      </c>
      <c r="M13" s="152"/>
      <c r="N13" s="152"/>
    </row>
    <row r="14" spans="2:18" ht="25.5" customHeight="1">
      <c r="B14" s="302" t="s">
        <v>275</v>
      </c>
      <c r="C14" s="318"/>
      <c r="D14" s="318"/>
      <c r="E14" s="319"/>
      <c r="F14" s="36" t="e">
        <f ca="1">OFFSET(INDIRECT(J9),0,-1)</f>
        <v>#N/A</v>
      </c>
      <c r="H14" s="159">
        <v>4</v>
      </c>
      <c r="I14" s="160"/>
      <c r="J14" s="160">
        <f t="shared" si="0"/>
        <v>0</v>
      </c>
      <c r="K14" s="160"/>
      <c r="L14" s="161" t="str">
        <f t="shared" si="1"/>
        <v/>
      </c>
      <c r="M14" s="152"/>
      <c r="N14" s="152"/>
    </row>
    <row r="15" spans="2:18" ht="13.5" customHeight="1">
      <c r="B15" s="302" t="s">
        <v>276</v>
      </c>
      <c r="C15" s="318"/>
      <c r="D15" s="318"/>
      <c r="E15" s="319"/>
      <c r="F15" s="36" t="e">
        <f ca="1">IF(F17=0,F11,F11-INDIRECT(J9))</f>
        <v>#N/A</v>
      </c>
      <c r="H15" s="159">
        <v>5</v>
      </c>
      <c r="I15" s="160"/>
      <c r="J15" s="160">
        <f t="shared" si="0"/>
        <v>0</v>
      </c>
      <c r="K15" s="160"/>
      <c r="L15" s="161" t="str">
        <f t="shared" si="1"/>
        <v/>
      </c>
      <c r="M15" s="152"/>
      <c r="N15" s="152"/>
    </row>
    <row r="16" spans="2:18" ht="26.25" customHeight="1">
      <c r="B16" s="302" t="s">
        <v>291</v>
      </c>
      <c r="C16" s="318"/>
      <c r="D16" s="318"/>
      <c r="E16" s="319"/>
      <c r="F16" s="36" t="e">
        <f ca="1">F14+F15</f>
        <v>#N/A</v>
      </c>
      <c r="H16" s="159">
        <v>6</v>
      </c>
      <c r="I16" s="160"/>
      <c r="J16" s="160">
        <f t="shared" si="0"/>
        <v>0</v>
      </c>
      <c r="K16" s="160"/>
      <c r="L16" s="161" t="str">
        <f t="shared" si="1"/>
        <v/>
      </c>
    </row>
    <row r="17" spans="2:12" ht="27" customHeight="1">
      <c r="B17" s="302" t="s">
        <v>290</v>
      </c>
      <c r="C17" s="318"/>
      <c r="D17" s="318"/>
      <c r="E17" s="319"/>
      <c r="F17" s="36" t="e">
        <f ca="1">IF(OFFSET(INDIRECT(J9),0,-1)=0,0,OFFSET(INDIRECT(J9),0,-3))</f>
        <v>#N/A</v>
      </c>
      <c r="H17" s="159">
        <v>7</v>
      </c>
      <c r="I17" s="160"/>
      <c r="J17" s="160">
        <f t="shared" si="0"/>
        <v>0</v>
      </c>
      <c r="K17" s="160"/>
      <c r="L17" s="161" t="str">
        <f t="shared" si="1"/>
        <v/>
      </c>
    </row>
    <row r="18" spans="2:12" ht="13.5" customHeight="1">
      <c r="B18" s="176"/>
      <c r="C18" s="139"/>
      <c r="D18" s="139"/>
      <c r="E18" s="139"/>
      <c r="F18" s="171"/>
      <c r="H18" s="159">
        <v>8</v>
      </c>
      <c r="I18" s="160"/>
      <c r="J18" s="160">
        <f t="shared" si="0"/>
        <v>0</v>
      </c>
      <c r="K18" s="160"/>
      <c r="L18" s="161" t="str">
        <f t="shared" si="1"/>
        <v/>
      </c>
    </row>
    <row r="19" spans="2:12" ht="13.5" customHeight="1">
      <c r="B19" s="302"/>
      <c r="C19" s="232"/>
      <c r="D19" s="232"/>
      <c r="E19" s="237"/>
      <c r="F19" s="170" t="e">
        <f ca="1">IF(F14=5,0,OFFSET(INDIRECT(J9),0,-2)-F14*25000)</f>
        <v>#N/A</v>
      </c>
      <c r="H19" s="159">
        <v>9</v>
      </c>
      <c r="I19" s="160"/>
      <c r="J19" s="160">
        <f t="shared" si="0"/>
        <v>0</v>
      </c>
      <c r="K19" s="160"/>
      <c r="L19" s="161" t="str">
        <f t="shared" si="1"/>
        <v/>
      </c>
    </row>
    <row r="20" spans="2:12" ht="13.5" customHeight="1">
      <c r="B20" s="309"/>
      <c r="C20" s="310"/>
      <c r="D20" s="310"/>
      <c r="E20" s="311"/>
      <c r="F20" s="215"/>
      <c r="H20" s="159">
        <v>10</v>
      </c>
      <c r="I20" s="160"/>
      <c r="J20" s="160">
        <f t="shared" si="0"/>
        <v>0</v>
      </c>
      <c r="K20" s="160"/>
      <c r="L20" s="161" t="str">
        <f t="shared" si="1"/>
        <v/>
      </c>
    </row>
    <row r="21" spans="2:12" ht="29.25" customHeight="1">
      <c r="B21" s="320"/>
      <c r="C21" s="320"/>
      <c r="D21" s="320"/>
      <c r="E21" s="320"/>
      <c r="F21" s="320"/>
      <c r="H21" s="159">
        <v>11</v>
      </c>
      <c r="I21" s="160"/>
      <c r="J21" s="160">
        <f t="shared" si="0"/>
        <v>0</v>
      </c>
      <c r="K21" s="160"/>
      <c r="L21" s="161" t="str">
        <f t="shared" si="1"/>
        <v/>
      </c>
    </row>
    <row r="22" spans="2:12" ht="13.5" customHeight="1" thickBot="1">
      <c r="B22" s="151"/>
      <c r="C22" s="151"/>
      <c r="D22" s="151"/>
      <c r="E22" s="151"/>
      <c r="H22" s="159">
        <v>12</v>
      </c>
      <c r="I22" s="160"/>
      <c r="J22" s="160">
        <f t="shared" si="0"/>
        <v>0</v>
      </c>
      <c r="K22" s="160"/>
      <c r="L22" s="161" t="str">
        <f t="shared" si="1"/>
        <v/>
      </c>
    </row>
    <row r="23" spans="2:12" ht="13.5" customHeight="1">
      <c r="B23" s="305" t="s">
        <v>302</v>
      </c>
      <c r="C23" s="306"/>
      <c r="D23" s="306"/>
      <c r="E23" s="306"/>
      <c r="F23" s="307"/>
      <c r="H23" s="159">
        <v>13</v>
      </c>
      <c r="I23" s="160"/>
      <c r="J23" s="160">
        <f t="shared" si="0"/>
        <v>0</v>
      </c>
      <c r="K23" s="160"/>
      <c r="L23" s="161" t="str">
        <f t="shared" si="1"/>
        <v/>
      </c>
    </row>
    <row r="24" spans="2:12" ht="13.5" customHeight="1">
      <c r="B24" s="321"/>
      <c r="C24" s="228"/>
      <c r="D24" s="228"/>
      <c r="E24" s="228"/>
      <c r="F24" s="322"/>
      <c r="H24" s="159">
        <v>14</v>
      </c>
      <c r="I24" s="160"/>
      <c r="J24" s="160">
        <f t="shared" si="0"/>
        <v>0</v>
      </c>
      <c r="K24" s="160"/>
      <c r="L24" s="161" t="str">
        <f t="shared" si="1"/>
        <v/>
      </c>
    </row>
    <row r="25" spans="2:12" ht="27.75" customHeight="1">
      <c r="B25" s="308" t="s">
        <v>303</v>
      </c>
      <c r="C25" s="315"/>
      <c r="D25" s="315"/>
      <c r="E25" s="316"/>
      <c r="F25" s="172"/>
      <c r="H25" s="159">
        <v>15</v>
      </c>
      <c r="I25" s="160"/>
      <c r="J25" s="160">
        <f t="shared" si="0"/>
        <v>0</v>
      </c>
      <c r="K25" s="160"/>
      <c r="L25" s="161" t="str">
        <f t="shared" si="1"/>
        <v/>
      </c>
    </row>
    <row r="26" spans="2:12" ht="13.5" customHeight="1">
      <c r="B26" s="308" t="s">
        <v>275</v>
      </c>
      <c r="C26" s="315"/>
      <c r="D26" s="315"/>
      <c r="E26" s="316"/>
      <c r="F26" s="172"/>
      <c r="H26" s="159">
        <v>16</v>
      </c>
      <c r="I26" s="160"/>
      <c r="J26" s="160">
        <f t="shared" si="0"/>
        <v>0</v>
      </c>
      <c r="K26" s="160"/>
      <c r="L26" s="161" t="str">
        <f t="shared" si="1"/>
        <v/>
      </c>
    </row>
    <row r="27" spans="2:12" ht="13.5" customHeight="1">
      <c r="B27" s="308"/>
      <c r="C27" s="315"/>
      <c r="D27" s="315"/>
      <c r="E27" s="316"/>
      <c r="F27" s="173"/>
      <c r="H27" s="159">
        <v>17</v>
      </c>
      <c r="I27" s="160"/>
      <c r="J27" s="160">
        <f t="shared" si="0"/>
        <v>0</v>
      </c>
      <c r="K27" s="160"/>
      <c r="L27" s="161" t="str">
        <f t="shared" si="1"/>
        <v/>
      </c>
    </row>
    <row r="28" spans="2:12" ht="26.25" customHeight="1">
      <c r="B28" s="308" t="s">
        <v>304</v>
      </c>
      <c r="C28" s="315"/>
      <c r="D28" s="315"/>
      <c r="E28" s="316"/>
      <c r="F28" s="172"/>
      <c r="H28" s="159">
        <v>18</v>
      </c>
      <c r="I28" s="160"/>
      <c r="J28" s="160">
        <f t="shared" si="0"/>
        <v>0</v>
      </c>
      <c r="K28" s="160"/>
      <c r="L28" s="161" t="str">
        <f t="shared" si="1"/>
        <v/>
      </c>
    </row>
    <row r="29" spans="2:12" ht="13.5" customHeight="1">
      <c r="B29" s="308" t="s">
        <v>305</v>
      </c>
      <c r="C29" s="315"/>
      <c r="D29" s="315"/>
      <c r="E29" s="316"/>
      <c r="F29" s="172"/>
      <c r="H29" s="159">
        <v>19</v>
      </c>
      <c r="I29" s="160"/>
      <c r="J29" s="160">
        <f t="shared" si="0"/>
        <v>0</v>
      </c>
      <c r="K29" s="160"/>
      <c r="L29" s="161" t="str">
        <f t="shared" si="1"/>
        <v/>
      </c>
    </row>
    <row r="30" spans="2:12" ht="13.5" customHeight="1">
      <c r="B30" s="174"/>
      <c r="C30" s="138"/>
      <c r="D30" s="138"/>
      <c r="E30" s="138"/>
      <c r="F30" s="175"/>
      <c r="H30" s="162">
        <v>20</v>
      </c>
      <c r="I30" s="160"/>
      <c r="J30" s="160">
        <f t="shared" si="0"/>
        <v>0</v>
      </c>
      <c r="K30" s="160"/>
      <c r="L30" s="164" t="str">
        <f t="shared" si="1"/>
        <v/>
      </c>
    </row>
    <row r="31" spans="2:12" ht="27.75" customHeight="1">
      <c r="B31" s="308" t="s">
        <v>291</v>
      </c>
      <c r="C31" s="315"/>
      <c r="D31" s="315"/>
      <c r="E31" s="316"/>
      <c r="F31" s="172">
        <f>F26+F29</f>
        <v>0</v>
      </c>
      <c r="K31" s="24"/>
      <c r="L31" s="152"/>
    </row>
    <row r="32" spans="2:12" ht="13.5" customHeight="1" thickBot="1">
      <c r="B32" s="312"/>
      <c r="C32" s="313"/>
      <c r="D32" s="313"/>
      <c r="E32" s="314"/>
      <c r="F32" s="177"/>
    </row>
    <row r="33" spans="1:17" ht="13.5" customHeight="1">
      <c r="B33" s="138"/>
      <c r="C33" s="138"/>
      <c r="D33" s="138"/>
      <c r="E33" s="138"/>
      <c r="F33"/>
    </row>
    <row r="34" spans="1:17" ht="13.5" customHeight="1">
      <c r="B34" s="238" t="s">
        <v>438</v>
      </c>
      <c r="C34" s="238"/>
      <c r="D34" s="238"/>
      <c r="E34" s="238"/>
      <c r="F34"/>
    </row>
    <row r="35" spans="1:17" ht="13.5" customHeight="1">
      <c r="B35" s="181"/>
      <c r="C35" s="181"/>
      <c r="D35" s="181"/>
      <c r="E35" s="181"/>
      <c r="F35"/>
    </row>
    <row r="36" spans="1:17" ht="66" customHeight="1">
      <c r="A36" s="57"/>
      <c r="B36" s="57" t="s">
        <v>5</v>
      </c>
      <c r="C36" s="57" t="s">
        <v>264</v>
      </c>
      <c r="D36" s="57" t="s">
        <v>285</v>
      </c>
      <c r="E36" s="57" t="s">
        <v>6</v>
      </c>
      <c r="F36" s="57" t="s">
        <v>7</v>
      </c>
      <c r="G36" s="57" t="s">
        <v>261</v>
      </c>
      <c r="H36" s="57" t="s">
        <v>260</v>
      </c>
      <c r="I36" s="57" t="s">
        <v>8</v>
      </c>
      <c r="J36" s="57" t="s">
        <v>83</v>
      </c>
      <c r="K36" s="57" t="s">
        <v>13</v>
      </c>
      <c r="L36" s="57" t="s">
        <v>10</v>
      </c>
      <c r="M36" s="57" t="s">
        <v>265</v>
      </c>
      <c r="N36" s="57" t="s">
        <v>266</v>
      </c>
      <c r="O36" s="57" t="s">
        <v>458</v>
      </c>
      <c r="P36" s="57" t="s">
        <v>298</v>
      </c>
      <c r="Q36" s="57" t="s">
        <v>287</v>
      </c>
    </row>
    <row r="37" spans="1:17">
      <c r="A37" s="57"/>
      <c r="B37" s="57"/>
      <c r="C37" s="57"/>
      <c r="D37" s="57"/>
      <c r="E37" s="57"/>
      <c r="F37" s="57"/>
      <c r="G37" s="57"/>
      <c r="H37" s="57"/>
      <c r="I37" s="142" t="s">
        <v>245</v>
      </c>
      <c r="J37" s="142" t="s">
        <v>245</v>
      </c>
      <c r="K37" s="57"/>
      <c r="L37" s="57"/>
      <c r="M37" s="57"/>
      <c r="N37" s="57"/>
      <c r="O37" s="57"/>
      <c r="P37" s="142" t="s">
        <v>245</v>
      </c>
    </row>
    <row r="38" spans="1:17" ht="15">
      <c r="B38" s="58">
        <v>1</v>
      </c>
      <c r="C38" s="23" t="str">
        <f>IF(OR(ISBLANK(E38),ISBLANK(F38),ISBLANK(G38),ISBLANK(H38),ISBLANK(I38),ISBLANK(J38),ISBLANK(K38),ISBLANK(L38),ISBLANK(M38),ISBLANK(N38),ISBLANK(P38)),"No","Yes")</f>
        <v>No</v>
      </c>
      <c r="D38" s="36"/>
      <c r="E38" s="5"/>
      <c r="F38" s="5"/>
      <c r="G38" s="18"/>
      <c r="H38" s="143"/>
      <c r="I38" s="5"/>
      <c r="J38" s="5"/>
      <c r="K38" s="5"/>
      <c r="L38" s="13"/>
      <c r="M38" s="13"/>
      <c r="N38" s="150"/>
      <c r="O38" s="178"/>
      <c r="P38" s="150"/>
      <c r="Q38" s="178"/>
    </row>
    <row r="39" spans="1:17" ht="15">
      <c r="B39" s="58">
        <v>2</v>
      </c>
      <c r="C39" s="23" t="str">
        <f t="shared" ref="C39:C49" si="2">IF(OR(ISBLANK(E39),ISBLANK(F39),ISBLANK(G39),ISBLANK(H39),ISBLANK(I39),ISBLANK(J39),ISBLANK(K39),ISBLANK(L39),ISBLANK(M39),ISBLANK(N39),ISBLANK(P39)),"No","Yes")</f>
        <v>No</v>
      </c>
      <c r="D39" s="36"/>
      <c r="E39" s="5"/>
      <c r="F39" s="5"/>
      <c r="G39" s="18"/>
      <c r="H39" s="143"/>
      <c r="I39" s="5"/>
      <c r="J39" s="5"/>
      <c r="K39" s="5"/>
      <c r="L39" s="13"/>
      <c r="M39" s="13"/>
      <c r="N39" s="150"/>
      <c r="O39" s="178"/>
      <c r="P39" s="150"/>
      <c r="Q39" s="178"/>
    </row>
    <row r="40" spans="1:17" ht="15">
      <c r="B40" s="58">
        <v>3</v>
      </c>
      <c r="C40" s="23" t="str">
        <f t="shared" si="2"/>
        <v>No</v>
      </c>
      <c r="D40" s="36"/>
      <c r="E40" s="5"/>
      <c r="F40" s="5"/>
      <c r="G40" s="18"/>
      <c r="H40" s="143"/>
      <c r="I40" s="5"/>
      <c r="J40" s="5"/>
      <c r="K40" s="5"/>
      <c r="L40" s="13"/>
      <c r="M40" s="13"/>
      <c r="N40" s="150"/>
      <c r="O40" s="178"/>
      <c r="P40" s="150"/>
      <c r="Q40" s="178"/>
    </row>
    <row r="41" spans="1:17" ht="15">
      <c r="B41" s="58">
        <v>4</v>
      </c>
      <c r="C41" s="23" t="str">
        <f t="shared" si="2"/>
        <v>No</v>
      </c>
      <c r="D41" s="36"/>
      <c r="E41" s="5"/>
      <c r="F41" s="5"/>
      <c r="G41" s="18"/>
      <c r="H41" s="143"/>
      <c r="I41" s="5"/>
      <c r="J41" s="5"/>
      <c r="K41" s="5"/>
      <c r="L41" s="13"/>
      <c r="M41" s="13"/>
      <c r="N41" s="150"/>
      <c r="O41" s="178"/>
      <c r="P41" s="150"/>
      <c r="Q41" s="178"/>
    </row>
    <row r="42" spans="1:17" ht="15">
      <c r="B42" s="58">
        <v>5</v>
      </c>
      <c r="C42" s="23" t="str">
        <f t="shared" si="2"/>
        <v>No</v>
      </c>
      <c r="D42" s="36"/>
      <c r="E42" s="5"/>
      <c r="F42" s="5"/>
      <c r="G42" s="18"/>
      <c r="H42" s="143"/>
      <c r="I42" s="5"/>
      <c r="J42" s="5"/>
      <c r="K42" s="5"/>
      <c r="L42" s="13"/>
      <c r="M42" s="13"/>
      <c r="N42" s="150"/>
      <c r="O42" s="178"/>
      <c r="P42" s="150"/>
      <c r="Q42" s="178"/>
    </row>
    <row r="43" spans="1:17" ht="15">
      <c r="B43" s="58">
        <v>6</v>
      </c>
      <c r="C43" s="23" t="str">
        <f t="shared" si="2"/>
        <v>No</v>
      </c>
      <c r="D43" s="36"/>
      <c r="E43" s="5"/>
      <c r="F43" s="5"/>
      <c r="G43" s="18"/>
      <c r="H43" s="143"/>
      <c r="I43" s="5"/>
      <c r="J43" s="5"/>
      <c r="K43" s="5"/>
      <c r="L43" s="13"/>
      <c r="M43" s="13"/>
      <c r="N43" s="150"/>
      <c r="O43" s="178"/>
      <c r="P43" s="150"/>
      <c r="Q43" s="178"/>
    </row>
    <row r="44" spans="1:17" ht="15">
      <c r="B44" s="58">
        <v>7</v>
      </c>
      <c r="C44" s="23" t="str">
        <f t="shared" si="2"/>
        <v>No</v>
      </c>
      <c r="D44" s="36"/>
      <c r="E44" s="5"/>
      <c r="F44" s="5"/>
      <c r="G44" s="18"/>
      <c r="H44" s="143"/>
      <c r="I44" s="5"/>
      <c r="J44" s="5"/>
      <c r="K44" s="5"/>
      <c r="L44" s="13"/>
      <c r="M44" s="13"/>
      <c r="N44" s="150"/>
      <c r="O44" s="178"/>
      <c r="P44" s="150"/>
      <c r="Q44" s="178"/>
    </row>
    <row r="45" spans="1:17" ht="15">
      <c r="B45" s="58">
        <v>8</v>
      </c>
      <c r="C45" s="23" t="str">
        <f t="shared" si="2"/>
        <v>No</v>
      </c>
      <c r="D45" s="36"/>
      <c r="E45" s="5"/>
      <c r="F45" s="5"/>
      <c r="G45" s="18"/>
      <c r="H45" s="143"/>
      <c r="I45" s="5"/>
      <c r="J45" s="5"/>
      <c r="K45" s="5"/>
      <c r="L45" s="13"/>
      <c r="M45" s="13"/>
      <c r="N45" s="150"/>
      <c r="O45" s="178"/>
      <c r="P45" s="150"/>
      <c r="Q45" s="178"/>
    </row>
    <row r="46" spans="1:17" ht="15">
      <c r="B46" s="58">
        <v>9</v>
      </c>
      <c r="C46" s="23" t="str">
        <f t="shared" si="2"/>
        <v>No</v>
      </c>
      <c r="D46" s="36"/>
      <c r="E46" s="5"/>
      <c r="F46" s="5"/>
      <c r="G46" s="18"/>
      <c r="H46" s="143"/>
      <c r="I46" s="5"/>
      <c r="J46" s="5"/>
      <c r="K46" s="5"/>
      <c r="L46" s="13"/>
      <c r="M46" s="13"/>
      <c r="N46" s="150"/>
      <c r="O46" s="178"/>
      <c r="P46" s="150"/>
      <c r="Q46" s="178"/>
    </row>
    <row r="47" spans="1:17" ht="15">
      <c r="B47" s="58">
        <v>10</v>
      </c>
      <c r="C47" s="23" t="str">
        <f t="shared" si="2"/>
        <v>No</v>
      </c>
      <c r="D47" s="36"/>
      <c r="E47" s="5"/>
      <c r="F47" s="5"/>
      <c r="G47" s="18"/>
      <c r="H47" s="143"/>
      <c r="I47" s="5"/>
      <c r="J47" s="5"/>
      <c r="K47" s="5"/>
      <c r="L47" s="13"/>
      <c r="M47" s="13"/>
      <c r="N47" s="150"/>
      <c r="O47" s="178"/>
      <c r="P47" s="150"/>
      <c r="Q47" s="178"/>
    </row>
    <row r="48" spans="1:17" ht="15">
      <c r="B48" s="58">
        <v>11</v>
      </c>
      <c r="C48" s="23" t="str">
        <f t="shared" si="2"/>
        <v>No</v>
      </c>
      <c r="D48" s="36">
        <f t="shared" ref="D48:D49" si="3">IF(C48="Yes",VLOOKUP(I48,HD_ETV_Category_Codes,5,FALSE),0)</f>
        <v>0</v>
      </c>
      <c r="E48" s="5"/>
      <c r="F48" s="5"/>
      <c r="G48" s="18"/>
      <c r="H48" s="143"/>
      <c r="I48" s="5"/>
      <c r="J48" s="5"/>
      <c r="K48" s="5"/>
      <c r="L48" s="13"/>
      <c r="M48" s="13"/>
      <c r="N48" s="150"/>
      <c r="O48" s="178">
        <f t="shared" ref="O48:O49" si="4">IF(C48="Yes",N48,0)</f>
        <v>0</v>
      </c>
      <c r="P48" s="150"/>
      <c r="Q48" s="178">
        <f t="shared" ref="Q48:Q49" si="5">IF(C48="No",0,O48+(1-D48)*25000)</f>
        <v>0</v>
      </c>
    </row>
    <row r="49" spans="2:17" ht="15">
      <c r="B49" s="58">
        <v>12</v>
      </c>
      <c r="C49" s="23" t="str">
        <f t="shared" si="2"/>
        <v>No</v>
      </c>
      <c r="D49" s="36">
        <f t="shared" si="3"/>
        <v>0</v>
      </c>
      <c r="E49" s="5"/>
      <c r="F49" s="5"/>
      <c r="G49" s="18"/>
      <c r="H49" s="143"/>
      <c r="I49" s="5"/>
      <c r="J49" s="5"/>
      <c r="K49" s="5"/>
      <c r="L49" s="13"/>
      <c r="M49" s="13"/>
      <c r="N49" s="150"/>
      <c r="O49" s="178">
        <f t="shared" si="4"/>
        <v>0</v>
      </c>
      <c r="P49" s="150"/>
      <c r="Q49" s="178">
        <f t="shared" si="5"/>
        <v>0</v>
      </c>
    </row>
    <row r="50" spans="2:17" ht="15">
      <c r="B50" s="58">
        <v>13</v>
      </c>
      <c r="C50" s="23" t="str">
        <f t="shared" ref="C50:C57" si="6">IF(OR(ISBLANK(E50),ISBLANK(F50),ISBLANK(G50),ISBLANK(H50),ISBLANK(I50),ISBLANK(J50),ISBLANK(K50),ISBLANK(L50),ISBLANK(M50),ISBLANK(N50),ISBLANK(P50)),"No","Yes")</f>
        <v>No</v>
      </c>
      <c r="D50" s="36">
        <f t="shared" ref="D50:D57" si="7">IF(C50="Yes",VLOOKUP(I50,HD_ETV_Category_Codes,5,FALSE),0)</f>
        <v>0</v>
      </c>
      <c r="E50" s="5"/>
      <c r="F50" s="5"/>
      <c r="G50" s="18"/>
      <c r="H50" s="143"/>
      <c r="I50" s="5"/>
      <c r="J50" s="5"/>
      <c r="K50" s="5"/>
      <c r="L50" s="13"/>
      <c r="M50" s="13"/>
      <c r="N50" s="150"/>
      <c r="O50" s="178">
        <f t="shared" ref="O50:O57" si="8">IF(C50="Yes",N50,0)</f>
        <v>0</v>
      </c>
      <c r="P50" s="150"/>
      <c r="Q50" s="178">
        <f t="shared" ref="Q50:Q57" si="9">IF(C50="No",0,O50+(1-D50)*25000)</f>
        <v>0</v>
      </c>
    </row>
    <row r="51" spans="2:17" ht="15">
      <c r="B51" s="58">
        <v>14</v>
      </c>
      <c r="C51" s="23" t="str">
        <f t="shared" si="6"/>
        <v>No</v>
      </c>
      <c r="D51" s="36">
        <f t="shared" si="7"/>
        <v>0</v>
      </c>
      <c r="E51" s="5"/>
      <c r="F51" s="5"/>
      <c r="G51" s="18"/>
      <c r="H51" s="143"/>
      <c r="I51" s="5"/>
      <c r="J51" s="5"/>
      <c r="K51" s="5"/>
      <c r="L51" s="13"/>
      <c r="M51" s="13"/>
      <c r="N51" s="150"/>
      <c r="O51" s="178">
        <f t="shared" si="8"/>
        <v>0</v>
      </c>
      <c r="P51" s="150"/>
      <c r="Q51" s="178">
        <f t="shared" si="9"/>
        <v>0</v>
      </c>
    </row>
    <row r="52" spans="2:17" ht="15">
      <c r="B52" s="58">
        <v>15</v>
      </c>
      <c r="C52" s="23" t="str">
        <f t="shared" si="6"/>
        <v>No</v>
      </c>
      <c r="D52" s="36">
        <f t="shared" si="7"/>
        <v>0</v>
      </c>
      <c r="E52" s="5"/>
      <c r="F52" s="5"/>
      <c r="G52" s="18"/>
      <c r="H52" s="143"/>
      <c r="I52" s="5"/>
      <c r="J52" s="5"/>
      <c r="K52" s="5"/>
      <c r="L52" s="13"/>
      <c r="M52" s="13"/>
      <c r="N52" s="150"/>
      <c r="O52" s="178">
        <f t="shared" si="8"/>
        <v>0</v>
      </c>
      <c r="P52" s="150"/>
      <c r="Q52" s="178">
        <f t="shared" si="9"/>
        <v>0</v>
      </c>
    </row>
    <row r="53" spans="2:17" ht="15">
      <c r="B53" s="58">
        <v>16</v>
      </c>
      <c r="C53" s="23" t="str">
        <f t="shared" si="6"/>
        <v>No</v>
      </c>
      <c r="D53" s="36">
        <f t="shared" si="7"/>
        <v>0</v>
      </c>
      <c r="E53" s="5"/>
      <c r="F53" s="5"/>
      <c r="G53" s="18"/>
      <c r="H53" s="143"/>
      <c r="I53" s="5"/>
      <c r="J53" s="5"/>
      <c r="K53" s="5"/>
      <c r="L53" s="13"/>
      <c r="M53" s="13"/>
      <c r="N53" s="150"/>
      <c r="O53" s="178">
        <f t="shared" si="8"/>
        <v>0</v>
      </c>
      <c r="P53" s="150"/>
      <c r="Q53" s="178">
        <f t="shared" si="9"/>
        <v>0</v>
      </c>
    </row>
    <row r="54" spans="2:17" ht="15">
      <c r="B54" s="58">
        <v>17</v>
      </c>
      <c r="C54" s="23" t="str">
        <f t="shared" si="6"/>
        <v>No</v>
      </c>
      <c r="D54" s="36">
        <f t="shared" si="7"/>
        <v>0</v>
      </c>
      <c r="E54" s="5"/>
      <c r="F54" s="5"/>
      <c r="G54" s="18"/>
      <c r="H54" s="143"/>
      <c r="I54" s="5"/>
      <c r="J54" s="5"/>
      <c r="K54" s="5"/>
      <c r="L54" s="13"/>
      <c r="M54" s="13"/>
      <c r="N54" s="150"/>
      <c r="O54" s="178">
        <f t="shared" si="8"/>
        <v>0</v>
      </c>
      <c r="P54" s="150"/>
      <c r="Q54" s="178">
        <f t="shared" si="9"/>
        <v>0</v>
      </c>
    </row>
    <row r="55" spans="2:17" ht="15">
      <c r="B55" s="58">
        <v>18</v>
      </c>
      <c r="C55" s="23" t="str">
        <f t="shared" si="6"/>
        <v>No</v>
      </c>
      <c r="D55" s="36">
        <f t="shared" si="7"/>
        <v>0</v>
      </c>
      <c r="E55" s="5"/>
      <c r="F55" s="5"/>
      <c r="G55" s="18"/>
      <c r="H55" s="143"/>
      <c r="I55" s="5"/>
      <c r="J55" s="5"/>
      <c r="K55" s="5"/>
      <c r="L55" s="13"/>
      <c r="M55" s="13"/>
      <c r="N55" s="150"/>
      <c r="O55" s="178">
        <f t="shared" si="8"/>
        <v>0</v>
      </c>
      <c r="P55" s="150"/>
      <c r="Q55" s="178">
        <f t="shared" si="9"/>
        <v>0</v>
      </c>
    </row>
    <row r="56" spans="2:17" ht="15">
      <c r="B56" s="58">
        <v>19</v>
      </c>
      <c r="C56" s="23" t="str">
        <f t="shared" si="6"/>
        <v>No</v>
      </c>
      <c r="D56" s="36">
        <f t="shared" si="7"/>
        <v>0</v>
      </c>
      <c r="E56" s="5"/>
      <c r="F56" s="5"/>
      <c r="G56" s="18"/>
      <c r="H56" s="143"/>
      <c r="I56" s="5"/>
      <c r="J56" s="5"/>
      <c r="K56" s="5"/>
      <c r="L56" s="13"/>
      <c r="M56" s="13"/>
      <c r="N56" s="150"/>
      <c r="O56" s="178">
        <f t="shared" si="8"/>
        <v>0</v>
      </c>
      <c r="P56" s="150"/>
      <c r="Q56" s="178">
        <f t="shared" si="9"/>
        <v>0</v>
      </c>
    </row>
    <row r="57" spans="2:17" ht="15">
      <c r="B57" s="58">
        <v>20</v>
      </c>
      <c r="C57" s="23" t="str">
        <f t="shared" si="6"/>
        <v>No</v>
      </c>
      <c r="D57" s="36">
        <f t="shared" si="7"/>
        <v>0</v>
      </c>
      <c r="E57" s="5"/>
      <c r="F57" s="5"/>
      <c r="G57" s="18"/>
      <c r="H57" s="143"/>
      <c r="I57" s="5"/>
      <c r="J57" s="5"/>
      <c r="K57" s="5"/>
      <c r="L57" s="13"/>
      <c r="M57" s="13"/>
      <c r="N57" s="150"/>
      <c r="O57" s="178">
        <f t="shared" si="8"/>
        <v>0</v>
      </c>
      <c r="P57" s="150"/>
      <c r="Q57" s="178">
        <f t="shared" si="9"/>
        <v>0</v>
      </c>
    </row>
    <row r="64" spans="2:17">
      <c r="C64" s="153"/>
    </row>
    <row r="67" spans="5:5">
      <c r="E67" s="153"/>
    </row>
  </sheetData>
  <mergeCells count="24">
    <mergeCell ref="B34:E34"/>
    <mergeCell ref="B4:L4"/>
    <mergeCell ref="B3:L3"/>
    <mergeCell ref="B28:E28"/>
    <mergeCell ref="B29:E29"/>
    <mergeCell ref="B31:E31"/>
    <mergeCell ref="B32:E32"/>
    <mergeCell ref="B21:F21"/>
    <mergeCell ref="B27:E27"/>
    <mergeCell ref="B17:E17"/>
    <mergeCell ref="B23:F24"/>
    <mergeCell ref="B25:E25"/>
    <mergeCell ref="B26:E26"/>
    <mergeCell ref="B19:E20"/>
    <mergeCell ref="B16:E16"/>
    <mergeCell ref="C5:L5"/>
    <mergeCell ref="B13:F13"/>
    <mergeCell ref="B14:E14"/>
    <mergeCell ref="B15:E15"/>
    <mergeCell ref="C6:R6"/>
    <mergeCell ref="B8:E8"/>
    <mergeCell ref="H9:I9"/>
    <mergeCell ref="B10:E10"/>
    <mergeCell ref="B11:E11"/>
  </mergeCells>
  <conditionalFormatting sqref="C38:C57">
    <cfRule type="cellIs" dxfId="11" priority="2" stopIfTrue="1" operator="equal">
      <formula>0</formula>
    </cfRule>
  </conditionalFormatting>
  <conditionalFormatting sqref="H38:H57">
    <cfRule type="duplicateValues" dxfId="10" priority="5" stopIfTrue="1"/>
  </conditionalFormatting>
  <dataValidations count="11">
    <dataValidation type="list" allowBlank="1" showInputMessage="1" showErrorMessage="1" prompt="Select &quot;Acquisition&quot; to base credit on the vehicle type. Select &quot;Investment&quot; to base credit on investment. " sqref="P38:P57">
      <formula1>"Acquisition, Investment"</formula1>
    </dataValidation>
    <dataValidation allowBlank="1" showInputMessage="1" showErrorMessage="1" prompt="Basing credits on investment is more attractive for vehicles that would get only partial acquisition credit._x000a_" sqref="Q36"/>
    <dataValidation allowBlank="1" showInputMessage="1" showErrorMessage="1" prompt="o Fuel cell electric vehicle_x000a_o Hybrid electric vehicle_x000a_o Medium or heavy duty electric vehicle_x000a_o Neighborhood electric vehicle_x000a_o Plug-in electric drive vehicle" sqref="I36"/>
    <dataValidation operator="equal" allowBlank="1" showInputMessage="1" showErrorMessage="1" error="Enter the model year in the format &quot;MYyy&quot;" sqref="G38:G57"/>
    <dataValidation errorStyle="warning" operator="equal" allowBlank="1" showInputMessage="1" showErrorMessage="1" error="Please enter the date in text format mm-dd-yyyy" sqref="L38:M57"/>
    <dataValidation type="textLength" operator="equal" allowBlank="1" showInputMessage="1" showErrorMessage="1" sqref="H38:H57">
      <formula1>17</formula1>
    </dataValidation>
    <dataValidation type="list" allowBlank="1" showInputMessage="1" showErrorMessage="1" prompt="Select from dropdown list" sqref="J38:J57">
      <formula1>INDIRECT(VLOOKUP(OFFSET(J38,0,-1),HD_ETV_Category_Codes,4,FALSE))</formula1>
    </dataValidation>
    <dataValidation type="list" allowBlank="1" showInputMessage="1" showErrorMessage="1" prompt="Select from dropdown list" sqref="K38:K57">
      <formula1>INDIRECT(VLOOKUP(OFFSET(K38,0,-2),HD_ETV_Category_Codes,3,FALSE))</formula1>
    </dataValidation>
    <dataValidation allowBlank="1" showInputMessage="1" showErrorMessage="1" prompt="Gross vehicle weight less than or equal to 8,500 lbs" sqref="D37"/>
    <dataValidation type="list" allowBlank="1" showInputMessage="1" showErrorMessage="1" prompt="Select from dropdown list" sqref="I38:I57">
      <formula1>HD_ETV_Category_List</formula1>
    </dataValidation>
    <dataValidation type="list" allowBlank="1" showInputMessage="1" showErrorMessage="1" prompt="Select from dropdown list. If your vehicle make is not on the list, select the top (blank) item and type in the make." sqref="E38:E57">
      <formula1>Make</formula1>
    </dataValidation>
  </dataValidations>
  <hyperlinks>
    <hyperlink ref="I37" location="def_ETV_codes" display="more info"/>
    <hyperlink ref="J37" location="def_ETV_engines" display="more info"/>
    <hyperlink ref="B5" location="def_ETV_codes" display="more info"/>
    <hyperlink ref="P37" location="def_ETV_credit_basis" display="more info"/>
    <hyperlink ref="B34:E34" location="loc_annual_rpt_data" display="back to Annual Report Data sheet"/>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codeName="Sheet7" enableFormatConditionsCalculation="0"/>
  <dimension ref="A2:J33"/>
  <sheetViews>
    <sheetView showGridLines="0" workbookViewId="0">
      <selection activeCell="F9" sqref="F9"/>
    </sheetView>
  </sheetViews>
  <sheetFormatPr defaultColWidth="8.7109375" defaultRowHeight="12.75"/>
  <cols>
    <col min="2" max="2" width="16.7109375" customWidth="1"/>
    <col min="3" max="3" width="9.140625" customWidth="1"/>
    <col min="4" max="4" width="31.7109375" customWidth="1"/>
    <col min="5" max="5" width="29.28515625" customWidth="1"/>
    <col min="6" max="7" width="13.5703125" customWidth="1"/>
    <col min="8" max="9" width="11.28515625" customWidth="1"/>
    <col min="10" max="10" width="13.7109375" customWidth="1"/>
  </cols>
  <sheetData>
    <row r="2" spans="1:10" ht="19.5">
      <c r="A2" s="1"/>
      <c r="B2" s="3" t="s">
        <v>222</v>
      </c>
      <c r="C2" s="3"/>
      <c r="D2" s="3"/>
      <c r="E2" s="1"/>
      <c r="I2" s="1"/>
      <c r="J2" s="1"/>
    </row>
    <row r="3" spans="1:10" ht="35.25" customHeight="1">
      <c r="A3" s="1"/>
      <c r="B3" s="300" t="s">
        <v>223</v>
      </c>
      <c r="C3" s="300"/>
      <c r="D3" s="300"/>
      <c r="E3" s="300"/>
      <c r="F3" s="300"/>
      <c r="G3" s="300"/>
      <c r="H3" s="300"/>
      <c r="I3" s="300"/>
      <c r="J3" s="1"/>
    </row>
    <row r="4" spans="1:10" ht="13.5" customHeight="1">
      <c r="A4" s="1"/>
      <c r="B4" s="51"/>
      <c r="C4" s="290" t="s">
        <v>448</v>
      </c>
      <c r="D4" s="290"/>
      <c r="E4" s="290"/>
      <c r="F4" s="290"/>
      <c r="G4" s="290"/>
      <c r="H4" s="290"/>
      <c r="I4" s="290"/>
      <c r="J4" s="1"/>
    </row>
    <row r="5" spans="1:10" ht="13.5" customHeight="1">
      <c r="A5" s="1"/>
      <c r="J5" s="1"/>
    </row>
    <row r="6" spans="1:10" ht="49.5" customHeight="1">
      <c r="A6" s="1"/>
      <c r="D6" s="179" t="s">
        <v>317</v>
      </c>
      <c r="E6" s="36"/>
      <c r="F6" s="325"/>
      <c r="G6" s="326"/>
      <c r="H6" s="326"/>
      <c r="I6" s="326"/>
      <c r="J6" s="326"/>
    </row>
    <row r="7" spans="1:10" ht="15.75" customHeight="1">
      <c r="A7" s="1"/>
      <c r="D7" s="179"/>
      <c r="F7" s="198"/>
      <c r="G7" s="190"/>
      <c r="H7" s="190"/>
      <c r="I7" s="190"/>
      <c r="J7" s="190"/>
    </row>
    <row r="8" spans="1:10" ht="13.5" customHeight="1">
      <c r="A8" s="1"/>
      <c r="B8" s="3"/>
      <c r="C8" s="3"/>
      <c r="D8" s="37" t="s">
        <v>254</v>
      </c>
      <c r="E8" s="37" t="s">
        <v>255</v>
      </c>
      <c r="I8" s="1"/>
      <c r="J8" s="1"/>
    </row>
    <row r="9" spans="1:10" ht="25.5" customHeight="1">
      <c r="A9" s="1"/>
      <c r="B9" s="323" t="s">
        <v>257</v>
      </c>
      <c r="C9" s="324"/>
      <c r="D9" s="148">
        <f>SUMIF(F:F,"=Yes",J:J)</f>
        <v>0</v>
      </c>
      <c r="E9" s="148">
        <f>SUMIF(F:F,"=No",J:J)</f>
        <v>0</v>
      </c>
      <c r="I9" s="1"/>
      <c r="J9" s="1"/>
    </row>
    <row r="10" spans="1:10" ht="13.5" customHeight="1">
      <c r="A10" s="1"/>
      <c r="B10" s="323" t="s">
        <v>256</v>
      </c>
      <c r="C10" s="324"/>
      <c r="D10" s="36">
        <f>MIN(ROUNDDOWN(D9/25000,0),10)</f>
        <v>0</v>
      </c>
      <c r="E10" s="36">
        <f>MIN(ROUNDDOWN(E9/25000,0),5)</f>
        <v>0</v>
      </c>
      <c r="I10" s="1"/>
      <c r="J10" s="1"/>
    </row>
    <row r="11" spans="1:10" ht="13.5" customHeight="1">
      <c r="A11" s="1"/>
      <c r="B11" s="323" t="str">
        <f xml:space="preserve"> "Total Investment Credits for Model Year " &amp; 'Annual Report Data'!D36</f>
        <v xml:space="preserve">Total Investment Credits for Model Year </v>
      </c>
      <c r="C11" s="323"/>
      <c r="D11" s="324"/>
      <c r="E11" s="36">
        <f>MIN(E6,D10+E10)</f>
        <v>0</v>
      </c>
      <c r="I11" s="1"/>
      <c r="J11" s="1"/>
    </row>
    <row r="12" spans="1:10" ht="27" customHeight="1">
      <c r="A12" s="1"/>
      <c r="B12" s="323"/>
      <c r="C12" s="323"/>
      <c r="D12" s="324"/>
      <c r="E12" s="148">
        <f>IF(Infrastructure_credits=E6,0,IF(D10=10,0,MIN(D9,250000)-D10*25000)+IF(E10=5,0,MIN(E9,125000)-E10*25000))</f>
        <v>0</v>
      </c>
      <c r="F12" s="325"/>
      <c r="G12" s="326"/>
      <c r="H12" s="326"/>
      <c r="I12" s="326"/>
      <c r="J12" s="326"/>
    </row>
    <row r="13" spans="1:10" ht="27.75" customHeight="1">
      <c r="A13" s="1"/>
      <c r="B13" s="327" t="s">
        <v>438</v>
      </c>
      <c r="C13" s="327"/>
      <c r="I13" s="1"/>
      <c r="J13" s="1"/>
    </row>
    <row r="14" spans="1:10" ht="13.5" customHeight="1">
      <c r="A14" s="1"/>
      <c r="B14" s="3"/>
      <c r="C14" s="3"/>
      <c r="D14" s="3"/>
      <c r="I14" s="1"/>
      <c r="J14" s="1"/>
    </row>
    <row r="15" spans="1:10" ht="13.5" customHeight="1">
      <c r="A15" s="1"/>
      <c r="B15" s="328"/>
      <c r="C15" s="328"/>
      <c r="D15" s="328"/>
      <c r="E15" s="328"/>
      <c r="F15" s="217" t="b">
        <v>1</v>
      </c>
      <c r="I15" s="1"/>
      <c r="J15" s="1"/>
    </row>
    <row r="16" spans="1:10" ht="13.5" customHeight="1">
      <c r="A16" s="1"/>
      <c r="B16" s="3"/>
      <c r="C16" s="3"/>
      <c r="D16" s="3"/>
      <c r="F16" s="217"/>
      <c r="I16" s="1"/>
      <c r="J16" s="1"/>
    </row>
    <row r="17" spans="1:10" ht="13.5" customHeight="1">
      <c r="A17" s="1"/>
      <c r="B17" s="3"/>
      <c r="C17" s="3"/>
      <c r="D17" s="3"/>
      <c r="F17" s="217"/>
      <c r="I17" s="1"/>
      <c r="J17" s="1"/>
    </row>
    <row r="18" spans="1:10" ht="13.5" customHeight="1">
      <c r="A18" s="1"/>
      <c r="B18" s="328"/>
      <c r="C18" s="328"/>
      <c r="D18" s="328"/>
      <c r="E18" s="328"/>
      <c r="F18" s="217" t="b">
        <v>1</v>
      </c>
      <c r="I18" s="1"/>
      <c r="J18" s="1"/>
    </row>
    <row r="19" spans="1:10" ht="13.5" customHeight="1">
      <c r="A19" s="1"/>
      <c r="B19" s="3"/>
      <c r="C19" s="3"/>
      <c r="D19" s="3"/>
      <c r="I19" s="1"/>
      <c r="J19" s="1"/>
    </row>
    <row r="20" spans="1:10" ht="51">
      <c r="A20" s="57"/>
      <c r="B20" s="57" t="s">
        <v>218</v>
      </c>
      <c r="C20" s="57" t="s">
        <v>253</v>
      </c>
      <c r="D20" s="57" t="s">
        <v>219</v>
      </c>
      <c r="E20" s="57" t="s">
        <v>224</v>
      </c>
      <c r="F20" s="57" t="s">
        <v>220</v>
      </c>
      <c r="G20" s="57" t="s">
        <v>221</v>
      </c>
      <c r="H20" s="57" t="s">
        <v>225</v>
      </c>
      <c r="I20" s="57" t="s">
        <v>251</v>
      </c>
      <c r="J20" s="57" t="s">
        <v>257</v>
      </c>
    </row>
    <row r="21" spans="1:10">
      <c r="A21" s="57"/>
      <c r="B21" s="57"/>
      <c r="C21" s="57"/>
      <c r="D21" s="57"/>
      <c r="E21" s="57"/>
      <c r="F21" s="57"/>
      <c r="G21" s="142" t="s">
        <v>245</v>
      </c>
      <c r="H21" s="57"/>
      <c r="I21" s="57"/>
      <c r="J21" s="57"/>
    </row>
    <row r="22" spans="1:10" ht="15">
      <c r="B22" s="58">
        <v>1</v>
      </c>
      <c r="C22" s="23" t="e">
        <f t="shared" ref="C22:C27" si="0">IF(MIN(IF(OR(ISBLANK(D22),ISBLANK(E22),ISBLANK(F22),ISBLANK(G22),ISBLANK(H22),ISBLANK(I22)),0,1),IF(OR(G22&lt;MYstart,G22&gt;MYend),0,1))=0,"No","Yes")</f>
        <v>#NUM!</v>
      </c>
      <c r="D22" s="143"/>
      <c r="E22" s="143"/>
      <c r="F22" s="143"/>
      <c r="G22" s="13"/>
      <c r="H22" s="5"/>
      <c r="I22" s="147"/>
      <c r="J22" s="148" t="e">
        <f>IF(C22="No",0,I22)</f>
        <v>#NUM!</v>
      </c>
    </row>
    <row r="23" spans="1:10" ht="15">
      <c r="B23" s="58">
        <v>2</v>
      </c>
      <c r="C23" s="23" t="e">
        <f t="shared" si="0"/>
        <v>#NUM!</v>
      </c>
      <c r="D23" s="143"/>
      <c r="E23" s="143"/>
      <c r="F23" s="143"/>
      <c r="G23" s="13"/>
      <c r="H23" s="5"/>
      <c r="I23" s="147"/>
      <c r="J23" s="148" t="e">
        <f>IF(C23="No",0,I23)</f>
        <v>#NUM!</v>
      </c>
    </row>
    <row r="24" spans="1:10" ht="15">
      <c r="B24" s="58">
        <v>3</v>
      </c>
      <c r="C24" s="23" t="e">
        <f t="shared" si="0"/>
        <v>#NUM!</v>
      </c>
      <c r="D24" s="143"/>
      <c r="E24" s="143"/>
      <c r="F24" s="143"/>
      <c r="G24" s="13"/>
      <c r="H24" s="5"/>
      <c r="I24" s="147"/>
      <c r="J24" s="148" t="e">
        <f t="shared" ref="J24:J26" si="1">IF(C24="No",0,I24)</f>
        <v>#NUM!</v>
      </c>
    </row>
    <row r="25" spans="1:10" ht="15">
      <c r="B25" s="58">
        <v>4</v>
      </c>
      <c r="C25" s="23" t="e">
        <f t="shared" si="0"/>
        <v>#NUM!</v>
      </c>
      <c r="D25" s="143"/>
      <c r="E25" s="143"/>
      <c r="F25" s="143"/>
      <c r="G25" s="13"/>
      <c r="H25" s="5"/>
      <c r="I25" s="147"/>
      <c r="J25" s="148" t="e">
        <f t="shared" si="1"/>
        <v>#NUM!</v>
      </c>
    </row>
    <row r="26" spans="1:10" ht="15">
      <c r="B26" s="58">
        <v>5</v>
      </c>
      <c r="C26" s="23" t="e">
        <f t="shared" si="0"/>
        <v>#NUM!</v>
      </c>
      <c r="D26" s="143"/>
      <c r="E26" s="143"/>
      <c r="F26" s="143"/>
      <c r="G26" s="13"/>
      <c r="H26" s="5"/>
      <c r="I26" s="147"/>
      <c r="J26" s="148" t="e">
        <f t="shared" si="1"/>
        <v>#NUM!</v>
      </c>
    </row>
    <row r="27" spans="1:10" ht="15">
      <c r="B27" s="58">
        <v>6</v>
      </c>
      <c r="C27" s="23" t="e">
        <f t="shared" si="0"/>
        <v>#NUM!</v>
      </c>
      <c r="D27" s="143"/>
      <c r="E27" s="143"/>
      <c r="F27" s="143"/>
      <c r="G27" s="13"/>
      <c r="H27" s="5"/>
      <c r="I27" s="147"/>
      <c r="J27" s="148" t="e">
        <f t="shared" ref="J27" si="2">IF(C27="No",0,I27)</f>
        <v>#NUM!</v>
      </c>
    </row>
    <row r="28" spans="1:10" ht="15">
      <c r="B28" s="58">
        <v>7</v>
      </c>
      <c r="C28" s="23" t="e">
        <f t="shared" ref="C28" si="3">IF(MIN(IF(OR(ISBLANK(D28),ISBLANK(E28),ISBLANK(F28),ISBLANK(G28),ISBLANK(H28),ISBLANK(I28)),0,1),IF(OR(G28&lt;MYstart,G28&gt;MYend),0,1))=0,"No","Yes")</f>
        <v>#NUM!</v>
      </c>
      <c r="D28" s="143"/>
      <c r="E28" s="143"/>
      <c r="F28" s="143"/>
      <c r="G28" s="13"/>
      <c r="H28" s="5"/>
      <c r="I28" s="147"/>
      <c r="J28" s="148" t="e">
        <f t="shared" ref="J28" si="4">IF(C28="No",0,I28)</f>
        <v>#NUM!</v>
      </c>
    </row>
    <row r="29" spans="1:10" ht="15">
      <c r="B29" s="58">
        <v>8</v>
      </c>
      <c r="C29" s="23" t="e">
        <f t="shared" ref="C29" si="5">IF(MIN(IF(OR(ISBLANK(D29),ISBLANK(E29),ISBLANK(F29),ISBLANK(G29),ISBLANK(H29),ISBLANK(I29)),0,1),IF(OR(G29&lt;MYstart,G29&gt;MYend),0,1))=0,"No","Yes")</f>
        <v>#NUM!</v>
      </c>
      <c r="D29" s="143"/>
      <c r="E29" s="143"/>
      <c r="F29" s="143"/>
      <c r="G29" s="13"/>
      <c r="H29" s="5"/>
      <c r="I29" s="147"/>
      <c r="J29" s="148" t="e">
        <f t="shared" ref="J29" si="6">IF(C29="No",0,I29)</f>
        <v>#NUM!</v>
      </c>
    </row>
    <row r="30" spans="1:10" ht="15">
      <c r="B30" s="58">
        <v>9</v>
      </c>
      <c r="C30" s="23" t="e">
        <f t="shared" ref="C30:C31" si="7">IF(MIN(IF(OR(ISBLANK(D30),ISBLANK(E30),ISBLANK(F30),ISBLANK(G30),ISBLANK(H30),ISBLANK(I30)),0,1),IF(OR(G30&lt;MYstart,G30&gt;MYend),0,1))=0,"No","Yes")</f>
        <v>#NUM!</v>
      </c>
      <c r="D30" s="143"/>
      <c r="E30" s="143"/>
      <c r="F30" s="143"/>
      <c r="G30" s="13"/>
      <c r="H30" s="5"/>
      <c r="I30" s="147"/>
      <c r="J30" s="148" t="e">
        <f t="shared" ref="J30:J31" si="8">IF(C30="No",0,I30)</f>
        <v>#NUM!</v>
      </c>
    </row>
    <row r="31" spans="1:10" ht="15">
      <c r="B31" s="58">
        <v>10</v>
      </c>
      <c r="C31" s="23" t="e">
        <f t="shared" si="7"/>
        <v>#NUM!</v>
      </c>
      <c r="D31" s="143"/>
      <c r="E31" s="143"/>
      <c r="F31" s="143"/>
      <c r="G31" s="13"/>
      <c r="H31" s="5"/>
      <c r="I31" s="147"/>
      <c r="J31" s="148" t="e">
        <f t="shared" si="8"/>
        <v>#NUM!</v>
      </c>
    </row>
    <row r="32" spans="1:10" ht="15">
      <c r="B32" s="58">
        <v>11</v>
      </c>
      <c r="C32" s="23" t="e">
        <f t="shared" ref="C32:C33" si="9">IF(MIN(IF(OR(ISBLANK(D32),ISBLANK(E32),ISBLANK(F32),ISBLANK(G32),ISBLANK(H32),ISBLANK(I32)),0,1),IF(OR(G32&lt;MYstart,G32&gt;MYend),0,1))=0,"No","Yes")</f>
        <v>#NUM!</v>
      </c>
      <c r="D32" s="143"/>
      <c r="E32" s="143"/>
      <c r="F32" s="143"/>
      <c r="G32" s="13"/>
      <c r="H32" s="5"/>
      <c r="I32" s="147"/>
      <c r="J32" s="148" t="e">
        <f t="shared" ref="J32:J33" si="10">IF(C32="No",0,I32)</f>
        <v>#NUM!</v>
      </c>
    </row>
    <row r="33" spans="2:10" ht="15">
      <c r="B33" s="58">
        <v>12</v>
      </c>
      <c r="C33" s="23" t="e">
        <f t="shared" si="9"/>
        <v>#NUM!</v>
      </c>
      <c r="D33" s="143"/>
      <c r="E33" s="143"/>
      <c r="F33" s="143"/>
      <c r="G33" s="13"/>
      <c r="H33" s="5"/>
      <c r="I33" s="147"/>
      <c r="J33" s="148" t="e">
        <f t="shared" si="10"/>
        <v>#NUM!</v>
      </c>
    </row>
  </sheetData>
  <mergeCells count="11">
    <mergeCell ref="B13:C13"/>
    <mergeCell ref="F12:J12"/>
    <mergeCell ref="B15:E15"/>
    <mergeCell ref="B18:E18"/>
    <mergeCell ref="B12:D12"/>
    <mergeCell ref="B11:D11"/>
    <mergeCell ref="F6:J6"/>
    <mergeCell ref="B3:I3"/>
    <mergeCell ref="C4:I4"/>
    <mergeCell ref="B9:C9"/>
    <mergeCell ref="B10:C10"/>
  </mergeCells>
  <conditionalFormatting sqref="C22:C33">
    <cfRule type="cellIs" dxfId="9" priority="7" stopIfTrue="1" operator="equal">
      <formula>0</formula>
    </cfRule>
  </conditionalFormatting>
  <conditionalFormatting sqref="G22:G33">
    <cfRule type="cellIs" dxfId="8" priority="3" stopIfTrue="1" operator="notBetween">
      <formula>MYstart</formula>
      <formula>MYend</formula>
    </cfRule>
  </conditionalFormatting>
  <conditionalFormatting sqref="B15:E15">
    <cfRule type="expression" dxfId="7" priority="2">
      <formula>chk_purchase_by_fleet = FALSE</formula>
    </cfRule>
  </conditionalFormatting>
  <conditionalFormatting sqref="B18:E18">
    <cfRule type="expression" dxfId="6" priority="1">
      <formula>chk_certify_infrastructure = FALSE</formula>
    </cfRule>
  </conditionalFormatting>
  <dataValidations count="5">
    <dataValidation errorStyle="warning" allowBlank="1" showInputMessage="1" showErrorMessage="1" error="Conversion date must be within 4 months of the acquisition date" sqref="I22:I33"/>
    <dataValidation type="list" allowBlank="1" showInputMessage="1" showErrorMessage="1" sqref="H22:H33">
      <formula1>Fuel_Types</formula1>
    </dataValidation>
    <dataValidation type="date" errorStyle="warning" allowBlank="1" showInputMessage="1" showErrorMessage="1" error="The in-service date must fall within the model year." sqref="G22:G33">
      <formula1>MYstart</formula1>
      <formula2>MYend</formula2>
    </dataValidation>
    <dataValidation type="list" allowBlank="1" showInputMessage="1" showErrorMessage="1" sqref="F22:F33">
      <formula1>"Yes, No"</formula1>
    </dataValidation>
    <dataValidation allowBlank="1" showInputMessage="1" showErrorMessage="1" prompt="One credit for each $25,000 in investment" sqref="I20:I21"/>
  </dataValidations>
  <hyperlinks>
    <hyperlink ref="B13:C13" location="loc_annual_rpt_data" display="back to Annual Report Data sheet"/>
    <hyperlink ref="G21" location="def_InService_date" display="more info"/>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9" enableFormatConditionsCalculation="0"/>
  <dimension ref="A2:J25"/>
  <sheetViews>
    <sheetView showGridLines="0" workbookViewId="0">
      <selection activeCell="E9" sqref="E9:I9"/>
    </sheetView>
  </sheetViews>
  <sheetFormatPr defaultColWidth="8.7109375" defaultRowHeight="12.75"/>
  <cols>
    <col min="2" max="2" width="16.7109375" customWidth="1"/>
    <col min="3" max="3" width="9.140625" customWidth="1"/>
    <col min="4" max="4" width="31.7109375" customWidth="1"/>
    <col min="5" max="5" width="29.28515625" customWidth="1"/>
    <col min="6" max="7" width="13.5703125" customWidth="1"/>
    <col min="8" max="9" width="11.28515625" customWidth="1"/>
    <col min="10" max="10" width="13.7109375" customWidth="1"/>
  </cols>
  <sheetData>
    <row r="2" spans="1:10" ht="19.5">
      <c r="A2" s="1"/>
      <c r="B2" s="3" t="s">
        <v>311</v>
      </c>
      <c r="C2" s="3"/>
      <c r="D2" s="3"/>
      <c r="E2" s="1"/>
      <c r="I2" s="1"/>
      <c r="J2" s="1"/>
    </row>
    <row r="3" spans="1:10" ht="35.25" customHeight="1">
      <c r="A3" s="1"/>
      <c r="B3" s="300" t="s">
        <v>312</v>
      </c>
      <c r="C3" s="300"/>
      <c r="D3" s="300"/>
      <c r="E3" s="300"/>
      <c r="F3" s="300"/>
      <c r="G3" s="300"/>
      <c r="H3" s="300"/>
      <c r="I3" s="300"/>
      <c r="J3" s="1"/>
    </row>
    <row r="4" spans="1:10" ht="13.5" customHeight="1">
      <c r="A4" s="1"/>
      <c r="B4" s="51"/>
      <c r="C4" s="290" t="s">
        <v>252</v>
      </c>
      <c r="D4" s="290"/>
      <c r="E4" s="290"/>
      <c r="F4" s="290"/>
      <c r="G4" s="290"/>
      <c r="H4" s="290"/>
      <c r="I4" s="290"/>
      <c r="J4" s="1"/>
    </row>
    <row r="5" spans="1:10" ht="13.5" customHeight="1">
      <c r="A5" s="1"/>
      <c r="J5" s="1"/>
    </row>
    <row r="6" spans="1:10" ht="13.5" customHeight="1">
      <c r="A6" s="1"/>
      <c r="B6" s="3"/>
      <c r="C6" s="3"/>
      <c r="D6" s="37"/>
      <c r="I6" s="1"/>
      <c r="J6" s="1"/>
    </row>
    <row r="7" spans="1:10" ht="25.5" customHeight="1">
      <c r="A7" s="1"/>
      <c r="B7" s="323" t="s">
        <v>257</v>
      </c>
      <c r="C7" s="324"/>
      <c r="D7" s="148">
        <f>IF(chk_nonroad_purchase=TRUE,SUM(I:I),0)</f>
        <v>0</v>
      </c>
      <c r="E7" s="302" t="s">
        <v>459</v>
      </c>
      <c r="F7" s="297"/>
      <c r="G7" s="297"/>
      <c r="H7" s="297"/>
      <c r="I7" s="1"/>
      <c r="J7" s="1"/>
    </row>
    <row r="8" spans="1:10" ht="25.5" customHeight="1">
      <c r="A8" s="1"/>
      <c r="B8" s="323" t="s">
        <v>256</v>
      </c>
      <c r="C8" s="324"/>
      <c r="D8" s="36">
        <f>MIN(ROUNDDOWN(D7/25000,0),5)</f>
        <v>0</v>
      </c>
      <c r="E8" s="325"/>
      <c r="F8" s="326"/>
      <c r="G8" s="326"/>
      <c r="H8" s="326"/>
      <c r="I8" s="1"/>
      <c r="J8" s="1"/>
    </row>
    <row r="9" spans="1:10" ht="39" customHeight="1">
      <c r="A9" s="1"/>
      <c r="B9" s="329"/>
      <c r="C9" s="329"/>
      <c r="D9" s="212">
        <f>IF(D8=5,0,MIN(D7,125000)-D8*25000)</f>
        <v>0</v>
      </c>
      <c r="E9" s="325"/>
      <c r="F9" s="326"/>
      <c r="G9" s="326"/>
      <c r="H9" s="326"/>
      <c r="I9" s="326"/>
      <c r="J9" s="1"/>
    </row>
    <row r="10" spans="1:10" ht="13.5" customHeight="1">
      <c r="A10" s="1"/>
      <c r="B10" s="323"/>
      <c r="C10" s="323"/>
      <c r="D10" s="324"/>
      <c r="I10" s="1"/>
      <c r="J10" s="1"/>
    </row>
    <row r="11" spans="1:10" ht="13.5" customHeight="1">
      <c r="A11" s="1"/>
      <c r="B11" s="11"/>
      <c r="C11" s="128"/>
      <c r="I11" s="1"/>
      <c r="J11" s="1"/>
    </row>
    <row r="12" spans="1:10" ht="13.5" customHeight="1">
      <c r="A12" s="1"/>
      <c r="B12" s="327" t="s">
        <v>438</v>
      </c>
      <c r="C12" s="327"/>
      <c r="I12" s="1"/>
      <c r="J12" s="1"/>
    </row>
    <row r="13" spans="1:10" ht="13.5" customHeight="1">
      <c r="A13" s="1"/>
      <c r="B13" s="328"/>
      <c r="C13" s="328"/>
      <c r="D13" s="328"/>
      <c r="E13" s="328"/>
      <c r="F13" s="217" t="b">
        <v>1</v>
      </c>
      <c r="I13" s="1"/>
      <c r="J13" s="1"/>
    </row>
    <row r="14" spans="1:10" ht="51">
      <c r="A14" s="57"/>
      <c r="B14" s="57" t="s">
        <v>309</v>
      </c>
      <c r="C14" s="57" t="s">
        <v>253</v>
      </c>
      <c r="D14" s="57" t="s">
        <v>219</v>
      </c>
      <c r="E14" s="57" t="s">
        <v>310</v>
      </c>
      <c r="F14" s="57" t="s">
        <v>221</v>
      </c>
      <c r="G14" s="57" t="s">
        <v>225</v>
      </c>
      <c r="H14" s="57" t="s">
        <v>251</v>
      </c>
      <c r="I14" s="57" t="s">
        <v>257</v>
      </c>
    </row>
    <row r="15" spans="1:10">
      <c r="A15" s="57"/>
      <c r="B15" s="57"/>
      <c r="C15" s="57"/>
      <c r="D15" s="57"/>
      <c r="E15" s="57"/>
      <c r="F15" s="57"/>
      <c r="G15" s="57"/>
      <c r="H15" s="57"/>
      <c r="I15" s="57"/>
    </row>
    <row r="16" spans="1:10" ht="15">
      <c r="B16" s="58">
        <v>1</v>
      </c>
      <c r="C16" s="23" t="str">
        <f t="shared" ref="C16:C21" si="0">IF(AND(ISBLANK(D16),ISBLANK(E16),ISBLANK(F16),ISBLANK(G16),ISBLANK(H16)),"",IF(MIN(IF(OR(ISBLANK(D16),ISBLANK(E16),ISBLANK(F16),ISBLANK(G16),ISBLANK(H16)),0,1),IF(OR(F16&lt;MYstart,F16&gt;MYend),0,1),IF(E16="No",0,1))=0,"No","Yes"))</f>
        <v/>
      </c>
      <c r="D16" s="143"/>
      <c r="E16" s="143"/>
      <c r="F16" s="13"/>
      <c r="G16" s="5"/>
      <c r="H16" s="147"/>
      <c r="I16" s="148">
        <f t="shared" ref="I16:I21" si="1">IF(C16="No",0,H16)</f>
        <v>0</v>
      </c>
    </row>
    <row r="17" spans="2:9" ht="15">
      <c r="B17" s="58">
        <v>2</v>
      </c>
      <c r="C17" s="23" t="str">
        <f t="shared" si="0"/>
        <v/>
      </c>
      <c r="D17" s="143"/>
      <c r="E17" s="143"/>
      <c r="F17" s="13"/>
      <c r="G17" s="5"/>
      <c r="H17" s="147"/>
      <c r="I17" s="148">
        <f t="shared" si="1"/>
        <v>0</v>
      </c>
    </row>
    <row r="18" spans="2:9" ht="15">
      <c r="B18" s="58">
        <v>3</v>
      </c>
      <c r="C18" s="23" t="str">
        <f t="shared" si="0"/>
        <v/>
      </c>
      <c r="D18" s="143"/>
      <c r="E18" s="143"/>
      <c r="F18" s="13"/>
      <c r="G18" s="5"/>
      <c r="H18" s="147"/>
      <c r="I18" s="148">
        <f t="shared" si="1"/>
        <v>0</v>
      </c>
    </row>
    <row r="19" spans="2:9" ht="15">
      <c r="B19" s="58">
        <v>4</v>
      </c>
      <c r="C19" s="23" t="str">
        <f t="shared" si="0"/>
        <v/>
      </c>
      <c r="D19" s="143"/>
      <c r="E19" s="143"/>
      <c r="F19" s="13"/>
      <c r="G19" s="5"/>
      <c r="H19" s="147"/>
      <c r="I19" s="148">
        <f t="shared" si="1"/>
        <v>0</v>
      </c>
    </row>
    <row r="20" spans="2:9" ht="15">
      <c r="B20" s="58">
        <v>5</v>
      </c>
      <c r="C20" s="23" t="str">
        <f t="shared" si="0"/>
        <v/>
      </c>
      <c r="D20" s="143"/>
      <c r="E20" s="143"/>
      <c r="F20" s="13"/>
      <c r="G20" s="5"/>
      <c r="H20" s="147"/>
      <c r="I20" s="148">
        <f t="shared" si="1"/>
        <v>0</v>
      </c>
    </row>
    <row r="21" spans="2:9" ht="15">
      <c r="B21" s="58">
        <v>6</v>
      </c>
      <c r="C21" s="23" t="str">
        <f t="shared" si="0"/>
        <v/>
      </c>
      <c r="D21" s="143"/>
      <c r="E21" s="143"/>
      <c r="F21" s="13"/>
      <c r="G21" s="5"/>
      <c r="H21" s="147"/>
      <c r="I21" s="148">
        <f t="shared" si="1"/>
        <v>0</v>
      </c>
    </row>
    <row r="22" spans="2:9" ht="15">
      <c r="B22" s="58">
        <v>7</v>
      </c>
      <c r="C22" s="23" t="str">
        <f t="shared" ref="C22:C25" si="2">IF(AND(ISBLANK(D22),ISBLANK(E22),ISBLANK(F22),ISBLANK(G22),ISBLANK(H22)),"",IF(MIN(IF(OR(ISBLANK(D22),ISBLANK(E22),ISBLANK(F22),ISBLANK(G22),ISBLANK(H22)),0,1),IF(OR(F22&lt;MYstart,F22&gt;MYend),0,1),IF(E22="No",0,1))=0,"No","Yes"))</f>
        <v/>
      </c>
      <c r="D22" s="143"/>
      <c r="E22" s="143"/>
      <c r="F22" s="13"/>
      <c r="G22" s="5"/>
      <c r="H22" s="147"/>
      <c r="I22" s="148">
        <f t="shared" ref="I22:I25" si="3">IF(C22="No",0,H22)</f>
        <v>0</v>
      </c>
    </row>
    <row r="23" spans="2:9" ht="15">
      <c r="B23" s="58">
        <v>8</v>
      </c>
      <c r="C23" s="23" t="str">
        <f t="shared" si="2"/>
        <v/>
      </c>
      <c r="D23" s="143"/>
      <c r="E23" s="143"/>
      <c r="F23" s="13"/>
      <c r="G23" s="5"/>
      <c r="H23" s="147"/>
      <c r="I23" s="148">
        <f t="shared" si="3"/>
        <v>0</v>
      </c>
    </row>
    <row r="24" spans="2:9" ht="15">
      <c r="B24" s="58">
        <v>9</v>
      </c>
      <c r="C24" s="23" t="str">
        <f t="shared" si="2"/>
        <v/>
      </c>
      <c r="D24" s="143"/>
      <c r="E24" s="143"/>
      <c r="F24" s="13"/>
      <c r="G24" s="5"/>
      <c r="H24" s="147"/>
      <c r="I24" s="148">
        <f t="shared" si="3"/>
        <v>0</v>
      </c>
    </row>
    <row r="25" spans="2:9" ht="15">
      <c r="B25" s="58">
        <v>10</v>
      </c>
      <c r="C25" s="23" t="str">
        <f t="shared" si="2"/>
        <v/>
      </c>
      <c r="D25" s="143"/>
      <c r="E25" s="143"/>
      <c r="F25" s="13"/>
      <c r="G25" s="5"/>
      <c r="H25" s="147"/>
      <c r="I25" s="148">
        <f t="shared" si="3"/>
        <v>0</v>
      </c>
    </row>
  </sheetData>
  <mergeCells count="11">
    <mergeCell ref="B13:E13"/>
    <mergeCell ref="E7:H7"/>
    <mergeCell ref="B12:C12"/>
    <mergeCell ref="B3:I3"/>
    <mergeCell ref="C4:I4"/>
    <mergeCell ref="B7:C7"/>
    <mergeCell ref="B8:C8"/>
    <mergeCell ref="B10:D10"/>
    <mergeCell ref="B9:C9"/>
    <mergeCell ref="E9:I9"/>
    <mergeCell ref="E8:H8"/>
  </mergeCells>
  <conditionalFormatting sqref="C16:C25">
    <cfRule type="cellIs" dxfId="5" priority="9" stopIfTrue="1" operator="equal">
      <formula>0</formula>
    </cfRule>
  </conditionalFormatting>
  <conditionalFormatting sqref="F16:F25">
    <cfRule type="cellIs" dxfId="4" priority="8" stopIfTrue="1" operator="notBetween">
      <formula>MYstart</formula>
      <formula>MYend</formula>
    </cfRule>
  </conditionalFormatting>
  <conditionalFormatting sqref="B13:E13">
    <cfRule type="expression" dxfId="3" priority="7">
      <formula>chk_nonroad_purchase = FALSE</formula>
    </cfRule>
  </conditionalFormatting>
  <conditionalFormatting sqref="E16 E22:E25">
    <cfRule type="cellIs" dxfId="2" priority="3" operator="equal">
      <formula>"No"</formula>
    </cfRule>
  </conditionalFormatting>
  <conditionalFormatting sqref="E17:E21">
    <cfRule type="cellIs" dxfId="1" priority="2" operator="equal">
      <formula>"No"</formula>
    </cfRule>
  </conditionalFormatting>
  <conditionalFormatting sqref="E22:E25">
    <cfRule type="cellIs" dxfId="0" priority="1" operator="equal">
      <formula>"No"</formula>
    </cfRule>
  </conditionalFormatting>
  <dataValidations count="5">
    <dataValidation allowBlank="1" showInputMessage="1" showErrorMessage="1" prompt="One credit for each $25,000 in investment" sqref="H14:H15"/>
    <dataValidation type="list" allowBlank="1" showInputMessage="1" showErrorMessage="1" sqref="E16:E25">
      <formula1>"Yes, No"</formula1>
    </dataValidation>
    <dataValidation type="date" errorStyle="warning" allowBlank="1" showInputMessage="1" showErrorMessage="1" error="The in-service date must fall within the model year." sqref="F16:F25">
      <formula1>MYstart</formula1>
      <formula2>MYend</formula2>
    </dataValidation>
    <dataValidation type="list" allowBlank="1" showInputMessage="1" showErrorMessage="1" sqref="G16:G25">
      <formula1>Fuel_Types</formula1>
    </dataValidation>
    <dataValidation errorStyle="warning" allowBlank="1" showInputMessage="1" showErrorMessage="1" error="Conversion date must be within 4 months of the acquisition date" sqref="H16:H25"/>
  </dataValidations>
  <hyperlinks>
    <hyperlink ref="B12:C12" location="loc_annual_rpt_data" display="back to Annual Report Data sheet"/>
  </hyperlink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codeName="Sheet3" enableFormatConditionsCalculation="0"/>
  <dimension ref="A2:H124"/>
  <sheetViews>
    <sheetView showGridLines="0" topLeftCell="A106" workbookViewId="0">
      <selection activeCell="F99" sqref="F99"/>
    </sheetView>
  </sheetViews>
  <sheetFormatPr defaultColWidth="8.7109375" defaultRowHeight="12.75"/>
  <cols>
    <col min="1" max="1" width="8.7109375" style="136"/>
    <col min="2" max="2" width="23" style="136" customWidth="1"/>
    <col min="3" max="3" width="73.140625" style="136" customWidth="1"/>
    <col min="4" max="4" width="19.28515625" style="136" customWidth="1"/>
    <col min="5" max="5" width="17.85546875" style="136" customWidth="1"/>
    <col min="6" max="16384" width="8.7109375" style="136"/>
  </cols>
  <sheetData>
    <row r="2" spans="1:3">
      <c r="A2" s="10"/>
      <c r="B2" s="140" t="s">
        <v>241</v>
      </c>
      <c r="C2" s="10"/>
    </row>
    <row r="3" spans="1:3">
      <c r="A3" s="10"/>
      <c r="B3" s="10"/>
      <c r="C3" s="10"/>
    </row>
    <row r="4" spans="1:3" ht="38.25">
      <c r="A4" s="10"/>
      <c r="B4" s="30" t="s">
        <v>228</v>
      </c>
      <c r="C4" s="32" t="s">
        <v>229</v>
      </c>
    </row>
    <row r="5" spans="1:3">
      <c r="A5" s="10"/>
      <c r="B5" s="30"/>
      <c r="C5" s="32"/>
    </row>
    <row r="6" spans="1:3">
      <c r="A6" s="10"/>
      <c r="B6" s="30" t="s">
        <v>230</v>
      </c>
      <c r="C6" s="32" t="s">
        <v>231</v>
      </c>
    </row>
    <row r="7" spans="1:3">
      <c r="A7" s="10"/>
      <c r="B7" s="30"/>
      <c r="C7" s="32"/>
    </row>
    <row r="8" spans="1:3" ht="25.5">
      <c r="A8" s="10"/>
      <c r="B8" s="30" t="s">
        <v>232</v>
      </c>
      <c r="C8" s="69" t="s">
        <v>233</v>
      </c>
    </row>
    <row r="9" spans="1:3">
      <c r="A9" s="10"/>
      <c r="B9" s="30"/>
      <c r="C9" s="69"/>
    </row>
    <row r="10" spans="1:3" ht="51">
      <c r="A10" s="10"/>
      <c r="B10" s="30" t="s">
        <v>234</v>
      </c>
      <c r="C10" s="32" t="s">
        <v>433</v>
      </c>
    </row>
    <row r="11" spans="1:3">
      <c r="A11" s="10"/>
      <c r="B11" s="30"/>
      <c r="C11" s="32"/>
    </row>
    <row r="12" spans="1:3" ht="63.75">
      <c r="A12" s="10"/>
      <c r="B12" s="30" t="s">
        <v>235</v>
      </c>
      <c r="C12" s="32" t="s">
        <v>434</v>
      </c>
    </row>
    <row r="13" spans="1:3">
      <c r="A13" s="10"/>
      <c r="B13" s="30"/>
      <c r="C13" s="32"/>
    </row>
    <row r="14" spans="1:3" ht="38.25">
      <c r="A14" s="10"/>
      <c r="B14" s="30" t="s">
        <v>236</v>
      </c>
      <c r="C14" s="32" t="s">
        <v>237</v>
      </c>
    </row>
    <row r="15" spans="1:3">
      <c r="A15" s="10"/>
      <c r="B15" s="30"/>
      <c r="C15" s="32"/>
    </row>
    <row r="16" spans="1:3" ht="51">
      <c r="A16" s="10"/>
      <c r="B16" s="30" t="s">
        <v>238</v>
      </c>
      <c r="C16" s="10" t="s">
        <v>435</v>
      </c>
    </row>
    <row r="17" spans="1:6">
      <c r="A17" s="10"/>
      <c r="B17" s="30"/>
      <c r="C17" s="10"/>
    </row>
    <row r="18" spans="1:6" ht="25.5">
      <c r="A18" s="10"/>
      <c r="B18" s="30" t="s">
        <v>452</v>
      </c>
      <c r="C18" s="32" t="s">
        <v>451</v>
      </c>
    </row>
    <row r="19" spans="1:6">
      <c r="A19" s="10"/>
      <c r="B19" s="30"/>
      <c r="C19" s="32"/>
    </row>
    <row r="20" spans="1:6" ht="38.25">
      <c r="A20" s="10"/>
      <c r="B20" s="30" t="s">
        <v>239</v>
      </c>
      <c r="C20" s="32" t="s">
        <v>453</v>
      </c>
    </row>
    <row r="21" spans="1:6">
      <c r="A21" s="10"/>
      <c r="B21" s="30"/>
      <c r="C21" s="32"/>
    </row>
    <row r="22" spans="1:6" ht="89.25">
      <c r="A22" s="10"/>
      <c r="B22" s="30" t="s">
        <v>242</v>
      </c>
      <c r="C22" s="32" t="s">
        <v>436</v>
      </c>
    </row>
    <row r="23" spans="1:6">
      <c r="A23" s="10"/>
      <c r="B23" s="30"/>
      <c r="C23" s="32"/>
    </row>
    <row r="24" spans="1:6" ht="76.5">
      <c r="A24" s="10"/>
      <c r="B24" s="30" t="s">
        <v>455</v>
      </c>
      <c r="C24" s="32" t="s">
        <v>454</v>
      </c>
    </row>
    <row r="25" spans="1:6">
      <c r="A25" s="10"/>
      <c r="B25" s="10"/>
      <c r="C25" s="10"/>
    </row>
    <row r="26" spans="1:6">
      <c r="A26" s="10"/>
      <c r="B26" s="141" t="s">
        <v>243</v>
      </c>
      <c r="C26" s="10"/>
    </row>
    <row r="27" spans="1:6">
      <c r="A27" s="10"/>
      <c r="B27" s="10"/>
      <c r="C27" s="10"/>
    </row>
    <row r="28" spans="1:6" ht="25.5">
      <c r="A28" s="10"/>
      <c r="B28" s="73" t="s">
        <v>154</v>
      </c>
      <c r="C28" s="74" t="s">
        <v>150</v>
      </c>
      <c r="D28" s="74" t="s">
        <v>142</v>
      </c>
      <c r="E28" s="74" t="s">
        <v>148</v>
      </c>
      <c r="F28" s="75" t="s">
        <v>81</v>
      </c>
    </row>
    <row r="29" spans="1:6" ht="63.75">
      <c r="A29" s="10"/>
      <c r="B29" s="62" t="s">
        <v>141</v>
      </c>
      <c r="C29" s="199" t="s">
        <v>406</v>
      </c>
      <c r="D29" s="199" t="s">
        <v>407</v>
      </c>
      <c r="E29" s="199" t="s">
        <v>408</v>
      </c>
      <c r="F29" s="64"/>
    </row>
    <row r="30" spans="1:6" ht="51">
      <c r="A30" s="10"/>
      <c r="B30" s="62" t="s">
        <v>143</v>
      </c>
      <c r="C30" s="199" t="s">
        <v>376</v>
      </c>
      <c r="D30" s="63" t="s">
        <v>418</v>
      </c>
      <c r="E30" s="199" t="s">
        <v>408</v>
      </c>
      <c r="F30" s="64"/>
    </row>
    <row r="31" spans="1:6" ht="38.25">
      <c r="A31" s="10"/>
      <c r="B31" s="62" t="s">
        <v>144</v>
      </c>
      <c r="C31" s="199" t="s">
        <v>377</v>
      </c>
      <c r="D31" s="199" t="s">
        <v>44</v>
      </c>
      <c r="E31" s="199" t="s">
        <v>40</v>
      </c>
      <c r="F31" s="64"/>
    </row>
    <row r="32" spans="1:6" ht="25.5">
      <c r="A32" s="10"/>
      <c r="B32" s="62" t="s">
        <v>145</v>
      </c>
      <c r="C32" s="199" t="s">
        <v>378</v>
      </c>
      <c r="D32" s="63" t="s">
        <v>418</v>
      </c>
      <c r="E32" s="199" t="s">
        <v>408</v>
      </c>
      <c r="F32" s="64"/>
    </row>
    <row r="33" spans="1:8">
      <c r="A33" s="10"/>
      <c r="B33" s="62" t="s">
        <v>147</v>
      </c>
      <c r="C33" s="199" t="s">
        <v>379</v>
      </c>
      <c r="D33" s="63" t="s">
        <v>44</v>
      </c>
      <c r="E33" s="63" t="s">
        <v>216</v>
      </c>
      <c r="F33" s="64"/>
      <c r="H33" s="137"/>
    </row>
    <row r="34" spans="1:8" ht="76.5">
      <c r="A34" s="10"/>
      <c r="B34" s="62" t="s">
        <v>149</v>
      </c>
      <c r="C34" s="199" t="s">
        <v>409</v>
      </c>
      <c r="D34" s="199" t="s">
        <v>407</v>
      </c>
      <c r="E34" s="199" t="s">
        <v>408</v>
      </c>
      <c r="F34" s="64"/>
    </row>
    <row r="35" spans="1:8" ht="51">
      <c r="A35" s="10"/>
      <c r="B35" s="200" t="s">
        <v>381</v>
      </c>
      <c r="C35" s="199" t="s">
        <v>382</v>
      </c>
      <c r="D35" s="199" t="s">
        <v>151</v>
      </c>
      <c r="E35" s="199" t="s">
        <v>326</v>
      </c>
      <c r="F35" s="64"/>
    </row>
    <row r="36" spans="1:8">
      <c r="A36" s="10"/>
      <c r="B36" s="62" t="s">
        <v>137</v>
      </c>
      <c r="C36" s="63" t="s">
        <v>227</v>
      </c>
      <c r="D36" s="63" t="s">
        <v>151</v>
      </c>
      <c r="E36" s="199" t="s">
        <v>326</v>
      </c>
      <c r="F36" s="65"/>
    </row>
    <row r="37" spans="1:8" ht="25.5">
      <c r="A37" s="10"/>
      <c r="B37" s="62" t="s">
        <v>140</v>
      </c>
      <c r="C37" s="199" t="s">
        <v>410</v>
      </c>
      <c r="D37" s="63" t="s">
        <v>151</v>
      </c>
      <c r="E37" s="199" t="s">
        <v>326</v>
      </c>
      <c r="F37" s="65"/>
    </row>
    <row r="38" spans="1:8" ht="26.25" thickBot="1">
      <c r="B38" s="66" t="s">
        <v>139</v>
      </c>
      <c r="C38" s="201" t="s">
        <v>383</v>
      </c>
      <c r="D38" s="67" t="s">
        <v>44</v>
      </c>
      <c r="E38" s="67" t="s">
        <v>216</v>
      </c>
      <c r="F38" s="68"/>
      <c r="H38" s="137"/>
    </row>
    <row r="39" spans="1:8">
      <c r="B39" s="30"/>
      <c r="C39" s="32"/>
    </row>
    <row r="40" spans="1:8">
      <c r="B40" s="30" t="s">
        <v>464</v>
      </c>
      <c r="C40" s="32" t="s">
        <v>474</v>
      </c>
    </row>
    <row r="41" spans="1:8" ht="25.5">
      <c r="B41" s="30"/>
      <c r="C41" s="32" t="s">
        <v>475</v>
      </c>
    </row>
    <row r="42" spans="1:8">
      <c r="B42" s="30"/>
      <c r="C42" s="32" t="s">
        <v>476</v>
      </c>
    </row>
    <row r="43" spans="1:8">
      <c r="B43" s="30"/>
      <c r="C43" s="32" t="s">
        <v>477</v>
      </c>
    </row>
    <row r="44" spans="1:8">
      <c r="B44" s="30"/>
      <c r="C44" s="32" t="s">
        <v>478</v>
      </c>
    </row>
    <row r="45" spans="1:8">
      <c r="B45" s="30"/>
      <c r="C45" s="32" t="s">
        <v>479</v>
      </c>
    </row>
    <row r="46" spans="1:8" ht="25.5">
      <c r="B46" s="30"/>
      <c r="C46" s="32" t="s">
        <v>480</v>
      </c>
    </row>
    <row r="47" spans="1:8">
      <c r="B47" s="30"/>
      <c r="C47" s="32" t="s">
        <v>481</v>
      </c>
    </row>
    <row r="48" spans="1:8">
      <c r="B48" s="30"/>
      <c r="C48" s="32" t="s">
        <v>482</v>
      </c>
    </row>
    <row r="49" spans="2:6">
      <c r="B49" s="30"/>
      <c r="C49" s="32" t="s">
        <v>483</v>
      </c>
    </row>
    <row r="50" spans="2:6">
      <c r="B50" s="30"/>
      <c r="C50" s="32"/>
    </row>
    <row r="51" spans="2:6">
      <c r="B51" s="30"/>
      <c r="C51" s="32"/>
    </row>
    <row r="52" spans="2:6" ht="25.5">
      <c r="B52" s="141" t="s">
        <v>244</v>
      </c>
      <c r="C52" s="32"/>
    </row>
    <row r="53" spans="2:6">
      <c r="B53" s="32"/>
      <c r="C53" s="32"/>
    </row>
    <row r="54" spans="2:6" ht="38.25">
      <c r="B54" s="73" t="s">
        <v>248</v>
      </c>
      <c r="C54" s="74" t="s">
        <v>150</v>
      </c>
      <c r="D54" s="74" t="s">
        <v>142</v>
      </c>
      <c r="E54" s="74" t="s">
        <v>148</v>
      </c>
      <c r="F54" s="75" t="s">
        <v>81</v>
      </c>
    </row>
    <row r="55" spans="2:6" ht="63.75">
      <c r="B55" s="78" t="s">
        <v>268</v>
      </c>
      <c r="C55" s="69" t="s">
        <v>465</v>
      </c>
      <c r="D55" s="223" t="s">
        <v>407</v>
      </c>
      <c r="E55" s="69" t="s">
        <v>408</v>
      </c>
      <c r="F55" s="79"/>
    </row>
    <row r="56" spans="2:6" ht="51">
      <c r="B56" s="78" t="s">
        <v>269</v>
      </c>
      <c r="C56" s="69" t="s">
        <v>376</v>
      </c>
      <c r="D56" s="99" t="s">
        <v>418</v>
      </c>
      <c r="E56" s="69" t="s">
        <v>408</v>
      </c>
      <c r="F56" s="79"/>
    </row>
    <row r="57" spans="2:6" ht="38.25">
      <c r="B57" s="78" t="s">
        <v>270</v>
      </c>
      <c r="C57" s="69" t="s">
        <v>460</v>
      </c>
      <c r="D57" s="69" t="s">
        <v>44</v>
      </c>
      <c r="E57" s="69" t="s">
        <v>40</v>
      </c>
      <c r="F57" s="79"/>
    </row>
    <row r="58" spans="2:6" ht="25.5">
      <c r="B58" s="78" t="s">
        <v>415</v>
      </c>
      <c r="C58" s="69" t="s">
        <v>416</v>
      </c>
      <c r="D58" s="69" t="s">
        <v>418</v>
      </c>
      <c r="E58" s="69" t="s">
        <v>408</v>
      </c>
      <c r="F58" s="79"/>
    </row>
    <row r="59" spans="2:6">
      <c r="B59" s="78" t="s">
        <v>271</v>
      </c>
      <c r="C59" s="69" t="s">
        <v>379</v>
      </c>
      <c r="D59" s="69" t="s">
        <v>44</v>
      </c>
      <c r="E59" s="69" t="s">
        <v>216</v>
      </c>
      <c r="F59" s="79"/>
    </row>
    <row r="60" spans="2:6" ht="76.5">
      <c r="B60" s="78" t="s">
        <v>272</v>
      </c>
      <c r="C60" s="69" t="s">
        <v>380</v>
      </c>
      <c r="D60" s="69" t="s">
        <v>407</v>
      </c>
      <c r="E60" s="69" t="s">
        <v>408</v>
      </c>
      <c r="F60" s="79"/>
    </row>
    <row r="61" spans="2:6" ht="51">
      <c r="B61" s="78" t="s">
        <v>393</v>
      </c>
      <c r="C61" s="69" t="s">
        <v>382</v>
      </c>
      <c r="D61" s="69" t="s">
        <v>151</v>
      </c>
      <c r="E61" s="69" t="s">
        <v>326</v>
      </c>
      <c r="F61" s="79"/>
    </row>
    <row r="62" spans="2:6">
      <c r="B62" s="78" t="s">
        <v>273</v>
      </c>
      <c r="C62" s="69" t="s">
        <v>227</v>
      </c>
      <c r="D62" s="69" t="s">
        <v>151</v>
      </c>
      <c r="E62" s="69" t="s">
        <v>326</v>
      </c>
      <c r="F62" s="80"/>
    </row>
    <row r="63" spans="2:6" ht="26.25" thickBot="1">
      <c r="B63" s="81" t="s">
        <v>274</v>
      </c>
      <c r="C63" s="82" t="s">
        <v>410</v>
      </c>
      <c r="D63" s="82" t="s">
        <v>151</v>
      </c>
      <c r="E63" s="82" t="s">
        <v>326</v>
      </c>
      <c r="F63" s="83"/>
    </row>
    <row r="64" spans="2:6">
      <c r="B64" s="10"/>
      <c r="C64" s="10"/>
    </row>
    <row r="65" spans="2:3">
      <c r="B65" s="30" t="s">
        <v>464</v>
      </c>
      <c r="C65" s="32" t="s">
        <v>474</v>
      </c>
    </row>
    <row r="66" spans="2:3" ht="25.5">
      <c r="B66" s="30"/>
      <c r="C66" s="32" t="s">
        <v>475</v>
      </c>
    </row>
    <row r="67" spans="2:3">
      <c r="B67" s="30"/>
      <c r="C67" s="32" t="s">
        <v>476</v>
      </c>
    </row>
    <row r="68" spans="2:3">
      <c r="B68" s="30"/>
      <c r="C68" s="32" t="s">
        <v>477</v>
      </c>
    </row>
    <row r="69" spans="2:3">
      <c r="B69" s="30"/>
      <c r="C69" s="32" t="s">
        <v>478</v>
      </c>
    </row>
    <row r="70" spans="2:3">
      <c r="B70" s="30"/>
      <c r="C70" s="32" t="s">
        <v>479</v>
      </c>
    </row>
    <row r="71" spans="2:3" ht="25.5">
      <c r="B71" s="30"/>
      <c r="C71" s="32" t="s">
        <v>480</v>
      </c>
    </row>
    <row r="72" spans="2:3">
      <c r="B72" s="30"/>
      <c r="C72" s="32" t="s">
        <v>481</v>
      </c>
    </row>
    <row r="73" spans="2:3">
      <c r="B73" s="30"/>
      <c r="C73" s="32" t="s">
        <v>482</v>
      </c>
    </row>
    <row r="74" spans="2:3">
      <c r="B74" s="30"/>
      <c r="C74" s="32" t="s">
        <v>483</v>
      </c>
    </row>
    <row r="75" spans="2:3">
      <c r="B75" s="30"/>
      <c r="C75" s="32"/>
    </row>
    <row r="78" spans="2:3" ht="25.5">
      <c r="B78" s="149" t="s">
        <v>259</v>
      </c>
    </row>
    <row r="79" spans="2:3">
      <c r="B79" s="137"/>
    </row>
    <row r="80" spans="2:3" ht="38.25">
      <c r="B80" s="32" t="s">
        <v>279</v>
      </c>
      <c r="C80" s="137" t="s">
        <v>280</v>
      </c>
    </row>
    <row r="81" spans="2:6">
      <c r="B81" s="137"/>
    </row>
    <row r="82" spans="2:6" ht="153">
      <c r="B82" s="137" t="s">
        <v>444</v>
      </c>
      <c r="C82" s="137" t="s">
        <v>445</v>
      </c>
    </row>
    <row r="83" spans="2:6">
      <c r="B83" s="137"/>
    </row>
    <row r="84" spans="2:6" ht="38.25">
      <c r="B84" s="73" t="s">
        <v>258</v>
      </c>
      <c r="C84" s="74" t="s">
        <v>150</v>
      </c>
      <c r="D84" s="74" t="s">
        <v>142</v>
      </c>
      <c r="E84" s="74" t="s">
        <v>148</v>
      </c>
      <c r="F84" s="75" t="s">
        <v>81</v>
      </c>
    </row>
    <row r="85" spans="2:6" ht="51">
      <c r="B85" s="62" t="s">
        <v>385</v>
      </c>
      <c r="C85" s="63" t="s">
        <v>403</v>
      </c>
      <c r="D85" s="63" t="s">
        <v>246</v>
      </c>
      <c r="E85" s="63" t="s">
        <v>321</v>
      </c>
      <c r="F85" s="64"/>
    </row>
    <row r="86" spans="2:6" ht="38.25">
      <c r="B86" s="62" t="s">
        <v>386</v>
      </c>
      <c r="C86" s="63" t="s">
        <v>404</v>
      </c>
      <c r="D86" s="63" t="s">
        <v>246</v>
      </c>
      <c r="E86" s="63" t="s">
        <v>321</v>
      </c>
      <c r="F86" s="64"/>
    </row>
    <row r="87" spans="2:6" ht="38.25">
      <c r="B87" s="62" t="s">
        <v>387</v>
      </c>
      <c r="C87" s="63" t="s">
        <v>377</v>
      </c>
      <c r="D87" s="63" t="s">
        <v>44</v>
      </c>
      <c r="E87" s="63" t="s">
        <v>322</v>
      </c>
      <c r="F87" s="64"/>
    </row>
    <row r="88" spans="2:6">
      <c r="B88" s="62" t="s">
        <v>388</v>
      </c>
      <c r="C88" s="63" t="s">
        <v>379</v>
      </c>
      <c r="D88" s="63" t="s">
        <v>44</v>
      </c>
      <c r="E88" s="63" t="s">
        <v>216</v>
      </c>
      <c r="F88" s="64"/>
    </row>
    <row r="89" spans="2:6" ht="63.75">
      <c r="B89" s="62" t="s">
        <v>389</v>
      </c>
      <c r="C89" s="63" t="s">
        <v>405</v>
      </c>
      <c r="D89" s="63" t="s">
        <v>246</v>
      </c>
      <c r="E89" s="63" t="s">
        <v>321</v>
      </c>
      <c r="F89" s="64"/>
    </row>
    <row r="90" spans="2:6">
      <c r="B90" s="62" t="s">
        <v>390</v>
      </c>
      <c r="C90" s="63" t="s">
        <v>227</v>
      </c>
      <c r="D90" s="63" t="s">
        <v>151</v>
      </c>
      <c r="E90" s="63" t="s">
        <v>326</v>
      </c>
      <c r="F90" s="65"/>
    </row>
    <row r="91" spans="2:6" ht="25.5">
      <c r="B91" s="62" t="s">
        <v>391</v>
      </c>
      <c r="C91" s="63" t="s">
        <v>467</v>
      </c>
      <c r="D91" s="63" t="s">
        <v>151</v>
      </c>
      <c r="E91" s="63" t="s">
        <v>326</v>
      </c>
      <c r="F91" s="65"/>
    </row>
    <row r="92" spans="2:6" ht="26.25" thickBot="1">
      <c r="B92" s="66" t="s">
        <v>392</v>
      </c>
      <c r="C92" s="67" t="s">
        <v>383</v>
      </c>
      <c r="D92" s="67" t="s">
        <v>44</v>
      </c>
      <c r="E92" s="67" t="s">
        <v>216</v>
      </c>
      <c r="F92" s="68"/>
    </row>
    <row r="93" spans="2:6">
      <c r="B93" s="78" t="s">
        <v>396</v>
      </c>
      <c r="C93" s="69" t="s">
        <v>282</v>
      </c>
      <c r="D93" s="69" t="s">
        <v>246</v>
      </c>
      <c r="E93" s="69" t="s">
        <v>321</v>
      </c>
      <c r="F93" s="79"/>
    </row>
    <row r="94" spans="2:6" ht="25.5">
      <c r="B94" s="78" t="s">
        <v>397</v>
      </c>
      <c r="C94" s="69" t="s">
        <v>281</v>
      </c>
      <c r="D94" s="69" t="s">
        <v>246</v>
      </c>
      <c r="E94" s="69" t="s">
        <v>321</v>
      </c>
      <c r="F94" s="79"/>
    </row>
    <row r="95" spans="2:6" ht="25.5">
      <c r="B95" s="78" t="s">
        <v>398</v>
      </c>
      <c r="C95" s="69" t="s">
        <v>323</v>
      </c>
      <c r="D95" s="69" t="s">
        <v>44</v>
      </c>
      <c r="E95" s="69" t="s">
        <v>322</v>
      </c>
      <c r="F95" s="79"/>
    </row>
    <row r="96" spans="2:6">
      <c r="B96" s="78" t="s">
        <v>399</v>
      </c>
      <c r="C96" s="69" t="s">
        <v>384</v>
      </c>
      <c r="D96" s="69" t="s">
        <v>44</v>
      </c>
      <c r="E96" s="69" t="s">
        <v>216</v>
      </c>
      <c r="F96" s="79"/>
    </row>
    <row r="97" spans="2:6" ht="38.25">
      <c r="B97" s="78" t="s">
        <v>400</v>
      </c>
      <c r="C97" s="69" t="s">
        <v>283</v>
      </c>
      <c r="D97" s="69" t="s">
        <v>246</v>
      </c>
      <c r="E97" s="69" t="s">
        <v>321</v>
      </c>
      <c r="F97" s="79"/>
    </row>
    <row r="98" spans="2:6">
      <c r="B98" s="78" t="s">
        <v>401</v>
      </c>
      <c r="C98" s="69" t="s">
        <v>284</v>
      </c>
      <c r="D98" s="69" t="s">
        <v>151</v>
      </c>
      <c r="E98" s="69" t="s">
        <v>326</v>
      </c>
      <c r="F98" s="80"/>
    </row>
    <row r="99" spans="2:6" ht="26.25" thickBot="1">
      <c r="B99" s="81" t="s">
        <v>402</v>
      </c>
      <c r="C99" s="82" t="s">
        <v>466</v>
      </c>
      <c r="D99" s="82" t="s">
        <v>151</v>
      </c>
      <c r="E99" s="82" t="s">
        <v>326</v>
      </c>
      <c r="F99" s="83"/>
    </row>
    <row r="101" spans="2:6" ht="38.25" customHeight="1">
      <c r="B101" s="169" t="s">
        <v>300</v>
      </c>
      <c r="C101" s="330" t="s">
        <v>299</v>
      </c>
      <c r="D101" s="330"/>
      <c r="E101" s="330"/>
      <c r="F101" s="330"/>
    </row>
    <row r="102" spans="2:6" ht="25.5" customHeight="1">
      <c r="B102" s="331" t="s">
        <v>446</v>
      </c>
      <c r="C102" s="331"/>
    </row>
    <row r="104" spans="2:6" ht="89.25">
      <c r="B104" s="169" t="s">
        <v>221</v>
      </c>
      <c r="C104" s="137" t="s">
        <v>447</v>
      </c>
    </row>
    <row r="122" spans="2:3">
      <c r="B122" s="295" t="s">
        <v>263</v>
      </c>
      <c r="C122" s="136" t="s">
        <v>262</v>
      </c>
    </row>
    <row r="123" spans="2:3" ht="25.5">
      <c r="B123" s="295"/>
      <c r="C123" s="137" t="s">
        <v>320</v>
      </c>
    </row>
    <row r="124" spans="2:3">
      <c r="C124" s="137"/>
    </row>
  </sheetData>
  <mergeCells count="3">
    <mergeCell ref="B122:B123"/>
    <mergeCell ref="C101:F101"/>
    <mergeCell ref="B102:C102"/>
  </mergeCells>
  <hyperlinks>
    <hyperlink ref="B2" location="Loc_annual_rpt_main" display="Back to Annual Report"/>
    <hyperlink ref="B26" location="Loc_LDAFV" display="Back to Light Duty AFVs"/>
    <hyperlink ref="B52" location="Loc_MedAFVs" display="Back to Med/Hvy Duty AFVs"/>
    <hyperlink ref="B78" location="Loc_LD_emerging_tech" display="Back to Emerging Technology Vehicles"/>
    <hyperlink ref="B102:C102" location="Loc_infrastructure" display="back to Refueling Infrastructure"/>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4" enableFormatConditionsCalculation="0"/>
  <dimension ref="B1:AD57"/>
  <sheetViews>
    <sheetView workbookViewId="0">
      <selection activeCell="F51" sqref="F51"/>
    </sheetView>
  </sheetViews>
  <sheetFormatPr defaultColWidth="8.7109375" defaultRowHeight="12.75"/>
  <cols>
    <col min="1" max="1" width="4.42578125" style="10" customWidth="1"/>
    <col min="2" max="2" width="17.140625" style="10" customWidth="1"/>
    <col min="3" max="3" width="45.42578125" style="10" customWidth="1"/>
    <col min="4" max="4" width="18.42578125" style="10" customWidth="1"/>
    <col min="5" max="5" width="19.28515625" style="10" customWidth="1"/>
    <col min="6" max="6" width="14.42578125" style="10" customWidth="1"/>
    <col min="7" max="8" width="15" style="10" customWidth="1"/>
    <col min="9" max="9" width="4.5703125" style="10" customWidth="1"/>
    <col min="10" max="10" width="14.5703125" style="10" customWidth="1"/>
    <col min="11" max="11" width="38" style="10" customWidth="1"/>
    <col min="12" max="12" width="12.85546875" style="10" customWidth="1"/>
    <col min="13" max="13" width="4.85546875" style="10" customWidth="1"/>
    <col min="14" max="14" width="12.7109375" style="10" customWidth="1"/>
    <col min="15" max="15" width="24.5703125" style="10" customWidth="1"/>
    <col min="16" max="16" width="4.85546875" style="10" customWidth="1"/>
    <col min="17" max="17" width="24.28515625" style="10" customWidth="1"/>
    <col min="18" max="18" width="26.5703125" style="10" customWidth="1"/>
    <col min="19" max="21" width="5.42578125" style="10" customWidth="1"/>
    <col min="22" max="22" width="5.5703125" style="10" customWidth="1"/>
    <col min="23" max="23" width="36" style="10" customWidth="1"/>
    <col min="24" max="24" width="33.85546875" style="10" customWidth="1"/>
    <col min="25" max="25" width="8.7109375" style="10"/>
    <col min="26" max="26" width="22.28515625" style="10" customWidth="1"/>
    <col min="27" max="16384" width="8.7109375" style="10"/>
  </cols>
  <sheetData>
    <row r="1" spans="2:30">
      <c r="B1" s="33"/>
      <c r="C1" s="10" t="s">
        <v>96</v>
      </c>
    </row>
    <row r="2" spans="2:30" ht="13.5" thickBot="1"/>
    <row r="3" spans="2:30" ht="15.75">
      <c r="B3" s="333" t="s">
        <v>86</v>
      </c>
      <c r="C3" s="334"/>
      <c r="D3" s="71"/>
      <c r="E3" s="71"/>
      <c r="F3" s="72"/>
      <c r="G3" s="61"/>
      <c r="H3" s="61"/>
      <c r="I3" s="28"/>
      <c r="J3" s="332" t="s">
        <v>146</v>
      </c>
      <c r="K3" s="332"/>
      <c r="L3" s="28"/>
      <c r="M3" s="28"/>
      <c r="N3" s="28"/>
      <c r="O3" s="28"/>
      <c r="P3" s="28"/>
      <c r="Q3" s="28"/>
      <c r="R3" s="28"/>
      <c r="S3" s="28"/>
      <c r="T3" s="28"/>
      <c r="U3" s="28"/>
      <c r="V3" s="28"/>
      <c r="W3" s="28"/>
      <c r="X3" s="28"/>
      <c r="Y3" s="28"/>
      <c r="Z3" s="28"/>
      <c r="AA3" s="28"/>
      <c r="AB3" s="28"/>
      <c r="AC3" s="28"/>
    </row>
    <row r="4" spans="2:30" ht="26.25" thickBot="1">
      <c r="B4" s="192" t="s">
        <v>154</v>
      </c>
      <c r="C4" s="193" t="s">
        <v>150</v>
      </c>
      <c r="D4" s="193" t="s">
        <v>142</v>
      </c>
      <c r="E4" s="193" t="s">
        <v>148</v>
      </c>
      <c r="F4" s="194" t="s">
        <v>81</v>
      </c>
      <c r="G4" s="30"/>
      <c r="H4" s="30"/>
      <c r="J4" s="30" t="s">
        <v>41</v>
      </c>
      <c r="K4" s="30" t="s">
        <v>413</v>
      </c>
      <c r="L4" s="32"/>
      <c r="N4" s="30" t="s">
        <v>36</v>
      </c>
      <c r="O4" s="32"/>
      <c r="Q4" s="30" t="s">
        <v>29</v>
      </c>
      <c r="W4" s="19" t="s">
        <v>71</v>
      </c>
      <c r="AB4" s="30" t="s">
        <v>164</v>
      </c>
      <c r="AD4" s="30" t="s">
        <v>6</v>
      </c>
    </row>
    <row r="5" spans="2:30" ht="89.25">
      <c r="B5" s="62" t="s">
        <v>141</v>
      </c>
      <c r="C5" s="199" t="s">
        <v>406</v>
      </c>
      <c r="D5" s="196" t="s">
        <v>41</v>
      </c>
      <c r="E5" s="196" t="s">
        <v>36</v>
      </c>
      <c r="F5" s="197"/>
      <c r="G5" s="32"/>
      <c r="H5" s="32"/>
      <c r="J5" s="10" t="s">
        <v>47</v>
      </c>
      <c r="K5" s="10" t="s">
        <v>91</v>
      </c>
      <c r="N5" s="10" t="s">
        <v>39</v>
      </c>
      <c r="O5" s="10" t="s">
        <v>37</v>
      </c>
      <c r="Q5" s="10" t="s">
        <v>30</v>
      </c>
      <c r="R5" s="10" t="s">
        <v>33</v>
      </c>
      <c r="W5" s="31" t="s">
        <v>65</v>
      </c>
      <c r="X5" s="31" t="s">
        <v>68</v>
      </c>
      <c r="AB5" s="10" t="s">
        <v>165</v>
      </c>
    </row>
    <row r="6" spans="2:30" ht="76.5">
      <c r="B6" s="62" t="s">
        <v>143</v>
      </c>
      <c r="C6" s="199" t="s">
        <v>376</v>
      </c>
      <c r="D6" s="63" t="s">
        <v>411</v>
      </c>
      <c r="E6" s="63" t="s">
        <v>36</v>
      </c>
      <c r="F6" s="64"/>
      <c r="G6" s="32"/>
      <c r="H6" s="32"/>
      <c r="J6" s="10" t="s">
        <v>414</v>
      </c>
      <c r="K6" s="10" t="s">
        <v>463</v>
      </c>
      <c r="L6" s="191"/>
      <c r="N6" s="10" t="s">
        <v>40</v>
      </c>
      <c r="O6" s="32" t="s">
        <v>38</v>
      </c>
      <c r="Q6" s="10" t="s">
        <v>31</v>
      </c>
      <c r="R6" s="10" t="s">
        <v>34</v>
      </c>
      <c r="W6" s="31" t="s">
        <v>66</v>
      </c>
      <c r="X6" s="31" t="s">
        <v>69</v>
      </c>
      <c r="AB6" s="10" t="s">
        <v>166</v>
      </c>
      <c r="AD6" s="10" t="s">
        <v>327</v>
      </c>
    </row>
    <row r="7" spans="2:30" ht="63.75">
      <c r="B7" s="62" t="s">
        <v>144</v>
      </c>
      <c r="C7" s="63" t="s">
        <v>460</v>
      </c>
      <c r="D7" s="63" t="s">
        <v>44</v>
      </c>
      <c r="E7" s="63" t="s">
        <v>40</v>
      </c>
      <c r="F7" s="64"/>
      <c r="G7" s="32"/>
      <c r="H7" s="32"/>
      <c r="J7" s="10" t="s">
        <v>48</v>
      </c>
      <c r="K7" s="10" t="s">
        <v>42</v>
      </c>
      <c r="O7" s="32"/>
      <c r="Q7" s="10" t="s">
        <v>32</v>
      </c>
      <c r="R7" s="10" t="s">
        <v>35</v>
      </c>
      <c r="W7" s="31" t="s">
        <v>67</v>
      </c>
      <c r="X7" s="31" t="s">
        <v>70</v>
      </c>
      <c r="AB7" s="10" t="s">
        <v>167</v>
      </c>
      <c r="AD7" s="10" t="s">
        <v>328</v>
      </c>
    </row>
    <row r="8" spans="2:30" ht="38.25">
      <c r="B8" s="62" t="s">
        <v>145</v>
      </c>
      <c r="C8" s="199" t="s">
        <v>378</v>
      </c>
      <c r="D8" s="63" t="s">
        <v>411</v>
      </c>
      <c r="E8" s="63" t="s">
        <v>36</v>
      </c>
      <c r="F8" s="64"/>
      <c r="G8" s="32"/>
      <c r="H8" s="32"/>
      <c r="J8" s="10" t="s">
        <v>49</v>
      </c>
      <c r="K8" s="10" t="s">
        <v>43</v>
      </c>
      <c r="AB8" s="10" t="s">
        <v>168</v>
      </c>
      <c r="AD8" s="10" t="s">
        <v>329</v>
      </c>
    </row>
    <row r="9" spans="2:30" ht="38.25">
      <c r="B9" s="62" t="s">
        <v>147</v>
      </c>
      <c r="C9" s="199" t="s">
        <v>379</v>
      </c>
      <c r="D9" s="63" t="s">
        <v>44</v>
      </c>
      <c r="E9" s="63" t="s">
        <v>216</v>
      </c>
      <c r="F9" s="64"/>
      <c r="G9" s="32"/>
      <c r="H9" s="32"/>
      <c r="J9" s="10" t="s">
        <v>51</v>
      </c>
      <c r="K9" s="10" t="s">
        <v>471</v>
      </c>
      <c r="N9" s="30" t="s">
        <v>216</v>
      </c>
      <c r="O9" s="32"/>
      <c r="W9" s="29" t="s">
        <v>105</v>
      </c>
      <c r="X9" s="30"/>
      <c r="AB9" s="10" t="s">
        <v>169</v>
      </c>
      <c r="AD9" s="10" t="s">
        <v>330</v>
      </c>
    </row>
    <row r="10" spans="2:30" ht="114.75">
      <c r="B10" s="62" t="s">
        <v>149</v>
      </c>
      <c r="C10" s="199" t="s">
        <v>409</v>
      </c>
      <c r="D10" s="63" t="s">
        <v>41</v>
      </c>
      <c r="E10" s="63" t="s">
        <v>36</v>
      </c>
      <c r="F10" s="64"/>
      <c r="G10" s="32"/>
      <c r="H10" s="32"/>
      <c r="J10" s="10" t="s">
        <v>50</v>
      </c>
      <c r="K10" s="10" t="s">
        <v>44</v>
      </c>
      <c r="N10" s="10" t="s">
        <v>39</v>
      </c>
      <c r="O10" s="10" t="s">
        <v>37</v>
      </c>
      <c r="S10" s="30"/>
      <c r="T10" s="30"/>
      <c r="U10" s="30"/>
      <c r="W10" s="32" t="s">
        <v>106</v>
      </c>
      <c r="AA10" s="30"/>
      <c r="AB10" s="32" t="s">
        <v>170</v>
      </c>
      <c r="AC10" s="30"/>
      <c r="AD10" s="10" t="s">
        <v>331</v>
      </c>
    </row>
    <row r="11" spans="2:30" ht="76.5">
      <c r="B11" s="200" t="s">
        <v>381</v>
      </c>
      <c r="C11" s="199" t="s">
        <v>382</v>
      </c>
      <c r="D11" s="63" t="s">
        <v>151</v>
      </c>
      <c r="E11" s="63" t="s">
        <v>325</v>
      </c>
      <c r="F11" s="65"/>
      <c r="J11" s="10" t="s">
        <v>52</v>
      </c>
      <c r="K11" s="191" t="s">
        <v>46</v>
      </c>
      <c r="N11" s="30"/>
      <c r="O11" s="32"/>
      <c r="W11" s="32" t="s">
        <v>107</v>
      </c>
      <c r="AB11" s="10" t="s">
        <v>171</v>
      </c>
      <c r="AD11" s="10" t="s">
        <v>332</v>
      </c>
    </row>
    <row r="12" spans="2:30" ht="38.25">
      <c r="B12" s="62" t="s">
        <v>137</v>
      </c>
      <c r="C12" s="63" t="s">
        <v>227</v>
      </c>
      <c r="D12" s="63" t="s">
        <v>151</v>
      </c>
      <c r="E12" s="63" t="s">
        <v>325</v>
      </c>
      <c r="F12" s="65"/>
      <c r="J12" s="10" t="s">
        <v>472</v>
      </c>
      <c r="K12" s="225" t="s">
        <v>462</v>
      </c>
      <c r="N12" s="30" t="s">
        <v>322</v>
      </c>
      <c r="W12" s="32" t="s">
        <v>108</v>
      </c>
      <c r="AB12" s="10" t="s">
        <v>172</v>
      </c>
      <c r="AD12" s="10" t="s">
        <v>333</v>
      </c>
    </row>
    <row r="13" spans="2:30" ht="153">
      <c r="B13" s="62" t="s">
        <v>140</v>
      </c>
      <c r="C13" s="199" t="s">
        <v>410</v>
      </c>
      <c r="D13" s="63" t="s">
        <v>151</v>
      </c>
      <c r="E13" s="63" t="s">
        <v>325</v>
      </c>
      <c r="F13" s="65"/>
      <c r="J13" s="10" t="s">
        <v>54</v>
      </c>
      <c r="K13" s="191" t="s">
        <v>461</v>
      </c>
      <c r="N13" s="10" t="s">
        <v>40</v>
      </c>
      <c r="O13" s="32" t="s">
        <v>249</v>
      </c>
      <c r="AB13" s="10" t="s">
        <v>173</v>
      </c>
      <c r="AD13" s="10" t="s">
        <v>334</v>
      </c>
    </row>
    <row r="14" spans="2:30" ht="26.25" thickBot="1">
      <c r="B14" s="66" t="s">
        <v>139</v>
      </c>
      <c r="C14" s="201" t="s">
        <v>383</v>
      </c>
      <c r="D14" s="67" t="s">
        <v>44</v>
      </c>
      <c r="E14" s="67" t="s">
        <v>216</v>
      </c>
      <c r="F14" s="68"/>
      <c r="J14" s="10" t="s">
        <v>92</v>
      </c>
      <c r="K14" s="191" t="s">
        <v>473</v>
      </c>
      <c r="L14" s="191"/>
      <c r="O14" s="32"/>
      <c r="AB14" s="10" t="s">
        <v>174</v>
      </c>
      <c r="AD14" s="10" t="s">
        <v>335</v>
      </c>
    </row>
    <row r="15" spans="2:30" ht="26.25" thickBot="1">
      <c r="B15" s="69"/>
      <c r="C15" s="69"/>
      <c r="D15" s="69"/>
      <c r="E15" s="69"/>
      <c r="F15" s="70"/>
      <c r="AB15" s="10" t="s">
        <v>175</v>
      </c>
      <c r="AD15" s="10" t="s">
        <v>336</v>
      </c>
    </row>
    <row r="16" spans="2:30" ht="15.75">
      <c r="B16" s="335" t="s">
        <v>99</v>
      </c>
      <c r="C16" s="336"/>
      <c r="D16" s="336"/>
      <c r="E16" s="336"/>
      <c r="F16" s="337"/>
      <c r="J16" s="191"/>
      <c r="K16" s="191"/>
      <c r="L16" s="191"/>
      <c r="AB16" s="10" t="s">
        <v>176</v>
      </c>
      <c r="AD16" s="10" t="s">
        <v>337</v>
      </c>
    </row>
    <row r="17" spans="2:30" ht="77.25" thickBot="1">
      <c r="B17" s="76" t="s">
        <v>155</v>
      </c>
      <c r="C17" s="77" t="s">
        <v>150</v>
      </c>
      <c r="D17" s="77" t="s">
        <v>142</v>
      </c>
      <c r="E17" s="77" t="s">
        <v>148</v>
      </c>
      <c r="F17" s="188" t="s">
        <v>324</v>
      </c>
      <c r="J17" s="191"/>
      <c r="K17" s="191"/>
      <c r="L17" s="191"/>
      <c r="N17" s="30"/>
      <c r="O17" s="32"/>
      <c r="Y17" s="30" t="s">
        <v>55</v>
      </c>
      <c r="AB17" s="10" t="s">
        <v>177</v>
      </c>
      <c r="AD17" s="10" t="s">
        <v>338</v>
      </c>
    </row>
    <row r="18" spans="2:30" ht="89.25">
      <c r="B18" s="62" t="s">
        <v>268</v>
      </c>
      <c r="C18" s="199" t="s">
        <v>406</v>
      </c>
      <c r="D18" s="196" t="s">
        <v>41</v>
      </c>
      <c r="E18" s="196" t="s">
        <v>36</v>
      </c>
      <c r="F18" s="197"/>
      <c r="G18" s="30"/>
      <c r="H18" s="30"/>
      <c r="J18" s="191"/>
      <c r="K18" s="191"/>
      <c r="Y18" s="10" t="s">
        <v>58</v>
      </c>
      <c r="Z18" s="10" t="s">
        <v>56</v>
      </c>
      <c r="AB18" s="10" t="s">
        <v>178</v>
      </c>
      <c r="AD18" s="10" t="s">
        <v>339</v>
      </c>
    </row>
    <row r="19" spans="2:30" ht="76.5">
      <c r="B19" s="62" t="s">
        <v>269</v>
      </c>
      <c r="C19" s="199" t="s">
        <v>376</v>
      </c>
      <c r="D19" s="63" t="s">
        <v>411</v>
      </c>
      <c r="E19" s="63" t="s">
        <v>36</v>
      </c>
      <c r="F19" s="64"/>
      <c r="J19" s="30" t="s">
        <v>151</v>
      </c>
      <c r="K19" s="30"/>
      <c r="Y19" s="10" t="s">
        <v>59</v>
      </c>
      <c r="Z19" s="10" t="s">
        <v>57</v>
      </c>
      <c r="AB19" s="10" t="s">
        <v>179</v>
      </c>
      <c r="AD19" s="10" t="s">
        <v>340</v>
      </c>
    </row>
    <row r="20" spans="2:30" ht="63.75">
      <c r="B20" s="62" t="s">
        <v>270</v>
      </c>
      <c r="C20" s="63" t="s">
        <v>460</v>
      </c>
      <c r="D20" s="63" t="s">
        <v>44</v>
      </c>
      <c r="E20" s="63" t="s">
        <v>40</v>
      </c>
      <c r="F20" s="64"/>
      <c r="J20" s="32" t="s">
        <v>152</v>
      </c>
      <c r="S20" s="30"/>
      <c r="T20" s="30"/>
      <c r="U20" s="30"/>
      <c r="AB20" s="10" t="s">
        <v>180</v>
      </c>
      <c r="AD20" s="10" t="s">
        <v>341</v>
      </c>
    </row>
    <row r="21" spans="2:30" ht="38.25">
      <c r="B21" s="62" t="s">
        <v>415</v>
      </c>
      <c r="C21" s="63" t="s">
        <v>416</v>
      </c>
      <c r="D21" s="63" t="s">
        <v>411</v>
      </c>
      <c r="E21" s="63" t="s">
        <v>36</v>
      </c>
      <c r="F21" s="64"/>
      <c r="J21" s="32" t="s">
        <v>153</v>
      </c>
      <c r="AB21" s="10" t="s">
        <v>181</v>
      </c>
      <c r="AD21" s="10" t="s">
        <v>342</v>
      </c>
    </row>
    <row r="22" spans="2:30">
      <c r="B22" s="62" t="s">
        <v>271</v>
      </c>
      <c r="C22" s="199" t="s">
        <v>379</v>
      </c>
      <c r="D22" s="63" t="s">
        <v>44</v>
      </c>
      <c r="E22" s="63" t="s">
        <v>216</v>
      </c>
      <c r="F22" s="64"/>
      <c r="S22" s="32"/>
      <c r="T22" s="32"/>
      <c r="U22" s="32"/>
      <c r="AB22" s="10" t="s">
        <v>182</v>
      </c>
      <c r="AD22" s="10" t="s">
        <v>343</v>
      </c>
    </row>
    <row r="23" spans="2:30" ht="114.75">
      <c r="B23" s="62" t="s">
        <v>272</v>
      </c>
      <c r="C23" s="199" t="s">
        <v>409</v>
      </c>
      <c r="D23" s="63" t="s">
        <v>41</v>
      </c>
      <c r="E23" s="63" t="s">
        <v>36</v>
      </c>
      <c r="F23" s="64"/>
      <c r="J23" s="30" t="s">
        <v>44</v>
      </c>
      <c r="S23" s="32"/>
      <c r="T23" s="32"/>
      <c r="U23" s="32"/>
      <c r="AB23" s="10" t="s">
        <v>183</v>
      </c>
      <c r="AD23" s="10" t="s">
        <v>344</v>
      </c>
    </row>
    <row r="24" spans="2:30" ht="76.5">
      <c r="B24" s="62" t="s">
        <v>393</v>
      </c>
      <c r="C24" s="199" t="s">
        <v>382</v>
      </c>
      <c r="D24" s="63" t="s">
        <v>151</v>
      </c>
      <c r="E24" s="63" t="s">
        <v>325</v>
      </c>
      <c r="F24" s="65"/>
      <c r="G24" s="32"/>
      <c r="H24" s="32"/>
      <c r="J24" s="32" t="s">
        <v>50</v>
      </c>
      <c r="AB24" s="10" t="s">
        <v>184</v>
      </c>
      <c r="AD24" s="10" t="s">
        <v>345</v>
      </c>
    </row>
    <row r="25" spans="2:30" ht="25.5">
      <c r="B25" s="62" t="s">
        <v>273</v>
      </c>
      <c r="C25" s="63" t="s">
        <v>227</v>
      </c>
      <c r="D25" s="63" t="s">
        <v>151</v>
      </c>
      <c r="E25" s="63" t="s">
        <v>325</v>
      </c>
      <c r="F25" s="65"/>
      <c r="AB25" s="10" t="s">
        <v>185</v>
      </c>
      <c r="AD25" s="10" t="s">
        <v>346</v>
      </c>
    </row>
    <row r="26" spans="2:30" ht="51">
      <c r="B26" s="62" t="s">
        <v>274</v>
      </c>
      <c r="C26" s="199" t="s">
        <v>410</v>
      </c>
      <c r="D26" s="63" t="s">
        <v>151</v>
      </c>
      <c r="E26" s="63" t="s">
        <v>325</v>
      </c>
      <c r="F26" s="65"/>
      <c r="J26" s="30" t="s">
        <v>325</v>
      </c>
      <c r="AB26" s="10" t="s">
        <v>186</v>
      </c>
      <c r="AD26" s="10" t="s">
        <v>347</v>
      </c>
    </row>
    <row r="27" spans="2:30">
      <c r="J27" s="32" t="s">
        <v>326</v>
      </c>
      <c r="AB27" s="10" t="s">
        <v>187</v>
      </c>
      <c r="AD27" s="10" t="s">
        <v>348</v>
      </c>
    </row>
    <row r="28" spans="2:30">
      <c r="AB28" s="10" t="s">
        <v>188</v>
      </c>
      <c r="AD28" s="10" t="s">
        <v>349</v>
      </c>
    </row>
    <row r="29" spans="2:30" ht="25.5">
      <c r="B29" s="30" t="s">
        <v>130</v>
      </c>
      <c r="C29" s="32" t="s">
        <v>394</v>
      </c>
      <c r="J29" s="30" t="s">
        <v>411</v>
      </c>
      <c r="K29" s="30" t="s">
        <v>412</v>
      </c>
      <c r="L29" s="32"/>
      <c r="AB29" s="10" t="s">
        <v>189</v>
      </c>
      <c r="AD29" s="10" t="s">
        <v>350</v>
      </c>
    </row>
    <row r="30" spans="2:30" ht="38.25">
      <c r="B30" s="32" t="s">
        <v>136</v>
      </c>
      <c r="C30" s="10" t="s">
        <v>131</v>
      </c>
      <c r="J30" s="10" t="s">
        <v>47</v>
      </c>
      <c r="K30" s="10" t="s">
        <v>91</v>
      </c>
      <c r="AB30" s="10" t="s">
        <v>190</v>
      </c>
      <c r="AD30" s="10" t="s">
        <v>351</v>
      </c>
    </row>
    <row r="31" spans="2:30">
      <c r="B31" s="32" t="s">
        <v>137</v>
      </c>
      <c r="C31" s="10" t="s">
        <v>132</v>
      </c>
      <c r="J31" s="10" t="s">
        <v>48</v>
      </c>
      <c r="K31" s="10" t="s">
        <v>42</v>
      </c>
      <c r="AB31" s="10" t="s">
        <v>191</v>
      </c>
      <c r="AD31" s="10" t="s">
        <v>352</v>
      </c>
    </row>
    <row r="32" spans="2:30">
      <c r="B32" s="32" t="s">
        <v>138</v>
      </c>
      <c r="C32" s="10" t="s">
        <v>133</v>
      </c>
      <c r="J32" s="10" t="s">
        <v>49</v>
      </c>
      <c r="K32" s="10" t="s">
        <v>43</v>
      </c>
      <c r="AB32" s="10" t="s">
        <v>192</v>
      </c>
      <c r="AD32" s="10" t="s">
        <v>353</v>
      </c>
    </row>
    <row r="33" spans="2:30">
      <c r="B33" s="32" t="s">
        <v>139</v>
      </c>
      <c r="C33" s="10" t="s">
        <v>134</v>
      </c>
      <c r="D33" s="32"/>
      <c r="E33" s="32"/>
      <c r="F33" s="32"/>
      <c r="J33" s="10" t="s">
        <v>51</v>
      </c>
      <c r="K33" s="10" t="s">
        <v>45</v>
      </c>
      <c r="AD33" s="10" t="s">
        <v>354</v>
      </c>
    </row>
    <row r="34" spans="2:30">
      <c r="B34" s="32" t="s">
        <v>140</v>
      </c>
      <c r="C34" s="10" t="s">
        <v>135</v>
      </c>
      <c r="J34" s="10" t="s">
        <v>52</v>
      </c>
      <c r="K34" s="10" t="s">
        <v>46</v>
      </c>
      <c r="AB34" s="10" t="s">
        <v>193</v>
      </c>
      <c r="AD34" s="10" t="s">
        <v>355</v>
      </c>
    </row>
    <row r="35" spans="2:30" ht="25.5">
      <c r="J35" s="10" t="s">
        <v>53</v>
      </c>
      <c r="K35" s="10" t="s">
        <v>94</v>
      </c>
      <c r="AB35" s="10" t="s">
        <v>194</v>
      </c>
      <c r="AD35" s="10" t="s">
        <v>356</v>
      </c>
    </row>
    <row r="36" spans="2:30" ht="26.25" thickBot="1">
      <c r="B36" s="192" t="s">
        <v>307</v>
      </c>
      <c r="C36" s="193" t="s">
        <v>150</v>
      </c>
      <c r="D36" s="193" t="s">
        <v>142</v>
      </c>
      <c r="E36" s="193" t="s">
        <v>148</v>
      </c>
      <c r="F36" s="194" t="s">
        <v>81</v>
      </c>
      <c r="J36" s="10" t="s">
        <v>54</v>
      </c>
      <c r="K36" s="10" t="s">
        <v>95</v>
      </c>
      <c r="AB36" s="10" t="s">
        <v>195</v>
      </c>
      <c r="AD36" s="10" t="s">
        <v>357</v>
      </c>
    </row>
    <row r="37" spans="2:30" ht="89.25">
      <c r="B37" s="195" t="s">
        <v>385</v>
      </c>
      <c r="C37" s="196" t="s">
        <v>395</v>
      </c>
      <c r="D37" s="196" t="s">
        <v>41</v>
      </c>
      <c r="E37" s="196" t="s">
        <v>36</v>
      </c>
      <c r="F37" s="197"/>
      <c r="J37" s="191" t="s">
        <v>87</v>
      </c>
      <c r="K37" s="191" t="s">
        <v>88</v>
      </c>
      <c r="L37" s="191"/>
      <c r="AB37" s="10" t="s">
        <v>196</v>
      </c>
      <c r="AD37" s="10" t="s">
        <v>358</v>
      </c>
    </row>
    <row r="38" spans="2:30" ht="76.5">
      <c r="B38" s="62" t="s">
        <v>386</v>
      </c>
      <c r="C38" s="63" t="s">
        <v>376</v>
      </c>
      <c r="D38" s="63" t="s">
        <v>41</v>
      </c>
      <c r="E38" s="63" t="s">
        <v>36</v>
      </c>
      <c r="F38" s="64"/>
      <c r="J38" s="191" t="s">
        <v>89</v>
      </c>
      <c r="K38" s="191" t="s">
        <v>90</v>
      </c>
      <c r="L38" s="191"/>
      <c r="AB38" s="10" t="s">
        <v>197</v>
      </c>
      <c r="AD38" s="10" t="s">
        <v>359</v>
      </c>
    </row>
    <row r="39" spans="2:30" ht="63.75">
      <c r="B39" s="62" t="s">
        <v>387</v>
      </c>
      <c r="C39" s="63" t="s">
        <v>460</v>
      </c>
      <c r="D39" s="63" t="s">
        <v>44</v>
      </c>
      <c r="E39" s="63" t="s">
        <v>40</v>
      </c>
      <c r="F39" s="64"/>
      <c r="J39" s="191" t="s">
        <v>92</v>
      </c>
      <c r="K39" s="191" t="s">
        <v>93</v>
      </c>
      <c r="L39" s="191"/>
      <c r="AB39" s="10" t="s">
        <v>198</v>
      </c>
      <c r="AD39" s="10" t="s">
        <v>360</v>
      </c>
    </row>
    <row r="40" spans="2:30" ht="25.5">
      <c r="B40" s="62" t="s">
        <v>388</v>
      </c>
      <c r="C40" s="63" t="s">
        <v>379</v>
      </c>
      <c r="D40" s="63" t="s">
        <v>44</v>
      </c>
      <c r="E40" s="63" t="s">
        <v>216</v>
      </c>
      <c r="F40" s="64"/>
      <c r="AB40" s="10" t="s">
        <v>199</v>
      </c>
      <c r="AD40" s="10" t="s">
        <v>361</v>
      </c>
    </row>
    <row r="41" spans="2:30" ht="114.75">
      <c r="B41" s="62" t="s">
        <v>389</v>
      </c>
      <c r="C41" s="63" t="s">
        <v>380</v>
      </c>
      <c r="D41" s="63" t="s">
        <v>41</v>
      </c>
      <c r="E41" s="63" t="s">
        <v>36</v>
      </c>
      <c r="F41" s="64"/>
      <c r="AB41" s="10" t="s">
        <v>200</v>
      </c>
      <c r="AD41" s="10" t="s">
        <v>362</v>
      </c>
    </row>
    <row r="42" spans="2:30" ht="25.5">
      <c r="B42" s="62" t="s">
        <v>390</v>
      </c>
      <c r="C42" s="63" t="s">
        <v>227</v>
      </c>
      <c r="D42" s="63" t="s">
        <v>151</v>
      </c>
      <c r="E42" s="63" t="s">
        <v>325</v>
      </c>
      <c r="F42" s="65"/>
      <c r="AB42" s="10" t="s">
        <v>201</v>
      </c>
      <c r="AD42" s="10" t="s">
        <v>363</v>
      </c>
    </row>
    <row r="43" spans="2:30" ht="51">
      <c r="B43" s="62" t="s">
        <v>391</v>
      </c>
      <c r="C43" s="63" t="s">
        <v>410</v>
      </c>
      <c r="D43" s="63" t="s">
        <v>151</v>
      </c>
      <c r="E43" s="63" t="s">
        <v>325</v>
      </c>
      <c r="F43" s="65"/>
      <c r="AB43" s="10" t="s">
        <v>202</v>
      </c>
      <c r="AD43" s="10" t="s">
        <v>364</v>
      </c>
    </row>
    <row r="44" spans="2:30" ht="26.25" thickBot="1">
      <c r="B44" s="66" t="s">
        <v>392</v>
      </c>
      <c r="C44" s="67" t="s">
        <v>383</v>
      </c>
      <c r="D44" s="67" t="s">
        <v>44</v>
      </c>
      <c r="E44" s="67" t="s">
        <v>216</v>
      </c>
      <c r="F44" s="68"/>
      <c r="AB44" s="10" t="s">
        <v>203</v>
      </c>
      <c r="AD44" s="10" t="s">
        <v>365</v>
      </c>
    </row>
    <row r="45" spans="2:30" ht="38.25">
      <c r="B45" s="78" t="s">
        <v>396</v>
      </c>
      <c r="C45" s="69" t="s">
        <v>282</v>
      </c>
      <c r="D45" s="69" t="s">
        <v>41</v>
      </c>
      <c r="E45" s="69" t="s">
        <v>36</v>
      </c>
      <c r="F45" s="79"/>
      <c r="AB45" s="10" t="s">
        <v>204</v>
      </c>
      <c r="AD45" s="10" t="s">
        <v>366</v>
      </c>
    </row>
    <row r="46" spans="2:30" ht="25.5">
      <c r="B46" s="78" t="s">
        <v>397</v>
      </c>
      <c r="C46" s="69" t="s">
        <v>281</v>
      </c>
      <c r="D46" s="69" t="s">
        <v>41</v>
      </c>
      <c r="E46" s="69" t="s">
        <v>36</v>
      </c>
      <c r="F46" s="79"/>
    </row>
    <row r="47" spans="2:30" ht="38.25">
      <c r="B47" s="78" t="s">
        <v>398</v>
      </c>
      <c r="C47" s="69" t="s">
        <v>323</v>
      </c>
      <c r="D47" s="69" t="s">
        <v>44</v>
      </c>
      <c r="E47" s="69" t="s">
        <v>40</v>
      </c>
      <c r="F47" s="79"/>
      <c r="AB47" s="10" t="s">
        <v>205</v>
      </c>
      <c r="AD47" s="10" t="s">
        <v>367</v>
      </c>
    </row>
    <row r="48" spans="2:30">
      <c r="B48" s="78" t="s">
        <v>399</v>
      </c>
      <c r="C48" s="69" t="s">
        <v>384</v>
      </c>
      <c r="D48" s="69" t="s">
        <v>44</v>
      </c>
      <c r="E48" s="69" t="s">
        <v>216</v>
      </c>
      <c r="F48" s="79"/>
      <c r="AB48" s="10" t="s">
        <v>206</v>
      </c>
      <c r="AD48" s="10" t="s">
        <v>368</v>
      </c>
    </row>
    <row r="49" spans="2:30" ht="51">
      <c r="B49" s="78" t="s">
        <v>400</v>
      </c>
      <c r="C49" s="69" t="s">
        <v>283</v>
      </c>
      <c r="D49" s="69" t="s">
        <v>41</v>
      </c>
      <c r="E49" s="69" t="s">
        <v>36</v>
      </c>
      <c r="F49" s="79"/>
      <c r="AB49" s="10" t="s">
        <v>207</v>
      </c>
      <c r="AD49" s="10" t="s">
        <v>369</v>
      </c>
    </row>
    <row r="50" spans="2:30" ht="25.5">
      <c r="B50" s="78" t="s">
        <v>401</v>
      </c>
      <c r="C50" s="69" t="s">
        <v>284</v>
      </c>
      <c r="D50" s="69" t="s">
        <v>151</v>
      </c>
      <c r="E50" s="69" t="s">
        <v>325</v>
      </c>
      <c r="F50" s="80"/>
      <c r="AB50" s="10" t="s">
        <v>208</v>
      </c>
      <c r="AD50" s="10" t="s">
        <v>370</v>
      </c>
    </row>
    <row r="51" spans="2:30" ht="51.75" thickBot="1">
      <c r="B51" s="81" t="s">
        <v>402</v>
      </c>
      <c r="C51" s="82" t="s">
        <v>417</v>
      </c>
      <c r="D51" s="82" t="s">
        <v>151</v>
      </c>
      <c r="E51" s="82" t="s">
        <v>325</v>
      </c>
      <c r="F51" s="83"/>
      <c r="AB51" s="10" t="s">
        <v>209</v>
      </c>
      <c r="AD51" s="10" t="s">
        <v>371</v>
      </c>
    </row>
    <row r="52" spans="2:30">
      <c r="AB52" s="10" t="s">
        <v>210</v>
      </c>
      <c r="AD52" s="10" t="s">
        <v>372</v>
      </c>
    </row>
    <row r="53" spans="2:30" ht="25.5">
      <c r="AB53" s="10" t="s">
        <v>211</v>
      </c>
      <c r="AD53" s="10" t="s">
        <v>373</v>
      </c>
    </row>
    <row r="54" spans="2:30">
      <c r="AB54" s="10" t="s">
        <v>212</v>
      </c>
      <c r="AD54" s="10" t="s">
        <v>374</v>
      </c>
    </row>
    <row r="55" spans="2:30">
      <c r="AB55" s="10" t="s">
        <v>213</v>
      </c>
      <c r="AD55" s="10" t="s">
        <v>375</v>
      </c>
    </row>
    <row r="56" spans="2:30">
      <c r="AB56" s="10" t="s">
        <v>214</v>
      </c>
    </row>
    <row r="57" spans="2:30">
      <c r="AB57" s="10" t="s">
        <v>215</v>
      </c>
    </row>
  </sheetData>
  <mergeCells count="3">
    <mergeCell ref="J3:K3"/>
    <mergeCell ref="B3:C3"/>
    <mergeCell ref="B16:F16"/>
  </mergeCell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97</vt:i4>
      </vt:variant>
    </vt:vector>
  </HeadingPairs>
  <TitlesOfParts>
    <vt:vector size="106" baseType="lpstr">
      <vt:lpstr>Annual Report Data</vt:lpstr>
      <vt:lpstr>Alternative Fuel LDVs</vt:lpstr>
      <vt:lpstr>Alternative Fuel Med-Hvy Veh</vt:lpstr>
      <vt:lpstr>LD Emerging Technology Vehicles</vt:lpstr>
      <vt:lpstr>HD Emerging Technology Vehicle</vt:lpstr>
      <vt:lpstr>Refueling Infrastructure</vt:lpstr>
      <vt:lpstr>Alt Fuel Non-Road Eqpmt</vt:lpstr>
      <vt:lpstr>Definitions</vt:lpstr>
      <vt:lpstr>Lists</vt:lpstr>
      <vt:lpstr>AFV_count</vt:lpstr>
      <vt:lpstr>Applied_credits</vt:lpstr>
      <vt:lpstr>Banked_credits</vt:lpstr>
      <vt:lpstr>Biodiesel_chkVeh</vt:lpstr>
      <vt:lpstr>Biodiesel_Credits</vt:lpstr>
      <vt:lpstr>chk_certify_infrastructure</vt:lpstr>
      <vt:lpstr>chk_nonroad_purchase</vt:lpstr>
      <vt:lpstr>chk_purchase_by_fleet</vt:lpstr>
      <vt:lpstr>Conv_Configuration</vt:lpstr>
      <vt:lpstr>Conventional_fuels</vt:lpstr>
      <vt:lpstr>Conversion_Mode</vt:lpstr>
      <vt:lpstr>Credit_balance</vt:lpstr>
      <vt:lpstr>Credit_Requirement</vt:lpstr>
      <vt:lpstr>Credits_sold</vt:lpstr>
      <vt:lpstr>Credits_to_bank</vt:lpstr>
      <vt:lpstr>Current_AFV</vt:lpstr>
      <vt:lpstr>'Alt Fuel Non-Road Eqpmt'!Current_INFR</vt:lpstr>
      <vt:lpstr>Current_INFR</vt:lpstr>
      <vt:lpstr>Current_nonroad</vt:lpstr>
      <vt:lpstr>Dedicated</vt:lpstr>
      <vt:lpstr>def_AFV_requirement</vt:lpstr>
      <vt:lpstr>def_banked_credits</vt:lpstr>
      <vt:lpstr>def_emergingtech_credits</vt:lpstr>
      <vt:lpstr>def_ETV_codes</vt:lpstr>
      <vt:lpstr>def_ETV_credit_basis</vt:lpstr>
      <vt:lpstr>def_ETV_engines</vt:lpstr>
      <vt:lpstr>def_InService_date</vt:lpstr>
      <vt:lpstr>def_LDAltFuels</vt:lpstr>
      <vt:lpstr>def_LDV_category</vt:lpstr>
      <vt:lpstr>def_LDV_count</vt:lpstr>
      <vt:lpstr>def_MHAltFuels</vt:lpstr>
      <vt:lpstr>def_MHV_categories</vt:lpstr>
      <vt:lpstr>def_priorAFVs</vt:lpstr>
      <vt:lpstr>def_publicize</vt:lpstr>
      <vt:lpstr>Dual</vt:lpstr>
      <vt:lpstr>Earned_credits</vt:lpstr>
      <vt:lpstr>Electricity</vt:lpstr>
      <vt:lpstr>'HD Emerging Technology Vehicle'!ETAFVs</vt:lpstr>
      <vt:lpstr>ETAFVs</vt:lpstr>
      <vt:lpstr>Fleet_ID</vt:lpstr>
      <vt:lpstr>Fleet_name</vt:lpstr>
      <vt:lpstr>Fleet_Type</vt:lpstr>
      <vt:lpstr>Fleet_Types</vt:lpstr>
      <vt:lpstr>Fuel_Configuration</vt:lpstr>
      <vt:lpstr>Fuel_Types</vt:lpstr>
      <vt:lpstr>Gallons_B100</vt:lpstr>
      <vt:lpstr>HAFV_count</vt:lpstr>
      <vt:lpstr>HCurrent_AFV</vt:lpstr>
      <vt:lpstr>HD_emergingtech_credits</vt:lpstr>
      <vt:lpstr>HD_ETV_Category_Codes</vt:lpstr>
      <vt:lpstr>HD_ETV_Category_List</vt:lpstr>
      <vt:lpstr>HDAFV_credits</vt:lpstr>
      <vt:lpstr>HDAFV_ValidVeh</vt:lpstr>
      <vt:lpstr>HDET_ACQ_CR</vt:lpstr>
      <vt:lpstr>HDET_INV_CR</vt:lpstr>
      <vt:lpstr>HTAFV_count</vt:lpstr>
      <vt:lpstr>HTCurrent_AFV</vt:lpstr>
      <vt:lpstr>'Alt Fuel Non-Road Eqpmt'!INFR_count</vt:lpstr>
      <vt:lpstr>INFR_count</vt:lpstr>
      <vt:lpstr>'Alt Fuel Non-Road Eqpmt'!Infrastructure_credits</vt:lpstr>
      <vt:lpstr>Infrastructure_credits</vt:lpstr>
      <vt:lpstr>LD_ETV_Category_Codes</vt:lpstr>
      <vt:lpstr>LD_ETV_Category_List</vt:lpstr>
      <vt:lpstr>LDAFV_credits</vt:lpstr>
      <vt:lpstr>LDET_INV_CR</vt:lpstr>
      <vt:lpstr>LDV_badvehicles</vt:lpstr>
      <vt:lpstr>LDV_Category_Codes</vt:lpstr>
      <vt:lpstr>LDV_Category_List</vt:lpstr>
      <vt:lpstr>LDV_count</vt:lpstr>
      <vt:lpstr>LightDuty_Indicator</vt:lpstr>
      <vt:lpstr>loc_annual_rpt_data</vt:lpstr>
      <vt:lpstr>Loc_annual_rpt_main</vt:lpstr>
      <vt:lpstr>Loc_HD_emerging_tech</vt:lpstr>
      <vt:lpstr>Loc_infrastructure</vt:lpstr>
      <vt:lpstr>Loc_LD_emerging_tech</vt:lpstr>
      <vt:lpstr>Loc_LDAFV</vt:lpstr>
      <vt:lpstr>Loc_MedAFVs</vt:lpstr>
      <vt:lpstr>Loc_nonroad</vt:lpstr>
      <vt:lpstr>Macro_Notice</vt:lpstr>
      <vt:lpstr>Make</vt:lpstr>
      <vt:lpstr>MHV_Category_Codes</vt:lpstr>
      <vt:lpstr>MHV_Category_List</vt:lpstr>
      <vt:lpstr>MYend</vt:lpstr>
      <vt:lpstr>MYstart</vt:lpstr>
      <vt:lpstr>NonRoad_count</vt:lpstr>
      <vt:lpstr>POC_ID</vt:lpstr>
      <vt:lpstr>Purchased_credits</vt:lpstr>
      <vt:lpstr>Remainder_HDEmerging</vt:lpstr>
      <vt:lpstr>Remainder_Infrastructure</vt:lpstr>
      <vt:lpstr>Remainder_LDEmerging</vt:lpstr>
      <vt:lpstr>Remainder_nonroad</vt:lpstr>
      <vt:lpstr>SE_Fuel_Types</vt:lpstr>
      <vt:lpstr>States</vt:lpstr>
      <vt:lpstr>TAFV_count</vt:lpstr>
      <vt:lpstr>TCurrent_AFV</vt:lpstr>
      <vt:lpstr>Total_Fleet_credits</vt:lpstr>
      <vt:lpstr>Transfer_Types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DOE/FCVT/101: Standard Compliance Reporting Spreadsheet</dc:title>
  <dc:creator>Sears, Ted</dc:creator>
  <cp:lastModifiedBy>roulech</cp:lastModifiedBy>
  <cp:lastPrinted>2004-05-18T20:38:48Z</cp:lastPrinted>
  <dcterms:created xsi:type="dcterms:W3CDTF">1999-03-02T17:19:29Z</dcterms:created>
  <dcterms:modified xsi:type="dcterms:W3CDTF">2013-03-27T17:30:03Z</dcterms:modified>
</cp:coreProperties>
</file>