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465" windowWidth="18000" windowHeight="8940" activeTab="0"/>
  </bookViews>
  <sheets>
    <sheet name="Instructions" sheetId="1" r:id="rId1"/>
    <sheet name="Submission Template" sheetId="2" r:id="rId2"/>
    <sheet name="Calculations" sheetId="3" r:id="rId3"/>
    <sheet name="Notes" sheetId="4" r:id="rId4"/>
  </sheets>
  <definedNames>
    <definedName name="_xlnm.Print_Area" localSheetId="1">'Submission Template'!$B$2:$AA$73</definedName>
  </definedNames>
  <calcPr fullCalcOnLoad="1"/>
</workbook>
</file>

<file path=xl/sharedStrings.xml><?xml version="1.0" encoding="utf-8"?>
<sst xmlns="http://schemas.openxmlformats.org/spreadsheetml/2006/main" count="187" uniqueCount="112">
  <si>
    <t>Production Line Testing</t>
  </si>
  <si>
    <t>Manufacturer:</t>
  </si>
  <si>
    <t>Engine Family:</t>
  </si>
  <si>
    <t>PLT Test Contact:</t>
  </si>
  <si>
    <t>Email Address:</t>
  </si>
  <si>
    <t>Phone #:</t>
  </si>
  <si>
    <t>PLT Test Information</t>
  </si>
  <si>
    <t>PLT Engine Test Results</t>
  </si>
  <si>
    <t>Test</t>
  </si>
  <si>
    <t>Number</t>
  </si>
  <si>
    <t>Date</t>
  </si>
  <si>
    <t>Comments:</t>
  </si>
  <si>
    <t>Engine</t>
  </si>
  <si>
    <t>ID</t>
  </si>
  <si>
    <t>Build</t>
  </si>
  <si>
    <t>Include in</t>
  </si>
  <si>
    <t>CumSum?</t>
  </si>
  <si>
    <t>Location</t>
  </si>
  <si>
    <t>Contact</t>
  </si>
  <si>
    <t>HC+NOx</t>
  </si>
  <si>
    <t>Initial</t>
  </si>
  <si>
    <t>Result</t>
  </si>
  <si>
    <t xml:space="preserve">Final </t>
  </si>
  <si>
    <t>CO</t>
  </si>
  <si>
    <t>Factor</t>
  </si>
  <si>
    <t>Service</t>
  </si>
  <si>
    <t>Hours</t>
  </si>
  <si>
    <t>Accumulation</t>
  </si>
  <si>
    <t>Actual</t>
  </si>
  <si>
    <t>Sample</t>
  </si>
  <si>
    <t>Size</t>
  </si>
  <si>
    <t>Required</t>
  </si>
  <si>
    <t>Emission</t>
  </si>
  <si>
    <t>Limit/FEL</t>
  </si>
  <si>
    <t>Mean</t>
  </si>
  <si>
    <t>Standard</t>
  </si>
  <si>
    <t>Deviation</t>
  </si>
  <si>
    <t>CumSum</t>
  </si>
  <si>
    <t>Action</t>
  </si>
  <si>
    <t>Limit</t>
  </si>
  <si>
    <t>Prior</t>
  </si>
  <si>
    <t>Test Comments</t>
  </si>
  <si>
    <t>.</t>
  </si>
  <si>
    <t>HC+Nox</t>
  </si>
  <si>
    <t>yes</t>
  </si>
  <si>
    <t>no</t>
  </si>
  <si>
    <t>Invalid?</t>
  </si>
  <si>
    <t>Invalid</t>
  </si>
  <si>
    <t>Reason</t>
  </si>
  <si>
    <t>Failure</t>
  </si>
  <si>
    <t>Remedy</t>
  </si>
  <si>
    <t>Repairs</t>
  </si>
  <si>
    <t>Warnings</t>
  </si>
  <si>
    <t>Included</t>
  </si>
  <si>
    <t>Results</t>
  </si>
  <si>
    <t>Production Volume:</t>
  </si>
  <si>
    <t>Binary</t>
  </si>
  <si>
    <t>Test #</t>
  </si>
  <si>
    <t>Data</t>
  </si>
  <si>
    <t>Calculation</t>
  </si>
  <si>
    <t>Exists</t>
  </si>
  <si>
    <t>n</t>
  </si>
  <si>
    <t>t-value</t>
  </si>
  <si>
    <t>Size (n)</t>
  </si>
  <si>
    <t>Size (N)</t>
  </si>
  <si>
    <t>Requirement</t>
  </si>
  <si>
    <t>Met?</t>
  </si>
  <si>
    <t>Fail?</t>
  </si>
  <si>
    <t>Pass?</t>
  </si>
  <si>
    <t>Maximum Tests:</t>
  </si>
  <si>
    <t>HC+NOx (N-met?):</t>
  </si>
  <si>
    <t>CO (N-met?):</t>
  </si>
  <si>
    <t>HC+Nox?</t>
  </si>
  <si>
    <t>CO?</t>
  </si>
  <si>
    <t>HC+NOx (passing status?)</t>
  </si>
  <si>
    <t>CO (passing status?):</t>
  </si>
  <si>
    <t>Current PLT Test Status:</t>
  </si>
  <si>
    <t>Calculated Results Data</t>
  </si>
  <si>
    <t>CO - Calculations</t>
  </si>
  <si>
    <t>Small SI</t>
  </si>
  <si>
    <t>Notes:</t>
  </si>
  <si>
    <t>HC+NOx - Calculations</t>
  </si>
  <si>
    <t>Manufacturer Data Submission Template  --  INSTRUCTIONS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</si>
  <si>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</si>
  <si>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</si>
  <si>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</si>
  <si>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</si>
  <si>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</si>
  <si>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</si>
  <si>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</si>
  <si>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</si>
  <si>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</si>
  <si>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</si>
  <si>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</si>
  <si>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</si>
  <si>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</si>
  <si>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</si>
  <si>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</si>
  <si>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</si>
  <si>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Are you required to test CO?</t>
  </si>
  <si>
    <r>
      <t xml:space="preserve">Manufacturer Data Submission Template     </t>
    </r>
    <r>
      <rPr>
        <b/>
        <i/>
        <sz val="11"/>
        <color indexed="18"/>
        <rFont val="Tw Cen MT"/>
        <family val="2"/>
      </rPr>
      <t>(Small SI)</t>
    </r>
  </si>
  <si>
    <t>CALC N</t>
  </si>
  <si>
    <t>HC+NOX</t>
  </si>
  <si>
    <t>Qtr</t>
  </si>
  <si>
    <t>g/bhp-hr</t>
  </si>
  <si>
    <t>g/kW-hr</t>
  </si>
  <si>
    <t>Det.</t>
  </si>
  <si>
    <t>Units</t>
  </si>
  <si>
    <r>
      <t xml:space="preserve">Manufacturer Notes     </t>
    </r>
    <r>
      <rPr>
        <b/>
        <i/>
        <sz val="11"/>
        <color indexed="18"/>
        <rFont val="Tw Cen MT"/>
        <family val="2"/>
      </rPr>
      <t>(Small SI)</t>
    </r>
  </si>
  <si>
    <t>Carryover?</t>
  </si>
  <si>
    <t>OMB Control No.: 2060-0338</t>
  </si>
  <si>
    <t>Expiration Date: XX-XX-XXXX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</si>
</sst>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 numFmtId="173" formatCode="#,##0.0_);[Red]\(#,##0.0\)"/>
  </numFmts>
  <fonts count="19">
    <font>
      <sz val="10"/>
      <name val="Arial"/>
      <family val="0"/>
    </font>
    <font>
      <sz val="8"/>
      <name val="Arial"/>
      <family val="0"/>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0"/>
    </font>
    <font>
      <b/>
      <sz val="8"/>
      <name val="Arial"/>
      <family val="0"/>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0"/>
    </font>
    <font>
      <u val="single"/>
      <sz val="10"/>
      <color indexed="12"/>
      <name val="Arial"/>
      <family val="0"/>
    </font>
    <font>
      <b/>
      <sz val="9"/>
      <name val="Arial"/>
      <family val="2"/>
    </font>
    <font>
      <b/>
      <i/>
      <sz val="10"/>
      <name val="Arial"/>
      <family val="2"/>
    </font>
    <font>
      <b/>
      <i/>
      <sz val="11"/>
      <color indexed="18"/>
      <name val="Tw Cen MT"/>
      <family val="2"/>
    </font>
    <font>
      <u val="single"/>
      <sz val="10"/>
      <color indexed="36"/>
      <name val="Arial"/>
      <family val="0"/>
    </font>
  </fonts>
  <fills count="7">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0" fillId="0" borderId="0" xfId="0" applyBorder="1" applyAlignment="1">
      <alignment/>
    </xf>
    <xf numFmtId="0" fontId="0" fillId="2" borderId="0" xfId="0" applyFill="1" applyBorder="1" applyAlignment="1">
      <alignment/>
    </xf>
    <xf numFmtId="0" fontId="0" fillId="0" borderId="0" xfId="0" applyFill="1" applyBorder="1" applyAlignment="1">
      <alignment/>
    </xf>
    <xf numFmtId="0" fontId="0" fillId="2" borderId="1" xfId="0" applyFill="1" applyBorder="1" applyAlignment="1">
      <alignment/>
    </xf>
    <xf numFmtId="0" fontId="0" fillId="0" borderId="0" xfId="0" applyAlignment="1">
      <alignment horizontal="center"/>
    </xf>
    <xf numFmtId="0" fontId="0" fillId="0" borderId="0" xfId="0" applyFill="1" applyAlignment="1">
      <alignment/>
    </xf>
    <xf numFmtId="0" fontId="1" fillId="0" borderId="0" xfId="0" applyFont="1" applyFill="1" applyBorder="1"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1" fillId="0" borderId="0" xfId="0" applyFont="1" applyBorder="1" applyAlignment="1">
      <alignment/>
    </xf>
    <xf numFmtId="0" fontId="0" fillId="2" borderId="0" xfId="0" applyFill="1" applyBorder="1" applyAlignment="1">
      <alignment horizontal="center"/>
    </xf>
    <xf numFmtId="0" fontId="8" fillId="2" borderId="0" xfId="0" applyFont="1" applyFill="1" applyBorder="1" applyAlignment="1">
      <alignment horizontal="center"/>
    </xf>
    <xf numFmtId="0" fontId="4" fillId="0" borderId="0" xfId="0" applyFont="1" applyFill="1" applyAlignment="1">
      <alignment/>
    </xf>
    <xf numFmtId="0" fontId="5" fillId="3" borderId="0" xfId="0" applyFont="1" applyFill="1" applyAlignment="1">
      <alignment/>
    </xf>
    <xf numFmtId="0" fontId="0" fillId="3" borderId="0" xfId="0" applyFill="1" applyAlignment="1">
      <alignment/>
    </xf>
    <xf numFmtId="22" fontId="0" fillId="3" borderId="0" xfId="0" applyNumberFormat="1" applyFill="1" applyAlignment="1">
      <alignment/>
    </xf>
    <xf numFmtId="0" fontId="0" fillId="4" borderId="0" xfId="0" applyFill="1" applyAlignment="1">
      <alignment/>
    </xf>
    <xf numFmtId="0" fontId="3" fillId="2" borderId="0" xfId="0" applyFont="1" applyFill="1" applyAlignment="1">
      <alignment/>
    </xf>
    <xf numFmtId="0" fontId="4" fillId="2" borderId="0" xfId="0" applyFont="1" applyFill="1" applyAlignment="1">
      <alignment/>
    </xf>
    <xf numFmtId="0" fontId="2" fillId="4" borderId="0" xfId="0" applyFont="1" applyFill="1" applyAlignment="1">
      <alignment/>
    </xf>
    <xf numFmtId="0" fontId="8" fillId="4" borderId="0" xfId="0" applyFont="1" applyFill="1" applyAlignment="1">
      <alignment/>
    </xf>
    <xf numFmtId="165" fontId="0" fillId="4" borderId="0" xfId="0" applyNumberFormat="1" applyFill="1" applyAlignment="1">
      <alignment/>
    </xf>
    <xf numFmtId="0" fontId="0" fillId="4" borderId="0" xfId="0" applyFill="1" applyBorder="1" applyAlignment="1">
      <alignment/>
    </xf>
    <xf numFmtId="0" fontId="0" fillId="4" borderId="0" xfId="0" applyFill="1" applyBorder="1" applyAlignment="1">
      <alignment/>
    </xf>
    <xf numFmtId="0" fontId="2" fillId="4" borderId="0" xfId="0" applyFont="1" applyFill="1" applyAlignment="1">
      <alignment horizontal="center"/>
    </xf>
    <xf numFmtId="0" fontId="0" fillId="4" borderId="0" xfId="0" applyFill="1" applyBorder="1" applyAlignment="1">
      <alignment horizontal="center"/>
    </xf>
    <xf numFmtId="0" fontId="1" fillId="4" borderId="0" xfId="0" applyFont="1" applyFill="1" applyAlignment="1">
      <alignment/>
    </xf>
    <xf numFmtId="0" fontId="8" fillId="4" borderId="0" xfId="0" applyFont="1" applyFill="1" applyAlignment="1">
      <alignment horizontal="center"/>
    </xf>
    <xf numFmtId="0" fontId="8" fillId="4" borderId="0" xfId="0" applyFont="1" applyFill="1" applyBorder="1" applyAlignment="1">
      <alignment horizontal="center"/>
    </xf>
    <xf numFmtId="0" fontId="1" fillId="4" borderId="0" xfId="0" applyFont="1" applyFill="1" applyBorder="1" applyAlignment="1">
      <alignment/>
    </xf>
    <xf numFmtId="0" fontId="0" fillId="4" borderId="1" xfId="0" applyFill="1" applyBorder="1" applyAlignment="1">
      <alignment/>
    </xf>
    <xf numFmtId="0" fontId="8" fillId="2" borderId="1" xfId="0" applyFont="1" applyFill="1" applyBorder="1" applyAlignment="1">
      <alignment horizontal="center"/>
    </xf>
    <xf numFmtId="0" fontId="11" fillId="3" borderId="0" xfId="0" applyFont="1" applyFill="1" applyAlignment="1">
      <alignment/>
    </xf>
    <xf numFmtId="0" fontId="12" fillId="2" borderId="0" xfId="0" applyFont="1" applyFill="1" applyAlignment="1">
      <alignment/>
    </xf>
    <xf numFmtId="0" fontId="0" fillId="4" borderId="0" xfId="0" applyFill="1" applyAlignment="1">
      <alignment horizontal="center"/>
    </xf>
    <xf numFmtId="0" fontId="2" fillId="2" borderId="2" xfId="0" applyFont="1" applyFill="1" applyBorder="1" applyAlignment="1">
      <alignment horizontal="center"/>
    </xf>
    <xf numFmtId="0" fontId="12" fillId="0" borderId="0" xfId="0" applyFont="1" applyFill="1" applyAlignment="1">
      <alignment/>
    </xf>
    <xf numFmtId="0" fontId="3" fillId="0" borderId="0" xfId="0" applyFont="1" applyFill="1" applyAlignment="1">
      <alignment/>
    </xf>
    <xf numFmtId="0" fontId="2"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0" fontId="0" fillId="2" borderId="6" xfId="0" applyFill="1" applyBorder="1" applyAlignment="1">
      <alignment/>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10" xfId="0" applyFont="1" applyFill="1" applyBorder="1" applyAlignment="1">
      <alignment horizontal="center"/>
    </xf>
    <xf numFmtId="0" fontId="0" fillId="4" borderId="6" xfId="0" applyFill="1" applyBorder="1" applyAlignment="1">
      <alignment/>
    </xf>
    <xf numFmtId="0" fontId="1" fillId="4" borderId="1" xfId="0" applyFont="1" applyFill="1" applyBorder="1" applyAlignment="1">
      <alignment/>
    </xf>
    <xf numFmtId="4" fontId="1" fillId="4" borderId="0" xfId="0" applyNumberFormat="1" applyFont="1" applyFill="1" applyBorder="1" applyAlignment="1">
      <alignment/>
    </xf>
    <xf numFmtId="167" fontId="1" fillId="4" borderId="0" xfId="0" applyNumberFormat="1" applyFont="1" applyFill="1" applyBorder="1" applyAlignment="1">
      <alignment/>
    </xf>
    <xf numFmtId="3" fontId="1" fillId="4" borderId="0" xfId="0" applyNumberFormat="1" applyFont="1" applyFill="1" applyBorder="1" applyAlignment="1">
      <alignment horizontal="right"/>
    </xf>
    <xf numFmtId="3" fontId="1" fillId="4" borderId="6" xfId="0" applyNumberFormat="1" applyFont="1" applyFill="1" applyBorder="1" applyAlignment="1">
      <alignment/>
    </xf>
    <xf numFmtId="0" fontId="1" fillId="4" borderId="7" xfId="0" applyFont="1" applyFill="1" applyBorder="1" applyAlignment="1">
      <alignment/>
    </xf>
    <xf numFmtId="4" fontId="1" fillId="4" borderId="8" xfId="0" applyNumberFormat="1" applyFont="1" applyFill="1" applyBorder="1" applyAlignment="1">
      <alignment/>
    </xf>
    <xf numFmtId="167" fontId="1" fillId="4" borderId="8" xfId="0" applyNumberFormat="1" applyFont="1" applyFill="1" applyBorder="1" applyAlignment="1">
      <alignment/>
    </xf>
    <xf numFmtId="3" fontId="1" fillId="4" borderId="8" xfId="0" applyNumberFormat="1" applyFont="1" applyFill="1" applyBorder="1" applyAlignment="1">
      <alignment horizontal="right"/>
    </xf>
    <xf numFmtId="3" fontId="1" fillId="4" borderId="9" xfId="0" applyNumberFormat="1" applyFon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2" fillId="5" borderId="1" xfId="0" applyFont="1" applyFill="1" applyBorder="1" applyAlignment="1">
      <alignment/>
    </xf>
    <xf numFmtId="0" fontId="0" fillId="5" borderId="0" xfId="0" applyFill="1" applyBorder="1" applyAlignment="1">
      <alignment/>
    </xf>
    <xf numFmtId="0" fontId="0" fillId="5" borderId="6" xfId="0" applyFill="1" applyBorder="1" applyAlignment="1">
      <alignment/>
    </xf>
    <xf numFmtId="0" fontId="0" fillId="5" borderId="1" xfId="0" applyFill="1" applyBorder="1" applyAlignment="1">
      <alignment/>
    </xf>
    <xf numFmtId="0" fontId="8" fillId="5" borderId="8" xfId="0" applyFont="1" applyFill="1" applyBorder="1" applyAlignment="1">
      <alignment/>
    </xf>
    <xf numFmtId="0" fontId="0" fillId="5" borderId="8" xfId="0" applyFill="1" applyBorder="1" applyAlignment="1">
      <alignment/>
    </xf>
    <xf numFmtId="0" fontId="0" fillId="5" borderId="0" xfId="0" applyFill="1" applyBorder="1" applyAlignment="1">
      <alignment/>
    </xf>
    <xf numFmtId="0" fontId="8" fillId="5" borderId="0" xfId="0" applyFont="1" applyFill="1" applyBorder="1" applyAlignment="1">
      <alignment/>
    </xf>
    <xf numFmtId="0" fontId="13" fillId="5" borderId="0" xfId="0" applyFont="1" applyFill="1" applyBorder="1" applyAlignment="1">
      <alignment horizontal="center"/>
    </xf>
    <xf numFmtId="0" fontId="0" fillId="5" borderId="0" xfId="0" applyFill="1" applyBorder="1" applyAlignment="1">
      <alignment horizontal="center"/>
    </xf>
    <xf numFmtId="0" fontId="6" fillId="5" borderId="8" xfId="0" applyFont="1" applyFill="1" applyBorder="1" applyAlignment="1">
      <alignment horizontal="center"/>
    </xf>
    <xf numFmtId="0" fontId="9" fillId="5" borderId="8" xfId="0" applyFont="1" applyFill="1" applyBorder="1" applyAlignment="1">
      <alignment horizontal="center"/>
    </xf>
    <xf numFmtId="0" fontId="10" fillId="5" borderId="8" xfId="0" applyFont="1" applyFill="1" applyBorder="1" applyAlignment="1">
      <alignment horizontal="center"/>
    </xf>
    <xf numFmtId="0" fontId="0" fillId="5" borderId="8" xfId="0" applyFont="1" applyFill="1" applyBorder="1" applyAlignment="1">
      <alignment/>
    </xf>
    <xf numFmtId="0" fontId="0" fillId="5" borderId="8" xfId="0" applyFont="1" applyFill="1" applyBorder="1" applyAlignment="1">
      <alignment horizontal="center"/>
    </xf>
    <xf numFmtId="0" fontId="1" fillId="5" borderId="0" xfId="0" applyFont="1" applyFill="1" applyBorder="1" applyAlignment="1">
      <alignment/>
    </xf>
    <xf numFmtId="0" fontId="0" fillId="5" borderId="0" xfId="0" applyFill="1" applyAlignment="1">
      <alignment/>
    </xf>
    <xf numFmtId="0" fontId="0" fillId="5" borderId="7" xfId="0" applyFill="1" applyBorder="1" applyAlignment="1">
      <alignment/>
    </xf>
    <xf numFmtId="0" fontId="1" fillId="5" borderId="8" xfId="0" applyFont="1" applyFill="1" applyBorder="1" applyAlignment="1">
      <alignment/>
    </xf>
    <xf numFmtId="0" fontId="0" fillId="5" borderId="9" xfId="0" applyFill="1" applyBorder="1" applyAlignment="1">
      <alignment/>
    </xf>
    <xf numFmtId="0" fontId="9" fillId="2" borderId="11" xfId="0" applyFont="1" applyFill="1" applyBorder="1" applyAlignment="1">
      <alignment horizontal="center"/>
    </xf>
    <xf numFmtId="0" fontId="1" fillId="0" borderId="8" xfId="0" applyFont="1" applyFill="1" applyBorder="1" applyAlignment="1" applyProtection="1">
      <alignment/>
      <protection locked="0"/>
    </xf>
    <xf numFmtId="165" fontId="1" fillId="0" borderId="8" xfId="0" applyNumberFormat="1" applyFont="1" applyFill="1" applyBorder="1" applyAlignment="1" applyProtection="1">
      <alignment horizontal="center"/>
      <protection locked="0"/>
    </xf>
    <xf numFmtId="166" fontId="1" fillId="0" borderId="8" xfId="0" applyNumberFormat="1" applyFont="1" applyFill="1" applyBorder="1" applyAlignment="1" applyProtection="1">
      <alignment/>
      <protection locked="0"/>
    </xf>
    <xf numFmtId="0" fontId="1" fillId="0" borderId="8" xfId="0" applyFont="1" applyFill="1" applyBorder="1" applyAlignment="1" applyProtection="1">
      <alignment horizontal="center"/>
      <protection locked="0"/>
    </xf>
    <xf numFmtId="4" fontId="1" fillId="0" borderId="7" xfId="0" applyNumberFormat="1" applyFont="1" applyFill="1" applyBorder="1" applyAlignment="1" applyProtection="1">
      <alignment/>
      <protection locked="0"/>
    </xf>
    <xf numFmtId="4" fontId="1" fillId="0" borderId="8" xfId="0" applyNumberFormat="1" applyFont="1" applyFill="1" applyBorder="1" applyAlignment="1" applyProtection="1">
      <alignment/>
      <protection locked="0"/>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protection hidden="1"/>
    </xf>
    <xf numFmtId="0" fontId="1" fillId="0" borderId="8" xfId="0" applyFont="1" applyBorder="1" applyAlignment="1" applyProtection="1">
      <alignment horizontal="center"/>
      <protection hidden="1"/>
    </xf>
    <xf numFmtId="43" fontId="0" fillId="0" borderId="0" xfId="0" applyNumberFormat="1" applyFont="1" applyFill="1" applyBorder="1" applyAlignment="1" applyProtection="1">
      <alignment/>
      <protection hidden="1"/>
    </xf>
    <xf numFmtId="49" fontId="1" fillId="0" borderId="8" xfId="0" applyNumberFormat="1" applyFont="1" applyFill="1" applyBorder="1" applyAlignment="1" applyProtection="1">
      <alignment horizontal="right"/>
      <protection locked="0"/>
    </xf>
    <xf numFmtId="14" fontId="0" fillId="0" borderId="0" xfId="0" applyNumberFormat="1" applyAlignment="1">
      <alignment/>
    </xf>
    <xf numFmtId="169" fontId="0" fillId="0" borderId="0" xfId="0" applyNumberFormat="1" applyAlignment="1">
      <alignment/>
    </xf>
    <xf numFmtId="0" fontId="2" fillId="0" borderId="8" xfId="0" applyFont="1" applyBorder="1" applyAlignment="1">
      <alignment horizontal="center"/>
    </xf>
    <xf numFmtId="0" fontId="2" fillId="5" borderId="8" xfId="0" applyFont="1" applyFill="1" applyBorder="1" applyAlignment="1">
      <alignment/>
    </xf>
    <xf numFmtId="49" fontId="0" fillId="4" borderId="0" xfId="0" applyNumberFormat="1" applyFill="1" applyAlignment="1">
      <alignment/>
    </xf>
    <xf numFmtId="49" fontId="0" fillId="0" borderId="0" xfId="0" applyNumberFormat="1" applyAlignment="1">
      <alignment/>
    </xf>
    <xf numFmtId="0" fontId="0" fillId="6" borderId="0" xfId="0" applyFill="1" applyAlignment="1">
      <alignment/>
    </xf>
    <xf numFmtId="0" fontId="2" fillId="6" borderId="0" xfId="0" applyFont="1" applyFill="1" applyAlignment="1">
      <alignment horizontal="center"/>
    </xf>
    <xf numFmtId="49" fontId="0" fillId="6" borderId="0" xfId="0" applyNumberFormat="1" applyFill="1" applyAlignment="1">
      <alignment/>
    </xf>
    <xf numFmtId="0" fontId="16" fillId="6" borderId="0" xfId="0" applyFont="1" applyFill="1" applyAlignment="1">
      <alignment/>
    </xf>
    <xf numFmtId="0" fontId="2" fillId="6" borderId="8" xfId="0" applyFont="1" applyFill="1" applyBorder="1" applyAlignment="1">
      <alignment horizontal="center"/>
    </xf>
    <xf numFmtId="0" fontId="0" fillId="6" borderId="0" xfId="0" applyFill="1" applyAlignment="1">
      <alignment horizontal="center"/>
    </xf>
    <xf numFmtId="170" fontId="1" fillId="0" borderId="8" xfId="0" applyNumberFormat="1" applyFont="1" applyFill="1" applyBorder="1" applyAlignment="1" applyProtection="1">
      <alignment horizontal="center"/>
      <protection locked="0"/>
    </xf>
    <xf numFmtId="0" fontId="0" fillId="0" borderId="0" xfId="0" applyFill="1" applyAlignment="1" applyProtection="1">
      <alignment/>
      <protection hidden="1"/>
    </xf>
    <xf numFmtId="0" fontId="2" fillId="0" borderId="0" xfId="0" applyFont="1" applyAlignment="1" applyProtection="1">
      <alignment horizontal="center"/>
      <protection hidden="1"/>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4" fontId="1" fillId="0" borderId="9" xfId="0" applyNumberFormat="1" applyFont="1" applyFill="1" applyBorder="1" applyAlignment="1" applyProtection="1">
      <alignment/>
      <protection locked="0"/>
    </xf>
    <xf numFmtId="38" fontId="1" fillId="0" borderId="8" xfId="0" applyNumberFormat="1" applyFont="1" applyFill="1" applyBorder="1" applyAlignment="1" applyProtection="1">
      <alignment horizontal="center"/>
      <protection locked="0"/>
    </xf>
    <xf numFmtId="166" fontId="1" fillId="4" borderId="0" xfId="0" applyNumberFormat="1" applyFont="1" applyFill="1" applyBorder="1" applyAlignment="1">
      <alignment/>
    </xf>
    <xf numFmtId="166" fontId="1" fillId="4" borderId="8" xfId="0" applyNumberFormat="1" applyFont="1" applyFill="1" applyBorder="1" applyAlignment="1">
      <alignment/>
    </xf>
    <xf numFmtId="173" fontId="1" fillId="4" borderId="0" xfId="0" applyNumberFormat="1" applyFont="1" applyFill="1" applyAlignment="1">
      <alignment/>
    </xf>
    <xf numFmtId="173" fontId="1" fillId="4" borderId="8" xfId="0" applyNumberFormat="1" applyFont="1" applyFill="1" applyBorder="1" applyAlignment="1">
      <alignment/>
    </xf>
    <xf numFmtId="38" fontId="1" fillId="4" borderId="0" xfId="0" applyNumberFormat="1"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38" fontId="1" fillId="0" borderId="14" xfId="0" applyNumberFormat="1"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5" xfId="0" applyFont="1" applyFill="1" applyBorder="1" applyAlignment="1" applyProtection="1">
      <alignment horizontal="left"/>
      <protection locked="0"/>
    </xf>
    <xf numFmtId="0" fontId="14" fillId="0" borderId="15" xfId="20" applyFont="1" applyFill="1" applyBorder="1" applyAlignment="1" applyProtection="1">
      <alignment horizontal="left"/>
      <protection locked="0"/>
    </xf>
    <xf numFmtId="0" fontId="1" fillId="0" borderId="1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15" fillId="2" borderId="4" xfId="0" applyFon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0" fillId="5" borderId="0" xfId="0" applyFill="1" applyBorder="1" applyAlignment="1">
      <alignment horizontal="center"/>
    </xf>
    <xf numFmtId="0" fontId="13" fillId="5" borderId="0" xfId="0" applyFont="1" applyFill="1" applyBorder="1" applyAlignment="1">
      <alignment horizontal="center"/>
    </xf>
    <xf numFmtId="0" fontId="2" fillId="2" borderId="4" xfId="0" applyFont="1" applyFill="1" applyBorder="1" applyAlignment="1">
      <alignment horizontal="center"/>
    </xf>
    <xf numFmtId="0" fontId="0" fillId="2" borderId="4"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57150</xdr:rowOff>
    </xdr:from>
    <xdr:to>
      <xdr:col>12</xdr:col>
      <xdr:colOff>419100</xdr:colOff>
      <xdr:row>128</xdr:row>
      <xdr:rowOff>38100</xdr:rowOff>
    </xdr:to>
    <xdr:sp>
      <xdr:nvSpPr>
        <xdr:cNvPr id="1" name="TextBox 7"/>
        <xdr:cNvSpPr txBox="1">
          <a:spLocks noChangeArrowheads="1"/>
        </xdr:cNvSpPr>
      </xdr:nvSpPr>
      <xdr:spPr>
        <a:xfrm>
          <a:off x="133350" y="523875"/>
          <a:ext cx="7077075" cy="202215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About</a:t>
          </a:r>
          <a:r>
            <a:rPr lang="en-US" cap="none" sz="1000" b="0" i="0" u="none" baseline="0">
              <a:latin typeface="Arial"/>
              <a:ea typeface="Arial"/>
              <a:cs typeface="Arial"/>
            </a:rPr>
            <a:t>
This template allows engine manufacturers to submit production line testing data in a simple, consistent format.  Based on the information entered by the submitter, the template performs the required CumSum and sample size calculations and displays the current status of the test.
It is intended that a copy of this template be created for each engine family for which you are required to report production line testing results.  Please include the engine family name in the submission file name.  40 CFR Part 90.709 (e)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 
Please note that the instructions in this document are specific to the Small SI template.
</a:t>
          </a:r>
          <a:r>
            <a:rPr lang="en-US" cap="none" sz="1000" b="1" i="0" u="none" baseline="0">
              <a:latin typeface="Arial"/>
              <a:ea typeface="Arial"/>
              <a:cs typeface="Arial"/>
            </a:rPr>
            <a:t>II.  General</a:t>
          </a:r>
          <a:r>
            <a:rPr lang="en-US" cap="none" sz="1000" b="0" i="0" u="none" baseline="0">
              <a:latin typeface="Arial"/>
              <a:ea typeface="Arial"/>
              <a:cs typeface="Arial"/>
            </a:rPr>
            <a:t>
● The primary worksheet for entering production line testing data is the worksheet labeled 'Submission Template.'  You may only modify values in cells that are white.  All other cells contain either labels or calculated values.
● The 'Notes' worksheet provides space for a manufacturer to provide any additional notes or relevant information for the engine family's production line testing information.
● The resulting calculations, including an indication of whether the test results yield a status of Pass, Fail or Open, are displayed in the 'Calculations' worksheet.
</a:t>
          </a:r>
          <a:r>
            <a:rPr lang="en-US" cap="none" sz="1000" b="1" i="0" u="none" baseline="0">
              <a:latin typeface="Arial"/>
              <a:ea typeface="Arial"/>
              <a:cs typeface="Arial"/>
            </a:rPr>
            <a:t>III.  Entering PLT Test Information</a:t>
          </a:r>
          <a:r>
            <a:rPr lang="en-US" cap="none" sz="1000" b="0" i="0" u="none" baseline="0">
              <a:latin typeface="Arial"/>
              <a:ea typeface="Arial"/>
              <a:cs typeface="Arial"/>
            </a:rPr>
            <a:t>
At the top of the 'Submission Template' worksheet, there are spaces to enter general information about the production line test you are reporting.  Please provide as much information as possible.  These fields include:
● Manufacturer contact information;
● Engine family identifier;
● Projected annual production volume;
● Indication of whether CO testing is required; and
● Indication of whether the test data apply to a carry over engine family.
If you have indicated in the template that the engine family is a carry-over engine family, for the first engine test, enter the results of the final engine test from the previous year's equivalent engine family.  Your required sample size will be calculated based on this.  If you have indicated that the engine family is a carry-over engine family, the first row in the calculations worksheet will appear in pink.
</a:t>
          </a:r>
          <a:r>
            <a:rPr lang="en-US" cap="none" sz="1000" b="1" i="0" u="none" baseline="0">
              <a:latin typeface="Arial"/>
              <a:ea typeface="Arial"/>
              <a:cs typeface="Arial"/>
            </a:rPr>
            <a:t>IV.  Entering PLT Engine Test Results</a:t>
          </a:r>
          <a:r>
            <a:rPr lang="en-US" cap="none" sz="1000" b="0" i="0" u="none" baseline="0">
              <a:latin typeface="Arial"/>
              <a:ea typeface="Arial"/>
              <a:cs typeface="Arial"/>
            </a:rPr>
            <a:t>
 Each PLT test is comprised of multiple tests of individual engines within the engine family being tested.  Begin entering your data in the first row (beginning in cell D23) of the 'Submission Template' worksheet.  Be sure to enter specific engine tests in the order in which they occurred, as the template's CumSum calculations depend on the correct order.  In addition, please do not skip rows as you enter your results.
 The following data fields are available for each engine test.  Fields that are required by federal regulations and for valid CumSum calculations are indicated.  The official reporting requirements can be found in 40 CFR Part 90.709 (e).
● Test Number (required); this should be numeric and sequential
● Test Date (required)
● Test Time
● Test Quarter 
● Engine ID (required)
● Build Date (required)
● Service Hours Accumulation (required)
● Service Hours Location (required)
● Include in CumSum? Indicator (required)
● HC+NOx Initial Result (required)
● HC+NOx Final Result (required)
● HC+NOx Emission Limit or FEL (required)
● HC+NOx Unit of measure [g/bhp-hr or g/kW-hr]
● HC+NOx Deterioration Factor
● CO Initial Result 
● CO Final Result 
● CO Emission Limit or FEL 
● CO Unit of measure [g/bhp-hr or g/kW-hr]
● CO Deterioration Factor
● Test Location
● Test Contact
● Invalid Test Indicator (required -- must be yes if test is declared invalid)
● Invalid Reason
● Failure Reason
● Remedy
● Repairs
● Test Comments
</a:t>
          </a:r>
          <a:r>
            <a:rPr lang="en-US" cap="none" sz="1000" b="1" i="0" u="none" baseline="0">
              <a:latin typeface="Arial"/>
              <a:ea typeface="Arial"/>
              <a:cs typeface="Arial"/>
            </a:rPr>
            <a:t>V.  The Calculations Worksheet</a:t>
          </a:r>
          <a:r>
            <a:rPr lang="en-US" cap="none" sz="1000" b="0" i="0" u="none" baseline="0">
              <a:latin typeface="Arial"/>
              <a:ea typeface="Arial"/>
              <a:cs typeface="Arial"/>
            </a:rPr>
            <a:t>
 The 'Calculations' worksheet checks the data that you enter and attempts to determine the current status of your PLT test.  Your test will appear to be in exactly one of three possible statuses -- FAIL, PASS, or OPEN.
● FAIL:  Your PLT Test will be in a failing status if, for one or more pollutants, you had consecutive engine tests in which the calculated CumSum statistic exceeds the calculated Action Limit value.  Once a test has reached a fail status, subsequent tests will not change it.
● PASS:  Your PLT Test will be a passing status if, for all required pollutants, the actual number of included engine tests (n) is greater than or equal to the required test sample size (N), and for all required pollutants, the mean result is less than or equal to the provided emission limit or FEL.  
● OPEN:  Your PLT Test will remain in an open status if it has not yet reached a fail or pass status.
</a:t>
          </a:r>
          <a:r>
            <a:rPr lang="en-US" cap="none" sz="1000" b="1" i="0" u="none" baseline="0">
              <a:latin typeface="Arial"/>
              <a:ea typeface="Arial"/>
              <a:cs typeface="Arial"/>
            </a:rPr>
            <a:t>VI.  Troubleshooting</a:t>
          </a:r>
          <a:r>
            <a:rPr lang="en-US" cap="none" sz="1000" b="0" i="0" u="none" baseline="0">
              <a:latin typeface="Arial"/>
              <a:ea typeface="Arial"/>
              <a:cs typeface="Arial"/>
            </a:rPr>
            <a:t>
 If you are experiencing odd or unexpected results in the 'Calculations' worksheet, please check the following:
● Have you entered all engine tests sequentially without skipping rows?
● For each engine test, have you entered the Final Result and Emission Limit, and have you indicated if the test is included in CumSum?
● Have you inadvertently marked an included test as Invalid?
● Remember that if CO testing is required, you must continue to test both pollutants until both have met their sample size requirement (N).
● If the required sample size does not appear to be calculating correctly, verify that you have not entered a low Projected Annual Production 
EPA Form No.: 5900-123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xdr:row>
      <xdr:rowOff>66675</xdr:rowOff>
    </xdr:from>
    <xdr:to>
      <xdr:col>12</xdr:col>
      <xdr:colOff>590550</xdr:colOff>
      <xdr:row>125</xdr:row>
      <xdr:rowOff>104775</xdr:rowOff>
    </xdr:to>
    <xdr:sp>
      <xdr:nvSpPr>
        <xdr:cNvPr id="1" name="TextBox 1"/>
        <xdr:cNvSpPr txBox="1">
          <a:spLocks noChangeArrowheads="1"/>
        </xdr:cNvSpPr>
      </xdr:nvSpPr>
      <xdr:spPr>
        <a:xfrm>
          <a:off x="276225" y="704850"/>
          <a:ext cx="7077075" cy="1963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any additional notes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Z5"/>
  <sheetViews>
    <sheetView showGridLines="0" tabSelected="1" workbookViewId="0" topLeftCell="A1">
      <selection activeCell="P120" sqref="P120"/>
    </sheetView>
  </sheetViews>
  <sheetFormatPr defaultColWidth="9.140625" defaultRowHeight="12.75"/>
  <cols>
    <col min="1" max="1" width="1.28515625" style="0" customWidth="1"/>
  </cols>
  <sheetData>
    <row r="1" ht="3.75" customHeight="1"/>
    <row r="2" spans="2:26" ht="18.75">
      <c r="B2" s="37" t="s">
        <v>0</v>
      </c>
      <c r="C2" s="18"/>
      <c r="D2" s="19"/>
      <c r="E2" s="19"/>
      <c r="F2" s="19"/>
      <c r="G2" s="20"/>
      <c r="H2" s="19"/>
      <c r="I2" s="19"/>
      <c r="J2" s="19"/>
      <c r="K2" s="19"/>
      <c r="L2" s="19"/>
      <c r="M2" s="19"/>
      <c r="N2" s="19"/>
      <c r="O2" s="19"/>
      <c r="P2" s="19"/>
      <c r="Q2" s="19"/>
      <c r="R2" s="19"/>
      <c r="S2" s="19"/>
      <c r="T2" s="19"/>
      <c r="U2" s="19"/>
      <c r="V2" s="19"/>
      <c r="W2" s="19"/>
      <c r="X2" s="19"/>
      <c r="Y2" s="19"/>
      <c r="Z2" s="19"/>
    </row>
    <row r="3" spans="2:26" ht="14.25">
      <c r="B3" s="38" t="s">
        <v>82</v>
      </c>
      <c r="C3" s="22"/>
      <c r="D3" s="23"/>
      <c r="E3" s="23"/>
      <c r="F3" s="23"/>
      <c r="G3" s="23"/>
      <c r="H3" s="23"/>
      <c r="I3" s="23"/>
      <c r="J3" s="23"/>
      <c r="K3" s="23"/>
      <c r="L3" s="23"/>
      <c r="M3" s="23"/>
      <c r="N3" s="23"/>
      <c r="O3" s="23"/>
      <c r="P3" s="23"/>
      <c r="Q3" s="23"/>
      <c r="R3" s="23"/>
      <c r="S3" s="23"/>
      <c r="T3" s="23"/>
      <c r="U3" s="23"/>
      <c r="V3" s="23"/>
      <c r="W3" s="23"/>
      <c r="X3" s="23"/>
      <c r="Y3" s="23"/>
      <c r="Z3" s="23"/>
    </row>
    <row r="4" ht="12.75">
      <c r="N4" t="s">
        <v>110</v>
      </c>
    </row>
    <row r="5" ht="12.75">
      <c r="N5" t="s">
        <v>111</v>
      </c>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A122"/>
  <sheetViews>
    <sheetView showGridLines="0" workbookViewId="0" topLeftCell="A1">
      <pane ySplit="21" topLeftCell="BM65" activePane="bottomLeft" state="frozen"/>
      <selection pane="topLeft" activeCell="A1" sqref="A1"/>
      <selection pane="bottomLeft" activeCell="G7" sqref="G7:J7"/>
    </sheetView>
  </sheetViews>
  <sheetFormatPr defaultColWidth="9.140625" defaultRowHeight="12.75"/>
  <cols>
    <col min="1" max="1" width="1.28515625" style="0" customWidth="1"/>
    <col min="2" max="2" width="2.140625" style="0" customWidth="1"/>
    <col min="3" max="3" width="3.57421875" style="0" customWidth="1"/>
    <col min="4" max="6" width="9.28125" style="0" customWidth="1"/>
    <col min="7" max="7" width="6.7109375" style="0" customWidth="1"/>
    <col min="9" max="9" width="11.57421875" style="0" customWidth="1"/>
    <col min="10" max="10" width="10.8515625" style="0" customWidth="1"/>
    <col min="12" max="12" width="9.7109375" style="0" customWidth="1"/>
    <col min="14" max="14" width="10.140625" style="0" customWidth="1"/>
    <col min="15" max="15" width="9.8515625" style="0" customWidth="1"/>
    <col min="16" max="16" width="7.28125" style="0" customWidth="1"/>
    <col min="17" max="17" width="9.28125" style="0" customWidth="1"/>
    <col min="18" max="18" width="10.57421875" style="0" customWidth="1"/>
    <col min="19" max="19" width="11.28125" style="0" customWidth="1"/>
    <col min="20" max="20" width="10.7109375" style="0" customWidth="1"/>
    <col min="21" max="21" width="6.8515625" style="0" customWidth="1"/>
    <col min="22" max="22" width="8.421875" style="0" customWidth="1"/>
    <col min="23" max="25" width="14.140625" style="0" customWidth="1"/>
    <col min="26" max="26" width="15.421875" style="0" customWidth="1"/>
    <col min="27" max="27" width="17.8515625" style="0" customWidth="1"/>
    <col min="28" max="28" width="13.57421875" style="0" customWidth="1"/>
    <col min="29" max="29" width="10.421875" style="0" customWidth="1"/>
    <col min="30" max="30" width="15.7109375" style="0" customWidth="1"/>
    <col min="31" max="31" width="6.7109375" style="0" customWidth="1"/>
    <col min="32" max="32" width="4.8515625" style="0" customWidth="1"/>
    <col min="33" max="33" width="2.7109375" style="0" customWidth="1"/>
    <col min="34" max="34" width="3.140625" style="0" hidden="1" customWidth="1"/>
    <col min="35" max="35" width="9.140625" style="0" hidden="1" customWidth="1"/>
    <col min="36" max="36" width="10.7109375" style="0" hidden="1" customWidth="1"/>
    <col min="37" max="37" width="12.421875" style="0" hidden="1" customWidth="1"/>
    <col min="38" max="38" width="12.57421875" style="0" hidden="1" customWidth="1"/>
    <col min="39" max="39" width="14.00390625" style="0" hidden="1" customWidth="1"/>
    <col min="40" max="40" width="13.140625" style="0" hidden="1" customWidth="1"/>
    <col min="41" max="41" width="11.57421875" style="0" hidden="1" customWidth="1"/>
    <col min="42" max="45" width="9.140625" style="0" hidden="1" customWidth="1"/>
    <col min="46" max="46" width="10.140625" style="2" customWidth="1"/>
    <col min="47" max="47" width="9.00390625" style="0" customWidth="1"/>
    <col min="61" max="61" width="11.8515625" style="0" customWidth="1"/>
    <col min="62" max="62" width="10.421875" style="0" customWidth="1"/>
  </cols>
  <sheetData>
    <row r="1" ht="3.75" customHeight="1">
      <c r="AT1"/>
    </row>
    <row r="2" spans="2:56" ht="18.75">
      <c r="B2" s="37" t="s">
        <v>0</v>
      </c>
      <c r="C2" s="18"/>
      <c r="D2" s="19"/>
      <c r="E2" s="19"/>
      <c r="F2" s="19"/>
      <c r="G2" s="19"/>
      <c r="H2" s="20"/>
      <c r="I2" s="19"/>
      <c r="J2" s="19"/>
      <c r="K2" s="19"/>
      <c r="L2" s="19"/>
      <c r="M2" s="19"/>
      <c r="N2" s="19"/>
      <c r="O2" s="19"/>
      <c r="P2" s="19"/>
      <c r="Q2" s="19"/>
      <c r="R2" s="19"/>
      <c r="S2" s="19"/>
      <c r="T2" s="19"/>
      <c r="U2" s="19"/>
      <c r="V2" s="19"/>
      <c r="W2" s="19"/>
      <c r="X2" s="19"/>
      <c r="Y2" s="19"/>
      <c r="Z2" s="19"/>
      <c r="AA2" s="19"/>
      <c r="AB2" s="19"/>
      <c r="AC2" s="19"/>
      <c r="AD2" s="19"/>
      <c r="AE2" s="19"/>
      <c r="AF2" s="7"/>
      <c r="AG2" s="7"/>
      <c r="AH2" s="7"/>
      <c r="AI2" s="7"/>
      <c r="AJ2" s="7"/>
      <c r="AK2" s="7"/>
      <c r="AL2" s="7"/>
      <c r="AM2" s="7"/>
      <c r="AN2" s="7"/>
      <c r="AO2" s="7"/>
      <c r="AP2" s="7"/>
      <c r="AQ2" s="7"/>
      <c r="AR2" s="7"/>
      <c r="AS2" s="7"/>
      <c r="AT2" s="7"/>
      <c r="AU2" s="7"/>
      <c r="AV2" s="7"/>
      <c r="AW2" s="7"/>
      <c r="AX2" s="7"/>
      <c r="AY2" s="7"/>
      <c r="AZ2" s="7"/>
      <c r="BA2" s="7"/>
      <c r="BB2" s="7"/>
      <c r="BC2" s="7"/>
      <c r="BD2" s="7"/>
    </row>
    <row r="3" spans="2:235" ht="13.5" customHeight="1">
      <c r="B3" s="38" t="s">
        <v>100</v>
      </c>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17"/>
      <c r="AG3" s="17"/>
      <c r="AI3" s="17"/>
      <c r="AJ3" s="17"/>
      <c r="AK3" s="17"/>
      <c r="AL3" s="17"/>
      <c r="AM3" s="17"/>
      <c r="AN3" s="17"/>
      <c r="AO3" s="17"/>
      <c r="AP3" s="17"/>
      <c r="AQ3" s="17"/>
      <c r="AR3" s="17"/>
      <c r="AS3" s="17"/>
      <c r="AT3" s="17"/>
      <c r="AU3" s="17"/>
      <c r="AV3" s="17"/>
      <c r="AW3" s="17"/>
      <c r="AX3" s="17"/>
      <c r="AY3" s="17"/>
      <c r="AZ3" s="17"/>
      <c r="BA3" s="17"/>
      <c r="BB3" s="17"/>
      <c r="BC3" s="7"/>
      <c r="BD3" s="7"/>
      <c r="IA3" t="s">
        <v>44</v>
      </c>
    </row>
    <row r="4" spans="2:235" ht="3"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T4"/>
      <c r="IA4" t="s">
        <v>45</v>
      </c>
    </row>
    <row r="5" spans="2:46" ht="12.75">
      <c r="B5" s="21"/>
      <c r="C5" s="24" t="s">
        <v>6</v>
      </c>
      <c r="D5" s="21"/>
      <c r="E5" s="21"/>
      <c r="F5" s="21"/>
      <c r="G5" s="21"/>
      <c r="H5" s="21"/>
      <c r="I5" s="21"/>
      <c r="J5" s="21"/>
      <c r="K5" s="21"/>
      <c r="L5" s="21"/>
      <c r="M5" s="21"/>
      <c r="N5" s="21"/>
      <c r="O5" s="21"/>
      <c r="P5" s="21"/>
      <c r="Q5" s="21"/>
      <c r="R5" s="21"/>
      <c r="S5" s="21"/>
      <c r="T5" s="21"/>
      <c r="U5" s="107"/>
      <c r="V5" s="21"/>
      <c r="W5" s="21"/>
      <c r="X5" s="21"/>
      <c r="Y5" s="21"/>
      <c r="Z5" s="21"/>
      <c r="AA5" s="21"/>
      <c r="AB5" s="21"/>
      <c r="AC5" s="21"/>
      <c r="AD5" s="21"/>
      <c r="AE5" s="21"/>
      <c r="AT5"/>
    </row>
    <row r="6" spans="2:46" ht="4.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T6"/>
    </row>
    <row r="7" spans="2:46" ht="12.75">
      <c r="B7" s="21"/>
      <c r="C7" s="21"/>
      <c r="D7" s="25" t="s">
        <v>1</v>
      </c>
      <c r="E7" s="21"/>
      <c r="F7" s="21"/>
      <c r="G7" s="140"/>
      <c r="H7" s="140"/>
      <c r="I7" s="140"/>
      <c r="J7" s="140"/>
      <c r="K7" s="21"/>
      <c r="L7" s="25" t="s">
        <v>2</v>
      </c>
      <c r="M7" s="21"/>
      <c r="N7" s="27"/>
      <c r="O7" s="128"/>
      <c r="P7" s="142"/>
      <c r="Q7" s="143"/>
      <c r="R7" s="21"/>
      <c r="S7" s="21"/>
      <c r="T7" s="21"/>
      <c r="U7" s="21"/>
      <c r="V7" s="21"/>
      <c r="W7" s="21"/>
      <c r="X7" s="21"/>
      <c r="Y7" s="21"/>
      <c r="Z7" s="21"/>
      <c r="AA7" s="21"/>
      <c r="AB7" s="21"/>
      <c r="AC7" s="21"/>
      <c r="AD7" s="21"/>
      <c r="AE7" s="21"/>
      <c r="AT7"/>
    </row>
    <row r="8" spans="2:46" ht="12.75">
      <c r="B8" s="21"/>
      <c r="C8" s="21"/>
      <c r="D8" s="25" t="s">
        <v>3</v>
      </c>
      <c r="E8" s="21"/>
      <c r="F8" s="21"/>
      <c r="G8" s="140"/>
      <c r="H8" s="140"/>
      <c r="I8" s="140"/>
      <c r="J8" s="140"/>
      <c r="K8" s="21"/>
      <c r="L8" s="25" t="s">
        <v>55</v>
      </c>
      <c r="M8" s="21"/>
      <c r="N8" s="21"/>
      <c r="O8" s="127"/>
      <c r="P8" s="127"/>
      <c r="Q8" s="129"/>
      <c r="R8" s="21"/>
      <c r="S8" s="21"/>
      <c r="T8" s="21"/>
      <c r="U8" s="21"/>
      <c r="V8" s="21"/>
      <c r="W8" s="21"/>
      <c r="X8" s="21"/>
      <c r="Y8" s="21"/>
      <c r="Z8" s="21"/>
      <c r="AA8" s="21"/>
      <c r="AB8" s="21"/>
      <c r="AC8" s="21"/>
      <c r="AD8" s="21"/>
      <c r="AE8" s="21"/>
      <c r="AT8"/>
    </row>
    <row r="9" spans="2:46" ht="12.75">
      <c r="B9" s="21"/>
      <c r="C9" s="21"/>
      <c r="D9" s="25" t="s">
        <v>4</v>
      </c>
      <c r="E9" s="21"/>
      <c r="F9" s="21"/>
      <c r="G9" s="141"/>
      <c r="H9" s="140"/>
      <c r="I9" s="140"/>
      <c r="J9" s="140"/>
      <c r="K9" s="21"/>
      <c r="L9" s="25" t="s">
        <v>99</v>
      </c>
      <c r="M9" s="21"/>
      <c r="N9" s="21"/>
      <c r="O9" s="21"/>
      <c r="P9" s="21"/>
      <c r="Q9" s="130"/>
      <c r="R9" s="21"/>
      <c r="S9" s="39"/>
      <c r="T9" s="39"/>
      <c r="U9" s="21"/>
      <c r="V9" s="21"/>
      <c r="W9" s="21"/>
      <c r="X9" s="21"/>
      <c r="Y9" s="21"/>
      <c r="Z9" s="21"/>
      <c r="AA9" s="21"/>
      <c r="AB9" s="21"/>
      <c r="AC9" s="21"/>
      <c r="AD9" s="21"/>
      <c r="AE9" s="21"/>
      <c r="AT9"/>
    </row>
    <row r="10" spans="2:46" ht="12.75">
      <c r="B10" s="21"/>
      <c r="C10" s="21"/>
      <c r="D10" s="25" t="s">
        <v>5</v>
      </c>
      <c r="E10" s="21"/>
      <c r="F10" s="21"/>
      <c r="G10" s="140"/>
      <c r="H10" s="140"/>
      <c r="I10" s="140"/>
      <c r="J10" s="140"/>
      <c r="K10" s="21"/>
      <c r="L10" s="25" t="s">
        <v>97</v>
      </c>
      <c r="M10" s="21"/>
      <c r="N10" s="21"/>
      <c r="O10" s="21"/>
      <c r="P10" s="21"/>
      <c r="Q10" s="130"/>
      <c r="R10" s="21"/>
      <c r="S10" s="21"/>
      <c r="T10" s="21"/>
      <c r="U10" s="21"/>
      <c r="V10" s="21"/>
      <c r="W10" s="21"/>
      <c r="X10" s="21"/>
      <c r="Y10" s="21"/>
      <c r="Z10" s="21"/>
      <c r="AA10" s="21"/>
      <c r="AB10" s="21"/>
      <c r="AC10" s="21"/>
      <c r="AD10" s="21"/>
      <c r="AE10" s="21"/>
      <c r="AT10"/>
    </row>
    <row r="11" spans="2:46" ht="12.75" customHeight="1">
      <c r="B11" s="21"/>
      <c r="C11" s="21"/>
      <c r="D11" s="25"/>
      <c r="E11" s="21"/>
      <c r="F11" s="21"/>
      <c r="G11" s="27"/>
      <c r="H11" s="21"/>
      <c r="I11" s="21"/>
      <c r="J11" s="21"/>
      <c r="K11" s="21"/>
      <c r="L11" s="26"/>
      <c r="M11" s="21"/>
      <c r="N11" s="21"/>
      <c r="O11" s="21"/>
      <c r="P11" s="21"/>
      <c r="Q11" s="21"/>
      <c r="R11" s="21"/>
      <c r="S11" s="21"/>
      <c r="T11" s="21"/>
      <c r="U11" s="21"/>
      <c r="V11" s="21"/>
      <c r="W11" s="21"/>
      <c r="X11" s="21"/>
      <c r="Y11" s="21"/>
      <c r="Z11" s="21"/>
      <c r="AA11" s="21"/>
      <c r="AB11" s="21"/>
      <c r="AC11" s="21"/>
      <c r="AD11" s="21"/>
      <c r="AE11" s="21"/>
      <c r="AT11"/>
    </row>
    <row r="12" spans="2:46" ht="12.75">
      <c r="B12" s="21"/>
      <c r="C12" s="21"/>
      <c r="D12" s="25" t="s">
        <v>11</v>
      </c>
      <c r="E12" s="21"/>
      <c r="F12" s="21"/>
      <c r="G12" s="131"/>
      <c r="H12" s="132"/>
      <c r="I12" s="132"/>
      <c r="J12" s="132"/>
      <c r="K12" s="132"/>
      <c r="L12" s="132"/>
      <c r="M12" s="132"/>
      <c r="N12" s="132"/>
      <c r="O12" s="132"/>
      <c r="P12" s="132"/>
      <c r="Q12" s="133"/>
      <c r="R12" s="21"/>
      <c r="S12" s="21"/>
      <c r="T12" s="21"/>
      <c r="U12" s="21"/>
      <c r="V12" s="21"/>
      <c r="W12" s="21"/>
      <c r="X12" s="21"/>
      <c r="Y12" s="21"/>
      <c r="Z12" s="21"/>
      <c r="AA12" s="21"/>
      <c r="AB12" s="21"/>
      <c r="AC12" s="21"/>
      <c r="AD12" s="21"/>
      <c r="AE12" s="21"/>
      <c r="AT12"/>
    </row>
    <row r="13" spans="2:46" ht="12.75">
      <c r="B13" s="21"/>
      <c r="C13" s="21"/>
      <c r="D13" s="21"/>
      <c r="E13" s="21"/>
      <c r="F13" s="21"/>
      <c r="G13" s="134"/>
      <c r="H13" s="135"/>
      <c r="I13" s="135"/>
      <c r="J13" s="135"/>
      <c r="K13" s="135"/>
      <c r="L13" s="135"/>
      <c r="M13" s="135"/>
      <c r="N13" s="135"/>
      <c r="O13" s="135"/>
      <c r="P13" s="135"/>
      <c r="Q13" s="136"/>
      <c r="R13" s="21"/>
      <c r="S13" s="21"/>
      <c r="T13" s="21"/>
      <c r="U13" s="21"/>
      <c r="V13" s="21"/>
      <c r="W13" s="21"/>
      <c r="X13" s="21"/>
      <c r="Y13" s="21"/>
      <c r="Z13" s="21"/>
      <c r="AA13" s="21"/>
      <c r="AB13" s="21"/>
      <c r="AC13" s="21"/>
      <c r="AD13" s="21"/>
      <c r="AE13" s="21"/>
      <c r="AL13" s="104"/>
      <c r="AT13"/>
    </row>
    <row r="14" spans="2:46" ht="12.75">
      <c r="B14" s="21"/>
      <c r="C14" s="21"/>
      <c r="D14" s="21"/>
      <c r="E14" s="21"/>
      <c r="F14" s="21"/>
      <c r="G14" s="134"/>
      <c r="H14" s="135"/>
      <c r="I14" s="135"/>
      <c r="J14" s="135"/>
      <c r="K14" s="135"/>
      <c r="L14" s="135"/>
      <c r="M14" s="135"/>
      <c r="N14" s="135"/>
      <c r="O14" s="135"/>
      <c r="P14" s="135"/>
      <c r="Q14" s="136"/>
      <c r="R14" s="21"/>
      <c r="S14" s="21"/>
      <c r="T14" s="21"/>
      <c r="U14" s="21"/>
      <c r="V14" s="21"/>
      <c r="W14" s="21"/>
      <c r="X14" s="21"/>
      <c r="Y14" s="21"/>
      <c r="Z14" s="21"/>
      <c r="AA14" s="21"/>
      <c r="AB14" s="21"/>
      <c r="AC14" s="21"/>
      <c r="AD14" s="21"/>
      <c r="AE14" s="21"/>
      <c r="AH14" s="103"/>
      <c r="AJ14" s="103"/>
      <c r="AT14"/>
    </row>
    <row r="15" spans="2:46" ht="12.75">
      <c r="B15" s="21"/>
      <c r="C15" s="21"/>
      <c r="D15" s="21"/>
      <c r="E15" s="21"/>
      <c r="F15" s="21"/>
      <c r="G15" s="137"/>
      <c r="H15" s="138"/>
      <c r="I15" s="138"/>
      <c r="J15" s="138"/>
      <c r="K15" s="138"/>
      <c r="L15" s="138"/>
      <c r="M15" s="138"/>
      <c r="N15" s="138"/>
      <c r="O15" s="138"/>
      <c r="P15" s="138"/>
      <c r="Q15" s="139"/>
      <c r="R15" s="21"/>
      <c r="S15" s="21"/>
      <c r="T15" s="21"/>
      <c r="U15" s="21"/>
      <c r="V15" s="21"/>
      <c r="W15" s="21"/>
      <c r="X15" s="21"/>
      <c r="Y15" s="21"/>
      <c r="Z15" s="21"/>
      <c r="AA15" s="21"/>
      <c r="AB15" s="21"/>
      <c r="AC15" s="21"/>
      <c r="AD15" s="21"/>
      <c r="AE15" s="21"/>
      <c r="AH15" s="103"/>
      <c r="AT15"/>
    </row>
    <row r="16" spans="2:61" ht="3" customHeight="1">
      <c r="B16" s="21"/>
      <c r="C16" s="21"/>
      <c r="D16" s="21"/>
      <c r="E16" s="21"/>
      <c r="F16" s="21"/>
      <c r="G16" s="28"/>
      <c r="H16" s="28"/>
      <c r="I16" s="28"/>
      <c r="J16" s="28"/>
      <c r="K16" s="28"/>
      <c r="L16" s="28"/>
      <c r="M16" s="28"/>
      <c r="N16" s="28"/>
      <c r="O16" s="28"/>
      <c r="P16" s="28"/>
      <c r="Q16" s="28"/>
      <c r="R16" s="21"/>
      <c r="S16" s="21"/>
      <c r="T16" s="21"/>
      <c r="U16" s="21"/>
      <c r="V16" s="21"/>
      <c r="W16" s="21"/>
      <c r="X16" s="21"/>
      <c r="Y16" s="21"/>
      <c r="Z16" s="21"/>
      <c r="AA16" s="21"/>
      <c r="AB16" s="21"/>
      <c r="AC16" s="21"/>
      <c r="AD16" s="21"/>
      <c r="AE16" s="21"/>
      <c r="AT16"/>
      <c r="BI16" s="6"/>
    </row>
    <row r="17" spans="2:31" ht="12.75">
      <c r="B17" s="21"/>
      <c r="C17" s="24" t="s">
        <v>7</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row>
    <row r="18" spans="2:31" ht="3" customHeight="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2:50" ht="12.75">
      <c r="B19" s="21"/>
      <c r="C19" s="21"/>
      <c r="D19" s="52"/>
      <c r="E19" s="53"/>
      <c r="F19" s="53"/>
      <c r="G19" s="53"/>
      <c r="H19" s="53"/>
      <c r="I19" s="53"/>
      <c r="J19" s="53" t="s">
        <v>25</v>
      </c>
      <c r="K19" s="53" t="s">
        <v>25</v>
      </c>
      <c r="L19" s="53"/>
      <c r="M19" s="52" t="s">
        <v>19</v>
      </c>
      <c r="N19" s="53" t="s">
        <v>19</v>
      </c>
      <c r="O19" s="53" t="s">
        <v>19</v>
      </c>
      <c r="P19" s="53"/>
      <c r="Q19" s="53" t="s">
        <v>19</v>
      </c>
      <c r="R19" s="52" t="s">
        <v>23</v>
      </c>
      <c r="S19" s="53" t="s">
        <v>23</v>
      </c>
      <c r="T19" s="53" t="s">
        <v>23</v>
      </c>
      <c r="U19" s="53"/>
      <c r="V19" s="54" t="s">
        <v>23</v>
      </c>
      <c r="W19" s="53"/>
      <c r="X19" s="53"/>
      <c r="Y19" s="53"/>
      <c r="Z19" s="53"/>
      <c r="AA19" s="53"/>
      <c r="AB19" s="53"/>
      <c r="AC19" s="53"/>
      <c r="AD19" s="54"/>
      <c r="AE19" s="32"/>
      <c r="AF19" s="13"/>
      <c r="AH19" s="112" t="s">
        <v>96</v>
      </c>
      <c r="AI19" s="109"/>
      <c r="AJ19" s="109"/>
      <c r="AK19" s="109"/>
      <c r="AL19" s="109"/>
      <c r="AM19" s="109"/>
      <c r="AN19" s="109"/>
      <c r="AO19" s="109"/>
      <c r="AP19" s="109"/>
      <c r="AQ19" s="109"/>
      <c r="AR19" s="109"/>
      <c r="AS19" s="109"/>
      <c r="AT19"/>
      <c r="AX19" s="2"/>
    </row>
    <row r="20" spans="2:50" ht="12.75">
      <c r="B20" s="21"/>
      <c r="C20" s="21"/>
      <c r="D20" s="36" t="s">
        <v>8</v>
      </c>
      <c r="E20" s="16" t="s">
        <v>8</v>
      </c>
      <c r="F20" s="16" t="s">
        <v>8</v>
      </c>
      <c r="G20" s="16" t="s">
        <v>8</v>
      </c>
      <c r="H20" s="16" t="s">
        <v>12</v>
      </c>
      <c r="I20" s="16" t="s">
        <v>14</v>
      </c>
      <c r="J20" s="16" t="s">
        <v>26</v>
      </c>
      <c r="K20" s="16" t="s">
        <v>26</v>
      </c>
      <c r="L20" s="16" t="s">
        <v>15</v>
      </c>
      <c r="M20" s="36" t="s">
        <v>20</v>
      </c>
      <c r="N20" s="16" t="s">
        <v>22</v>
      </c>
      <c r="O20" s="16" t="s">
        <v>32</v>
      </c>
      <c r="P20" s="16"/>
      <c r="Q20" s="16" t="s">
        <v>106</v>
      </c>
      <c r="R20" s="36" t="s">
        <v>20</v>
      </c>
      <c r="S20" s="16" t="s">
        <v>22</v>
      </c>
      <c r="T20" s="16" t="s">
        <v>32</v>
      </c>
      <c r="U20" s="16"/>
      <c r="V20" s="48" t="s">
        <v>106</v>
      </c>
      <c r="W20" s="16" t="s">
        <v>8</v>
      </c>
      <c r="X20" s="16" t="s">
        <v>8</v>
      </c>
      <c r="Y20" s="16" t="s">
        <v>8</v>
      </c>
      <c r="Z20" s="16" t="s">
        <v>47</v>
      </c>
      <c r="AA20" s="16" t="s">
        <v>49</v>
      </c>
      <c r="AB20" s="16"/>
      <c r="AC20" s="16"/>
      <c r="AD20" s="48"/>
      <c r="AE20" s="32"/>
      <c r="AF20" s="13"/>
      <c r="AH20" s="109"/>
      <c r="AI20" s="109"/>
      <c r="AJ20" s="109"/>
      <c r="AK20" s="109"/>
      <c r="AL20" s="109"/>
      <c r="AM20" s="109"/>
      <c r="AN20" s="109"/>
      <c r="AO20" s="109"/>
      <c r="AP20" s="109"/>
      <c r="AQ20" s="109"/>
      <c r="AR20" s="109"/>
      <c r="AS20" s="109"/>
      <c r="AT20"/>
      <c r="AX20" s="2"/>
    </row>
    <row r="21" spans="2:50" ht="12.75">
      <c r="B21" s="21"/>
      <c r="C21" s="29"/>
      <c r="D21" s="49" t="s">
        <v>9</v>
      </c>
      <c r="E21" s="50" t="s">
        <v>10</v>
      </c>
      <c r="F21" s="50" t="s">
        <v>98</v>
      </c>
      <c r="G21" s="50" t="s">
        <v>103</v>
      </c>
      <c r="H21" s="50" t="s">
        <v>13</v>
      </c>
      <c r="I21" s="50" t="s">
        <v>10</v>
      </c>
      <c r="J21" s="50" t="s">
        <v>27</v>
      </c>
      <c r="K21" s="50" t="s">
        <v>17</v>
      </c>
      <c r="L21" s="50" t="s">
        <v>16</v>
      </c>
      <c r="M21" s="49" t="s">
        <v>21</v>
      </c>
      <c r="N21" s="50" t="s">
        <v>21</v>
      </c>
      <c r="O21" s="50" t="s">
        <v>33</v>
      </c>
      <c r="P21" s="50" t="s">
        <v>107</v>
      </c>
      <c r="Q21" s="50" t="s">
        <v>24</v>
      </c>
      <c r="R21" s="49" t="s">
        <v>21</v>
      </c>
      <c r="S21" s="50" t="s">
        <v>21</v>
      </c>
      <c r="T21" s="50" t="s">
        <v>33</v>
      </c>
      <c r="U21" s="50" t="s">
        <v>107</v>
      </c>
      <c r="V21" s="51" t="s">
        <v>24</v>
      </c>
      <c r="W21" s="50" t="s">
        <v>17</v>
      </c>
      <c r="X21" s="50" t="s">
        <v>18</v>
      </c>
      <c r="Y21" s="50" t="s">
        <v>46</v>
      </c>
      <c r="Z21" s="50" t="s">
        <v>48</v>
      </c>
      <c r="AA21" s="50" t="s">
        <v>48</v>
      </c>
      <c r="AB21" s="50" t="s">
        <v>50</v>
      </c>
      <c r="AC21" s="50" t="s">
        <v>51</v>
      </c>
      <c r="AD21" s="51" t="s">
        <v>41</v>
      </c>
      <c r="AE21" s="33"/>
      <c r="AF21" s="12"/>
      <c r="AH21" s="110" t="s">
        <v>88</v>
      </c>
      <c r="AI21" s="110" t="s">
        <v>89</v>
      </c>
      <c r="AJ21" s="110" t="s">
        <v>90</v>
      </c>
      <c r="AK21" s="110" t="s">
        <v>91</v>
      </c>
      <c r="AL21" s="110" t="s">
        <v>92</v>
      </c>
      <c r="AM21" s="110" t="s">
        <v>93</v>
      </c>
      <c r="AN21" s="110" t="s">
        <v>94</v>
      </c>
      <c r="AO21" s="109"/>
      <c r="AP21" s="109"/>
      <c r="AQ21" s="109"/>
      <c r="AR21" s="109"/>
      <c r="AS21" s="109"/>
      <c r="AT21"/>
      <c r="AX21" s="2"/>
    </row>
    <row r="22" spans="2:50" ht="3.75" customHeight="1">
      <c r="B22" s="21"/>
      <c r="C22" s="21"/>
      <c r="D22" s="27"/>
      <c r="E22" s="27"/>
      <c r="F22" s="27"/>
      <c r="G22" s="27"/>
      <c r="H22" s="27"/>
      <c r="I22" s="27"/>
      <c r="J22" s="27"/>
      <c r="K22" s="27"/>
      <c r="L22" s="27"/>
      <c r="M22" s="35"/>
      <c r="N22" s="27"/>
      <c r="O22" s="27"/>
      <c r="P22" s="27"/>
      <c r="Q22" s="27"/>
      <c r="R22" s="35"/>
      <c r="S22" s="27"/>
      <c r="T22" s="27"/>
      <c r="U22" s="27"/>
      <c r="V22" s="56"/>
      <c r="W22" s="27"/>
      <c r="X22" s="27"/>
      <c r="Y22" s="27"/>
      <c r="Z22" s="27"/>
      <c r="AA22" s="27"/>
      <c r="AB22" s="27"/>
      <c r="AC22" s="27"/>
      <c r="AD22" s="27"/>
      <c r="AE22" s="27"/>
      <c r="AF22" s="4"/>
      <c r="AH22" s="109"/>
      <c r="AI22" s="109"/>
      <c r="AJ22" s="109"/>
      <c r="AK22" s="109"/>
      <c r="AL22" s="109"/>
      <c r="AM22" s="109"/>
      <c r="AN22" s="109"/>
      <c r="AO22" s="109"/>
      <c r="AP22" s="109"/>
      <c r="AQ22" s="109"/>
      <c r="AR22" s="109"/>
      <c r="AS22" s="109"/>
      <c r="AT22"/>
      <c r="AX22" s="2"/>
    </row>
    <row r="23" spans="2:155" ht="12.75">
      <c r="B23" s="21"/>
      <c r="C23" s="30">
        <v>1</v>
      </c>
      <c r="D23" s="91"/>
      <c r="E23" s="92"/>
      <c r="F23" s="115"/>
      <c r="G23" s="122"/>
      <c r="H23" s="102"/>
      <c r="I23" s="92"/>
      <c r="J23" s="93"/>
      <c r="K23" s="93"/>
      <c r="L23" s="94"/>
      <c r="M23" s="95"/>
      <c r="N23" s="96"/>
      <c r="O23" s="96"/>
      <c r="P23" s="96"/>
      <c r="Q23" s="96"/>
      <c r="R23" s="95"/>
      <c r="S23" s="96"/>
      <c r="T23" s="96"/>
      <c r="U23" s="96"/>
      <c r="V23" s="121"/>
      <c r="W23" s="91"/>
      <c r="X23" s="91"/>
      <c r="Y23" s="94"/>
      <c r="Z23" s="91"/>
      <c r="AA23" s="91"/>
      <c r="AB23" s="91"/>
      <c r="AC23" s="91"/>
      <c r="AD23" s="91"/>
      <c r="AE23" s="34"/>
      <c r="AF23" s="8"/>
      <c r="AH23" s="109">
        <f>IF(E23&lt;&gt;"",YEAR(E23),"")</f>
      </c>
      <c r="AI23" s="109">
        <f>IF(E23&lt;&gt;"",MONTH(E23),"")</f>
      </c>
      <c r="AJ23" s="109">
        <f>IF(E23&lt;&gt;"",DAY(E23),"")</f>
      </c>
      <c r="AK23" s="109">
        <f aca="true" t="shared" si="0" ref="AK23:AK54">IF(E23&lt;&gt;"",IF(AND($E23&gt;=DATE($AH23,1,1),$E23&lt;=DATE($AH23,3,31),L23="yes",Y23&lt;&gt;"yes"),1,0),"")</f>
      </c>
      <c r="AL23" s="109">
        <f aca="true" t="shared" si="1" ref="AL23:AL54">IF(E23&lt;&gt;"",IF(AND($E23&gt;=DATE($AH23,4,1),$E23&lt;=DATE($AH23,6,30),L23="yes",Y23&lt;&gt;"yes"),1,0),"")</f>
      </c>
      <c r="AM23" s="109">
        <f aca="true" t="shared" si="2" ref="AM23:AM54">IF(E23&lt;&gt;"",IF(AND($E23&gt;=DATE($AH23,7,1),$E23&lt;=DATE($AH23,9,30),L23="yes",Y23&lt;&gt;"yes"),1,0),"")</f>
      </c>
      <c r="AN23" s="109">
        <f aca="true" t="shared" si="3" ref="AN23:AN54">IF(E23&lt;&gt;"",IF(AND($E23&gt;=DATE($AH23,10,1),$E23&lt;=DATE($AH23,12,31),L23="yes",Y23&lt;&gt;"yes"),1,0),"")</f>
      </c>
      <c r="AO23" s="109"/>
      <c r="AP23" s="109">
        <f>P7</f>
        <v>0</v>
      </c>
      <c r="AQ23" s="109"/>
      <c r="AR23" s="109"/>
      <c r="AS23" s="109"/>
      <c r="AT23"/>
      <c r="AX23" s="2"/>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row>
    <row r="24" spans="2:155" ht="12.75">
      <c r="B24" s="21"/>
      <c r="C24" s="30">
        <f>C23+1</f>
        <v>2</v>
      </c>
      <c r="D24" s="91"/>
      <c r="E24" s="92"/>
      <c r="F24" s="115"/>
      <c r="G24" s="122"/>
      <c r="H24" s="102"/>
      <c r="I24" s="92"/>
      <c r="J24" s="93"/>
      <c r="K24" s="93"/>
      <c r="L24" s="94"/>
      <c r="M24" s="95"/>
      <c r="N24" s="96"/>
      <c r="O24" s="96"/>
      <c r="P24" s="96"/>
      <c r="Q24" s="96"/>
      <c r="R24" s="95"/>
      <c r="S24" s="96"/>
      <c r="T24" s="96"/>
      <c r="U24" s="96"/>
      <c r="V24" s="121"/>
      <c r="W24" s="91"/>
      <c r="X24" s="91"/>
      <c r="Y24" s="94"/>
      <c r="Z24" s="91"/>
      <c r="AA24" s="91"/>
      <c r="AB24" s="91"/>
      <c r="AC24" s="91"/>
      <c r="AD24" s="91"/>
      <c r="AE24" s="34"/>
      <c r="AF24" s="8"/>
      <c r="AH24" s="109">
        <f aca="true" t="shared" si="4" ref="AH24:AH72">IF(E24&lt;&gt;"",YEAR(E24),"")</f>
      </c>
      <c r="AI24" s="109">
        <f aca="true" t="shared" si="5" ref="AI24:AI72">IF(E24&lt;&gt;"",MONTH(E24),"")</f>
      </c>
      <c r="AJ24" s="109">
        <f aca="true" t="shared" si="6" ref="AJ24:AJ72">IF(E24&lt;&gt;"",DAY(E24),"")</f>
      </c>
      <c r="AK24" s="109">
        <f t="shared" si="0"/>
      </c>
      <c r="AL24" s="109">
        <f t="shared" si="1"/>
      </c>
      <c r="AM24" s="109">
        <f t="shared" si="2"/>
      </c>
      <c r="AN24" s="109">
        <f t="shared" si="3"/>
      </c>
      <c r="AO24" s="109"/>
      <c r="AP24" s="109"/>
      <c r="AQ24" s="109"/>
      <c r="AR24" s="113" t="s">
        <v>72</v>
      </c>
      <c r="AS24" s="113" t="s">
        <v>73</v>
      </c>
      <c r="AT24"/>
      <c r="AX24" s="2"/>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row>
    <row r="25" spans="2:155" ht="12.75">
      <c r="B25" s="21"/>
      <c r="C25" s="30">
        <f aca="true" t="shared" si="7" ref="C25:C72">C24+1</f>
        <v>3</v>
      </c>
      <c r="D25" s="91"/>
      <c r="E25" s="92"/>
      <c r="F25" s="115"/>
      <c r="G25" s="122"/>
      <c r="H25" s="102"/>
      <c r="I25" s="92"/>
      <c r="J25" s="93"/>
      <c r="K25" s="93"/>
      <c r="L25" s="94"/>
      <c r="M25" s="95"/>
      <c r="N25" s="96"/>
      <c r="O25" s="96"/>
      <c r="P25" s="96"/>
      <c r="Q25" s="96"/>
      <c r="R25" s="95"/>
      <c r="S25" s="96"/>
      <c r="T25" s="96"/>
      <c r="U25" s="96"/>
      <c r="V25" s="121"/>
      <c r="W25" s="91"/>
      <c r="X25" s="91"/>
      <c r="Y25" s="94"/>
      <c r="Z25" s="91"/>
      <c r="AA25" s="91"/>
      <c r="AB25" s="91"/>
      <c r="AC25" s="91"/>
      <c r="AD25" s="91"/>
      <c r="AE25" s="34"/>
      <c r="AF25" s="8"/>
      <c r="AH25" s="109">
        <f t="shared" si="4"/>
      </c>
      <c r="AI25" s="109">
        <f t="shared" si="5"/>
      </c>
      <c r="AJ25" s="109">
        <f t="shared" si="6"/>
      </c>
      <c r="AK25" s="109">
        <f t="shared" si="0"/>
      </c>
      <c r="AL25" s="109">
        <f t="shared" si="1"/>
      </c>
      <c r="AM25" s="109">
        <f t="shared" si="2"/>
      </c>
      <c r="AN25" s="109">
        <f t="shared" si="3"/>
      </c>
      <c r="AO25" s="109"/>
      <c r="AP25" s="109">
        <f>IF(Q8&lt;&gt;"",Q8,"")</f>
      </c>
      <c r="AQ25" s="109"/>
      <c r="AR25" s="114">
        <v>1</v>
      </c>
      <c r="AS25" s="114">
        <f>IF(Q9="yes",1,0)</f>
        <v>0</v>
      </c>
      <c r="AT25"/>
      <c r="AX25" s="2"/>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row>
    <row r="26" spans="2:155" ht="12.75">
      <c r="B26" s="21"/>
      <c r="C26" s="30">
        <f t="shared" si="7"/>
        <v>4</v>
      </c>
      <c r="D26" s="91"/>
      <c r="E26" s="92"/>
      <c r="F26" s="115"/>
      <c r="G26" s="122"/>
      <c r="H26" s="102"/>
      <c r="I26" s="92"/>
      <c r="J26" s="93"/>
      <c r="K26" s="93"/>
      <c r="L26" s="94"/>
      <c r="M26" s="95"/>
      <c r="N26" s="96"/>
      <c r="O26" s="96"/>
      <c r="P26" s="96"/>
      <c r="Q26" s="96"/>
      <c r="R26" s="95"/>
      <c r="S26" s="96"/>
      <c r="T26" s="96"/>
      <c r="U26" s="96"/>
      <c r="V26" s="121"/>
      <c r="W26" s="91"/>
      <c r="X26" s="91"/>
      <c r="Y26" s="94"/>
      <c r="Z26" s="91"/>
      <c r="AA26" s="91"/>
      <c r="AB26" s="91"/>
      <c r="AC26" s="91"/>
      <c r="AD26" s="91"/>
      <c r="AE26" s="34"/>
      <c r="AF26" s="8"/>
      <c r="AH26" s="109">
        <f t="shared" si="4"/>
      </c>
      <c r="AI26" s="109">
        <f t="shared" si="5"/>
      </c>
      <c r="AJ26" s="109">
        <f t="shared" si="6"/>
      </c>
      <c r="AK26" s="109">
        <f t="shared" si="0"/>
      </c>
      <c r="AL26" s="109">
        <f t="shared" si="1"/>
      </c>
      <c r="AM26" s="109">
        <f t="shared" si="2"/>
      </c>
      <c r="AN26" s="109">
        <f t="shared" si="3"/>
      </c>
      <c r="AO26" s="109"/>
      <c r="AP26" s="109"/>
      <c r="AQ26" s="109"/>
      <c r="AR26" s="109"/>
      <c r="AS26" s="109"/>
      <c r="AT26"/>
      <c r="AX26" s="2"/>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row>
    <row r="27" spans="2:155" ht="12.75">
      <c r="B27" s="21"/>
      <c r="C27" s="30">
        <f t="shared" si="7"/>
        <v>5</v>
      </c>
      <c r="D27" s="91"/>
      <c r="E27" s="92"/>
      <c r="F27" s="115"/>
      <c r="G27" s="122"/>
      <c r="H27" s="102"/>
      <c r="I27" s="92"/>
      <c r="J27" s="93"/>
      <c r="K27" s="93"/>
      <c r="L27" s="94"/>
      <c r="M27" s="95"/>
      <c r="N27" s="96"/>
      <c r="O27" s="96"/>
      <c r="P27" s="96"/>
      <c r="Q27" s="96"/>
      <c r="R27" s="95"/>
      <c r="S27" s="96"/>
      <c r="T27" s="96"/>
      <c r="U27" s="96"/>
      <c r="V27" s="121"/>
      <c r="W27" s="91"/>
      <c r="X27" s="91"/>
      <c r="Y27" s="94"/>
      <c r="Z27" s="91"/>
      <c r="AA27" s="91"/>
      <c r="AB27" s="91"/>
      <c r="AC27" s="91"/>
      <c r="AD27" s="91"/>
      <c r="AE27" s="34"/>
      <c r="AF27" s="8"/>
      <c r="AH27" s="109">
        <f t="shared" si="4"/>
      </c>
      <c r="AI27" s="109">
        <f t="shared" si="5"/>
      </c>
      <c r="AJ27" s="109">
        <f t="shared" si="6"/>
      </c>
      <c r="AK27" s="109">
        <f t="shared" si="0"/>
      </c>
      <c r="AL27" s="109">
        <f t="shared" si="1"/>
      </c>
      <c r="AM27" s="109">
        <f t="shared" si="2"/>
      </c>
      <c r="AN27" s="109">
        <f t="shared" si="3"/>
      </c>
      <c r="AO27" s="109"/>
      <c r="AP27" s="109" t="s">
        <v>79</v>
      </c>
      <c r="AQ27" s="109"/>
      <c r="AR27" s="109"/>
      <c r="AS27" s="109"/>
      <c r="AT27"/>
      <c r="AX27" s="2"/>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row>
    <row r="28" spans="2:155" ht="12.75">
      <c r="B28" s="21"/>
      <c r="C28" s="30">
        <f t="shared" si="7"/>
        <v>6</v>
      </c>
      <c r="D28" s="91"/>
      <c r="E28" s="92"/>
      <c r="F28" s="115"/>
      <c r="G28" s="122"/>
      <c r="H28" s="102"/>
      <c r="I28" s="92"/>
      <c r="J28" s="93"/>
      <c r="K28" s="93"/>
      <c r="L28" s="94"/>
      <c r="M28" s="95"/>
      <c r="N28" s="96"/>
      <c r="O28" s="96"/>
      <c r="P28" s="96"/>
      <c r="Q28" s="96"/>
      <c r="R28" s="95"/>
      <c r="S28" s="96"/>
      <c r="T28" s="96"/>
      <c r="U28" s="96"/>
      <c r="V28" s="121"/>
      <c r="W28" s="91"/>
      <c r="X28" s="91"/>
      <c r="Y28" s="94"/>
      <c r="Z28" s="91"/>
      <c r="AA28" s="91"/>
      <c r="AB28" s="91"/>
      <c r="AC28" s="91"/>
      <c r="AD28" s="91"/>
      <c r="AE28" s="34"/>
      <c r="AF28" s="8"/>
      <c r="AH28" s="109">
        <f t="shared" si="4"/>
      </c>
      <c r="AI28" s="109">
        <f t="shared" si="5"/>
      </c>
      <c r="AJ28" s="109">
        <f t="shared" si="6"/>
      </c>
      <c r="AK28" s="109">
        <f t="shared" si="0"/>
      </c>
      <c r="AL28" s="109">
        <f t="shared" si="1"/>
      </c>
      <c r="AM28" s="109">
        <f t="shared" si="2"/>
      </c>
      <c r="AN28" s="109">
        <f t="shared" si="3"/>
      </c>
      <c r="AO28" s="109"/>
      <c r="AP28" s="109" t="s">
        <v>95</v>
      </c>
      <c r="AQ28" s="109"/>
      <c r="AR28" s="109"/>
      <c r="AS28" s="109"/>
      <c r="AT28"/>
      <c r="AX28" s="2"/>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row>
    <row r="29" spans="2:155" ht="12.75">
      <c r="B29" s="21"/>
      <c r="C29" s="30">
        <f t="shared" si="7"/>
        <v>7</v>
      </c>
      <c r="D29" s="91"/>
      <c r="E29" s="92"/>
      <c r="F29" s="115"/>
      <c r="G29" s="122"/>
      <c r="H29" s="102"/>
      <c r="I29" s="92"/>
      <c r="J29" s="93"/>
      <c r="K29" s="93"/>
      <c r="L29" s="94"/>
      <c r="M29" s="95"/>
      <c r="N29" s="96"/>
      <c r="O29" s="96"/>
      <c r="P29" s="96"/>
      <c r="Q29" s="96"/>
      <c r="R29" s="95"/>
      <c r="S29" s="96"/>
      <c r="T29" s="96"/>
      <c r="U29" s="96"/>
      <c r="V29" s="121"/>
      <c r="W29" s="91"/>
      <c r="X29" s="91"/>
      <c r="Y29" s="94"/>
      <c r="Z29" s="91"/>
      <c r="AA29" s="91"/>
      <c r="AB29" s="91"/>
      <c r="AC29" s="91"/>
      <c r="AD29" s="91"/>
      <c r="AE29" s="34"/>
      <c r="AF29" s="8"/>
      <c r="AH29" s="109">
        <f t="shared" si="4"/>
      </c>
      <c r="AI29" s="109">
        <f t="shared" si="5"/>
      </c>
      <c r="AJ29" s="109">
        <f t="shared" si="6"/>
      </c>
      <c r="AK29" s="109">
        <f t="shared" si="0"/>
      </c>
      <c r="AL29" s="109">
        <f t="shared" si="1"/>
      </c>
      <c r="AM29" s="109">
        <f t="shared" si="2"/>
      </c>
      <c r="AN29" s="109">
        <f t="shared" si="3"/>
      </c>
      <c r="AO29" s="109"/>
      <c r="AP29" s="109"/>
      <c r="AQ29" s="109"/>
      <c r="AR29" s="109"/>
      <c r="AS29" s="109"/>
      <c r="AT29"/>
      <c r="AX29" s="2"/>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row>
    <row r="30" spans="2:155" ht="12.75">
      <c r="B30" s="21"/>
      <c r="C30" s="30">
        <f t="shared" si="7"/>
        <v>8</v>
      </c>
      <c r="D30" s="91"/>
      <c r="E30" s="92"/>
      <c r="F30" s="115"/>
      <c r="G30" s="122"/>
      <c r="H30" s="102"/>
      <c r="I30" s="92"/>
      <c r="J30" s="93"/>
      <c r="K30" s="93"/>
      <c r="L30" s="94"/>
      <c r="M30" s="95"/>
      <c r="N30" s="96"/>
      <c r="O30" s="96"/>
      <c r="P30" s="96"/>
      <c r="Q30" s="96"/>
      <c r="R30" s="95"/>
      <c r="S30" s="96"/>
      <c r="T30" s="96"/>
      <c r="U30" s="96"/>
      <c r="V30" s="121"/>
      <c r="W30" s="91"/>
      <c r="X30" s="91"/>
      <c r="Y30" s="94"/>
      <c r="Z30" s="91"/>
      <c r="AA30" s="91"/>
      <c r="AB30" s="91"/>
      <c r="AC30" s="91"/>
      <c r="AD30" s="91"/>
      <c r="AE30" s="34"/>
      <c r="AF30" s="8"/>
      <c r="AH30" s="109">
        <f t="shared" si="4"/>
      </c>
      <c r="AI30" s="109">
        <f t="shared" si="5"/>
      </c>
      <c r="AJ30" s="109">
        <f t="shared" si="6"/>
      </c>
      <c r="AK30" s="109">
        <f t="shared" si="0"/>
      </c>
      <c r="AL30" s="109">
        <f t="shared" si="1"/>
      </c>
      <c r="AM30" s="109">
        <f t="shared" si="2"/>
      </c>
      <c r="AN30" s="109">
        <f t="shared" si="3"/>
      </c>
      <c r="AO30" s="109"/>
      <c r="AP30" s="109"/>
      <c r="AQ30" s="109">
        <v>1</v>
      </c>
      <c r="AT30"/>
      <c r="AX30" s="2"/>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row>
    <row r="31" spans="2:155" ht="12.75">
      <c r="B31" s="21"/>
      <c r="C31" s="30">
        <f t="shared" si="7"/>
        <v>9</v>
      </c>
      <c r="D31" s="91"/>
      <c r="E31" s="92"/>
      <c r="F31" s="115"/>
      <c r="G31" s="122"/>
      <c r="H31" s="102"/>
      <c r="I31" s="92"/>
      <c r="J31" s="93"/>
      <c r="K31" s="93"/>
      <c r="L31" s="94"/>
      <c r="M31" s="95"/>
      <c r="N31" s="96"/>
      <c r="O31" s="96"/>
      <c r="P31" s="96"/>
      <c r="Q31" s="96"/>
      <c r="R31" s="95"/>
      <c r="S31" s="96"/>
      <c r="T31" s="96"/>
      <c r="U31" s="96"/>
      <c r="V31" s="121"/>
      <c r="W31" s="91"/>
      <c r="X31" s="91"/>
      <c r="Y31" s="94"/>
      <c r="Z31" s="91"/>
      <c r="AA31" s="91"/>
      <c r="AB31" s="91"/>
      <c r="AC31" s="91"/>
      <c r="AD31" s="91"/>
      <c r="AE31" s="34"/>
      <c r="AF31" s="8"/>
      <c r="AH31" s="109">
        <f t="shared" si="4"/>
      </c>
      <c r="AI31" s="109">
        <f t="shared" si="5"/>
      </c>
      <c r="AJ31" s="109">
        <f t="shared" si="6"/>
      </c>
      <c r="AK31" s="109">
        <f t="shared" si="0"/>
      </c>
      <c r="AL31" s="109">
        <f t="shared" si="1"/>
      </c>
      <c r="AM31" s="109">
        <f t="shared" si="2"/>
      </c>
      <c r="AN31" s="109">
        <f t="shared" si="3"/>
      </c>
      <c r="AO31" s="109"/>
      <c r="AP31" s="109"/>
      <c r="AQ31" s="109">
        <v>2</v>
      </c>
      <c r="AT31"/>
      <c r="AX31" s="2"/>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row>
    <row r="32" spans="2:155" ht="12.75">
      <c r="B32" s="21"/>
      <c r="C32" s="30">
        <f t="shared" si="7"/>
        <v>10</v>
      </c>
      <c r="D32" s="91"/>
      <c r="E32" s="92"/>
      <c r="F32" s="115"/>
      <c r="G32" s="122"/>
      <c r="H32" s="102"/>
      <c r="I32" s="92"/>
      <c r="J32" s="93"/>
      <c r="K32" s="93"/>
      <c r="L32" s="94"/>
      <c r="M32" s="95"/>
      <c r="N32" s="96"/>
      <c r="O32" s="96"/>
      <c r="P32" s="96"/>
      <c r="Q32" s="96"/>
      <c r="R32" s="95"/>
      <c r="S32" s="96"/>
      <c r="T32" s="96"/>
      <c r="U32" s="96"/>
      <c r="V32" s="121"/>
      <c r="W32" s="91"/>
      <c r="X32" s="91"/>
      <c r="Y32" s="94"/>
      <c r="Z32" s="91"/>
      <c r="AA32" s="91"/>
      <c r="AB32" s="91"/>
      <c r="AC32" s="91"/>
      <c r="AD32" s="91"/>
      <c r="AE32" s="34"/>
      <c r="AF32" s="8"/>
      <c r="AH32" s="109">
        <f t="shared" si="4"/>
      </c>
      <c r="AI32" s="109">
        <f t="shared" si="5"/>
      </c>
      <c r="AJ32" s="109">
        <f t="shared" si="6"/>
      </c>
      <c r="AK32" s="109">
        <f t="shared" si="0"/>
      </c>
      <c r="AL32" s="109">
        <f t="shared" si="1"/>
      </c>
      <c r="AM32" s="109">
        <f t="shared" si="2"/>
      </c>
      <c r="AN32" s="109">
        <f t="shared" si="3"/>
      </c>
      <c r="AO32" s="109"/>
      <c r="AP32" s="109"/>
      <c r="AQ32" s="109">
        <v>3</v>
      </c>
      <c r="AT32"/>
      <c r="AX32" s="2"/>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row>
    <row r="33" spans="2:155" ht="12.75">
      <c r="B33" s="21"/>
      <c r="C33" s="30">
        <f t="shared" si="7"/>
        <v>11</v>
      </c>
      <c r="D33" s="91"/>
      <c r="E33" s="92"/>
      <c r="F33" s="115"/>
      <c r="G33" s="122"/>
      <c r="H33" s="102"/>
      <c r="I33" s="92"/>
      <c r="J33" s="93"/>
      <c r="K33" s="93"/>
      <c r="L33" s="94"/>
      <c r="M33" s="95"/>
      <c r="N33" s="96"/>
      <c r="O33" s="96"/>
      <c r="P33" s="96"/>
      <c r="Q33" s="96"/>
      <c r="R33" s="95"/>
      <c r="S33" s="96"/>
      <c r="T33" s="96"/>
      <c r="U33" s="96"/>
      <c r="V33" s="121"/>
      <c r="W33" s="91"/>
      <c r="X33" s="91"/>
      <c r="Y33" s="94"/>
      <c r="Z33" s="91"/>
      <c r="AA33" s="91"/>
      <c r="AB33" s="91"/>
      <c r="AC33" s="91"/>
      <c r="AD33" s="91"/>
      <c r="AE33" s="34"/>
      <c r="AF33" s="8"/>
      <c r="AH33" s="109">
        <f t="shared" si="4"/>
      </c>
      <c r="AI33" s="109">
        <f t="shared" si="5"/>
      </c>
      <c r="AJ33" s="109">
        <f t="shared" si="6"/>
      </c>
      <c r="AK33" s="109">
        <f t="shared" si="0"/>
      </c>
      <c r="AL33" s="109">
        <f t="shared" si="1"/>
      </c>
      <c r="AM33" s="109">
        <f t="shared" si="2"/>
      </c>
      <c r="AN33" s="109">
        <f t="shared" si="3"/>
      </c>
      <c r="AO33" s="109"/>
      <c r="AP33" s="111"/>
      <c r="AQ33" s="109">
        <v>4</v>
      </c>
      <c r="AT33"/>
      <c r="AX33" s="2"/>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row>
    <row r="34" spans="2:155" ht="12.75">
      <c r="B34" s="21"/>
      <c r="C34" s="30">
        <f t="shared" si="7"/>
        <v>12</v>
      </c>
      <c r="D34" s="91"/>
      <c r="E34" s="92"/>
      <c r="F34" s="115"/>
      <c r="G34" s="122"/>
      <c r="H34" s="102"/>
      <c r="I34" s="92"/>
      <c r="J34" s="93"/>
      <c r="K34" s="93"/>
      <c r="L34" s="94"/>
      <c r="M34" s="95"/>
      <c r="N34" s="96"/>
      <c r="O34" s="96"/>
      <c r="P34" s="96"/>
      <c r="Q34" s="96"/>
      <c r="R34" s="95"/>
      <c r="S34" s="96"/>
      <c r="T34" s="96"/>
      <c r="U34" s="96"/>
      <c r="V34" s="121"/>
      <c r="W34" s="91"/>
      <c r="X34" s="91"/>
      <c r="Y34" s="94"/>
      <c r="Z34" s="91"/>
      <c r="AA34" s="91"/>
      <c r="AB34" s="91"/>
      <c r="AC34" s="91"/>
      <c r="AD34" s="91"/>
      <c r="AE34" s="34"/>
      <c r="AF34" s="9"/>
      <c r="AH34" s="109">
        <f t="shared" si="4"/>
      </c>
      <c r="AI34" s="109">
        <f t="shared" si="5"/>
      </c>
      <c r="AJ34" s="109">
        <f t="shared" si="6"/>
      </c>
      <c r="AK34" s="109">
        <f t="shared" si="0"/>
      </c>
      <c r="AL34" s="109">
        <f t="shared" si="1"/>
      </c>
      <c r="AM34" s="109">
        <f t="shared" si="2"/>
      </c>
      <c r="AN34" s="109">
        <f t="shared" si="3"/>
      </c>
      <c r="AO34" s="109"/>
      <c r="AP34" s="109"/>
      <c r="AQ34" s="109"/>
      <c r="AT34"/>
      <c r="AX34" s="2"/>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row>
    <row r="35" spans="2:155" ht="12.75">
      <c r="B35" s="21"/>
      <c r="C35" s="30">
        <f t="shared" si="7"/>
        <v>13</v>
      </c>
      <c r="D35" s="91"/>
      <c r="E35" s="92"/>
      <c r="F35" s="115"/>
      <c r="G35" s="122"/>
      <c r="H35" s="102"/>
      <c r="I35" s="92"/>
      <c r="J35" s="93"/>
      <c r="K35" s="93"/>
      <c r="L35" s="94"/>
      <c r="M35" s="95"/>
      <c r="N35" s="96"/>
      <c r="O35" s="96"/>
      <c r="P35" s="96"/>
      <c r="Q35" s="96"/>
      <c r="R35" s="95"/>
      <c r="S35" s="96"/>
      <c r="T35" s="96"/>
      <c r="U35" s="96"/>
      <c r="V35" s="121"/>
      <c r="W35" s="91"/>
      <c r="X35" s="91"/>
      <c r="Y35" s="94"/>
      <c r="Z35" s="91"/>
      <c r="AA35" s="91"/>
      <c r="AB35" s="91"/>
      <c r="AC35" s="91"/>
      <c r="AD35" s="91"/>
      <c r="AE35" s="34"/>
      <c r="AF35" s="9"/>
      <c r="AH35" s="109">
        <f t="shared" si="4"/>
      </c>
      <c r="AI35" s="109">
        <f t="shared" si="5"/>
      </c>
      <c r="AJ35" s="109">
        <f t="shared" si="6"/>
      </c>
      <c r="AK35" s="109">
        <f t="shared" si="0"/>
      </c>
      <c r="AL35" s="109">
        <f t="shared" si="1"/>
      </c>
      <c r="AM35" s="109">
        <f t="shared" si="2"/>
      </c>
      <c r="AN35" s="109">
        <f t="shared" si="3"/>
      </c>
      <c r="AO35" s="109"/>
      <c r="AP35" s="109"/>
      <c r="AQ35" s="109" t="s">
        <v>104</v>
      </c>
      <c r="AT35"/>
      <c r="AX35" s="2"/>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row>
    <row r="36" spans="2:155" ht="12.75">
      <c r="B36" s="21"/>
      <c r="C36" s="30">
        <f t="shared" si="7"/>
        <v>14</v>
      </c>
      <c r="D36" s="91"/>
      <c r="E36" s="92"/>
      <c r="F36" s="115"/>
      <c r="G36" s="122"/>
      <c r="H36" s="102"/>
      <c r="I36" s="92"/>
      <c r="J36" s="93"/>
      <c r="K36" s="93"/>
      <c r="L36" s="94"/>
      <c r="M36" s="95"/>
      <c r="N36" s="96"/>
      <c r="O36" s="96"/>
      <c r="P36" s="96"/>
      <c r="Q36" s="96"/>
      <c r="R36" s="95"/>
      <c r="S36" s="96"/>
      <c r="T36" s="96"/>
      <c r="U36" s="96"/>
      <c r="V36" s="121"/>
      <c r="W36" s="91"/>
      <c r="X36" s="91"/>
      <c r="Y36" s="94"/>
      <c r="Z36" s="91"/>
      <c r="AA36" s="91"/>
      <c r="AB36" s="91"/>
      <c r="AC36" s="91"/>
      <c r="AD36" s="91"/>
      <c r="AE36" s="34"/>
      <c r="AF36" s="9"/>
      <c r="AH36" s="109">
        <f t="shared" si="4"/>
      </c>
      <c r="AI36" s="109">
        <f t="shared" si="5"/>
      </c>
      <c r="AJ36" s="109">
        <f t="shared" si="6"/>
      </c>
      <c r="AK36" s="109">
        <f t="shared" si="0"/>
      </c>
      <c r="AL36" s="109">
        <f t="shared" si="1"/>
      </c>
      <c r="AM36" s="109">
        <f t="shared" si="2"/>
      </c>
      <c r="AN36" s="109">
        <f t="shared" si="3"/>
      </c>
      <c r="AO36" s="109"/>
      <c r="AP36" s="109" t="s">
        <v>44</v>
      </c>
      <c r="AQ36" s="109" t="s">
        <v>105</v>
      </c>
      <c r="AT36"/>
      <c r="AX36" s="2"/>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row>
    <row r="37" spans="2:155" ht="12.75">
      <c r="B37" s="21"/>
      <c r="C37" s="30">
        <f t="shared" si="7"/>
        <v>15</v>
      </c>
      <c r="D37" s="91"/>
      <c r="E37" s="92"/>
      <c r="F37" s="115"/>
      <c r="G37" s="122"/>
      <c r="H37" s="102"/>
      <c r="I37" s="92"/>
      <c r="J37" s="93"/>
      <c r="K37" s="93"/>
      <c r="L37" s="94"/>
      <c r="M37" s="95"/>
      <c r="N37" s="96"/>
      <c r="O37" s="96"/>
      <c r="P37" s="96"/>
      <c r="Q37" s="96"/>
      <c r="R37" s="95"/>
      <c r="S37" s="96"/>
      <c r="T37" s="96"/>
      <c r="U37" s="96"/>
      <c r="V37" s="121"/>
      <c r="W37" s="91"/>
      <c r="X37" s="91"/>
      <c r="Y37" s="94"/>
      <c r="Z37" s="91"/>
      <c r="AA37" s="91"/>
      <c r="AB37" s="91"/>
      <c r="AC37" s="91"/>
      <c r="AD37" s="91"/>
      <c r="AE37" s="34"/>
      <c r="AF37" s="9"/>
      <c r="AH37" s="109">
        <f t="shared" si="4"/>
      </c>
      <c r="AI37" s="109">
        <f t="shared" si="5"/>
      </c>
      <c r="AJ37" s="109">
        <f t="shared" si="6"/>
      </c>
      <c r="AK37" s="109">
        <f t="shared" si="0"/>
      </c>
      <c r="AL37" s="109">
        <f t="shared" si="1"/>
      </c>
      <c r="AM37" s="109">
        <f t="shared" si="2"/>
      </c>
      <c r="AN37" s="109">
        <f t="shared" si="3"/>
      </c>
      <c r="AO37" s="109"/>
      <c r="AP37" s="109" t="s">
        <v>45</v>
      </c>
      <c r="AQ37" s="109"/>
      <c r="AT37"/>
      <c r="AX37" s="2"/>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row>
    <row r="38" spans="2:155" ht="12.75">
      <c r="B38" s="21"/>
      <c r="C38" s="30">
        <f t="shared" si="7"/>
        <v>16</v>
      </c>
      <c r="D38" s="91"/>
      <c r="E38" s="92"/>
      <c r="F38" s="115"/>
      <c r="G38" s="122"/>
      <c r="H38" s="102"/>
      <c r="I38" s="92"/>
      <c r="J38" s="93"/>
      <c r="K38" s="93"/>
      <c r="L38" s="94"/>
      <c r="M38" s="95"/>
      <c r="N38" s="96"/>
      <c r="O38" s="96"/>
      <c r="P38" s="96"/>
      <c r="Q38" s="96"/>
      <c r="R38" s="95"/>
      <c r="S38" s="96"/>
      <c r="T38" s="96"/>
      <c r="U38" s="96"/>
      <c r="V38" s="121"/>
      <c r="W38" s="91"/>
      <c r="X38" s="91"/>
      <c r="Y38" s="94"/>
      <c r="Z38" s="91"/>
      <c r="AA38" s="91"/>
      <c r="AB38" s="91"/>
      <c r="AC38" s="91"/>
      <c r="AD38" s="91"/>
      <c r="AE38" s="34"/>
      <c r="AF38" s="9"/>
      <c r="AH38" s="109">
        <f t="shared" si="4"/>
      </c>
      <c r="AI38" s="109">
        <f t="shared" si="5"/>
      </c>
      <c r="AJ38" s="109">
        <f t="shared" si="6"/>
      </c>
      <c r="AK38" s="109">
        <f t="shared" si="0"/>
      </c>
      <c r="AL38" s="109">
        <f t="shared" si="1"/>
      </c>
      <c r="AM38" s="109">
        <f t="shared" si="2"/>
      </c>
      <c r="AN38" s="109">
        <f t="shared" si="3"/>
      </c>
      <c r="AO38" s="109"/>
      <c r="AP38" s="109"/>
      <c r="AQ38" s="109"/>
      <c r="AT38"/>
      <c r="AX38" s="2"/>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row>
    <row r="39" spans="2:155" ht="12.75">
      <c r="B39" s="21"/>
      <c r="C39" s="30">
        <f t="shared" si="7"/>
        <v>17</v>
      </c>
      <c r="D39" s="91"/>
      <c r="E39" s="92"/>
      <c r="F39" s="115"/>
      <c r="G39" s="122"/>
      <c r="H39" s="102"/>
      <c r="I39" s="92"/>
      <c r="J39" s="93"/>
      <c r="K39" s="93"/>
      <c r="L39" s="94"/>
      <c r="M39" s="95"/>
      <c r="N39" s="96"/>
      <c r="O39" s="96"/>
      <c r="P39" s="96"/>
      <c r="Q39" s="96"/>
      <c r="R39" s="95"/>
      <c r="S39" s="96"/>
      <c r="T39" s="96"/>
      <c r="U39" s="96"/>
      <c r="V39" s="121"/>
      <c r="W39" s="91"/>
      <c r="X39" s="91"/>
      <c r="Y39" s="94"/>
      <c r="Z39" s="91"/>
      <c r="AA39" s="91"/>
      <c r="AB39" s="91"/>
      <c r="AC39" s="91"/>
      <c r="AD39" s="91"/>
      <c r="AE39" s="34"/>
      <c r="AF39" s="9"/>
      <c r="AH39" s="109">
        <f t="shared" si="4"/>
      </c>
      <c r="AI39" s="109">
        <f t="shared" si="5"/>
      </c>
      <c r="AJ39" s="109">
        <f t="shared" si="6"/>
      </c>
      <c r="AK39" s="109">
        <f t="shared" si="0"/>
      </c>
      <c r="AL39" s="109">
        <f t="shared" si="1"/>
      </c>
      <c r="AM39" s="109">
        <f t="shared" si="2"/>
      </c>
      <c r="AN39" s="109">
        <f t="shared" si="3"/>
      </c>
      <c r="AO39" s="109"/>
      <c r="AP39" s="109"/>
      <c r="AQ39" s="109"/>
      <c r="AT39"/>
      <c r="AX39" s="2"/>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row>
    <row r="40" spans="2:155" ht="12.75">
      <c r="B40" s="21"/>
      <c r="C40" s="30">
        <f t="shared" si="7"/>
        <v>18</v>
      </c>
      <c r="D40" s="91"/>
      <c r="E40" s="92"/>
      <c r="F40" s="115"/>
      <c r="G40" s="122"/>
      <c r="H40" s="102"/>
      <c r="I40" s="92"/>
      <c r="J40" s="93"/>
      <c r="K40" s="93"/>
      <c r="L40" s="94"/>
      <c r="M40" s="95"/>
      <c r="N40" s="96"/>
      <c r="O40" s="96"/>
      <c r="P40" s="96"/>
      <c r="Q40" s="96"/>
      <c r="R40" s="95"/>
      <c r="S40" s="96"/>
      <c r="T40" s="96"/>
      <c r="U40" s="96"/>
      <c r="V40" s="121"/>
      <c r="W40" s="91"/>
      <c r="X40" s="91"/>
      <c r="Y40" s="94"/>
      <c r="Z40" s="91"/>
      <c r="AA40" s="91"/>
      <c r="AB40" s="91"/>
      <c r="AC40" s="91"/>
      <c r="AD40" s="91"/>
      <c r="AE40" s="34"/>
      <c r="AF40" s="9"/>
      <c r="AH40" s="109">
        <f t="shared" si="4"/>
      </c>
      <c r="AI40" s="109">
        <f t="shared" si="5"/>
      </c>
      <c r="AJ40" s="109">
        <f t="shared" si="6"/>
      </c>
      <c r="AK40" s="109">
        <f t="shared" si="0"/>
      </c>
      <c r="AL40" s="109">
        <f t="shared" si="1"/>
      </c>
      <c r="AM40" s="109">
        <f t="shared" si="2"/>
      </c>
      <c r="AN40" s="109">
        <f t="shared" si="3"/>
      </c>
      <c r="AO40" s="109"/>
      <c r="AP40" s="109"/>
      <c r="AQ40" s="109"/>
      <c r="AT40"/>
      <c r="AX40" s="2"/>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row>
    <row r="41" spans="2:155" ht="12.75">
      <c r="B41" s="21"/>
      <c r="C41" s="30">
        <f t="shared" si="7"/>
        <v>19</v>
      </c>
      <c r="D41" s="91"/>
      <c r="E41" s="92"/>
      <c r="F41" s="115"/>
      <c r="G41" s="122"/>
      <c r="H41" s="102"/>
      <c r="I41" s="92"/>
      <c r="J41" s="93"/>
      <c r="K41" s="93"/>
      <c r="L41" s="94"/>
      <c r="M41" s="95"/>
      <c r="N41" s="96"/>
      <c r="O41" s="96"/>
      <c r="P41" s="96"/>
      <c r="Q41" s="96"/>
      <c r="R41" s="95"/>
      <c r="S41" s="96"/>
      <c r="T41" s="96"/>
      <c r="U41" s="96"/>
      <c r="V41" s="121"/>
      <c r="W41" s="91"/>
      <c r="X41" s="91"/>
      <c r="Y41" s="94"/>
      <c r="Z41" s="91"/>
      <c r="AA41" s="91"/>
      <c r="AB41" s="91"/>
      <c r="AC41" s="91"/>
      <c r="AD41" s="91"/>
      <c r="AE41" s="34"/>
      <c r="AF41" s="9"/>
      <c r="AH41" s="109">
        <f t="shared" si="4"/>
      </c>
      <c r="AI41" s="109">
        <f t="shared" si="5"/>
      </c>
      <c r="AJ41" s="109">
        <f t="shared" si="6"/>
      </c>
      <c r="AK41" s="109">
        <f t="shared" si="0"/>
      </c>
      <c r="AL41" s="109">
        <f t="shared" si="1"/>
      </c>
      <c r="AM41" s="109">
        <f t="shared" si="2"/>
      </c>
      <c r="AN41" s="109">
        <f t="shared" si="3"/>
      </c>
      <c r="AO41" s="109"/>
      <c r="AP41" s="109"/>
      <c r="AQ41" s="109"/>
      <c r="AT41"/>
      <c r="AX41" s="2"/>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row>
    <row r="42" spans="2:155" ht="12.75">
      <c r="B42" s="21"/>
      <c r="C42" s="30">
        <f t="shared" si="7"/>
        <v>20</v>
      </c>
      <c r="D42" s="91"/>
      <c r="E42" s="92"/>
      <c r="F42" s="115"/>
      <c r="G42" s="122"/>
      <c r="H42" s="102"/>
      <c r="I42" s="92"/>
      <c r="J42" s="93"/>
      <c r="K42" s="93"/>
      <c r="L42" s="94"/>
      <c r="M42" s="95"/>
      <c r="N42" s="96"/>
      <c r="O42" s="96"/>
      <c r="P42" s="96"/>
      <c r="Q42" s="96"/>
      <c r="R42" s="95"/>
      <c r="S42" s="96"/>
      <c r="T42" s="96"/>
      <c r="U42" s="96"/>
      <c r="V42" s="121"/>
      <c r="W42" s="91"/>
      <c r="X42" s="91"/>
      <c r="Y42" s="94"/>
      <c r="Z42" s="91"/>
      <c r="AA42" s="91"/>
      <c r="AB42" s="91"/>
      <c r="AC42" s="91"/>
      <c r="AD42" s="91"/>
      <c r="AE42" s="34"/>
      <c r="AF42" s="9"/>
      <c r="AH42" s="109">
        <f t="shared" si="4"/>
      </c>
      <c r="AI42" s="109">
        <f t="shared" si="5"/>
      </c>
      <c r="AJ42" s="109">
        <f t="shared" si="6"/>
      </c>
      <c r="AK42" s="109">
        <f t="shared" si="0"/>
      </c>
      <c r="AL42" s="109">
        <f t="shared" si="1"/>
      </c>
      <c r="AM42" s="109">
        <f t="shared" si="2"/>
      </c>
      <c r="AN42" s="109">
        <f t="shared" si="3"/>
      </c>
      <c r="AO42" s="109"/>
      <c r="AP42" s="109"/>
      <c r="AQ42" s="109"/>
      <c r="AT42"/>
      <c r="AX42" s="2"/>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row>
    <row r="43" spans="2:155" ht="12.75">
      <c r="B43" s="21"/>
      <c r="C43" s="30">
        <f t="shared" si="7"/>
        <v>21</v>
      </c>
      <c r="D43" s="91"/>
      <c r="E43" s="92"/>
      <c r="F43" s="115"/>
      <c r="G43" s="122"/>
      <c r="H43" s="102"/>
      <c r="I43" s="92"/>
      <c r="J43" s="93"/>
      <c r="K43" s="93"/>
      <c r="L43" s="94"/>
      <c r="M43" s="95"/>
      <c r="N43" s="96"/>
      <c r="O43" s="96"/>
      <c r="P43" s="96"/>
      <c r="Q43" s="96"/>
      <c r="R43" s="95"/>
      <c r="S43" s="96"/>
      <c r="T43" s="96"/>
      <c r="U43" s="96"/>
      <c r="V43" s="121"/>
      <c r="W43" s="91"/>
      <c r="X43" s="91"/>
      <c r="Y43" s="94"/>
      <c r="Z43" s="91"/>
      <c r="AA43" s="91"/>
      <c r="AB43" s="91"/>
      <c r="AC43" s="91"/>
      <c r="AD43" s="91"/>
      <c r="AE43" s="34"/>
      <c r="AF43" s="9"/>
      <c r="AH43" s="109">
        <f t="shared" si="4"/>
      </c>
      <c r="AI43" s="109">
        <f t="shared" si="5"/>
      </c>
      <c r="AJ43" s="109">
        <f t="shared" si="6"/>
      </c>
      <c r="AK43" s="109">
        <f t="shared" si="0"/>
      </c>
      <c r="AL43" s="109">
        <f t="shared" si="1"/>
      </c>
      <c r="AM43" s="109">
        <f t="shared" si="2"/>
      </c>
      <c r="AN43" s="109">
        <f t="shared" si="3"/>
      </c>
      <c r="AO43" s="109"/>
      <c r="AP43" s="109"/>
      <c r="AQ43" s="109"/>
      <c r="AT43"/>
      <c r="AX43" s="2"/>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row>
    <row r="44" spans="2:155" ht="12.75">
      <c r="B44" s="21"/>
      <c r="C44" s="30">
        <f t="shared" si="7"/>
        <v>22</v>
      </c>
      <c r="D44" s="91"/>
      <c r="E44" s="92"/>
      <c r="F44" s="115"/>
      <c r="G44" s="122"/>
      <c r="H44" s="102"/>
      <c r="I44" s="92"/>
      <c r="J44" s="93"/>
      <c r="K44" s="93"/>
      <c r="L44" s="94"/>
      <c r="M44" s="95"/>
      <c r="N44" s="96"/>
      <c r="O44" s="96"/>
      <c r="P44" s="96"/>
      <c r="Q44" s="96"/>
      <c r="R44" s="95"/>
      <c r="S44" s="96"/>
      <c r="T44" s="96"/>
      <c r="U44" s="96"/>
      <c r="V44" s="121"/>
      <c r="W44" s="91"/>
      <c r="X44" s="91"/>
      <c r="Y44" s="94"/>
      <c r="Z44" s="91"/>
      <c r="AA44" s="91"/>
      <c r="AB44" s="91"/>
      <c r="AC44" s="91"/>
      <c r="AD44" s="91"/>
      <c r="AE44" s="34"/>
      <c r="AF44" s="9"/>
      <c r="AH44" s="109">
        <f t="shared" si="4"/>
      </c>
      <c r="AI44" s="109">
        <f t="shared" si="5"/>
      </c>
      <c r="AJ44" s="109">
        <f t="shared" si="6"/>
      </c>
      <c r="AK44" s="109">
        <f t="shared" si="0"/>
      </c>
      <c r="AL44" s="109">
        <f t="shared" si="1"/>
      </c>
      <c r="AM44" s="109">
        <f t="shared" si="2"/>
      </c>
      <c r="AN44" s="109">
        <f t="shared" si="3"/>
      </c>
      <c r="AO44" s="109"/>
      <c r="AP44" s="109"/>
      <c r="AQ44" s="109"/>
      <c r="AT44"/>
      <c r="AX44" s="2"/>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row>
    <row r="45" spans="2:155" ht="12.75">
      <c r="B45" s="21"/>
      <c r="C45" s="30">
        <f t="shared" si="7"/>
        <v>23</v>
      </c>
      <c r="D45" s="91"/>
      <c r="E45" s="92"/>
      <c r="F45" s="115"/>
      <c r="G45" s="122"/>
      <c r="H45" s="102"/>
      <c r="I45" s="92"/>
      <c r="J45" s="93"/>
      <c r="K45" s="93"/>
      <c r="L45" s="94"/>
      <c r="M45" s="95"/>
      <c r="N45" s="96"/>
      <c r="O45" s="96"/>
      <c r="P45" s="96"/>
      <c r="Q45" s="96"/>
      <c r="R45" s="95"/>
      <c r="S45" s="96"/>
      <c r="T45" s="96"/>
      <c r="U45" s="96"/>
      <c r="V45" s="121"/>
      <c r="W45" s="91"/>
      <c r="X45" s="91"/>
      <c r="Y45" s="94"/>
      <c r="Z45" s="91"/>
      <c r="AA45" s="91"/>
      <c r="AB45" s="91"/>
      <c r="AC45" s="91"/>
      <c r="AD45" s="91"/>
      <c r="AE45" s="34"/>
      <c r="AF45" s="9"/>
      <c r="AH45" s="109">
        <f t="shared" si="4"/>
      </c>
      <c r="AI45" s="109">
        <f t="shared" si="5"/>
      </c>
      <c r="AJ45" s="109">
        <f t="shared" si="6"/>
      </c>
      <c r="AK45" s="109">
        <f t="shared" si="0"/>
      </c>
      <c r="AL45" s="109">
        <f t="shared" si="1"/>
      </c>
      <c r="AM45" s="109">
        <f t="shared" si="2"/>
      </c>
      <c r="AN45" s="109">
        <f t="shared" si="3"/>
      </c>
      <c r="AO45" s="109"/>
      <c r="AP45" s="109"/>
      <c r="AQ45" s="109"/>
      <c r="AT45"/>
      <c r="AX45" s="2"/>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row>
    <row r="46" spans="2:155" ht="12.75">
      <c r="B46" s="21"/>
      <c r="C46" s="30">
        <f t="shared" si="7"/>
        <v>24</v>
      </c>
      <c r="D46" s="91"/>
      <c r="E46" s="92"/>
      <c r="F46" s="115"/>
      <c r="G46" s="122"/>
      <c r="H46" s="102"/>
      <c r="I46" s="92"/>
      <c r="J46" s="93"/>
      <c r="K46" s="93"/>
      <c r="L46" s="94"/>
      <c r="M46" s="95"/>
      <c r="N46" s="96"/>
      <c r="O46" s="96"/>
      <c r="P46" s="96"/>
      <c r="Q46" s="96"/>
      <c r="R46" s="95"/>
      <c r="S46" s="96"/>
      <c r="T46" s="96"/>
      <c r="U46" s="96"/>
      <c r="V46" s="121"/>
      <c r="W46" s="91"/>
      <c r="X46" s="91"/>
      <c r="Y46" s="94"/>
      <c r="Z46" s="91"/>
      <c r="AA46" s="91"/>
      <c r="AB46" s="91"/>
      <c r="AC46" s="91"/>
      <c r="AD46" s="91"/>
      <c r="AE46" s="34"/>
      <c r="AF46" s="9"/>
      <c r="AH46" s="109">
        <f t="shared" si="4"/>
      </c>
      <c r="AI46" s="109">
        <f t="shared" si="5"/>
      </c>
      <c r="AJ46" s="109">
        <f t="shared" si="6"/>
      </c>
      <c r="AK46" s="109">
        <f t="shared" si="0"/>
      </c>
      <c r="AL46" s="109">
        <f t="shared" si="1"/>
      </c>
      <c r="AM46" s="109">
        <f t="shared" si="2"/>
      </c>
      <c r="AN46" s="109">
        <f t="shared" si="3"/>
      </c>
      <c r="AO46" s="109"/>
      <c r="AP46" s="109"/>
      <c r="AQ46" s="109"/>
      <c r="AT46"/>
      <c r="AX46" s="2"/>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row>
    <row r="47" spans="2:155" ht="12.75">
      <c r="B47" s="21"/>
      <c r="C47" s="30">
        <f t="shared" si="7"/>
        <v>25</v>
      </c>
      <c r="D47" s="91"/>
      <c r="E47" s="92"/>
      <c r="F47" s="115"/>
      <c r="G47" s="122"/>
      <c r="H47" s="102"/>
      <c r="I47" s="92"/>
      <c r="J47" s="93"/>
      <c r="K47" s="93"/>
      <c r="L47" s="94"/>
      <c r="M47" s="95"/>
      <c r="N47" s="96"/>
      <c r="O47" s="96"/>
      <c r="P47" s="96"/>
      <c r="Q47" s="96"/>
      <c r="R47" s="95"/>
      <c r="S47" s="96"/>
      <c r="T47" s="96"/>
      <c r="U47" s="96"/>
      <c r="V47" s="121"/>
      <c r="W47" s="91"/>
      <c r="X47" s="91"/>
      <c r="Y47" s="94"/>
      <c r="Z47" s="91"/>
      <c r="AA47" s="91"/>
      <c r="AB47" s="91"/>
      <c r="AC47" s="91"/>
      <c r="AD47" s="91"/>
      <c r="AE47" s="34"/>
      <c r="AF47" s="9"/>
      <c r="AH47" s="109">
        <f t="shared" si="4"/>
      </c>
      <c r="AI47" s="109">
        <f t="shared" si="5"/>
      </c>
      <c r="AJ47" s="109">
        <f t="shared" si="6"/>
      </c>
      <c r="AK47" s="109">
        <f t="shared" si="0"/>
      </c>
      <c r="AL47" s="109">
        <f t="shared" si="1"/>
      </c>
      <c r="AM47" s="109">
        <f t="shared" si="2"/>
      </c>
      <c r="AN47" s="109">
        <f t="shared" si="3"/>
      </c>
      <c r="AO47" s="109"/>
      <c r="AP47" s="109"/>
      <c r="AQ47" s="109"/>
      <c r="AT47"/>
      <c r="AX47" s="2"/>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row>
    <row r="48" spans="2:155" ht="12.75">
      <c r="B48" s="21"/>
      <c r="C48" s="30">
        <f t="shared" si="7"/>
        <v>26</v>
      </c>
      <c r="D48" s="91"/>
      <c r="E48" s="92"/>
      <c r="F48" s="115"/>
      <c r="G48" s="122"/>
      <c r="H48" s="102"/>
      <c r="I48" s="92"/>
      <c r="J48" s="93"/>
      <c r="K48" s="93"/>
      <c r="L48" s="94"/>
      <c r="M48" s="95"/>
      <c r="N48" s="96"/>
      <c r="O48" s="96"/>
      <c r="P48" s="96"/>
      <c r="Q48" s="96"/>
      <c r="R48" s="95"/>
      <c r="S48" s="96"/>
      <c r="T48" s="96"/>
      <c r="U48" s="96"/>
      <c r="V48" s="121"/>
      <c r="W48" s="91"/>
      <c r="X48" s="91"/>
      <c r="Y48" s="94"/>
      <c r="Z48" s="91"/>
      <c r="AA48" s="91"/>
      <c r="AB48" s="91"/>
      <c r="AC48" s="91"/>
      <c r="AD48" s="91"/>
      <c r="AE48" s="34"/>
      <c r="AF48" s="9"/>
      <c r="AH48" s="109">
        <f t="shared" si="4"/>
      </c>
      <c r="AI48" s="109">
        <f t="shared" si="5"/>
      </c>
      <c r="AJ48" s="109">
        <f t="shared" si="6"/>
      </c>
      <c r="AK48" s="109">
        <f t="shared" si="0"/>
      </c>
      <c r="AL48" s="109">
        <f t="shared" si="1"/>
      </c>
      <c r="AM48" s="109">
        <f t="shared" si="2"/>
      </c>
      <c r="AN48" s="109">
        <f t="shared" si="3"/>
      </c>
      <c r="AO48" s="109"/>
      <c r="AP48" s="109"/>
      <c r="AQ48" s="109"/>
      <c r="AT48"/>
      <c r="AX48" s="2"/>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row>
    <row r="49" spans="2:155" ht="12.75">
      <c r="B49" s="21"/>
      <c r="C49" s="30">
        <f t="shared" si="7"/>
        <v>27</v>
      </c>
      <c r="D49" s="91"/>
      <c r="E49" s="92"/>
      <c r="F49" s="115"/>
      <c r="G49" s="122"/>
      <c r="H49" s="102"/>
      <c r="I49" s="92"/>
      <c r="J49" s="93"/>
      <c r="K49" s="93"/>
      <c r="L49" s="94"/>
      <c r="M49" s="95"/>
      <c r="N49" s="96"/>
      <c r="O49" s="96"/>
      <c r="P49" s="96"/>
      <c r="Q49" s="96"/>
      <c r="R49" s="95"/>
      <c r="S49" s="96"/>
      <c r="T49" s="96"/>
      <c r="U49" s="96"/>
      <c r="V49" s="121"/>
      <c r="W49" s="91"/>
      <c r="X49" s="91"/>
      <c r="Y49" s="94"/>
      <c r="Z49" s="91"/>
      <c r="AA49" s="91"/>
      <c r="AB49" s="91"/>
      <c r="AC49" s="91"/>
      <c r="AD49" s="91"/>
      <c r="AE49" s="34"/>
      <c r="AF49" s="9"/>
      <c r="AH49" s="109">
        <f t="shared" si="4"/>
      </c>
      <c r="AI49" s="109">
        <f t="shared" si="5"/>
      </c>
      <c r="AJ49" s="109">
        <f t="shared" si="6"/>
      </c>
      <c r="AK49" s="109">
        <f t="shared" si="0"/>
      </c>
      <c r="AL49" s="109">
        <f t="shared" si="1"/>
      </c>
      <c r="AM49" s="109">
        <f t="shared" si="2"/>
      </c>
      <c r="AN49" s="109">
        <f t="shared" si="3"/>
      </c>
      <c r="AO49" s="109"/>
      <c r="AP49" s="109"/>
      <c r="AQ49" s="109"/>
      <c r="AT49"/>
      <c r="AX49" s="2"/>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row>
    <row r="50" spans="2:155" ht="12.75">
      <c r="B50" s="21"/>
      <c r="C50" s="30">
        <f t="shared" si="7"/>
        <v>28</v>
      </c>
      <c r="D50" s="91"/>
      <c r="E50" s="92"/>
      <c r="F50" s="115"/>
      <c r="G50" s="122"/>
      <c r="H50" s="102"/>
      <c r="I50" s="92"/>
      <c r="J50" s="93"/>
      <c r="K50" s="93"/>
      <c r="L50" s="94"/>
      <c r="M50" s="95"/>
      <c r="N50" s="96"/>
      <c r="O50" s="96"/>
      <c r="P50" s="96"/>
      <c r="Q50" s="96"/>
      <c r="R50" s="95"/>
      <c r="S50" s="96"/>
      <c r="T50" s="96"/>
      <c r="U50" s="96"/>
      <c r="V50" s="121"/>
      <c r="W50" s="91"/>
      <c r="X50" s="91"/>
      <c r="Y50" s="94"/>
      <c r="Z50" s="91"/>
      <c r="AA50" s="91"/>
      <c r="AB50" s="91"/>
      <c r="AC50" s="91"/>
      <c r="AD50" s="91"/>
      <c r="AE50" s="34"/>
      <c r="AF50" s="9"/>
      <c r="AH50" s="109">
        <f t="shared" si="4"/>
      </c>
      <c r="AI50" s="109">
        <f t="shared" si="5"/>
      </c>
      <c r="AJ50" s="109">
        <f t="shared" si="6"/>
      </c>
      <c r="AK50" s="109">
        <f t="shared" si="0"/>
      </c>
      <c r="AL50" s="109">
        <f t="shared" si="1"/>
      </c>
      <c r="AM50" s="109">
        <f t="shared" si="2"/>
      </c>
      <c r="AN50" s="109">
        <f t="shared" si="3"/>
      </c>
      <c r="AO50" s="109"/>
      <c r="AP50" s="109"/>
      <c r="AQ50" s="109"/>
      <c r="AT50"/>
      <c r="AX50" s="2"/>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row>
    <row r="51" spans="2:155" ht="12.75">
      <c r="B51" s="21"/>
      <c r="C51" s="30">
        <f t="shared" si="7"/>
        <v>29</v>
      </c>
      <c r="D51" s="91"/>
      <c r="E51" s="92"/>
      <c r="F51" s="115"/>
      <c r="G51" s="122"/>
      <c r="H51" s="102"/>
      <c r="I51" s="92"/>
      <c r="J51" s="93"/>
      <c r="K51" s="93"/>
      <c r="L51" s="94"/>
      <c r="M51" s="95"/>
      <c r="N51" s="96"/>
      <c r="O51" s="96"/>
      <c r="P51" s="96"/>
      <c r="Q51" s="96"/>
      <c r="R51" s="95"/>
      <c r="S51" s="96"/>
      <c r="T51" s="96"/>
      <c r="U51" s="96"/>
      <c r="V51" s="121"/>
      <c r="W51" s="91"/>
      <c r="X51" s="91"/>
      <c r="Y51" s="94"/>
      <c r="Z51" s="91"/>
      <c r="AA51" s="91"/>
      <c r="AB51" s="91"/>
      <c r="AC51" s="91"/>
      <c r="AD51" s="91"/>
      <c r="AE51" s="34"/>
      <c r="AF51" s="9"/>
      <c r="AH51" s="109">
        <f t="shared" si="4"/>
      </c>
      <c r="AI51" s="109">
        <f t="shared" si="5"/>
      </c>
      <c r="AJ51" s="109">
        <f t="shared" si="6"/>
      </c>
      <c r="AK51" s="109">
        <f t="shared" si="0"/>
      </c>
      <c r="AL51" s="109">
        <f t="shared" si="1"/>
      </c>
      <c r="AM51" s="109">
        <f t="shared" si="2"/>
      </c>
      <c r="AN51" s="109">
        <f t="shared" si="3"/>
      </c>
      <c r="AO51" s="109"/>
      <c r="AP51" s="109"/>
      <c r="AQ51" s="109"/>
      <c r="AT51"/>
      <c r="AX51" s="2"/>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row>
    <row r="52" spans="2:155" ht="12.75">
      <c r="B52" s="21"/>
      <c r="C52" s="30">
        <f t="shared" si="7"/>
        <v>30</v>
      </c>
      <c r="D52" s="91"/>
      <c r="E52" s="92"/>
      <c r="F52" s="115"/>
      <c r="G52" s="122"/>
      <c r="H52" s="102"/>
      <c r="I52" s="92"/>
      <c r="J52" s="93"/>
      <c r="K52" s="93"/>
      <c r="L52" s="94"/>
      <c r="M52" s="95"/>
      <c r="N52" s="96"/>
      <c r="O52" s="96"/>
      <c r="P52" s="96"/>
      <c r="Q52" s="96"/>
      <c r="R52" s="95"/>
      <c r="S52" s="96"/>
      <c r="T52" s="96"/>
      <c r="U52" s="96"/>
      <c r="V52" s="121"/>
      <c r="W52" s="91"/>
      <c r="X52" s="91"/>
      <c r="Y52" s="94"/>
      <c r="Z52" s="91"/>
      <c r="AA52" s="91"/>
      <c r="AB52" s="91"/>
      <c r="AC52" s="91"/>
      <c r="AD52" s="91"/>
      <c r="AE52" s="34"/>
      <c r="AF52" s="9"/>
      <c r="AH52" s="109">
        <f t="shared" si="4"/>
      </c>
      <c r="AI52" s="109">
        <f t="shared" si="5"/>
      </c>
      <c r="AJ52" s="109">
        <f t="shared" si="6"/>
      </c>
      <c r="AK52" s="109">
        <f t="shared" si="0"/>
      </c>
      <c r="AL52" s="109">
        <f t="shared" si="1"/>
      </c>
      <c r="AM52" s="109">
        <f t="shared" si="2"/>
      </c>
      <c r="AN52" s="109">
        <f t="shared" si="3"/>
      </c>
      <c r="AO52" s="109"/>
      <c r="AP52" s="109"/>
      <c r="AQ52" s="109"/>
      <c r="AT52"/>
      <c r="AX52" s="2"/>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row>
    <row r="53" spans="2:155" ht="12.75">
      <c r="B53" s="21"/>
      <c r="C53" s="30">
        <f t="shared" si="7"/>
        <v>31</v>
      </c>
      <c r="D53" s="91"/>
      <c r="E53" s="92"/>
      <c r="F53" s="115"/>
      <c r="G53" s="122"/>
      <c r="H53" s="102"/>
      <c r="I53" s="92"/>
      <c r="J53" s="93"/>
      <c r="K53" s="93"/>
      <c r="L53" s="94"/>
      <c r="M53" s="95"/>
      <c r="N53" s="96"/>
      <c r="O53" s="96"/>
      <c r="P53" s="96"/>
      <c r="Q53" s="96"/>
      <c r="R53" s="95"/>
      <c r="S53" s="96"/>
      <c r="T53" s="96"/>
      <c r="U53" s="96"/>
      <c r="V53" s="121"/>
      <c r="W53" s="91"/>
      <c r="X53" s="91"/>
      <c r="Y53" s="94"/>
      <c r="Z53" s="91"/>
      <c r="AA53" s="91"/>
      <c r="AB53" s="91"/>
      <c r="AC53" s="91"/>
      <c r="AD53" s="91"/>
      <c r="AE53" s="34"/>
      <c r="AF53" s="9"/>
      <c r="AH53" s="109">
        <f t="shared" si="4"/>
      </c>
      <c r="AI53" s="109">
        <f t="shared" si="5"/>
      </c>
      <c r="AJ53" s="109">
        <f t="shared" si="6"/>
      </c>
      <c r="AK53" s="109">
        <f t="shared" si="0"/>
      </c>
      <c r="AL53" s="109">
        <f t="shared" si="1"/>
      </c>
      <c r="AM53" s="109">
        <f t="shared" si="2"/>
      </c>
      <c r="AN53" s="109">
        <f t="shared" si="3"/>
      </c>
      <c r="AO53" s="109"/>
      <c r="AP53" s="109"/>
      <c r="AQ53" s="109"/>
      <c r="AT53"/>
      <c r="AX53" s="2"/>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row>
    <row r="54" spans="2:155" ht="12.75">
      <c r="B54" s="21"/>
      <c r="C54" s="30">
        <f t="shared" si="7"/>
        <v>32</v>
      </c>
      <c r="D54" s="91"/>
      <c r="E54" s="92"/>
      <c r="F54" s="115"/>
      <c r="G54" s="122"/>
      <c r="H54" s="102"/>
      <c r="I54" s="92"/>
      <c r="J54" s="93"/>
      <c r="K54" s="93"/>
      <c r="L54" s="94"/>
      <c r="M54" s="95"/>
      <c r="N54" s="96"/>
      <c r="O54" s="96"/>
      <c r="P54" s="96"/>
      <c r="Q54" s="96"/>
      <c r="R54" s="95"/>
      <c r="S54" s="96"/>
      <c r="T54" s="96"/>
      <c r="U54" s="96"/>
      <c r="V54" s="121"/>
      <c r="W54" s="91"/>
      <c r="X54" s="91"/>
      <c r="Y54" s="94"/>
      <c r="Z54" s="91"/>
      <c r="AA54" s="91"/>
      <c r="AB54" s="91"/>
      <c r="AC54" s="91"/>
      <c r="AD54" s="91"/>
      <c r="AE54" s="34"/>
      <c r="AF54" s="9"/>
      <c r="AH54" s="109">
        <f t="shared" si="4"/>
      </c>
      <c r="AI54" s="109">
        <f t="shared" si="5"/>
      </c>
      <c r="AJ54" s="109">
        <f t="shared" si="6"/>
      </c>
      <c r="AK54" s="109">
        <f t="shared" si="0"/>
      </c>
      <c r="AL54" s="109">
        <f t="shared" si="1"/>
      </c>
      <c r="AM54" s="109">
        <f t="shared" si="2"/>
      </c>
      <c r="AN54" s="109">
        <f t="shared" si="3"/>
      </c>
      <c r="AO54" s="109"/>
      <c r="AP54" s="109"/>
      <c r="AQ54" s="109"/>
      <c r="AT54"/>
      <c r="AX54" s="2"/>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row>
    <row r="55" spans="2:155" ht="12.75">
      <c r="B55" s="21"/>
      <c r="C55" s="30">
        <f t="shared" si="7"/>
        <v>33</v>
      </c>
      <c r="D55" s="91"/>
      <c r="E55" s="92"/>
      <c r="F55" s="115"/>
      <c r="G55" s="122"/>
      <c r="H55" s="102"/>
      <c r="I55" s="92"/>
      <c r="J55" s="93"/>
      <c r="K55" s="93"/>
      <c r="L55" s="94"/>
      <c r="M55" s="95"/>
      <c r="N55" s="96"/>
      <c r="O55" s="96"/>
      <c r="P55" s="96"/>
      <c r="Q55" s="96"/>
      <c r="R55" s="95"/>
      <c r="S55" s="96"/>
      <c r="T55" s="96"/>
      <c r="U55" s="96"/>
      <c r="V55" s="121"/>
      <c r="W55" s="91"/>
      <c r="X55" s="91"/>
      <c r="Y55" s="94"/>
      <c r="Z55" s="91"/>
      <c r="AA55" s="91"/>
      <c r="AB55" s="91"/>
      <c r="AC55" s="91"/>
      <c r="AD55" s="91"/>
      <c r="AE55" s="34"/>
      <c r="AF55" s="9"/>
      <c r="AH55" s="109">
        <f t="shared" si="4"/>
      </c>
      <c r="AI55" s="109">
        <f t="shared" si="5"/>
      </c>
      <c r="AJ55" s="109">
        <f t="shared" si="6"/>
      </c>
      <c r="AK55" s="109">
        <f aca="true" t="shared" si="8" ref="AK55:AK72">IF(E55&lt;&gt;"",IF(AND($E55&gt;=DATE($AH55,1,1),$E55&lt;=DATE($AH55,3,31),L55="yes",Y55&lt;&gt;"yes"),1,0),"")</f>
      </c>
      <c r="AL55" s="109">
        <f aca="true" t="shared" si="9" ref="AL55:AL72">IF(E55&lt;&gt;"",IF(AND($E55&gt;=DATE($AH55,4,1),$E55&lt;=DATE($AH55,6,30),L55="yes",Y55&lt;&gt;"yes"),1,0),"")</f>
      </c>
      <c r="AM55" s="109">
        <f aca="true" t="shared" si="10" ref="AM55:AM72">IF(E55&lt;&gt;"",IF(AND($E55&gt;=DATE($AH55,7,1),$E55&lt;=DATE($AH55,9,30),L55="yes",Y55&lt;&gt;"yes"),1,0),"")</f>
      </c>
      <c r="AN55" s="109">
        <f aca="true" t="shared" si="11" ref="AN55:AN72">IF(E55&lt;&gt;"",IF(AND($E55&gt;=DATE($AH55,10,1),$E55&lt;=DATE($AH55,12,31),L55="yes",Y55&lt;&gt;"yes"),1,0),"")</f>
      </c>
      <c r="AO55" s="109"/>
      <c r="AP55" s="109"/>
      <c r="AQ55" s="109"/>
      <c r="AT55"/>
      <c r="AX55" s="2"/>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row>
    <row r="56" spans="2:155" ht="12.75">
      <c r="B56" s="21"/>
      <c r="C56" s="30">
        <f t="shared" si="7"/>
        <v>34</v>
      </c>
      <c r="D56" s="91"/>
      <c r="E56" s="92"/>
      <c r="F56" s="115"/>
      <c r="G56" s="122"/>
      <c r="H56" s="102"/>
      <c r="I56" s="92"/>
      <c r="J56" s="93"/>
      <c r="K56" s="93"/>
      <c r="L56" s="94"/>
      <c r="M56" s="95"/>
      <c r="N56" s="96"/>
      <c r="O56" s="96"/>
      <c r="P56" s="96"/>
      <c r="Q56" s="96"/>
      <c r="R56" s="95"/>
      <c r="S56" s="96"/>
      <c r="T56" s="96"/>
      <c r="U56" s="96"/>
      <c r="V56" s="121"/>
      <c r="W56" s="91"/>
      <c r="X56" s="91"/>
      <c r="Y56" s="94"/>
      <c r="Z56" s="91"/>
      <c r="AA56" s="91"/>
      <c r="AB56" s="91"/>
      <c r="AC56" s="91"/>
      <c r="AD56" s="91"/>
      <c r="AE56" s="34"/>
      <c r="AF56" s="9"/>
      <c r="AH56" s="109">
        <f t="shared" si="4"/>
      </c>
      <c r="AI56" s="109">
        <f t="shared" si="5"/>
      </c>
      <c r="AJ56" s="109">
        <f t="shared" si="6"/>
      </c>
      <c r="AK56" s="109">
        <f t="shared" si="8"/>
      </c>
      <c r="AL56" s="109">
        <f t="shared" si="9"/>
      </c>
      <c r="AM56" s="109">
        <f t="shared" si="10"/>
      </c>
      <c r="AN56" s="109">
        <f t="shared" si="11"/>
      </c>
      <c r="AO56" s="109"/>
      <c r="AP56" s="109"/>
      <c r="AQ56" s="109"/>
      <c r="AT56"/>
      <c r="AX56" s="2"/>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row>
    <row r="57" spans="2:155" ht="12.75">
      <c r="B57" s="21"/>
      <c r="C57" s="30">
        <f t="shared" si="7"/>
        <v>35</v>
      </c>
      <c r="D57" s="91"/>
      <c r="E57" s="92"/>
      <c r="F57" s="115"/>
      <c r="G57" s="122"/>
      <c r="H57" s="102"/>
      <c r="I57" s="92"/>
      <c r="J57" s="93"/>
      <c r="K57" s="93"/>
      <c r="L57" s="94"/>
      <c r="M57" s="95"/>
      <c r="N57" s="96"/>
      <c r="O57" s="96"/>
      <c r="P57" s="96"/>
      <c r="Q57" s="96"/>
      <c r="R57" s="95"/>
      <c r="S57" s="96"/>
      <c r="T57" s="96"/>
      <c r="U57" s="96"/>
      <c r="V57" s="121"/>
      <c r="W57" s="91"/>
      <c r="X57" s="91"/>
      <c r="Y57" s="94"/>
      <c r="Z57" s="91"/>
      <c r="AA57" s="91"/>
      <c r="AB57" s="91"/>
      <c r="AC57" s="91"/>
      <c r="AD57" s="91"/>
      <c r="AE57" s="34"/>
      <c r="AF57" s="9"/>
      <c r="AH57" s="109">
        <f t="shared" si="4"/>
      </c>
      <c r="AI57" s="109">
        <f t="shared" si="5"/>
      </c>
      <c r="AJ57" s="109">
        <f t="shared" si="6"/>
      </c>
      <c r="AK57" s="109">
        <f t="shared" si="8"/>
      </c>
      <c r="AL57" s="109">
        <f t="shared" si="9"/>
      </c>
      <c r="AM57" s="109">
        <f t="shared" si="10"/>
      </c>
      <c r="AN57" s="109">
        <f t="shared" si="11"/>
      </c>
      <c r="AO57" s="109"/>
      <c r="AP57" s="109"/>
      <c r="AQ57" s="109"/>
      <c r="AT57"/>
      <c r="AX57" s="2"/>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row>
    <row r="58" spans="2:155" ht="12.75">
      <c r="B58" s="21"/>
      <c r="C58" s="30">
        <f t="shared" si="7"/>
        <v>36</v>
      </c>
      <c r="D58" s="91"/>
      <c r="E58" s="92"/>
      <c r="F58" s="115"/>
      <c r="G58" s="122"/>
      <c r="H58" s="102"/>
      <c r="I58" s="92"/>
      <c r="J58" s="93"/>
      <c r="K58" s="93"/>
      <c r="L58" s="94"/>
      <c r="M58" s="95"/>
      <c r="N58" s="96"/>
      <c r="O58" s="96"/>
      <c r="P58" s="96"/>
      <c r="Q58" s="96"/>
      <c r="R58" s="95"/>
      <c r="S58" s="96"/>
      <c r="T58" s="96"/>
      <c r="U58" s="96"/>
      <c r="V58" s="121"/>
      <c r="W58" s="91"/>
      <c r="X58" s="91"/>
      <c r="Y58" s="94"/>
      <c r="Z58" s="91"/>
      <c r="AA58" s="91"/>
      <c r="AB58" s="91"/>
      <c r="AC58" s="91"/>
      <c r="AD58" s="91"/>
      <c r="AE58" s="34"/>
      <c r="AF58" s="9"/>
      <c r="AH58" s="109">
        <f t="shared" si="4"/>
      </c>
      <c r="AI58" s="109">
        <f t="shared" si="5"/>
      </c>
      <c r="AJ58" s="109">
        <f t="shared" si="6"/>
      </c>
      <c r="AK58" s="109">
        <f t="shared" si="8"/>
      </c>
      <c r="AL58" s="109">
        <f t="shared" si="9"/>
      </c>
      <c r="AM58" s="109">
        <f t="shared" si="10"/>
      </c>
      <c r="AN58" s="109">
        <f t="shared" si="11"/>
      </c>
      <c r="AO58" s="109"/>
      <c r="AP58" s="109"/>
      <c r="AQ58" s="109"/>
      <c r="AT58"/>
      <c r="AX58" s="2"/>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row>
    <row r="59" spans="2:155" ht="12.75">
      <c r="B59" s="21"/>
      <c r="C59" s="30">
        <f t="shared" si="7"/>
        <v>37</v>
      </c>
      <c r="D59" s="91"/>
      <c r="E59" s="92"/>
      <c r="F59" s="115"/>
      <c r="G59" s="122"/>
      <c r="H59" s="102"/>
      <c r="I59" s="92"/>
      <c r="J59" s="93"/>
      <c r="K59" s="93"/>
      <c r="L59" s="94"/>
      <c r="M59" s="95"/>
      <c r="N59" s="96"/>
      <c r="O59" s="96"/>
      <c r="P59" s="96"/>
      <c r="Q59" s="96"/>
      <c r="R59" s="95"/>
      <c r="S59" s="96"/>
      <c r="T59" s="96"/>
      <c r="U59" s="96"/>
      <c r="V59" s="121"/>
      <c r="W59" s="91"/>
      <c r="X59" s="91"/>
      <c r="Y59" s="94"/>
      <c r="Z59" s="91"/>
      <c r="AA59" s="91"/>
      <c r="AB59" s="91"/>
      <c r="AC59" s="91"/>
      <c r="AD59" s="91"/>
      <c r="AE59" s="34"/>
      <c r="AF59" s="9"/>
      <c r="AH59" s="109">
        <f t="shared" si="4"/>
      </c>
      <c r="AI59" s="109">
        <f t="shared" si="5"/>
      </c>
      <c r="AJ59" s="109">
        <f t="shared" si="6"/>
      </c>
      <c r="AK59" s="109">
        <f t="shared" si="8"/>
      </c>
      <c r="AL59" s="109">
        <f t="shared" si="9"/>
      </c>
      <c r="AM59" s="109">
        <f t="shared" si="10"/>
      </c>
      <c r="AN59" s="109">
        <f t="shared" si="11"/>
      </c>
      <c r="AO59" s="109"/>
      <c r="AP59" s="109"/>
      <c r="AQ59" s="109"/>
      <c r="AT59"/>
      <c r="AX59" s="2"/>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row>
    <row r="60" spans="2:155" ht="12.75">
      <c r="B60" s="21"/>
      <c r="C60" s="30">
        <f t="shared" si="7"/>
        <v>38</v>
      </c>
      <c r="D60" s="91"/>
      <c r="E60" s="92"/>
      <c r="F60" s="115"/>
      <c r="G60" s="122"/>
      <c r="H60" s="102"/>
      <c r="I60" s="92"/>
      <c r="J60" s="93"/>
      <c r="K60" s="93"/>
      <c r="L60" s="94"/>
      <c r="M60" s="95"/>
      <c r="N60" s="96"/>
      <c r="O60" s="96"/>
      <c r="P60" s="96"/>
      <c r="Q60" s="96"/>
      <c r="R60" s="95"/>
      <c r="S60" s="96"/>
      <c r="T60" s="96"/>
      <c r="U60" s="96"/>
      <c r="V60" s="121"/>
      <c r="W60" s="91"/>
      <c r="X60" s="91"/>
      <c r="Y60" s="94"/>
      <c r="Z60" s="91"/>
      <c r="AA60" s="91"/>
      <c r="AB60" s="91"/>
      <c r="AC60" s="91"/>
      <c r="AD60" s="91"/>
      <c r="AE60" s="34"/>
      <c r="AF60" s="9"/>
      <c r="AH60" s="109">
        <f t="shared" si="4"/>
      </c>
      <c r="AI60" s="109">
        <f t="shared" si="5"/>
      </c>
      <c r="AJ60" s="109">
        <f t="shared" si="6"/>
      </c>
      <c r="AK60" s="109">
        <f t="shared" si="8"/>
      </c>
      <c r="AL60" s="109">
        <f t="shared" si="9"/>
      </c>
      <c r="AM60" s="109">
        <f t="shared" si="10"/>
      </c>
      <c r="AN60" s="109">
        <f t="shared" si="11"/>
      </c>
      <c r="AO60" s="109"/>
      <c r="AP60" s="109"/>
      <c r="AQ60" s="109"/>
      <c r="AT60"/>
      <c r="AX60" s="2"/>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row>
    <row r="61" spans="2:155" ht="12.75">
      <c r="B61" s="21"/>
      <c r="C61" s="30">
        <f t="shared" si="7"/>
        <v>39</v>
      </c>
      <c r="D61" s="91"/>
      <c r="E61" s="92"/>
      <c r="F61" s="115"/>
      <c r="G61" s="122"/>
      <c r="H61" s="102"/>
      <c r="I61" s="92"/>
      <c r="J61" s="93"/>
      <c r="K61" s="93"/>
      <c r="L61" s="94"/>
      <c r="M61" s="95"/>
      <c r="N61" s="96"/>
      <c r="O61" s="96"/>
      <c r="P61" s="96"/>
      <c r="Q61" s="96"/>
      <c r="R61" s="95"/>
      <c r="S61" s="96"/>
      <c r="T61" s="96"/>
      <c r="U61" s="96"/>
      <c r="V61" s="121"/>
      <c r="W61" s="91"/>
      <c r="X61" s="91"/>
      <c r="Y61" s="94"/>
      <c r="Z61" s="91"/>
      <c r="AA61" s="91"/>
      <c r="AB61" s="91"/>
      <c r="AC61" s="91"/>
      <c r="AD61" s="91"/>
      <c r="AE61" s="34"/>
      <c r="AF61" s="9"/>
      <c r="AH61" s="109">
        <f t="shared" si="4"/>
      </c>
      <c r="AI61" s="109">
        <f t="shared" si="5"/>
      </c>
      <c r="AJ61" s="109">
        <f t="shared" si="6"/>
      </c>
      <c r="AK61" s="109">
        <f t="shared" si="8"/>
      </c>
      <c r="AL61" s="109">
        <f t="shared" si="9"/>
      </c>
      <c r="AM61" s="109">
        <f t="shared" si="10"/>
      </c>
      <c r="AN61" s="109">
        <f t="shared" si="11"/>
      </c>
      <c r="AO61" s="109"/>
      <c r="AP61" s="109"/>
      <c r="AQ61" s="109"/>
      <c r="AT61"/>
      <c r="AX61" s="2"/>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row>
    <row r="62" spans="2:155" ht="12.75">
      <c r="B62" s="21"/>
      <c r="C62" s="30">
        <f t="shared" si="7"/>
        <v>40</v>
      </c>
      <c r="D62" s="91"/>
      <c r="E62" s="92"/>
      <c r="F62" s="115"/>
      <c r="G62" s="122"/>
      <c r="H62" s="102"/>
      <c r="I62" s="92"/>
      <c r="J62" s="93"/>
      <c r="K62" s="93"/>
      <c r="L62" s="94"/>
      <c r="M62" s="95"/>
      <c r="N62" s="96"/>
      <c r="O62" s="96"/>
      <c r="P62" s="96"/>
      <c r="Q62" s="96"/>
      <c r="R62" s="95"/>
      <c r="S62" s="96"/>
      <c r="T62" s="96"/>
      <c r="U62" s="96"/>
      <c r="V62" s="121"/>
      <c r="W62" s="91"/>
      <c r="X62" s="91"/>
      <c r="Y62" s="94"/>
      <c r="Z62" s="91"/>
      <c r="AA62" s="91"/>
      <c r="AB62" s="91"/>
      <c r="AC62" s="91"/>
      <c r="AD62" s="91"/>
      <c r="AE62" s="34"/>
      <c r="AF62" s="9"/>
      <c r="AH62" s="109">
        <f t="shared" si="4"/>
      </c>
      <c r="AI62" s="109">
        <f t="shared" si="5"/>
      </c>
      <c r="AJ62" s="109">
        <f t="shared" si="6"/>
      </c>
      <c r="AK62" s="109">
        <f t="shared" si="8"/>
      </c>
      <c r="AL62" s="109">
        <f t="shared" si="9"/>
      </c>
      <c r="AM62" s="109">
        <f t="shared" si="10"/>
      </c>
      <c r="AN62" s="109">
        <f t="shared" si="11"/>
      </c>
      <c r="AO62" s="109"/>
      <c r="AP62" s="109"/>
      <c r="AQ62" s="109"/>
      <c r="AT62"/>
      <c r="AX62" s="2"/>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row>
    <row r="63" spans="2:155" ht="12.75">
      <c r="B63" s="21"/>
      <c r="C63" s="30">
        <f t="shared" si="7"/>
        <v>41</v>
      </c>
      <c r="D63" s="91"/>
      <c r="E63" s="92"/>
      <c r="F63" s="115"/>
      <c r="G63" s="122"/>
      <c r="H63" s="102"/>
      <c r="I63" s="92"/>
      <c r="J63" s="93"/>
      <c r="K63" s="93"/>
      <c r="L63" s="94"/>
      <c r="M63" s="95"/>
      <c r="N63" s="96"/>
      <c r="O63" s="96"/>
      <c r="P63" s="96"/>
      <c r="Q63" s="96"/>
      <c r="R63" s="95"/>
      <c r="S63" s="96"/>
      <c r="T63" s="96"/>
      <c r="U63" s="96"/>
      <c r="V63" s="121"/>
      <c r="W63" s="91"/>
      <c r="X63" s="91"/>
      <c r="Y63" s="94"/>
      <c r="Z63" s="91"/>
      <c r="AA63" s="91"/>
      <c r="AB63" s="91"/>
      <c r="AC63" s="91"/>
      <c r="AD63" s="91"/>
      <c r="AE63" s="34"/>
      <c r="AF63" s="9"/>
      <c r="AH63" s="109">
        <f t="shared" si="4"/>
      </c>
      <c r="AI63" s="109">
        <f t="shared" si="5"/>
      </c>
      <c r="AJ63" s="109">
        <f t="shared" si="6"/>
      </c>
      <c r="AK63" s="109">
        <f t="shared" si="8"/>
      </c>
      <c r="AL63" s="109">
        <f t="shared" si="9"/>
      </c>
      <c r="AM63" s="109">
        <f t="shared" si="10"/>
      </c>
      <c r="AN63" s="109">
        <f t="shared" si="11"/>
      </c>
      <c r="AO63" s="109"/>
      <c r="AP63" s="109"/>
      <c r="AQ63" s="109"/>
      <c r="AT63"/>
      <c r="AX63" s="2"/>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row>
    <row r="64" spans="2:155" ht="12.75">
      <c r="B64" s="21"/>
      <c r="C64" s="30">
        <f t="shared" si="7"/>
        <v>42</v>
      </c>
      <c r="D64" s="91"/>
      <c r="E64" s="92"/>
      <c r="F64" s="115"/>
      <c r="G64" s="122"/>
      <c r="H64" s="102"/>
      <c r="I64" s="92"/>
      <c r="J64" s="93"/>
      <c r="K64" s="93"/>
      <c r="L64" s="94"/>
      <c r="M64" s="95"/>
      <c r="N64" s="96"/>
      <c r="O64" s="96"/>
      <c r="P64" s="96"/>
      <c r="Q64" s="96"/>
      <c r="R64" s="95"/>
      <c r="S64" s="96"/>
      <c r="T64" s="96"/>
      <c r="U64" s="96"/>
      <c r="V64" s="121"/>
      <c r="W64" s="91"/>
      <c r="X64" s="91"/>
      <c r="Y64" s="94"/>
      <c r="Z64" s="91"/>
      <c r="AA64" s="91"/>
      <c r="AB64" s="91"/>
      <c r="AC64" s="91"/>
      <c r="AD64" s="91"/>
      <c r="AE64" s="34"/>
      <c r="AF64" s="9"/>
      <c r="AH64" s="109">
        <f t="shared" si="4"/>
      </c>
      <c r="AI64" s="109">
        <f t="shared" si="5"/>
      </c>
      <c r="AJ64" s="109">
        <f t="shared" si="6"/>
      </c>
      <c r="AK64" s="109">
        <f t="shared" si="8"/>
      </c>
      <c r="AL64" s="109">
        <f t="shared" si="9"/>
      </c>
      <c r="AM64" s="109">
        <f t="shared" si="10"/>
      </c>
      <c r="AN64" s="109">
        <f t="shared" si="11"/>
      </c>
      <c r="AO64" s="109"/>
      <c r="AP64" s="109"/>
      <c r="AQ64" s="109"/>
      <c r="AT64"/>
      <c r="AX64" s="2"/>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row>
    <row r="65" spans="2:155" ht="12.75">
      <c r="B65" s="21"/>
      <c r="C65" s="30">
        <f t="shared" si="7"/>
        <v>43</v>
      </c>
      <c r="D65" s="91"/>
      <c r="E65" s="92"/>
      <c r="F65" s="115"/>
      <c r="G65" s="122"/>
      <c r="H65" s="102"/>
      <c r="I65" s="92"/>
      <c r="J65" s="93"/>
      <c r="K65" s="93"/>
      <c r="L65" s="94"/>
      <c r="M65" s="95"/>
      <c r="N65" s="96"/>
      <c r="O65" s="96"/>
      <c r="P65" s="96"/>
      <c r="Q65" s="96"/>
      <c r="R65" s="95"/>
      <c r="S65" s="96"/>
      <c r="T65" s="96"/>
      <c r="U65" s="96"/>
      <c r="V65" s="121"/>
      <c r="W65" s="91"/>
      <c r="X65" s="91"/>
      <c r="Y65" s="94"/>
      <c r="Z65" s="91"/>
      <c r="AA65" s="91"/>
      <c r="AB65" s="91"/>
      <c r="AC65" s="91"/>
      <c r="AD65" s="91"/>
      <c r="AE65" s="34"/>
      <c r="AF65" s="9"/>
      <c r="AH65" s="109">
        <f t="shared" si="4"/>
      </c>
      <c r="AI65" s="109">
        <f t="shared" si="5"/>
      </c>
      <c r="AJ65" s="109">
        <f t="shared" si="6"/>
      </c>
      <c r="AK65" s="109">
        <f t="shared" si="8"/>
      </c>
      <c r="AL65" s="109">
        <f t="shared" si="9"/>
      </c>
      <c r="AM65" s="109">
        <f t="shared" si="10"/>
      </c>
      <c r="AN65" s="109">
        <f t="shared" si="11"/>
      </c>
      <c r="AO65" s="109"/>
      <c r="AP65" s="109"/>
      <c r="AQ65" s="109"/>
      <c r="AT65"/>
      <c r="AX65" s="2"/>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row>
    <row r="66" spans="2:155" ht="12.75">
      <c r="B66" s="21"/>
      <c r="C66" s="30">
        <f t="shared" si="7"/>
        <v>44</v>
      </c>
      <c r="D66" s="91"/>
      <c r="E66" s="92"/>
      <c r="F66" s="115"/>
      <c r="G66" s="122"/>
      <c r="H66" s="102"/>
      <c r="I66" s="92"/>
      <c r="J66" s="93"/>
      <c r="K66" s="93"/>
      <c r="L66" s="94"/>
      <c r="M66" s="95"/>
      <c r="N66" s="96"/>
      <c r="O66" s="96"/>
      <c r="P66" s="96"/>
      <c r="Q66" s="96"/>
      <c r="R66" s="95"/>
      <c r="S66" s="96"/>
      <c r="T66" s="96"/>
      <c r="U66" s="96"/>
      <c r="V66" s="121"/>
      <c r="W66" s="91"/>
      <c r="X66" s="91"/>
      <c r="Y66" s="94"/>
      <c r="Z66" s="91"/>
      <c r="AA66" s="91"/>
      <c r="AB66" s="91"/>
      <c r="AC66" s="91"/>
      <c r="AD66" s="91"/>
      <c r="AE66" s="34"/>
      <c r="AF66" s="9"/>
      <c r="AH66" s="109">
        <f t="shared" si="4"/>
      </c>
      <c r="AI66" s="109">
        <f t="shared" si="5"/>
      </c>
      <c r="AJ66" s="109">
        <f t="shared" si="6"/>
      </c>
      <c r="AK66" s="109">
        <f t="shared" si="8"/>
      </c>
      <c r="AL66" s="109">
        <f t="shared" si="9"/>
      </c>
      <c r="AM66" s="109">
        <f t="shared" si="10"/>
      </c>
      <c r="AN66" s="109">
        <f t="shared" si="11"/>
      </c>
      <c r="AO66" s="109"/>
      <c r="AP66" s="109"/>
      <c r="AQ66" s="109"/>
      <c r="AT66"/>
      <c r="AX66" s="2"/>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row>
    <row r="67" spans="2:155" ht="12.75">
      <c r="B67" s="21"/>
      <c r="C67" s="30">
        <f t="shared" si="7"/>
        <v>45</v>
      </c>
      <c r="D67" s="91"/>
      <c r="E67" s="92"/>
      <c r="F67" s="115"/>
      <c r="G67" s="122"/>
      <c r="H67" s="102"/>
      <c r="I67" s="92"/>
      <c r="J67" s="93"/>
      <c r="K67" s="93"/>
      <c r="L67" s="94"/>
      <c r="M67" s="95"/>
      <c r="N67" s="96"/>
      <c r="O67" s="96"/>
      <c r="P67" s="96"/>
      <c r="Q67" s="96"/>
      <c r="R67" s="95"/>
      <c r="S67" s="96"/>
      <c r="T67" s="96"/>
      <c r="U67" s="96"/>
      <c r="V67" s="121"/>
      <c r="W67" s="91"/>
      <c r="X67" s="91"/>
      <c r="Y67" s="94"/>
      <c r="Z67" s="91"/>
      <c r="AA67" s="91"/>
      <c r="AB67" s="91"/>
      <c r="AC67" s="91"/>
      <c r="AD67" s="91"/>
      <c r="AE67" s="34"/>
      <c r="AF67" s="9"/>
      <c r="AH67" s="109">
        <f t="shared" si="4"/>
      </c>
      <c r="AI67" s="109">
        <f t="shared" si="5"/>
      </c>
      <c r="AJ67" s="109">
        <f t="shared" si="6"/>
      </c>
      <c r="AK67" s="109">
        <f t="shared" si="8"/>
      </c>
      <c r="AL67" s="109">
        <f t="shared" si="9"/>
      </c>
      <c r="AM67" s="109">
        <f t="shared" si="10"/>
      </c>
      <c r="AN67" s="109">
        <f t="shared" si="11"/>
      </c>
      <c r="AO67" s="109"/>
      <c r="AP67" s="109"/>
      <c r="AQ67" s="109"/>
      <c r="AT67"/>
      <c r="AX67" s="2"/>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row>
    <row r="68" spans="2:155" ht="12.75">
      <c r="B68" s="21"/>
      <c r="C68" s="30">
        <f t="shared" si="7"/>
        <v>46</v>
      </c>
      <c r="D68" s="91"/>
      <c r="E68" s="92"/>
      <c r="F68" s="115"/>
      <c r="G68" s="122"/>
      <c r="H68" s="102"/>
      <c r="I68" s="92"/>
      <c r="J68" s="93"/>
      <c r="K68" s="93"/>
      <c r="L68" s="94"/>
      <c r="M68" s="95"/>
      <c r="N68" s="96"/>
      <c r="O68" s="96"/>
      <c r="P68" s="96"/>
      <c r="Q68" s="96"/>
      <c r="R68" s="95"/>
      <c r="S68" s="96"/>
      <c r="T68" s="96"/>
      <c r="U68" s="96"/>
      <c r="V68" s="121"/>
      <c r="W68" s="91"/>
      <c r="X68" s="91"/>
      <c r="Y68" s="94"/>
      <c r="Z68" s="91"/>
      <c r="AA68" s="91"/>
      <c r="AB68" s="91"/>
      <c r="AC68" s="91"/>
      <c r="AD68" s="91"/>
      <c r="AE68" s="34"/>
      <c r="AF68" s="9"/>
      <c r="AH68" s="109">
        <f t="shared" si="4"/>
      </c>
      <c r="AI68" s="109">
        <f t="shared" si="5"/>
      </c>
      <c r="AJ68" s="109">
        <f t="shared" si="6"/>
      </c>
      <c r="AK68" s="109">
        <f t="shared" si="8"/>
      </c>
      <c r="AL68" s="109">
        <f t="shared" si="9"/>
      </c>
      <c r="AM68" s="109">
        <f t="shared" si="10"/>
      </c>
      <c r="AN68" s="109">
        <f t="shared" si="11"/>
      </c>
      <c r="AO68" s="109"/>
      <c r="AP68" s="109"/>
      <c r="AQ68" s="109"/>
      <c r="AT68"/>
      <c r="AX68" s="2"/>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row>
    <row r="69" spans="2:155" ht="12.75">
      <c r="B69" s="21"/>
      <c r="C69" s="30">
        <f t="shared" si="7"/>
        <v>47</v>
      </c>
      <c r="D69" s="91"/>
      <c r="E69" s="92"/>
      <c r="F69" s="115"/>
      <c r="G69" s="122"/>
      <c r="H69" s="102"/>
      <c r="I69" s="92"/>
      <c r="J69" s="93"/>
      <c r="K69" s="93"/>
      <c r="L69" s="94"/>
      <c r="M69" s="95"/>
      <c r="N69" s="96"/>
      <c r="O69" s="96"/>
      <c r="P69" s="96"/>
      <c r="Q69" s="96"/>
      <c r="R69" s="95"/>
      <c r="S69" s="96"/>
      <c r="T69" s="96"/>
      <c r="U69" s="96"/>
      <c r="V69" s="121"/>
      <c r="W69" s="91"/>
      <c r="X69" s="91"/>
      <c r="Y69" s="94"/>
      <c r="Z69" s="91"/>
      <c r="AA69" s="91"/>
      <c r="AB69" s="91"/>
      <c r="AC69" s="91"/>
      <c r="AD69" s="91"/>
      <c r="AE69" s="34"/>
      <c r="AF69" s="9"/>
      <c r="AH69" s="109">
        <f t="shared" si="4"/>
      </c>
      <c r="AI69" s="109">
        <f t="shared" si="5"/>
      </c>
      <c r="AJ69" s="109">
        <f t="shared" si="6"/>
      </c>
      <c r="AK69" s="109">
        <f t="shared" si="8"/>
      </c>
      <c r="AL69" s="109">
        <f t="shared" si="9"/>
      </c>
      <c r="AM69" s="109">
        <f t="shared" si="10"/>
      </c>
      <c r="AN69" s="109">
        <f t="shared" si="11"/>
      </c>
      <c r="AO69" s="109"/>
      <c r="AP69" s="109"/>
      <c r="AQ69" s="109"/>
      <c r="AT69"/>
      <c r="AX69" s="2"/>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row>
    <row r="70" spans="2:155" ht="12.75">
      <c r="B70" s="21"/>
      <c r="C70" s="30">
        <f t="shared" si="7"/>
        <v>48</v>
      </c>
      <c r="D70" s="91"/>
      <c r="E70" s="92"/>
      <c r="F70" s="115"/>
      <c r="G70" s="122"/>
      <c r="H70" s="102"/>
      <c r="I70" s="92"/>
      <c r="J70" s="93"/>
      <c r="K70" s="93"/>
      <c r="L70" s="94"/>
      <c r="M70" s="95"/>
      <c r="N70" s="96"/>
      <c r="O70" s="96"/>
      <c r="P70" s="96"/>
      <c r="Q70" s="96"/>
      <c r="R70" s="95"/>
      <c r="S70" s="96"/>
      <c r="T70" s="96"/>
      <c r="U70" s="96"/>
      <c r="V70" s="121"/>
      <c r="W70" s="91"/>
      <c r="X70" s="91"/>
      <c r="Y70" s="94"/>
      <c r="Z70" s="91"/>
      <c r="AA70" s="91"/>
      <c r="AB70" s="91"/>
      <c r="AC70" s="91"/>
      <c r="AD70" s="91"/>
      <c r="AE70" s="34"/>
      <c r="AF70" s="9"/>
      <c r="AH70" s="109">
        <f t="shared" si="4"/>
      </c>
      <c r="AI70" s="109">
        <f t="shared" si="5"/>
      </c>
      <c r="AJ70" s="109">
        <f t="shared" si="6"/>
      </c>
      <c r="AK70" s="109">
        <f t="shared" si="8"/>
      </c>
      <c r="AL70" s="109">
        <f t="shared" si="9"/>
      </c>
      <c r="AM70" s="109">
        <f t="shared" si="10"/>
      </c>
      <c r="AN70" s="109">
        <f t="shared" si="11"/>
      </c>
      <c r="AO70" s="109"/>
      <c r="AP70" s="109"/>
      <c r="AQ70" s="109"/>
      <c r="AT70"/>
      <c r="AX70" s="2"/>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row>
    <row r="71" spans="2:155" ht="12.75">
      <c r="B71" s="21"/>
      <c r="C71" s="30">
        <f t="shared" si="7"/>
        <v>49</v>
      </c>
      <c r="D71" s="91"/>
      <c r="E71" s="92"/>
      <c r="F71" s="115"/>
      <c r="G71" s="122"/>
      <c r="H71" s="102"/>
      <c r="I71" s="92"/>
      <c r="J71" s="93"/>
      <c r="K71" s="93"/>
      <c r="L71" s="94"/>
      <c r="M71" s="95"/>
      <c r="N71" s="96"/>
      <c r="O71" s="96"/>
      <c r="P71" s="96"/>
      <c r="Q71" s="96"/>
      <c r="R71" s="95"/>
      <c r="S71" s="96"/>
      <c r="T71" s="96"/>
      <c r="U71" s="96"/>
      <c r="V71" s="121"/>
      <c r="W71" s="91"/>
      <c r="X71" s="91"/>
      <c r="Y71" s="94"/>
      <c r="Z71" s="91"/>
      <c r="AA71" s="91"/>
      <c r="AB71" s="91"/>
      <c r="AC71" s="91"/>
      <c r="AD71" s="91"/>
      <c r="AE71" s="34"/>
      <c r="AF71" s="9"/>
      <c r="AH71" s="109">
        <f t="shared" si="4"/>
      </c>
      <c r="AI71" s="109">
        <f t="shared" si="5"/>
      </c>
      <c r="AJ71" s="109">
        <f t="shared" si="6"/>
      </c>
      <c r="AK71" s="109">
        <f t="shared" si="8"/>
      </c>
      <c r="AL71" s="109">
        <f t="shared" si="9"/>
      </c>
      <c r="AM71" s="109">
        <f t="shared" si="10"/>
      </c>
      <c r="AN71" s="109">
        <f t="shared" si="11"/>
      </c>
      <c r="AO71" s="109"/>
      <c r="AP71" s="109"/>
      <c r="AQ71" s="109"/>
      <c r="AT71"/>
      <c r="AX71" s="2"/>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row>
    <row r="72" spans="2:155" ht="12.75">
      <c r="B72" s="21"/>
      <c r="C72" s="30">
        <f t="shared" si="7"/>
        <v>50</v>
      </c>
      <c r="D72" s="91"/>
      <c r="E72" s="92"/>
      <c r="F72" s="115"/>
      <c r="G72" s="122"/>
      <c r="H72" s="102"/>
      <c r="I72" s="92"/>
      <c r="J72" s="93"/>
      <c r="K72" s="93"/>
      <c r="L72" s="94"/>
      <c r="M72" s="95"/>
      <c r="N72" s="96"/>
      <c r="O72" s="96"/>
      <c r="P72" s="96"/>
      <c r="Q72" s="96"/>
      <c r="R72" s="95"/>
      <c r="S72" s="96"/>
      <c r="T72" s="96"/>
      <c r="U72" s="96"/>
      <c r="V72" s="121"/>
      <c r="W72" s="91"/>
      <c r="X72" s="91"/>
      <c r="Y72" s="94"/>
      <c r="Z72" s="91"/>
      <c r="AA72" s="91"/>
      <c r="AB72" s="91"/>
      <c r="AC72" s="91"/>
      <c r="AD72" s="91"/>
      <c r="AE72" s="34"/>
      <c r="AF72" s="8"/>
      <c r="AH72" s="109">
        <f t="shared" si="4"/>
      </c>
      <c r="AI72" s="109">
        <f t="shared" si="5"/>
      </c>
      <c r="AJ72" s="109">
        <f t="shared" si="6"/>
      </c>
      <c r="AK72" s="109">
        <f t="shared" si="8"/>
      </c>
      <c r="AL72" s="109">
        <f t="shared" si="9"/>
      </c>
      <c r="AM72" s="109">
        <f t="shared" si="10"/>
      </c>
      <c r="AN72" s="109">
        <f t="shared" si="11"/>
      </c>
      <c r="AO72" s="109"/>
      <c r="AP72" s="109"/>
      <c r="AQ72" s="109"/>
      <c r="AT72"/>
      <c r="AX72" s="2"/>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row>
    <row r="73" spans="2:155" ht="12.75">
      <c r="B73" s="21"/>
      <c r="C73" s="2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9"/>
      <c r="AH73" s="109"/>
      <c r="AI73" s="109"/>
      <c r="AJ73" s="109"/>
      <c r="AK73" s="109"/>
      <c r="AL73" s="109"/>
      <c r="AM73" s="109"/>
      <c r="AN73" s="109"/>
      <c r="AO73" s="109"/>
      <c r="AP73" s="109"/>
      <c r="AQ73" s="109"/>
      <c r="AT73"/>
      <c r="AX73" s="2"/>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row>
    <row r="74" spans="4:151" ht="12.75">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14"/>
      <c r="AU74" s="9"/>
      <c r="AV74" s="9"/>
      <c r="AW74" s="9"/>
      <c r="AX74" s="10"/>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row>
    <row r="75" spans="4:151" ht="12.7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14"/>
      <c r="AU75" s="9"/>
      <c r="AV75" s="9"/>
      <c r="AW75" s="9"/>
      <c r="AX75" s="10"/>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row>
    <row r="76" spans="4:151" ht="12.75">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14"/>
      <c r="AU76" s="9"/>
      <c r="AV76" s="9"/>
      <c r="AW76" s="9"/>
      <c r="AX76" s="10"/>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row>
    <row r="77" spans="4:151" ht="12.7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14"/>
      <c r="AU77" s="9"/>
      <c r="AV77" s="9"/>
      <c r="AW77" s="9"/>
      <c r="AX77" s="10"/>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row>
    <row r="78" spans="4:151" ht="12.75">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14"/>
      <c r="AU78" s="9"/>
      <c r="AV78" s="9"/>
      <c r="AW78" s="9"/>
      <c r="AX78" s="10"/>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row>
    <row r="79" spans="4:151" ht="12.7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14"/>
      <c r="AU79" s="9"/>
      <c r="AV79" s="9"/>
      <c r="AW79" s="9"/>
      <c r="AX79" s="10"/>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row>
    <row r="80" spans="4:151" ht="12.75">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14"/>
      <c r="AU80" s="9"/>
      <c r="AV80" s="9"/>
      <c r="AW80" s="9"/>
      <c r="AX80" s="10"/>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row>
    <row r="81" spans="4:151" ht="12.7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14"/>
      <c r="AU81" s="9"/>
      <c r="AV81" s="9"/>
      <c r="AW81" s="9"/>
      <c r="AX81" s="11"/>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row>
    <row r="82" spans="4:151" ht="12.75">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14"/>
      <c r="AU82" s="9"/>
      <c r="AV82" s="9"/>
      <c r="AW82" s="9"/>
      <c r="AX82" s="11"/>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row>
    <row r="83" spans="4:151" ht="12.7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14"/>
      <c r="AU83" s="9"/>
      <c r="AV83" s="9"/>
      <c r="AW83" s="9"/>
      <c r="AX83" s="11"/>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row>
    <row r="84" spans="4:151" ht="12.7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14"/>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row>
    <row r="85" spans="4:151" ht="12.7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14"/>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row>
    <row r="86" spans="4:151" ht="12.75">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14"/>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row>
    <row r="87" spans="4:151" ht="12.7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14"/>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row>
    <row r="120" spans="4:74" ht="12.75">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7"/>
      <c r="AC120" s="7"/>
      <c r="AD120" s="7"/>
      <c r="AE120" s="7"/>
      <c r="AF120" s="7"/>
      <c r="AG120" s="7"/>
      <c r="AH120" s="7"/>
      <c r="AI120" s="7"/>
      <c r="AJ120" s="7"/>
      <c r="AK120" s="7"/>
      <c r="AL120" s="7"/>
      <c r="AM120" s="7"/>
      <c r="AN120" s="7"/>
      <c r="AO120" s="7"/>
      <c r="AP120" s="7"/>
      <c r="AQ120" s="7"/>
      <c r="AR120" s="7"/>
      <c r="AS120" s="7"/>
      <c r="AT120" s="4"/>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row>
    <row r="121" spans="4:74" ht="12.75">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7"/>
      <c r="AC121" s="7"/>
      <c r="AD121" s="7"/>
      <c r="AE121" s="7"/>
      <c r="AF121" s="7"/>
      <c r="AG121" s="7"/>
      <c r="AH121" s="7"/>
      <c r="AI121" s="7"/>
      <c r="AJ121" s="7"/>
      <c r="AK121" s="7"/>
      <c r="AL121" s="7"/>
      <c r="AM121" s="7"/>
      <c r="AN121" s="7"/>
      <c r="AO121" s="7"/>
      <c r="AP121" s="7"/>
      <c r="AQ121" s="7"/>
      <c r="AR121" s="7"/>
      <c r="AS121" s="7"/>
      <c r="AT121" s="4"/>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row>
    <row r="122" spans="4:74" ht="12.75">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7"/>
      <c r="AC122" s="7"/>
      <c r="AD122" s="7"/>
      <c r="AE122" s="7"/>
      <c r="AF122" s="7"/>
      <c r="AG122" s="7"/>
      <c r="AH122" s="7"/>
      <c r="AI122" s="7"/>
      <c r="AJ122" s="7"/>
      <c r="AK122" s="7"/>
      <c r="AL122" s="7"/>
      <c r="AM122" s="7"/>
      <c r="AN122" s="7"/>
      <c r="AO122" s="7"/>
      <c r="AP122" s="7"/>
      <c r="AQ122" s="7"/>
      <c r="AR122" s="7"/>
      <c r="AS122" s="7"/>
      <c r="AT122" s="4"/>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sheetData>
  <sheetProtection password="E3E4" sheet="1" objects="1" scenarios="1" formatColumns="0" selectLockedCells="1"/>
  <mergeCells count="6">
    <mergeCell ref="G12:Q15"/>
    <mergeCell ref="G7:J7"/>
    <mergeCell ref="G8:J8"/>
    <mergeCell ref="G9:J9"/>
    <mergeCell ref="G10:J10"/>
    <mergeCell ref="P7:Q7"/>
  </mergeCells>
  <dataValidations count="6">
    <dataValidation showInputMessage="1" showErrorMessage="1" sqref="Z23:AC71"/>
    <dataValidation type="list" allowBlank="1" showInputMessage="1" showErrorMessage="1" sqref="Y23:Y71">
      <formula1>$IA$2:$IA$4</formula1>
    </dataValidation>
    <dataValidation type="list" showInputMessage="1" showErrorMessage="1" sqref="L23:L71">
      <formula1>$IA$2:$IA$4</formula1>
    </dataValidation>
    <dataValidation type="list" allowBlank="1" showInputMessage="1" showErrorMessage="1" sqref="G23:G72">
      <formula1>$AQ$30:$AQ$33</formula1>
    </dataValidation>
    <dataValidation type="list" allowBlank="1" showInputMessage="1" showErrorMessage="1" sqref="P23:P72 U23:U72">
      <formula1>$AQ$35:$AQ$36</formula1>
    </dataValidation>
    <dataValidation type="list" allowBlank="1" showInputMessage="1" showErrorMessage="1" sqref="Q9:Q10">
      <formula1>$AP$36:$AP$37</formula1>
    </dataValidation>
  </dataValidations>
  <printOptions/>
  <pageMargins left="0.25" right="0.25" top="0.25" bottom="0.25" header="0.5" footer="0.5"/>
  <pageSetup fitToHeight="1" fitToWidth="1" horizontalDpi="300" verticalDpi="300" orientation="landscape" scale="52" r:id="rId1"/>
</worksheet>
</file>

<file path=xl/worksheets/sheet3.xml><?xml version="1.0" encoding="utf-8"?>
<worksheet xmlns="http://schemas.openxmlformats.org/spreadsheetml/2006/main" xmlns:r="http://schemas.openxmlformats.org/officeDocument/2006/relationships">
  <dimension ref="B2:BT126"/>
  <sheetViews>
    <sheetView showGridLines="0" workbookViewId="0" topLeftCell="A6">
      <selection activeCell="D74" sqref="D74"/>
    </sheetView>
  </sheetViews>
  <sheetFormatPr defaultColWidth="9.140625" defaultRowHeight="12.75"/>
  <cols>
    <col min="1" max="1" width="1.28515625" style="0" customWidth="1"/>
    <col min="2" max="2" width="6.28125" style="0" customWidth="1"/>
    <col min="3" max="3" width="8.28125" style="0" customWidth="1"/>
    <col min="7" max="8" width="10.00390625" style="0" customWidth="1"/>
    <col min="9" max="9" width="10.8515625" style="0" customWidth="1"/>
    <col min="10" max="10" width="10.421875" style="0" customWidth="1"/>
    <col min="19" max="19" width="11.00390625" style="0" customWidth="1"/>
    <col min="20" max="20" width="10.140625" style="0" customWidth="1"/>
    <col min="33" max="47" width="12.7109375" style="0" hidden="1" customWidth="1"/>
  </cols>
  <sheetData>
    <row r="1" ht="3.75" customHeight="1"/>
    <row r="2" spans="2:26" ht="17.25" customHeight="1">
      <c r="B2" s="37" t="s">
        <v>0</v>
      </c>
      <c r="C2" s="18"/>
      <c r="D2" s="19"/>
      <c r="E2" s="19"/>
      <c r="F2" s="19"/>
      <c r="G2" s="20"/>
      <c r="H2" s="19"/>
      <c r="I2" s="19"/>
      <c r="J2" s="19"/>
      <c r="K2" s="19"/>
      <c r="L2" s="19"/>
      <c r="M2" s="19"/>
      <c r="N2" s="19"/>
      <c r="O2" s="19"/>
      <c r="P2" s="19"/>
      <c r="Q2" s="19"/>
      <c r="R2" s="19"/>
      <c r="S2" s="19"/>
      <c r="T2" s="19"/>
      <c r="U2" s="19"/>
      <c r="V2" s="19"/>
      <c r="W2" s="7"/>
      <c r="X2" s="7"/>
      <c r="Y2" s="7"/>
      <c r="Z2" s="7"/>
    </row>
    <row r="3" spans="2:26" ht="14.25">
      <c r="B3" s="38" t="s">
        <v>77</v>
      </c>
      <c r="C3" s="22"/>
      <c r="D3" s="23"/>
      <c r="E3" s="23"/>
      <c r="F3" s="23"/>
      <c r="G3" s="23"/>
      <c r="H3" s="23"/>
      <c r="I3" s="23"/>
      <c r="J3" s="23"/>
      <c r="K3" s="23"/>
      <c r="L3" s="23"/>
      <c r="M3" s="23"/>
      <c r="N3" s="23"/>
      <c r="O3" s="23"/>
      <c r="P3" s="23"/>
      <c r="Q3" s="23"/>
      <c r="R3" s="23"/>
      <c r="S3" s="23"/>
      <c r="T3" s="23"/>
      <c r="U3" s="23"/>
      <c r="V3" s="23"/>
      <c r="W3" s="17"/>
      <c r="X3" s="17"/>
      <c r="Y3" s="17"/>
      <c r="Z3" s="17"/>
    </row>
    <row r="4" spans="2:27" ht="14.25">
      <c r="B4" s="41"/>
      <c r="C4" s="42"/>
      <c r="D4" s="17"/>
      <c r="E4" s="17"/>
      <c r="F4" s="17"/>
      <c r="G4" s="17"/>
      <c r="H4" s="17"/>
      <c r="I4" s="17"/>
      <c r="J4" s="17"/>
      <c r="K4" s="17"/>
      <c r="L4" s="17"/>
      <c r="M4" s="17"/>
      <c r="N4" s="17"/>
      <c r="O4" s="17"/>
      <c r="P4" s="17"/>
      <c r="Q4" s="17"/>
      <c r="R4" s="17"/>
      <c r="S4" s="17"/>
      <c r="T4" s="17"/>
      <c r="U4" s="17"/>
      <c r="V4" s="17"/>
      <c r="W4" s="17"/>
      <c r="X4" s="17"/>
      <c r="Y4" s="17"/>
      <c r="Z4" s="17"/>
      <c r="AA4" s="17"/>
    </row>
    <row r="5" spans="2:16" ht="12.75">
      <c r="B5" s="67"/>
      <c r="C5" s="68"/>
      <c r="D5" s="68"/>
      <c r="E5" s="68"/>
      <c r="F5" s="68"/>
      <c r="G5" s="68"/>
      <c r="H5" s="68"/>
      <c r="I5" s="68"/>
      <c r="J5" s="68"/>
      <c r="K5" s="68"/>
      <c r="L5" s="68"/>
      <c r="M5" s="68"/>
      <c r="N5" s="68"/>
      <c r="O5" s="68"/>
      <c r="P5" s="69"/>
    </row>
    <row r="6" spans="2:16" ht="12.75">
      <c r="B6" s="70"/>
      <c r="C6" s="106" t="s">
        <v>76</v>
      </c>
      <c r="D6" s="75"/>
      <c r="E6" s="75"/>
      <c r="F6" s="75"/>
      <c r="G6" s="75"/>
      <c r="H6" s="75"/>
      <c r="I6" s="75"/>
      <c r="J6" s="75"/>
      <c r="K6" s="75"/>
      <c r="L6" s="75"/>
      <c r="M6" s="75"/>
      <c r="N6" s="75"/>
      <c r="O6" s="75"/>
      <c r="P6" s="72"/>
    </row>
    <row r="7" spans="2:35" ht="10.5" customHeight="1">
      <c r="B7" s="73"/>
      <c r="C7" s="71"/>
      <c r="D7" s="71"/>
      <c r="E7" s="71"/>
      <c r="F7" s="71"/>
      <c r="G7" s="71"/>
      <c r="H7" s="71"/>
      <c r="I7" s="71"/>
      <c r="J7" s="71"/>
      <c r="K7" s="71"/>
      <c r="L7" s="71"/>
      <c r="M7" s="71"/>
      <c r="N7" s="71"/>
      <c r="O7" s="71"/>
      <c r="P7" s="72"/>
      <c r="AI7" s="17" t="s">
        <v>83</v>
      </c>
    </row>
    <row r="8" spans="2:16" ht="12.75">
      <c r="B8" s="73"/>
      <c r="C8" s="71"/>
      <c r="D8" s="77" t="s">
        <v>2</v>
      </c>
      <c r="E8" s="71"/>
      <c r="F8" s="71"/>
      <c r="G8" s="71"/>
      <c r="H8" s="148">
        <f>'Submission Template'!AP23</f>
        <v>0</v>
      </c>
      <c r="I8" s="148"/>
      <c r="J8" s="76"/>
      <c r="K8" s="71"/>
      <c r="L8" s="71"/>
      <c r="M8" s="71"/>
      <c r="N8" s="71"/>
      <c r="O8" s="71"/>
      <c r="P8" s="72"/>
    </row>
    <row r="9" spans="2:38" ht="12.75">
      <c r="B9" s="73"/>
      <c r="C9" s="71"/>
      <c r="D9" s="77"/>
      <c r="E9" s="71"/>
      <c r="F9" s="71"/>
      <c r="G9" s="71"/>
      <c r="H9" s="78"/>
      <c r="I9" s="78"/>
      <c r="J9" s="76"/>
      <c r="K9" s="77"/>
      <c r="L9" s="71"/>
      <c r="M9" s="79"/>
      <c r="N9" s="79"/>
      <c r="O9" s="79"/>
      <c r="P9" s="72"/>
      <c r="AI9" s="105" t="s">
        <v>84</v>
      </c>
      <c r="AJ9" s="105" t="s">
        <v>85</v>
      </c>
      <c r="AK9" s="105" t="s">
        <v>86</v>
      </c>
      <c r="AL9" s="105" t="s">
        <v>87</v>
      </c>
    </row>
    <row r="10" spans="2:38" ht="12.75">
      <c r="B10" s="73"/>
      <c r="C10" s="71"/>
      <c r="D10" s="77" t="s">
        <v>74</v>
      </c>
      <c r="E10" s="71"/>
      <c r="F10" s="71"/>
      <c r="G10" s="71"/>
      <c r="H10" s="145" t="e">
        <f>IF('Submission Template'!$AR$25=1,IF(VLOOKUP(MAX($B$28:$B$75),$B$28:$K$75,10)=1,"Yes","No"),"HC+NOx not Tested")</f>
        <v>#N/A</v>
      </c>
      <c r="I10" s="146"/>
      <c r="J10" s="76"/>
      <c r="K10" s="77" t="s">
        <v>70</v>
      </c>
      <c r="L10" s="71"/>
      <c r="M10" s="86"/>
      <c r="N10" s="145" t="str">
        <f>IF('Submission Template'!$AR$25=1,IF(MAX(I28:I75)&gt;=1,"Yes","No"),"HC+NOx not Tested ")</f>
        <v>No</v>
      </c>
      <c r="O10" s="146"/>
      <c r="P10" s="72"/>
      <c r="AI10">
        <f>SUM('Submission Template'!AK23:AK72)</f>
        <v>0</v>
      </c>
      <c r="AJ10">
        <f>SUM('Submission Template'!AL23:AL72)</f>
        <v>0</v>
      </c>
      <c r="AK10">
        <f>SUM('Submission Template'!AM23:AM72)</f>
        <v>0</v>
      </c>
      <c r="AL10">
        <f>SUM('Submission Template'!AN23:AN72)</f>
        <v>0</v>
      </c>
    </row>
    <row r="11" spans="2:16" ht="12.75">
      <c r="B11" s="73"/>
      <c r="C11" s="71"/>
      <c r="D11" s="77" t="s">
        <v>75</v>
      </c>
      <c r="E11" s="71"/>
      <c r="F11" s="71"/>
      <c r="G11" s="71"/>
      <c r="H11" s="145" t="str">
        <f>IF('Submission Template'!$AS$25=1,IF(VLOOKUP(MAX($L$28:$L$75),$L$28:$U$75,10)=1,"Yes","No"),"CO not Tested")</f>
        <v>CO not Tested</v>
      </c>
      <c r="I11" s="146"/>
      <c r="J11" s="71"/>
      <c r="K11" s="77" t="s">
        <v>71</v>
      </c>
      <c r="L11" s="71"/>
      <c r="M11" s="86"/>
      <c r="N11" s="145" t="str">
        <f>IF('Submission Template'!$AS$25=1,IF(MAX(S28:S75)&gt;=1,"Yes","No"),"CO not tested")</f>
        <v>CO not tested</v>
      </c>
      <c r="O11" s="146"/>
      <c r="P11" s="72"/>
    </row>
    <row r="12" spans="2:16" ht="12.75">
      <c r="B12" s="73"/>
      <c r="C12" s="71"/>
      <c r="D12" s="77"/>
      <c r="E12" s="71"/>
      <c r="F12" s="71"/>
      <c r="G12" s="71"/>
      <c r="H12" s="147"/>
      <c r="I12" s="147"/>
      <c r="J12" s="71"/>
      <c r="K12" s="77" t="s">
        <v>69</v>
      </c>
      <c r="L12" s="71"/>
      <c r="M12" s="86"/>
      <c r="N12" s="145">
        <f>IF('Submission Template'!AP25="",30,MIN(0.01*'Submission Template'!AP25,30))</f>
        <v>30</v>
      </c>
      <c r="O12" s="146"/>
      <c r="P12" s="72"/>
    </row>
    <row r="13" spans="2:16" ht="12.75">
      <c r="B13" s="73"/>
      <c r="C13" s="71"/>
      <c r="D13" s="77" t="s">
        <v>76</v>
      </c>
      <c r="E13" s="71"/>
      <c r="F13" s="71"/>
      <c r="G13" s="90" t="e">
        <f>IF(AND(H10&lt;&gt;"No",H11&lt;&gt;"No",N10&lt;&gt;"No",N11&lt;&gt;"No"),"PASS","")</f>
        <v>#N/A</v>
      </c>
      <c r="H13" s="55">
        <f>IF(OR(MAX(J28:J75)&gt;0,MAX(T28:T75)&gt;0),"FAIL","")</f>
      </c>
      <c r="I13" s="40" t="e">
        <f>IF(AND(G13="",H13=""),"OPEN","")</f>
        <v>#N/A</v>
      </c>
      <c r="J13" s="71"/>
      <c r="K13" s="77"/>
      <c r="L13" s="71"/>
      <c r="M13" s="86"/>
      <c r="N13" s="147"/>
      <c r="O13" s="147"/>
      <c r="P13" s="72"/>
    </row>
    <row r="14" spans="2:16" ht="18" customHeight="1">
      <c r="B14" s="73"/>
      <c r="C14" s="71"/>
      <c r="D14" s="74" t="s">
        <v>80</v>
      </c>
      <c r="E14" s="75"/>
      <c r="F14" s="75"/>
      <c r="G14" s="80"/>
      <c r="H14" s="81"/>
      <c r="I14" s="82"/>
      <c r="J14" s="75"/>
      <c r="K14" s="75"/>
      <c r="L14" s="83"/>
      <c r="M14" s="84"/>
      <c r="N14" s="75"/>
      <c r="O14" s="75"/>
      <c r="P14" s="72"/>
    </row>
    <row r="15" spans="2:37" ht="12.75">
      <c r="B15" s="73"/>
      <c r="C15" s="71"/>
      <c r="D15" s="85">
        <f>IF(H13="FAIL","* Failure due to consecutive CumSum calculations exceeding Action Limit.","")</f>
      </c>
      <c r="E15" s="85"/>
      <c r="F15" s="85"/>
      <c r="G15" s="85"/>
      <c r="H15" s="85"/>
      <c r="I15" s="85"/>
      <c r="J15" s="71"/>
      <c r="K15" s="85"/>
      <c r="L15" s="85"/>
      <c r="M15" s="85"/>
      <c r="N15" s="85"/>
      <c r="O15" s="85"/>
      <c r="P15" s="72"/>
      <c r="AK15" s="108"/>
    </row>
    <row r="16" spans="2:16" ht="12.75">
      <c r="B16" s="73"/>
      <c r="C16" s="71"/>
      <c r="D16" s="85" t="str">
        <f>IF(N10="No","* Number of included HC+Nox tests (n) is less than the required number (N).","")</f>
        <v>* Number of included HC+Nox tests (n) is less than the required number (N).</v>
      </c>
      <c r="E16" s="85"/>
      <c r="F16" s="85"/>
      <c r="G16" s="85"/>
      <c r="H16" s="85"/>
      <c r="I16" s="85"/>
      <c r="J16" s="85"/>
      <c r="K16" s="85"/>
      <c r="L16" s="85"/>
      <c r="M16" s="85"/>
      <c r="N16" s="85"/>
      <c r="O16" s="85"/>
      <c r="P16" s="72"/>
    </row>
    <row r="17" spans="2:45" ht="12.75">
      <c r="B17" s="73"/>
      <c r="C17" s="71"/>
      <c r="D17" s="85">
        <f>IF('Submission Template'!Q10="yes","* This is a carryover engine family.  The first reported test result should from the final test of the preceding model year.","")</f>
      </c>
      <c r="E17" s="85"/>
      <c r="F17" s="85"/>
      <c r="G17" s="85"/>
      <c r="H17" s="85"/>
      <c r="I17" s="85"/>
      <c r="J17" s="85"/>
      <c r="K17" s="85"/>
      <c r="L17" s="85"/>
      <c r="M17" s="85"/>
      <c r="N17" s="85"/>
      <c r="O17" s="85"/>
      <c r="P17" s="72"/>
      <c r="AH17" s="97"/>
      <c r="AI17" s="97"/>
      <c r="AJ17" s="97"/>
      <c r="AK17" s="97"/>
      <c r="AL17" s="97"/>
      <c r="AM17" s="97"/>
      <c r="AN17" s="97"/>
      <c r="AO17" s="97"/>
      <c r="AP17" s="97"/>
      <c r="AQ17" s="97"/>
      <c r="AR17" s="97"/>
      <c r="AS17" s="97"/>
    </row>
    <row r="18" spans="2:45" ht="12.75">
      <c r="B18" s="73"/>
      <c r="C18" s="71"/>
      <c r="D18" s="85"/>
      <c r="E18" s="85"/>
      <c r="F18" s="85"/>
      <c r="G18" s="85"/>
      <c r="H18" s="85"/>
      <c r="I18" s="85"/>
      <c r="J18" s="85"/>
      <c r="K18" s="85"/>
      <c r="L18" s="85"/>
      <c r="M18" s="85"/>
      <c r="N18" s="85"/>
      <c r="O18" s="85"/>
      <c r="P18" s="72"/>
      <c r="AH18" s="97"/>
      <c r="AI18" s="97"/>
      <c r="AJ18" s="97"/>
      <c r="AK18" s="97"/>
      <c r="AL18" s="97"/>
      <c r="AM18" s="97"/>
      <c r="AN18" s="97"/>
      <c r="AO18" s="97"/>
      <c r="AP18" s="97"/>
      <c r="AQ18" s="97"/>
      <c r="AR18" s="97"/>
      <c r="AS18" s="97"/>
    </row>
    <row r="19" spans="2:45" ht="12.75">
      <c r="B19" s="73"/>
      <c r="C19" s="71"/>
      <c r="D19" s="85"/>
      <c r="E19" s="85"/>
      <c r="F19" s="85"/>
      <c r="G19" s="85"/>
      <c r="H19" s="85"/>
      <c r="I19" s="85"/>
      <c r="J19" s="85"/>
      <c r="K19" s="85"/>
      <c r="L19" s="85"/>
      <c r="M19" s="85"/>
      <c r="N19" s="85"/>
      <c r="O19" s="85"/>
      <c r="P19" s="72"/>
      <c r="AH19" s="97"/>
      <c r="AI19" s="97"/>
      <c r="AJ19" s="97"/>
      <c r="AK19" s="97"/>
      <c r="AL19" s="97"/>
      <c r="AM19" s="97"/>
      <c r="AN19" s="97"/>
      <c r="AO19" s="97"/>
      <c r="AP19" s="97"/>
      <c r="AQ19" s="97"/>
      <c r="AR19" s="97"/>
      <c r="AS19" s="97"/>
    </row>
    <row r="20" spans="2:45" ht="12.75">
      <c r="B20" s="87"/>
      <c r="C20" s="75"/>
      <c r="D20" s="88"/>
      <c r="E20" s="88"/>
      <c r="F20" s="88"/>
      <c r="G20" s="88"/>
      <c r="H20" s="88"/>
      <c r="I20" s="88"/>
      <c r="J20" s="88"/>
      <c r="K20" s="88"/>
      <c r="L20" s="88"/>
      <c r="M20" s="88"/>
      <c r="N20" s="88"/>
      <c r="O20" s="88"/>
      <c r="P20" s="89"/>
      <c r="AH20" s="97"/>
      <c r="AI20" s="97"/>
      <c r="AJ20" s="97"/>
      <c r="AK20" s="97"/>
      <c r="AL20" s="97"/>
      <c r="AM20" s="97"/>
      <c r="AN20" s="97"/>
      <c r="AO20" s="97"/>
      <c r="AP20" s="97"/>
      <c r="AQ20" s="97"/>
      <c r="AR20" s="97"/>
      <c r="AS20" s="97"/>
    </row>
    <row r="21" spans="34:45" ht="13.5" customHeight="1">
      <c r="AH21" s="97"/>
      <c r="AI21" s="97"/>
      <c r="AJ21" s="97"/>
      <c r="AK21" s="97"/>
      <c r="AL21" s="97"/>
      <c r="AM21" s="97"/>
      <c r="AN21" s="97"/>
      <c r="AO21" s="97"/>
      <c r="AP21" s="97"/>
      <c r="AQ21" s="97"/>
      <c r="AR21" s="97"/>
      <c r="AS21" s="97"/>
    </row>
    <row r="22" spans="2:45" ht="12.75">
      <c r="B22" s="43"/>
      <c r="C22" s="44"/>
      <c r="D22" s="44"/>
      <c r="E22" s="44"/>
      <c r="F22" s="144" t="s">
        <v>81</v>
      </c>
      <c r="G22" s="144"/>
      <c r="H22" s="44"/>
      <c r="I22" s="44"/>
      <c r="J22" s="44"/>
      <c r="K22" s="44"/>
      <c r="L22" s="45"/>
      <c r="M22" s="44"/>
      <c r="N22" s="44"/>
      <c r="O22" s="44"/>
      <c r="P22" s="149" t="s">
        <v>78</v>
      </c>
      <c r="Q22" s="150"/>
      <c r="R22" s="44"/>
      <c r="S22" s="44"/>
      <c r="T22" s="44"/>
      <c r="U22" s="46"/>
      <c r="AG22" s="97"/>
      <c r="AH22" s="98" t="s">
        <v>43</v>
      </c>
      <c r="AI22" s="98" t="s">
        <v>23</v>
      </c>
      <c r="AJ22" s="97"/>
      <c r="AK22" s="97"/>
      <c r="AL22" s="97"/>
      <c r="AM22" s="97"/>
      <c r="AN22" s="97"/>
      <c r="AO22" s="97"/>
      <c r="AP22" s="97"/>
      <c r="AQ22" s="97"/>
      <c r="AR22" s="97"/>
      <c r="AS22" s="97"/>
    </row>
    <row r="23" spans="2:45" ht="12" customHeight="1">
      <c r="B23" s="5"/>
      <c r="C23" s="3"/>
      <c r="D23" s="3"/>
      <c r="E23" s="3"/>
      <c r="F23" s="3"/>
      <c r="G23" s="3"/>
      <c r="H23" s="3"/>
      <c r="I23" s="3"/>
      <c r="J23" s="3"/>
      <c r="K23" s="3"/>
      <c r="L23" s="5"/>
      <c r="M23" s="3"/>
      <c r="N23" s="3"/>
      <c r="O23" s="15"/>
      <c r="P23" s="3"/>
      <c r="Q23" s="3"/>
      <c r="R23" s="3"/>
      <c r="S23" s="3"/>
      <c r="T23" s="3"/>
      <c r="U23" s="47"/>
      <c r="AG23" s="97"/>
      <c r="AH23" s="98"/>
      <c r="AI23" s="98"/>
      <c r="AJ23" s="98"/>
      <c r="AK23" s="97"/>
      <c r="AL23" s="97"/>
      <c r="AM23" s="97"/>
      <c r="AN23" s="97"/>
      <c r="AO23" s="97"/>
      <c r="AP23" s="97"/>
      <c r="AQ23" s="97"/>
      <c r="AR23" s="97"/>
      <c r="AS23" s="97"/>
    </row>
    <row r="24" spans="2:45" ht="12.75">
      <c r="B24" s="36" t="s">
        <v>28</v>
      </c>
      <c r="C24" s="16" t="s">
        <v>31</v>
      </c>
      <c r="D24" s="16"/>
      <c r="E24" s="16"/>
      <c r="F24" s="16"/>
      <c r="G24" s="16"/>
      <c r="H24" s="16"/>
      <c r="I24" s="16" t="s">
        <v>29</v>
      </c>
      <c r="J24" s="16"/>
      <c r="K24" s="16"/>
      <c r="L24" s="36" t="s">
        <v>28</v>
      </c>
      <c r="M24" s="16" t="s">
        <v>31</v>
      </c>
      <c r="N24" s="16"/>
      <c r="O24" s="16"/>
      <c r="P24" s="16"/>
      <c r="Q24" s="16"/>
      <c r="R24" s="16"/>
      <c r="S24" s="16" t="s">
        <v>29</v>
      </c>
      <c r="T24" s="16"/>
      <c r="U24" s="48"/>
      <c r="V24" s="1"/>
      <c r="W24" s="1"/>
      <c r="AG24" s="97"/>
      <c r="AH24" s="98" t="s">
        <v>59</v>
      </c>
      <c r="AI24" s="98" t="s">
        <v>59</v>
      </c>
      <c r="AJ24" s="98"/>
      <c r="AK24" s="98"/>
      <c r="AL24" s="98" t="s">
        <v>53</v>
      </c>
      <c r="AM24" s="98" t="s">
        <v>19</v>
      </c>
      <c r="AN24" s="98" t="s">
        <v>23</v>
      </c>
      <c r="AO24" s="97"/>
      <c r="AP24" s="97"/>
      <c r="AQ24" s="97"/>
      <c r="AR24" s="97"/>
      <c r="AS24" s="97"/>
    </row>
    <row r="25" spans="2:46" ht="12.75">
      <c r="B25" s="36" t="s">
        <v>29</v>
      </c>
      <c r="C25" s="16" t="s">
        <v>29</v>
      </c>
      <c r="D25" s="16" t="s">
        <v>34</v>
      </c>
      <c r="E25" s="16" t="s">
        <v>35</v>
      </c>
      <c r="F25" s="16" t="s">
        <v>40</v>
      </c>
      <c r="G25" s="16"/>
      <c r="H25" s="16" t="s">
        <v>38</v>
      </c>
      <c r="I25" s="16" t="s">
        <v>65</v>
      </c>
      <c r="J25" s="16" t="s">
        <v>19</v>
      </c>
      <c r="K25" s="16" t="s">
        <v>19</v>
      </c>
      <c r="L25" s="36" t="s">
        <v>29</v>
      </c>
      <c r="M25" s="16" t="s">
        <v>29</v>
      </c>
      <c r="N25" s="16" t="s">
        <v>34</v>
      </c>
      <c r="O25" s="16" t="s">
        <v>35</v>
      </c>
      <c r="P25" s="16" t="s">
        <v>40</v>
      </c>
      <c r="Q25" s="16"/>
      <c r="R25" s="16" t="s">
        <v>38</v>
      </c>
      <c r="S25" s="16" t="s">
        <v>65</v>
      </c>
      <c r="T25" s="16" t="s">
        <v>23</v>
      </c>
      <c r="U25" s="48" t="s">
        <v>23</v>
      </c>
      <c r="V25" s="1"/>
      <c r="W25" s="1"/>
      <c r="AG25" s="97"/>
      <c r="AH25" s="98" t="s">
        <v>58</v>
      </c>
      <c r="AI25" s="98" t="s">
        <v>58</v>
      </c>
      <c r="AJ25" s="98"/>
      <c r="AK25" s="98" t="s">
        <v>37</v>
      </c>
      <c r="AL25" s="98" t="s">
        <v>37</v>
      </c>
      <c r="AM25" s="98" t="s">
        <v>53</v>
      </c>
      <c r="AN25" s="98" t="s">
        <v>53</v>
      </c>
      <c r="AO25" s="97" t="s">
        <v>109</v>
      </c>
      <c r="AP25" s="97"/>
      <c r="AQ25" s="97"/>
      <c r="AR25" s="97"/>
      <c r="AS25" s="117" t="s">
        <v>102</v>
      </c>
      <c r="AT25" s="117" t="s">
        <v>23</v>
      </c>
    </row>
    <row r="26" spans="2:46" ht="12.75">
      <c r="B26" s="49" t="s">
        <v>63</v>
      </c>
      <c r="C26" s="50" t="s">
        <v>64</v>
      </c>
      <c r="D26" s="50" t="s">
        <v>21</v>
      </c>
      <c r="E26" s="50" t="s">
        <v>36</v>
      </c>
      <c r="F26" s="50" t="s">
        <v>37</v>
      </c>
      <c r="G26" s="50" t="s">
        <v>37</v>
      </c>
      <c r="H26" s="50" t="s">
        <v>39</v>
      </c>
      <c r="I26" s="50" t="s">
        <v>66</v>
      </c>
      <c r="J26" s="50" t="s">
        <v>67</v>
      </c>
      <c r="K26" s="50" t="s">
        <v>68</v>
      </c>
      <c r="L26" s="49" t="s">
        <v>30</v>
      </c>
      <c r="M26" s="50" t="s">
        <v>64</v>
      </c>
      <c r="N26" s="50" t="s">
        <v>21</v>
      </c>
      <c r="O26" s="50" t="s">
        <v>36</v>
      </c>
      <c r="P26" s="50" t="s">
        <v>37</v>
      </c>
      <c r="Q26" s="50" t="s">
        <v>37</v>
      </c>
      <c r="R26" s="50" t="s">
        <v>39</v>
      </c>
      <c r="S26" s="50" t="s">
        <v>66</v>
      </c>
      <c r="T26" s="50" t="s">
        <v>67</v>
      </c>
      <c r="U26" s="51" t="s">
        <v>68</v>
      </c>
      <c r="V26" s="1"/>
      <c r="W26" s="12" t="s">
        <v>52</v>
      </c>
      <c r="AG26" s="97"/>
      <c r="AH26" s="98" t="s">
        <v>60</v>
      </c>
      <c r="AI26" s="98" t="s">
        <v>60</v>
      </c>
      <c r="AJ26" s="97" t="s">
        <v>62</v>
      </c>
      <c r="AK26" s="98" t="s">
        <v>57</v>
      </c>
      <c r="AL26" s="98" t="s">
        <v>56</v>
      </c>
      <c r="AM26" s="98" t="s">
        <v>54</v>
      </c>
      <c r="AN26" s="98" t="s">
        <v>54</v>
      </c>
      <c r="AO26" s="97">
        <f>IF('Submission Template'!Q10="yes",1,0)</f>
        <v>0</v>
      </c>
      <c r="AP26" s="97"/>
      <c r="AQ26" s="97"/>
      <c r="AR26" s="97"/>
      <c r="AS26" s="117" t="s">
        <v>101</v>
      </c>
      <c r="AT26" s="117" t="s">
        <v>101</v>
      </c>
    </row>
    <row r="27" spans="2:45" ht="3.75" customHeight="1">
      <c r="B27" s="35"/>
      <c r="C27" s="27"/>
      <c r="D27" s="27"/>
      <c r="E27" s="27"/>
      <c r="F27" s="27"/>
      <c r="G27" s="27"/>
      <c r="H27" s="27">
        <f>""</f>
      </c>
      <c r="I27" s="27"/>
      <c r="J27" s="27"/>
      <c r="K27" s="56"/>
      <c r="L27" s="27"/>
      <c r="M27" s="27"/>
      <c r="N27" s="27"/>
      <c r="O27" s="27"/>
      <c r="P27" s="27"/>
      <c r="Q27" s="27"/>
      <c r="R27" s="27"/>
      <c r="S27" s="27"/>
      <c r="T27" s="27"/>
      <c r="U27" s="56"/>
      <c r="AG27" s="97"/>
      <c r="AH27" s="97"/>
      <c r="AI27" s="97"/>
      <c r="AJ27" s="97"/>
      <c r="AK27" s="97">
        <v>0</v>
      </c>
      <c r="AL27" s="97"/>
      <c r="AM27" s="97"/>
      <c r="AN27" s="97"/>
      <c r="AO27" s="97"/>
      <c r="AP27" s="97"/>
      <c r="AQ27" s="97"/>
      <c r="AR27" s="97"/>
      <c r="AS27" s="116"/>
    </row>
    <row r="28" spans="2:71" ht="12.75">
      <c r="B28" s="57">
        <f>IF('Submission Template'!$AR$25=1,IF(AND('Submission Template'!$Q$10="yes",Calculations!$AK28&lt;&gt;""),MAX($AK28-1,0),$AK28),"")</f>
      </c>
      <c r="C28" s="123">
        <f>IF($AS28&lt;&gt;"",MIN($AS28,$N$12),"")</f>
      </c>
      <c r="D28" s="58">
        <f>IF('Submission Template'!$AR$25=1,IF(AND('Submission Template'!$L23&lt;&gt;"no",'Submission Template'!N23&lt;&gt;""),AVERAGE(AM$28:AM28),""),"")</f>
      </c>
      <c r="E28" s="58"/>
      <c r="F28" s="59"/>
      <c r="G28" s="59">
        <f>IF('Submission Template'!$AR$25=1,IF(AND($AK28=1,'Submission Template'!$L23="yes"),0,""),"")</f>
      </c>
      <c r="H28" s="59">
        <f aca="true" t="shared" si="0" ref="H28:H55">IF(G28&lt;&gt;"",IF(E28&lt;&gt;"",5*E28,H27),"")</f>
      </c>
      <c r="I28" s="60">
        <f aca="true" t="shared" si="1" ref="I28:I55">IF(G28&lt;&gt;"",IF(OR(B28&gt;=C28,I27=1),1,0),"")</f>
      </c>
      <c r="J28" s="60">
        <f aca="true" t="shared" si="2" ref="J28:J55">IF(G28&lt;&gt;"",IF(AND(AND(G27&gt;H27,G28&gt;H28),B27&lt;&gt;B28),1,IF(J27=1,1,0)),"")</f>
      </c>
      <c r="K28" s="61">
        <f>IF(G28&lt;&gt;"",IF($AL28=1,IF(AND(J28&lt;&gt;1,I28=1,D28&lt;'Submission Template'!O23),1,0),K27),"")</f>
      </c>
      <c r="L28" s="57">
        <f>IF('Submission Template'!$AS$25=1,IF(AND('Submission Template'!$Q$10="yes",Calculations!$AK28&lt;&gt;""),MAX($AK28-1,0),$AK28),"")</f>
      </c>
      <c r="M28" s="125">
        <f>IF($AT28&lt;&gt;"",MIN($AT28,$N$12),"")</f>
      </c>
      <c r="N28" s="58">
        <f>IF('Submission Template'!$AS$25=1,IF(AND('Submission Template'!$L23&lt;&gt;"no",'Submission Template'!S23&lt;&gt;""),AVERAGE(AN$28:AN28),""),"")</f>
      </c>
      <c r="O28" s="58"/>
      <c r="P28" s="59"/>
      <c r="Q28" s="59">
        <f>IF('Submission Template'!$AS$25=1,IF(AND($AK28=1,'Submission Template'!$L23="yes"),0,""),"")</f>
      </c>
      <c r="R28" s="59">
        <f aca="true" t="shared" si="3" ref="R28:R55">IF(Q28&lt;&gt;"",IF(O28&lt;&gt;"",5*O28,R27),"")</f>
      </c>
      <c r="S28" s="60">
        <f>IF(Q28&lt;&gt;"",IF(OR(L28&gt;=M28,S27=1),1,0),"")</f>
      </c>
      <c r="T28" s="60">
        <f aca="true" t="shared" si="4" ref="T28:T55">IF(Q28&lt;&gt;"",IF(AND(AND(Q27&gt;R27,Q28&gt;R28),L27&lt;&gt;L28),1,IF(T27=1,1,0)),"")</f>
      </c>
      <c r="U28" s="61">
        <f>IF(Q28&lt;&gt;"",IF($AL28=1,IF(AND(T28&lt;&gt;1,S28=1,N28&lt;'Submission Template'!T23),1,0),U27),"")</f>
      </c>
      <c r="V28" s="9"/>
      <c r="W28" s="10">
        <f>IF(AND('Submission Template'!L23="yes",'Submission Template'!Y23="yes"),"Test cannot be invalid AND included in CumSum",IF(OR($G28&gt;$H28,$Q28&gt;$R28),"WARNING: CumSum statistic exceeds Action Limit!",""))</f>
      </c>
      <c r="X28" s="9"/>
      <c r="Y28" s="9"/>
      <c r="Z28" s="9"/>
      <c r="AA28" s="9"/>
      <c r="AB28" s="9"/>
      <c r="AC28" s="9"/>
      <c r="AD28" s="9"/>
      <c r="AE28" s="9"/>
      <c r="AF28" s="9"/>
      <c r="AG28" s="97"/>
      <c r="AH28" s="99">
        <f>IF(AND('Submission Template'!O23&lt;&gt;"",'Submission Template'!N23&lt;&gt;"",'Submission Template'!L23&lt;&gt;""),1,0)</f>
        <v>0</v>
      </c>
      <c r="AI28" s="99">
        <f>IF(AND('Submission Template'!T23&lt;&gt;"",'Submission Template'!S23&lt;&gt;"",'Submission Template'!L23&lt;&gt;""),1,0)</f>
        <v>0</v>
      </c>
      <c r="AJ28" s="99">
        <f>IF(AND(AK28&lt;&gt;0,AK28&lt;&gt;""),VLOOKUP(AK28,$AP$29:$AQ$76,2),"")</f>
      </c>
      <c r="AK28" s="99">
        <f>IF(OR('Submission Template'!N23&lt;&gt;"",'Submission Template'!S23&lt;&gt;""),IF('Submission Template'!L23="yes",AK27+1,AK27),"")</f>
      </c>
      <c r="AL28" s="99">
        <f>IF(OR('Submission Template'!N23&lt;&gt;"",'Submission Template'!S23&lt;&gt;""),IF('Submission Template'!L23="yes",1,0),"")</f>
      </c>
      <c r="AM28" s="99">
        <f>IF(AND('Submission Template'!L23="yes",'Submission Template'!N23&lt;&gt;""),'Submission Template'!N23,"")</f>
      </c>
      <c r="AN28" s="99">
        <f>IF(AND('Submission Template'!L23="yes",'Submission Template'!S23&lt;&gt;""),'Submission Template'!S23,"")</f>
      </c>
      <c r="AO28" s="99"/>
      <c r="AP28" s="100" t="s">
        <v>61</v>
      </c>
      <c r="AQ28" s="100" t="s">
        <v>62</v>
      </c>
      <c r="AR28" s="99"/>
      <c r="AS28" s="118">
        <f>IF('Submission Template'!$AR$25=1,IF(AND('Submission Template'!$L23="yes",$AK28&gt;1),ROUND((($AJ28*$E28)/($D28-'Submission Template'!$O23))^2+1,1),""),"")</f>
      </c>
      <c r="AT28" s="118">
        <f>IF('Submission Template'!$AS$25=1,IF(AND('Submission Template'!$L23="yes",$AK28&gt;1),ROUND((($AJ28*O28)/(N28-'Submission Template'!T23))^2+1,1),""),"")</f>
      </c>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2:71" ht="12.75">
      <c r="B29" s="57">
        <f>IF('Submission Template'!$AR$25=1,IF(AND('Submission Template'!$Q$10="yes",Calculations!$AK29&lt;&gt;""),MAX($AK29-1,0),$AK29),"")</f>
      </c>
      <c r="C29" s="123">
        <f>IF($AS29&lt;&gt;"",MIN($AS29,$N$12),"")</f>
      </c>
      <c r="D29" s="58">
        <f>IF('Submission Template'!$AR$25=1,IF(AND('Submission Template'!$L24&lt;&gt;"no",'Submission Template'!N24&lt;&gt;""),AVERAGE(AM$28:AM29),""),"")</f>
      </c>
      <c r="E29" s="58">
        <f>IF('Submission Template'!$AR$25=1,IF($AK29&gt;1,IF(AND('Submission Template'!$L24&lt;&gt;"no",'Submission Template'!N24&lt;&gt;""),STDEV(AM$28:AM29),""),""),"")</f>
      </c>
      <c r="F29" s="59">
        <f>IF('Submission Template'!$AR$25=1,IF('Submission Template'!N24&lt;&gt;"",IF('Submission Template'!$L23="no",F28,G28),""),"")</f>
      </c>
      <c r="G29" s="59">
        <f>IF('Submission Template'!$AR$25=1,IF($AH29=1,MAX(IF(AND($AK29=1,'Submission Template'!$L24="yes"),0,IF('Submission Template'!$L24="yes",(F29+'Submission Template'!N24-('Submission Template'!O24+0.25*E29)),G28)),0),""),"")</f>
      </c>
      <c r="H29" s="59">
        <f t="shared" si="0"/>
      </c>
      <c r="I29" s="60">
        <f>IF(G29&lt;&gt;"",IF(OR(B29&gt;=C29,I28=1),1,0),"")</f>
      </c>
      <c r="J29" s="60">
        <f>IF(G29&lt;&gt;"",IF(AND(AND(G28&gt;H28,G29&gt;H29),B28&lt;&gt;B29),1,IF(J28=1,1,0)),"")</f>
      </c>
      <c r="K29" s="61">
        <f>IF(G29&lt;&gt;"",IF($AL29=1,IF(AND(J29&lt;&gt;1,I29=1,D29&lt;'Submission Template'!O24),1,0),K28),"")</f>
      </c>
      <c r="L29" s="57">
        <f>IF('Submission Template'!$AS$25=1,IF(AND('Submission Template'!$Q$10="yes",Calculations!$AK29&lt;&gt;""),MAX($AK29-1,0),$AK29),"")</f>
      </c>
      <c r="M29" s="125">
        <f aca="true" t="shared" si="5" ref="M29:M75">IF($AT29&lt;&gt;"",MIN($AT29,$N$12),"")</f>
      </c>
      <c r="N29" s="58">
        <f>IF('Submission Template'!$AS$25=1,IF(AND('Submission Template'!$L24&lt;&gt;"no",'Submission Template'!S24&lt;&gt;""),AVERAGE(AN$28:AN29),""),"")</f>
      </c>
      <c r="O29" s="58">
        <f>IF('Submission Template'!$AS$25=1,IF($AK29&gt;1,IF(AND('Submission Template'!$L24&lt;&gt;"no",'Submission Template'!S24&lt;&gt;""),STDEV(AN$28:AN29),""),""),"")</f>
      </c>
      <c r="P29" s="59">
        <f>IF('Submission Template'!$AS$25=1,IF('Submission Template'!S24&lt;&gt;"",IF('Submission Template'!$L23="no",P28,Q28),""),"")</f>
      </c>
      <c r="Q29" s="59">
        <f>IF('Submission Template'!$AS$25=1,IF($AI29=1,MAX(IF(AND($AK29=1,'Submission Template'!$L24="yes"),0,IF('Submission Template'!$L24="yes",(P29+'Submission Template'!S24-('Submission Template'!T24+0.25*O29)),Q28)),0),""),"")</f>
      </c>
      <c r="R29" s="59">
        <f t="shared" si="3"/>
      </c>
      <c r="S29" s="60">
        <f aca="true" t="shared" si="6" ref="S29:S75">IF(Q29&lt;&gt;"",IF(OR(L29&gt;=M29,S28=1),1,0),"")</f>
      </c>
      <c r="T29" s="60">
        <f t="shared" si="4"/>
      </c>
      <c r="U29" s="61">
        <f>IF(Q29&lt;&gt;"",IF($AL29=1,IF(AND(T29&lt;&gt;1,S29=1,N29&lt;'Submission Template'!T24),1,0),U28),"")</f>
      </c>
      <c r="V29" s="9"/>
      <c r="W29" s="10">
        <f>IF(AND('Submission Template'!L24="yes",'Submission Template'!Y24="yes"),"Test cannot be invalid AND included in CumSum",IF(OR($G29&gt;$H29,$Q29&gt;$R29),"WARNING: CumSum statistic exceeds Action Limit!",""))</f>
      </c>
      <c r="X29" s="8"/>
      <c r="Y29" s="9"/>
      <c r="Z29" s="9"/>
      <c r="AA29" s="9"/>
      <c r="AB29" s="9"/>
      <c r="AC29" s="9"/>
      <c r="AD29" s="9"/>
      <c r="AE29" s="9"/>
      <c r="AF29" s="9"/>
      <c r="AG29" s="97"/>
      <c r="AH29" s="99">
        <f>IF(AND('Submission Template'!O24&lt;&gt;"",'Submission Template'!N24&lt;&gt;"",'Submission Template'!L24&lt;&gt;""),1,0)</f>
        <v>0</v>
      </c>
      <c r="AI29" s="99">
        <f>IF(AND('Submission Template'!T24&lt;&gt;"",'Submission Template'!S24&lt;&gt;"",'Submission Template'!L24&lt;&gt;""),1,0)</f>
        <v>0</v>
      </c>
      <c r="AJ29" s="99">
        <f>IF(AND(AK29&lt;&gt;0,AK29&lt;&gt;""),VLOOKUP(AK29,$AP$29:$AQ$76,2),"")</f>
      </c>
      <c r="AK29" s="99">
        <f>IF(OR('Submission Template'!N24&lt;&gt;"",'Submission Template'!S24&lt;&gt;""),IF('Submission Template'!L24="yes",AK28+1,AK28),"")</f>
      </c>
      <c r="AL29" s="99">
        <f>IF(OR('Submission Template'!N24&lt;&gt;"",'Submission Template'!S24&lt;&gt;""),IF('Submission Template'!L24="yes",1,0),"")</f>
      </c>
      <c r="AM29" s="99">
        <f>IF(AND('Submission Template'!L24="yes",'Submission Template'!N24&lt;&gt;""),'Submission Template'!N24,"")</f>
      </c>
      <c r="AN29" s="99">
        <f>IF(AND('Submission Template'!L24="yes",'Submission Template'!S24&lt;&gt;""),'Submission Template'!S24,"")</f>
      </c>
      <c r="AO29" s="99"/>
      <c r="AP29" s="99">
        <v>1</v>
      </c>
      <c r="AQ29" s="99"/>
      <c r="AR29" s="99"/>
      <c r="AS29" s="119">
        <f>IF('Submission Template'!$AR$25=1,IF(AND('Submission Template'!$L24="yes",$AK29&gt;1),ROUND((($AJ29*$E29)/($D29-'Submission Template'!$O24))^2+1,1),""),"")</f>
      </c>
      <c r="AT29" s="119">
        <f>IF('Submission Template'!$AS$25=1,IF(AND('Submission Template'!$L24="yes",$AK29&gt;1),ROUND((($AJ29*O29)/(N29-'Submission Template'!T24))^2+1,1),""),"")</f>
      </c>
      <c r="AU29" s="9"/>
      <c r="AV29" s="9"/>
      <c r="AW29" s="9"/>
      <c r="AX29" s="9"/>
      <c r="AY29" s="9"/>
      <c r="AZ29" s="9"/>
      <c r="BA29" s="9"/>
      <c r="BB29" s="9"/>
      <c r="BC29" s="9"/>
      <c r="BD29" s="9"/>
      <c r="BE29" s="9"/>
      <c r="BF29" s="9"/>
      <c r="BG29" s="9"/>
      <c r="BH29" s="9"/>
      <c r="BI29" s="9"/>
      <c r="BJ29" s="9"/>
      <c r="BK29" s="9"/>
      <c r="BL29" s="9"/>
      <c r="BM29" s="9"/>
      <c r="BN29" s="9"/>
      <c r="BO29" s="9"/>
      <c r="BP29" s="9"/>
      <c r="BQ29" s="9"/>
      <c r="BR29" s="9"/>
      <c r="BS29" s="9"/>
    </row>
    <row r="30" spans="2:71" ht="12.75">
      <c r="B30" s="57">
        <f>IF('Submission Template'!$AR$25=1,IF(AND('Submission Template'!$Q$10="yes",Calculations!$AK30&lt;&gt;""),MAX($AK30-1,0),$AK30),"")</f>
      </c>
      <c r="C30" s="123">
        <f>IF($AS30&lt;&gt;"",MIN($AS30,$N$12),"")</f>
      </c>
      <c r="D30" s="58">
        <f>IF('Submission Template'!$AR$25=1,IF(AND('Submission Template'!$L25&lt;&gt;"no",'Submission Template'!N25&lt;&gt;""),AVERAGE(AM$28:AM30),""),"")</f>
      </c>
      <c r="E30" s="58">
        <f>IF('Submission Template'!$AR$25=1,IF($AK30&gt;1,IF(AND('Submission Template'!$L25&lt;&gt;"no",'Submission Template'!N25&lt;&gt;""),STDEV(AM$28:AM30),""),""),"")</f>
      </c>
      <c r="F30" s="59">
        <f>IF('Submission Template'!$AR$25=1,IF('Submission Template'!N25&lt;&gt;"",IF('Submission Template'!$L24="no",F29,G29),""),"")</f>
      </c>
      <c r="G30" s="59">
        <f>IF('Submission Template'!$AR$25=1,IF($AH30=1,MAX(IF(AND($AK30=1,'Submission Template'!$L25="yes"),0,IF('Submission Template'!$L25="yes",(F30+'Submission Template'!N25-('Submission Template'!O25+0.25*E30)),G29)),0),""),"")</f>
      </c>
      <c r="H30" s="59">
        <f t="shared" si="0"/>
      </c>
      <c r="I30" s="60">
        <f t="shared" si="1"/>
      </c>
      <c r="J30" s="60">
        <f t="shared" si="2"/>
      </c>
      <c r="K30" s="61">
        <f>IF(G30&lt;&gt;"",IF($AL30=1,IF(AND(J30&lt;&gt;1,I30=1,D30&lt;'Submission Template'!O25),1,0),K29),"")</f>
      </c>
      <c r="L30" s="57">
        <f>IF('Submission Template'!$AS$25=1,IF(AND('Submission Template'!$Q$10="yes",Calculations!$AK30&lt;&gt;""),MAX($AK30-1,0),$AK30),"")</f>
      </c>
      <c r="M30" s="125">
        <f t="shared" si="5"/>
      </c>
      <c r="N30" s="58">
        <f>IF('Submission Template'!$AS$25=1,IF(AND('Submission Template'!$L25&lt;&gt;"no",'Submission Template'!S25&lt;&gt;""),AVERAGE(AN$28:AN30),""),"")</f>
      </c>
      <c r="O30" s="58">
        <f>IF('Submission Template'!$AS$25=1,IF($AK30&gt;1,IF(AND('Submission Template'!$L25&lt;&gt;"no",'Submission Template'!S25&lt;&gt;""),STDEV(AN$28:AN30),""),""),"")</f>
      </c>
      <c r="P30" s="59">
        <f>IF('Submission Template'!$AS$25=1,IF('Submission Template'!S25&lt;&gt;"",IF('Submission Template'!$L24="no",P29,Q29),""),"")</f>
      </c>
      <c r="Q30" s="59">
        <f>IF('Submission Template'!$AS$25=1,IF($AI30=1,MAX(IF(AND($AK30=1,'Submission Template'!$L25="yes"),0,IF('Submission Template'!$L25="yes",(P30+'Submission Template'!S25-('Submission Template'!T25+0.25*O30)),Q29)),0),""),"")</f>
      </c>
      <c r="R30" s="59">
        <f t="shared" si="3"/>
      </c>
      <c r="S30" s="60">
        <f t="shared" si="6"/>
      </c>
      <c r="T30" s="60">
        <f t="shared" si="4"/>
      </c>
      <c r="U30" s="61">
        <f>IF(Q30&lt;&gt;"",IF($AL30=1,IF(AND(T30&lt;&gt;1,S30=1,N30&lt;'Submission Template'!T25),1,0),U29),"")</f>
      </c>
      <c r="V30" s="9"/>
      <c r="W30" s="10">
        <f>IF(AND('Submission Template'!L25="yes",'Submission Template'!Y25="yes"),"Test cannot be invalid AND included in CumSum",IF(OR($G30&gt;$H30,$Q30&gt;$R30),"WARNING: CumSum statistic exceeds Action Limit!",""))</f>
      </c>
      <c r="X30" s="9"/>
      <c r="Y30" s="9"/>
      <c r="Z30" s="9"/>
      <c r="AA30" s="9"/>
      <c r="AB30" s="9"/>
      <c r="AC30" s="9"/>
      <c r="AD30" s="9"/>
      <c r="AE30" s="9"/>
      <c r="AF30" s="9"/>
      <c r="AG30" s="97"/>
      <c r="AH30" s="99">
        <f>IF(AND('Submission Template'!O25&lt;&gt;"",'Submission Template'!N25&lt;&gt;"",'Submission Template'!L25&lt;&gt;""),1,0)</f>
        <v>0</v>
      </c>
      <c r="AI30" s="99">
        <f>IF(AND('Submission Template'!T25&lt;&gt;"",'Submission Template'!S25&lt;&gt;"",'Submission Template'!L25&lt;&gt;""),1,0)</f>
        <v>0</v>
      </c>
      <c r="AJ30" s="99">
        <f>IF(AND(AK30&lt;&gt;0,AK30&lt;&gt;""),VLOOKUP(AK30,$AP$29:$AQ$76,2),"")</f>
      </c>
      <c r="AK30" s="99">
        <f>IF(OR('Submission Template'!N25&lt;&gt;"",'Submission Template'!S25&lt;&gt;""),IF('Submission Template'!L25="yes",AK29+1,AK29),"")</f>
      </c>
      <c r="AL30" s="99">
        <f>IF(OR('Submission Template'!N25&lt;&gt;"",'Submission Template'!S25&lt;&gt;""),IF('Submission Template'!L25="yes",1,0),"")</f>
      </c>
      <c r="AM30" s="99">
        <f>IF(AND('Submission Template'!L25="yes",'Submission Template'!N25&lt;&gt;""),'Submission Template'!N25,"")</f>
      </c>
      <c r="AN30" s="99">
        <f>IF(AND('Submission Template'!L25="yes",'Submission Template'!S25&lt;&gt;""),'Submission Template'!S25,"")</f>
      </c>
      <c r="AO30" s="99"/>
      <c r="AP30" s="99">
        <f aca="true" t="shared" si="7" ref="AP30:AP58">AP29+1</f>
        <v>2</v>
      </c>
      <c r="AQ30" s="101">
        <v>6.31</v>
      </c>
      <c r="AR30" s="99"/>
      <c r="AS30" s="119">
        <f>IF('Submission Template'!$AR$25=1,IF(AND('Submission Template'!$L25="yes",$AK30&gt;1),ROUND((($AJ30*$E30)/($D30-'Submission Template'!$O25))^2+1,1),""),"")</f>
      </c>
      <c r="AT30" s="119">
        <f>IF('Submission Template'!$AS$25=1,IF(AND('Submission Template'!$L25="yes",$AK30&gt;1),ROUND((($AJ30*O30)/(N30-'Submission Template'!T25))^2+1,1),""),"")</f>
      </c>
      <c r="AU30" s="9"/>
      <c r="AV30" s="9"/>
      <c r="AW30" s="9"/>
      <c r="AX30" s="9"/>
      <c r="AY30" s="9"/>
      <c r="AZ30" s="9"/>
      <c r="BA30" s="9"/>
      <c r="BB30" s="9"/>
      <c r="BC30" s="9"/>
      <c r="BD30" s="9"/>
      <c r="BE30" s="9"/>
      <c r="BF30" s="9"/>
      <c r="BG30" s="9"/>
      <c r="BH30" s="9"/>
      <c r="BI30" s="9"/>
      <c r="BJ30" s="9"/>
      <c r="BK30" s="9"/>
      <c r="BL30" s="9"/>
      <c r="BM30" s="9"/>
      <c r="BN30" s="9"/>
      <c r="BO30" s="9"/>
      <c r="BP30" s="9"/>
      <c r="BQ30" s="9"/>
      <c r="BR30" s="9"/>
      <c r="BS30" s="9"/>
    </row>
    <row r="31" spans="2:71" ht="12.75">
      <c r="B31" s="57">
        <f>IF('Submission Template'!$AR$25=1,IF(AND('Submission Template'!$Q$10="yes",Calculations!$AK31&lt;&gt;""),MAX($AK31-1,0),$AK31),"")</f>
      </c>
      <c r="C31" s="123">
        <f aca="true" t="shared" si="8" ref="C31:C75">IF($AS31&lt;&gt;"",MIN($AS31,$N$12),"")</f>
      </c>
      <c r="D31" s="58">
        <f>IF('Submission Template'!$AR$25=1,IF(AND('Submission Template'!$L26&lt;&gt;"no",'Submission Template'!N26&lt;&gt;""),AVERAGE(AM$28:AM31),""),"")</f>
      </c>
      <c r="E31" s="58">
        <f>IF('Submission Template'!$AR$25=1,IF($AK31&gt;1,IF(AND('Submission Template'!$L26&lt;&gt;"no",'Submission Template'!N26&lt;&gt;""),STDEV(AM$28:AM31),""),""),"")</f>
      </c>
      <c r="F31" s="59">
        <f>IF('Submission Template'!$AR$25=1,IF('Submission Template'!N26&lt;&gt;"",IF('Submission Template'!$L25="no",F30,G30),""),"")</f>
      </c>
      <c r="G31" s="59">
        <f>IF('Submission Template'!$AR$25=1,IF($AH31=1,MAX(IF(AND($AK31=1,'Submission Template'!$L26="yes"),0,IF('Submission Template'!$L26="yes",(F31+'Submission Template'!N26-('Submission Template'!O26+0.25*E31)),G30)),0),""),"")</f>
      </c>
      <c r="H31" s="59">
        <f t="shared" si="0"/>
      </c>
      <c r="I31" s="60">
        <f>IF(G31&lt;&gt;"",IF(OR(B31&gt;=C31,I30=1),1,0),"")</f>
      </c>
      <c r="J31" s="60">
        <f t="shared" si="2"/>
      </c>
      <c r="K31" s="61">
        <f>IF(G31&lt;&gt;"",IF($AL31=1,IF(AND(J31&lt;&gt;1,I31=1,D31&lt;'Submission Template'!O26),1,0),K30),"")</f>
      </c>
      <c r="L31" s="57">
        <f>IF('Submission Template'!$AS$25=1,IF(AND('Submission Template'!$Q$10="yes",Calculations!$AK31&lt;&gt;""),MAX($AK31-1,0),$AK31),"")</f>
      </c>
      <c r="M31" s="125">
        <f t="shared" si="5"/>
      </c>
      <c r="N31" s="58">
        <f>IF('Submission Template'!$AS$25=1,IF(AND('Submission Template'!$L26&lt;&gt;"no",'Submission Template'!S26&lt;&gt;""),AVERAGE(AN$28:AN31),""),"")</f>
      </c>
      <c r="O31" s="58">
        <f>IF('Submission Template'!$AS$25=1,IF($AK31&gt;1,IF(AND('Submission Template'!$L26&lt;&gt;"no",'Submission Template'!S26&lt;&gt;""),STDEV(AN$28:AN31),""),""),"")</f>
      </c>
      <c r="P31" s="59">
        <f>IF('Submission Template'!$AS$25=1,IF('Submission Template'!S26&lt;&gt;"",IF('Submission Template'!$L25="no",P30,Q30),""),"")</f>
      </c>
      <c r="Q31" s="59">
        <f>IF('Submission Template'!$AS$25=1,IF($AI31=1,MAX(IF(AND($AK31=1,'Submission Template'!$L26="yes"),0,IF('Submission Template'!$L26="yes",(P31+'Submission Template'!S26-('Submission Template'!T26+0.25*O31)),Q30)),0),""),"")</f>
      </c>
      <c r="R31" s="59">
        <f t="shared" si="3"/>
      </c>
      <c r="S31" s="60">
        <f t="shared" si="6"/>
      </c>
      <c r="T31" s="60">
        <f t="shared" si="4"/>
      </c>
      <c r="U31" s="61">
        <f>IF(Q31&lt;&gt;"",IF($AL31=1,IF(AND(T31&lt;&gt;1,S31=1,N31&lt;'Submission Template'!T26),1,0),U30),"")</f>
      </c>
      <c r="V31" s="9"/>
      <c r="W31" s="10">
        <f>IF(AND('Submission Template'!L26="yes",'Submission Template'!Y26="yes"),"Test cannot be invalid AND included in CumSum",IF(OR($G31&gt;$H31,$Q31&gt;$R31),"WARNING: CumSum statistic exceeds Action Limit!",""))</f>
      </c>
      <c r="X31" s="9"/>
      <c r="Y31" s="9"/>
      <c r="Z31" s="9"/>
      <c r="AA31" s="9"/>
      <c r="AB31" s="9"/>
      <c r="AC31" s="9"/>
      <c r="AD31" s="9"/>
      <c r="AE31" s="9"/>
      <c r="AF31" s="9"/>
      <c r="AG31" s="97"/>
      <c r="AH31" s="99">
        <f>IF(AND('Submission Template'!O26&lt;&gt;"",'Submission Template'!N26&lt;&gt;"",'Submission Template'!L26&lt;&gt;""),1,0)</f>
        <v>0</v>
      </c>
      <c r="AI31" s="99">
        <f>IF(AND('Submission Template'!T26&lt;&gt;"",'Submission Template'!S26&lt;&gt;"",'Submission Template'!L26&lt;&gt;""),1,0)</f>
        <v>0</v>
      </c>
      <c r="AJ31" s="99">
        <f>IF(AND(AK31&lt;&gt;0,AK31&lt;&gt;""),VLOOKUP(AK31,$AP$29:$AQ$76,2),"")</f>
      </c>
      <c r="AK31" s="99">
        <f>IF(OR('Submission Template'!N26&lt;&gt;"",'Submission Template'!S26&lt;&gt;""),IF('Submission Template'!L26="yes",AK30+1,AK30),"")</f>
      </c>
      <c r="AL31" s="99">
        <f>IF(OR('Submission Template'!N26&lt;&gt;"",'Submission Template'!S26&lt;&gt;""),IF('Submission Template'!L26="yes",1,0),"")</f>
      </c>
      <c r="AM31" s="99">
        <f>IF(AND('Submission Template'!L26="yes",'Submission Template'!N26&lt;&gt;""),'Submission Template'!N26,"")</f>
      </c>
      <c r="AN31" s="99">
        <f>IF(AND('Submission Template'!L26="yes",'Submission Template'!S26&lt;&gt;""),'Submission Template'!S26,"")</f>
      </c>
      <c r="AO31" s="99"/>
      <c r="AP31" s="99">
        <f t="shared" si="7"/>
        <v>3</v>
      </c>
      <c r="AQ31" s="101">
        <v>2.92</v>
      </c>
      <c r="AR31" s="99"/>
      <c r="AS31" s="119">
        <f>IF('Submission Template'!$AR$25=1,IF(AND('Submission Template'!$L26="yes",$AK31&gt;1),ROUND((($AJ31*$E31)/($D31-'Submission Template'!$O26))^2+1,1),""),"")</f>
      </c>
      <c r="AT31" s="119">
        <f>IF('Submission Template'!$AS$25=1,IF(AND('Submission Template'!$L26="yes",$AK31&gt;1),ROUND((($AJ31*O31)/(N31-'Submission Template'!T26))^2+1,1),""),"")</f>
      </c>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2:71" ht="12.75">
      <c r="B32" s="57">
        <f>IF('Submission Template'!$AR$25=1,IF(AND('Submission Template'!$Q$10="yes",Calculations!$AK32&lt;&gt;""),MAX($AK32-1,0),$AK32),"")</f>
      </c>
      <c r="C32" s="123">
        <f t="shared" si="8"/>
      </c>
      <c r="D32" s="58">
        <f>IF('Submission Template'!$AR$25=1,IF(AND('Submission Template'!$L27&lt;&gt;"no",'Submission Template'!N27&lt;&gt;""),AVERAGE(AM$28:AM32),""),"")</f>
      </c>
      <c r="E32" s="58">
        <f>IF('Submission Template'!$AR$25=1,IF($AK32&gt;1,IF(AND('Submission Template'!$L27&lt;&gt;"no",'Submission Template'!N27&lt;&gt;""),STDEV(AM$28:AM32),""),""),"")</f>
      </c>
      <c r="F32" s="59">
        <f>IF('Submission Template'!$AR$25=1,IF('Submission Template'!N27&lt;&gt;"",IF('Submission Template'!$L26="no",F31,G31),""),"")</f>
      </c>
      <c r="G32" s="59">
        <f>IF('Submission Template'!$AR$25=1,IF($AH32=1,MAX(IF(AND($AK32=1,'Submission Template'!$L27="yes"),0,IF('Submission Template'!$L27="yes",(F32+'Submission Template'!N27-('Submission Template'!O27+0.25*E32)),G31)),0),""),"")</f>
      </c>
      <c r="H32" s="59">
        <f t="shared" si="0"/>
      </c>
      <c r="I32" s="60">
        <f t="shared" si="1"/>
      </c>
      <c r="J32" s="60">
        <f t="shared" si="2"/>
      </c>
      <c r="K32" s="61">
        <f>IF(G32&lt;&gt;"",IF($AL32=1,IF(AND(J32&lt;&gt;1,I32=1,D32&lt;'Submission Template'!O27),1,0),K31),"")</f>
      </c>
      <c r="L32" s="57">
        <f>IF('Submission Template'!$AS$25=1,IF(AND('Submission Template'!$Q$10="yes",Calculations!$AK32&lt;&gt;""),MAX($AK32-1,0),$AK32),"")</f>
      </c>
      <c r="M32" s="125">
        <f t="shared" si="5"/>
      </c>
      <c r="N32" s="58">
        <f>IF('Submission Template'!$AS$25=1,IF(AND('Submission Template'!$L27&lt;&gt;"no",'Submission Template'!S27&lt;&gt;""),AVERAGE(AN$28:AN32),""),"")</f>
      </c>
      <c r="O32" s="58">
        <f>IF('Submission Template'!$AS$25=1,IF($AK32&gt;1,IF(AND('Submission Template'!$L27&lt;&gt;"no",'Submission Template'!S27&lt;&gt;""),STDEV(AN$28:AN32),""),""),"")</f>
      </c>
      <c r="P32" s="59">
        <f>IF('Submission Template'!$AS$25=1,IF('Submission Template'!S27&lt;&gt;"",IF('Submission Template'!$L26="no",P31,Q31),""),"")</f>
      </c>
      <c r="Q32" s="59">
        <f>IF('Submission Template'!$AS$25=1,IF($AI32=1,MAX(IF(AND($AK32=1,'Submission Template'!$L27="yes"),0,IF('Submission Template'!$L27="yes",(P32+'Submission Template'!S27-('Submission Template'!T27+0.25*O32)),Q31)),0),""),"")</f>
      </c>
      <c r="R32" s="59">
        <f t="shared" si="3"/>
      </c>
      <c r="S32" s="60">
        <f t="shared" si="6"/>
      </c>
      <c r="T32" s="60">
        <f t="shared" si="4"/>
      </c>
      <c r="U32" s="61">
        <f>IF(Q32&lt;&gt;"",IF($AL32=1,IF(AND(T32&lt;&gt;1,S32=1,N32&lt;'Submission Template'!T27),1,0),U31),"")</f>
      </c>
      <c r="V32" s="9"/>
      <c r="W32" s="10">
        <f>IF(AND('Submission Template'!L27="yes",'Submission Template'!Y27="yes"),"Test cannot be invalid AND included in CumSum",IF(OR($G32&gt;$H32,$Q32&gt;$R32),"WARNING: CumSum statistic exceeds Action Limit!",""))</f>
      </c>
      <c r="X32" s="9"/>
      <c r="Y32" s="9"/>
      <c r="Z32" s="9"/>
      <c r="AA32" s="9"/>
      <c r="AB32" s="9"/>
      <c r="AC32" s="9"/>
      <c r="AD32" s="9"/>
      <c r="AE32" s="9"/>
      <c r="AF32" s="9"/>
      <c r="AG32" s="97"/>
      <c r="AH32" s="99">
        <f>IF(AND('Submission Template'!O27&lt;&gt;"",'Submission Template'!N27&lt;&gt;"",'Submission Template'!L27&lt;&gt;""),1,0)</f>
        <v>0</v>
      </c>
      <c r="AI32" s="99">
        <f>IF(AND('Submission Template'!T27&lt;&gt;"",'Submission Template'!S27&lt;&gt;"",'Submission Template'!L27&lt;&gt;""),1,0)</f>
        <v>0</v>
      </c>
      <c r="AJ32" s="99">
        <f>IF(AND(AK32&lt;&gt;0,AK32&lt;&gt;""),VLOOKUP(AK32,$AP$29:$AQ$76,2),"")</f>
      </c>
      <c r="AK32" s="99">
        <f>IF(OR('Submission Template'!N27&lt;&gt;"",'Submission Template'!S27&lt;&gt;""),IF('Submission Template'!L27="yes",AK31+1,AK31),"")</f>
      </c>
      <c r="AL32" s="99">
        <f>IF(OR('Submission Template'!N27&lt;&gt;"",'Submission Template'!S27&lt;&gt;""),IF('Submission Template'!L27="yes",1,0),"")</f>
      </c>
      <c r="AM32" s="99">
        <f>IF(AND('Submission Template'!L27="yes",'Submission Template'!N27&lt;&gt;""),'Submission Template'!N27,"")</f>
      </c>
      <c r="AN32" s="99">
        <f>IF(AND('Submission Template'!L27="yes",'Submission Template'!S27&lt;&gt;""),'Submission Template'!S27,"")</f>
      </c>
      <c r="AO32" s="99"/>
      <c r="AP32" s="99">
        <f t="shared" si="7"/>
        <v>4</v>
      </c>
      <c r="AQ32" s="101">
        <v>2.35</v>
      </c>
      <c r="AR32" s="99"/>
      <c r="AS32" s="119">
        <f>IF('Submission Template'!$AR$25=1,IF(AND('Submission Template'!$L27="yes",$AK32&gt;1),ROUND((($AJ32*$E32)/($D32-'Submission Template'!$O27))^2+1,1),""),"")</f>
      </c>
      <c r="AT32" s="119">
        <f>IF('Submission Template'!$AS$25=1,IF(AND('Submission Template'!$L27="yes",$AK32&gt;1),ROUND((($AJ32*O32)/(N32-'Submission Template'!T27))^2+1,1),""),"")</f>
      </c>
      <c r="AU32" s="9"/>
      <c r="AV32" s="9"/>
      <c r="AW32" s="9"/>
      <c r="AX32" s="9"/>
      <c r="AY32" s="9"/>
      <c r="AZ32" s="9"/>
      <c r="BA32" s="9"/>
      <c r="BB32" s="9"/>
      <c r="BC32" s="9"/>
      <c r="BD32" s="9"/>
      <c r="BE32" s="9"/>
      <c r="BF32" s="9"/>
      <c r="BG32" s="9"/>
      <c r="BH32" s="9"/>
      <c r="BI32" s="9"/>
      <c r="BJ32" s="9"/>
      <c r="BK32" s="9"/>
      <c r="BL32" s="9"/>
      <c r="BM32" s="9"/>
      <c r="BN32" s="9"/>
      <c r="BO32" s="9"/>
      <c r="BP32" s="9"/>
      <c r="BQ32" s="9"/>
      <c r="BR32" s="9"/>
      <c r="BS32" s="9"/>
    </row>
    <row r="33" spans="2:71" ht="12.75">
      <c r="B33" s="57">
        <f>IF('Submission Template'!$AR$25=1,IF(AND('Submission Template'!$Q$10="yes",Calculations!$AK33&lt;&gt;""),MAX($AK33-1,0),$AK33),"")</f>
      </c>
      <c r="C33" s="123">
        <f t="shared" si="8"/>
      </c>
      <c r="D33" s="58">
        <f>IF('Submission Template'!$AR$25=1,IF(AND('Submission Template'!$L28&lt;&gt;"no",'Submission Template'!N28&lt;&gt;""),AVERAGE(AM$28:AM33),""),"")</f>
      </c>
      <c r="E33" s="58">
        <f>IF('Submission Template'!$AR$25=1,IF($AK33&gt;1,IF(AND('Submission Template'!$L28&lt;&gt;"no",'Submission Template'!N28&lt;&gt;""),STDEV(AM$28:AM33),""),""),"")</f>
      </c>
      <c r="F33" s="59">
        <f>IF('Submission Template'!$AR$25=1,IF('Submission Template'!N28&lt;&gt;"",IF('Submission Template'!$L27="no",F32,G32),""),"")</f>
      </c>
      <c r="G33" s="59">
        <f>IF('Submission Template'!$AR$25=1,IF($AH33=1,MAX(IF(AND($AK33=1,'Submission Template'!$L28="yes"),0,IF('Submission Template'!$L28="yes",(F33+'Submission Template'!N28-('Submission Template'!O28+0.25*E33)),G32)),0),""),"")</f>
      </c>
      <c r="H33" s="59">
        <f t="shared" si="0"/>
      </c>
      <c r="I33" s="60">
        <f t="shared" si="1"/>
      </c>
      <c r="J33" s="60">
        <f t="shared" si="2"/>
      </c>
      <c r="K33" s="61">
        <f>IF(G33&lt;&gt;"",IF($AL33=1,IF(AND(J33&lt;&gt;1,I33=1,D33&lt;'Submission Template'!O28),1,0),K32),"")</f>
      </c>
      <c r="L33" s="57">
        <f>IF('Submission Template'!$AS$25=1,IF(AND('Submission Template'!$Q$10="yes",Calculations!$AK33&lt;&gt;""),MAX($AK33-1,0),$AK33),"")</f>
      </c>
      <c r="M33" s="125">
        <f t="shared" si="5"/>
      </c>
      <c r="N33" s="58">
        <f>IF('Submission Template'!$AS$25=1,IF(AND('Submission Template'!$L28&lt;&gt;"no",'Submission Template'!S28&lt;&gt;""),AVERAGE(AN$28:AN33),""),"")</f>
      </c>
      <c r="O33" s="58">
        <f>IF('Submission Template'!$AS$25=1,IF($AK33&gt;1,IF(AND('Submission Template'!$L28&lt;&gt;"no",'Submission Template'!S28&lt;&gt;""),STDEV(AN$28:AN33),""),""),"")</f>
      </c>
      <c r="P33" s="59">
        <f>IF('Submission Template'!$AS$25=1,IF('Submission Template'!S28&lt;&gt;"",IF('Submission Template'!$L27="no",P32,Q32),""),"")</f>
      </c>
      <c r="Q33" s="59">
        <f>IF('Submission Template'!$AS$25=1,IF($AI33=1,MAX(IF(AND($AK33=1,'Submission Template'!$L28="yes"),0,IF('Submission Template'!$L28="yes",(P33+'Submission Template'!S28-('Submission Template'!T28+0.25*O33)),Q32)),0),""),"")</f>
      </c>
      <c r="R33" s="59">
        <f t="shared" si="3"/>
      </c>
      <c r="S33" s="60">
        <f t="shared" si="6"/>
      </c>
      <c r="T33" s="60">
        <f t="shared" si="4"/>
      </c>
      <c r="U33" s="61">
        <f>IF(Q33&lt;&gt;"",IF($AL33=1,IF(AND(T33&lt;&gt;1,S33=1,N33&lt;'Submission Template'!T28),1,0),U32),"")</f>
      </c>
      <c r="V33" s="9"/>
      <c r="W33" s="10">
        <f>IF(AND('Submission Template'!L28="yes",'Submission Template'!Y28="yes"),"Test cannot be invalid AND included in CumSum",IF(OR($G33&gt;$H33,$Q33&gt;$R33),"WARNING: CumSum statistic exceeds Action Limit!",""))</f>
      </c>
      <c r="X33" s="9"/>
      <c r="Y33" s="9"/>
      <c r="Z33" s="9"/>
      <c r="AA33" s="9"/>
      <c r="AB33" s="9"/>
      <c r="AC33" s="9"/>
      <c r="AD33" s="9"/>
      <c r="AE33" s="9"/>
      <c r="AF33" s="9"/>
      <c r="AG33" s="97"/>
      <c r="AH33" s="99">
        <f>IF(AND('Submission Template'!O28&lt;&gt;"",'Submission Template'!N28&lt;&gt;"",'Submission Template'!L28&lt;&gt;""),1,0)</f>
        <v>0</v>
      </c>
      <c r="AI33" s="99">
        <f>IF(AND('Submission Template'!T28&lt;&gt;"",'Submission Template'!S28&lt;&gt;"",'Submission Template'!L28&lt;&gt;""),1,0)</f>
        <v>0</v>
      </c>
      <c r="AJ33" s="99">
        <f aca="true" t="shared" si="9" ref="AJ33:AJ75">IF(AND(AK33&lt;&gt;0,AK33&lt;&gt;""),VLOOKUP(AK33,$AP$29:$AQ$76,2),"")</f>
      </c>
      <c r="AK33" s="99">
        <f>IF(OR('Submission Template'!N28&lt;&gt;"",'Submission Template'!S28&lt;&gt;""),IF('Submission Template'!L28="yes",AK32+1,AK32),"")</f>
      </c>
      <c r="AL33" s="99">
        <f>IF(OR('Submission Template'!N28&lt;&gt;"",'Submission Template'!S28&lt;&gt;""),IF('Submission Template'!L28="yes",1,0),"")</f>
      </c>
      <c r="AM33" s="99">
        <f>IF(AND('Submission Template'!L28="yes",'Submission Template'!N28&lt;&gt;""),'Submission Template'!N28,"")</f>
      </c>
      <c r="AN33" s="99">
        <f>IF(AND('Submission Template'!L28="yes",'Submission Template'!S28&lt;&gt;""),'Submission Template'!S28,"")</f>
      </c>
      <c r="AO33" s="99"/>
      <c r="AP33" s="99">
        <f t="shared" si="7"/>
        <v>5</v>
      </c>
      <c r="AQ33" s="101">
        <v>2.13</v>
      </c>
      <c r="AR33" s="99"/>
      <c r="AS33" s="119">
        <f>IF('Submission Template'!$AR$25=1,IF(AND('Submission Template'!$L28="yes",$AK33&gt;1),ROUND((($AJ33*$E33)/($D33-'Submission Template'!$O28))^2+1,1),""),"")</f>
      </c>
      <c r="AT33" s="119">
        <f>IF('Submission Template'!$AS$25=1,IF(AND('Submission Template'!$L28="yes",$AK33&gt;1),ROUND((($AJ33*O33)/(N33-'Submission Template'!T28))^2+1,1),""),"")</f>
      </c>
      <c r="AU33" s="9"/>
      <c r="AV33" s="9"/>
      <c r="AW33" s="9"/>
      <c r="AX33" s="9"/>
      <c r="AY33" s="9"/>
      <c r="AZ33" s="9"/>
      <c r="BA33" s="9"/>
      <c r="BB33" s="9"/>
      <c r="BC33" s="9"/>
      <c r="BD33" s="9"/>
      <c r="BE33" s="9"/>
      <c r="BF33" s="9"/>
      <c r="BG33" s="9"/>
      <c r="BH33" s="9"/>
      <c r="BI33" s="9"/>
      <c r="BJ33" s="9"/>
      <c r="BK33" s="9"/>
      <c r="BL33" s="9"/>
      <c r="BM33" s="9"/>
      <c r="BN33" s="9"/>
      <c r="BO33" s="9"/>
      <c r="BP33" s="9"/>
      <c r="BQ33" s="9"/>
      <c r="BR33" s="9"/>
      <c r="BS33" s="9"/>
    </row>
    <row r="34" spans="2:71" ht="12.75">
      <c r="B34" s="57">
        <f>IF('Submission Template'!$AR$25=1,IF(AND('Submission Template'!$Q$10="yes",Calculations!$AK34&lt;&gt;""),MAX($AK34-1,0),$AK34),"")</f>
      </c>
      <c r="C34" s="123">
        <f t="shared" si="8"/>
      </c>
      <c r="D34" s="58">
        <f>IF('Submission Template'!$AR$25=1,IF(AND('Submission Template'!$L29&lt;&gt;"no",'Submission Template'!N29&lt;&gt;""),AVERAGE(AM$28:AM34),""),"")</f>
      </c>
      <c r="E34" s="58">
        <f>IF('Submission Template'!$AR$25=1,IF($AK34&gt;1,IF(AND('Submission Template'!$L29&lt;&gt;"no",'Submission Template'!N29&lt;&gt;""),STDEV(AM$28:AM34),""),""),"")</f>
      </c>
      <c r="F34" s="59">
        <f>IF('Submission Template'!$AR$25=1,IF('Submission Template'!N29&lt;&gt;"",IF('Submission Template'!$L28="no",F33,G33),""),"")</f>
      </c>
      <c r="G34" s="59">
        <f>IF('Submission Template'!$AR$25=1,IF($AH34=1,MAX(IF(AND($AK34=1,'Submission Template'!$L29="yes"),0,IF('Submission Template'!$L29="yes",(F34+'Submission Template'!N29-('Submission Template'!O29+0.25*E34)),G33)),0),""),"")</f>
      </c>
      <c r="H34" s="59">
        <f t="shared" si="0"/>
      </c>
      <c r="I34" s="60">
        <f t="shared" si="1"/>
      </c>
      <c r="J34" s="60">
        <f t="shared" si="2"/>
      </c>
      <c r="K34" s="61">
        <f>IF(G34&lt;&gt;"",IF($AL34=1,IF(AND(J34&lt;&gt;1,I34=1,D34&lt;'Submission Template'!O29),1,0),K33),"")</f>
      </c>
      <c r="L34" s="57">
        <f>IF('Submission Template'!$AS$25=1,IF(AND('Submission Template'!$Q$10="yes",Calculations!$AK34&lt;&gt;""),MAX($AK34-1,0),$AK34),"")</f>
      </c>
      <c r="M34" s="125">
        <f t="shared" si="5"/>
      </c>
      <c r="N34" s="58">
        <f>IF('Submission Template'!$AS$25=1,IF(AND('Submission Template'!$L29&lt;&gt;"no",'Submission Template'!S29&lt;&gt;""),AVERAGE(AN$28:AN34),""),"")</f>
      </c>
      <c r="O34" s="58">
        <f>IF('Submission Template'!$AS$25=1,IF($AK34&gt;1,IF(AND('Submission Template'!$L29&lt;&gt;"no",'Submission Template'!S29&lt;&gt;""),STDEV(AN$28:AN34),""),""),"")</f>
      </c>
      <c r="P34" s="59">
        <f>IF('Submission Template'!$AS$25=1,IF('Submission Template'!S29&lt;&gt;"",IF('Submission Template'!$L28="no",P33,Q33),""),"")</f>
      </c>
      <c r="Q34" s="59">
        <f>IF('Submission Template'!$AS$25=1,IF($AI34=1,MAX(IF(AND($AK34=1,'Submission Template'!$L29="yes"),0,IF('Submission Template'!$L29="yes",(P34+'Submission Template'!S29-('Submission Template'!T29+0.25*O34)),Q33)),0),""),"")</f>
      </c>
      <c r="R34" s="59">
        <f t="shared" si="3"/>
      </c>
      <c r="S34" s="60">
        <f t="shared" si="6"/>
      </c>
      <c r="T34" s="60">
        <f t="shared" si="4"/>
      </c>
      <c r="U34" s="61">
        <f>IF(Q34&lt;&gt;"",IF($AL34=1,IF(AND(T34&lt;&gt;1,S34=1,N34&lt;'Submission Template'!T29),1,0),U33),"")</f>
      </c>
      <c r="V34" s="9"/>
      <c r="W34" s="10">
        <f>IF(AND('Submission Template'!L29="yes",'Submission Template'!Y29="yes"),"Test cannot be invalid AND included in CumSum",IF(OR($G34&gt;$H34,$Q34&gt;$R34),"WARNING: CumSum statistic exceeds Action Limit!",""))</f>
      </c>
      <c r="X34" s="9"/>
      <c r="Y34" s="9"/>
      <c r="Z34" s="9"/>
      <c r="AA34" s="9"/>
      <c r="AB34" s="9"/>
      <c r="AC34" s="9"/>
      <c r="AD34" s="9"/>
      <c r="AE34" s="9"/>
      <c r="AF34" s="9"/>
      <c r="AG34" s="97"/>
      <c r="AH34" s="99">
        <f>IF(AND('Submission Template'!O29&lt;&gt;"",'Submission Template'!N29&lt;&gt;"",'Submission Template'!L29&lt;&gt;""),1,0)</f>
        <v>0</v>
      </c>
      <c r="AI34" s="99">
        <f>IF(AND('Submission Template'!T29&lt;&gt;"",'Submission Template'!S29&lt;&gt;"",'Submission Template'!L29&lt;&gt;""),1,0)</f>
        <v>0</v>
      </c>
      <c r="AJ34" s="99">
        <f t="shared" si="9"/>
      </c>
      <c r="AK34" s="99">
        <f>IF(OR('Submission Template'!N29&lt;&gt;"",'Submission Template'!S29&lt;&gt;""),IF('Submission Template'!L29="yes",AK33+1,AK33),"")</f>
      </c>
      <c r="AL34" s="99">
        <f>IF(OR('Submission Template'!N29&lt;&gt;"",'Submission Template'!S29&lt;&gt;""),IF('Submission Template'!L29="yes",1,0),"")</f>
      </c>
      <c r="AM34" s="99">
        <f>IF(AND('Submission Template'!L29="yes",'Submission Template'!N29&lt;&gt;""),'Submission Template'!N29,"")</f>
      </c>
      <c r="AN34" s="99">
        <f>IF(AND('Submission Template'!L29="yes",'Submission Template'!S29&lt;&gt;""),'Submission Template'!S29,"")</f>
      </c>
      <c r="AO34" s="99"/>
      <c r="AP34" s="99">
        <f t="shared" si="7"/>
        <v>6</v>
      </c>
      <c r="AQ34" s="101">
        <v>2.02</v>
      </c>
      <c r="AR34" s="99"/>
      <c r="AS34" s="119">
        <f>IF('Submission Template'!$AR$25=1,IF(AND('Submission Template'!$L29="yes",$AK34&gt;1),ROUND((($AJ34*$E34)/($D34-'Submission Template'!$O29))^2+1,1),""),"")</f>
      </c>
      <c r="AT34" s="119">
        <f>IF('Submission Template'!$AS$25=1,IF(AND('Submission Template'!$L29="yes",$AK34&gt;1),ROUND((($AJ34*O34)/(N34-'Submission Template'!T29))^2+1,1),""),"")</f>
      </c>
      <c r="AU34" s="9"/>
      <c r="AV34" s="9"/>
      <c r="AW34" s="9"/>
      <c r="AX34" s="9"/>
      <c r="AY34" s="9"/>
      <c r="AZ34" s="9"/>
      <c r="BA34" s="9"/>
      <c r="BB34" s="9"/>
      <c r="BC34" s="9"/>
      <c r="BD34" s="9"/>
      <c r="BE34" s="9"/>
      <c r="BF34" s="9"/>
      <c r="BG34" s="9"/>
      <c r="BH34" s="9"/>
      <c r="BI34" s="9"/>
      <c r="BJ34" s="9"/>
      <c r="BK34" s="9"/>
      <c r="BL34" s="9"/>
      <c r="BM34" s="9"/>
      <c r="BN34" s="9"/>
      <c r="BO34" s="9"/>
      <c r="BP34" s="9"/>
      <c r="BQ34" s="9"/>
      <c r="BR34" s="9"/>
      <c r="BS34" s="9"/>
    </row>
    <row r="35" spans="2:71" ht="12.75">
      <c r="B35" s="57">
        <f>IF('Submission Template'!$AR$25=1,IF(AND('Submission Template'!$Q$10="yes",Calculations!$AK35&lt;&gt;""),MAX($AK35-1,0),$AK35),"")</f>
      </c>
      <c r="C35" s="123">
        <f t="shared" si="8"/>
      </c>
      <c r="D35" s="58">
        <f>IF('Submission Template'!$AR$25=1,IF(AND('Submission Template'!$L30&lt;&gt;"no",'Submission Template'!N30&lt;&gt;""),AVERAGE(AM$28:AM35),""),"")</f>
      </c>
      <c r="E35" s="58">
        <f>IF('Submission Template'!$AR$25=1,IF($AK35&gt;1,IF(AND('Submission Template'!$L30&lt;&gt;"no",'Submission Template'!N30&lt;&gt;""),STDEV(AM$28:AM35),""),""),"")</f>
      </c>
      <c r="F35" s="59">
        <f>IF('Submission Template'!$AR$25=1,IF('Submission Template'!N30&lt;&gt;"",IF('Submission Template'!$L29="no",F34,G34),""),"")</f>
      </c>
      <c r="G35" s="59">
        <f>IF('Submission Template'!$AR$25=1,IF($AH35=1,MAX(IF(AND($AK35=1,'Submission Template'!$L30="yes"),0,IF('Submission Template'!$L30="yes",(F35+'Submission Template'!N30-('Submission Template'!O30+0.25*E35)),G34)),0),""),"")</f>
      </c>
      <c r="H35" s="59">
        <f t="shared" si="0"/>
      </c>
      <c r="I35" s="60">
        <f t="shared" si="1"/>
      </c>
      <c r="J35" s="60">
        <f t="shared" si="2"/>
      </c>
      <c r="K35" s="61">
        <f>IF(G35&lt;&gt;"",IF($AL35=1,IF(AND(J35&lt;&gt;1,I35=1,D35&lt;'Submission Template'!O30),1,0),K34),"")</f>
      </c>
      <c r="L35" s="57">
        <f>IF('Submission Template'!$AS$25=1,IF(AND('Submission Template'!$Q$10="yes",Calculations!$AK35&lt;&gt;""),MAX($AK35-1,0),$AK35),"")</f>
      </c>
      <c r="M35" s="125">
        <f t="shared" si="5"/>
      </c>
      <c r="N35" s="58">
        <f>IF('Submission Template'!$AS$25=1,IF(AND('Submission Template'!$L30&lt;&gt;"no",'Submission Template'!S30&lt;&gt;""),AVERAGE(AN$28:AN35),""),"")</f>
      </c>
      <c r="O35" s="58">
        <f>IF('Submission Template'!$AS$25=1,IF($AK35&gt;1,IF(AND('Submission Template'!$L30&lt;&gt;"no",'Submission Template'!S30&lt;&gt;""),STDEV(AN$28:AN35),""),""),"")</f>
      </c>
      <c r="P35" s="59">
        <f>IF('Submission Template'!$AS$25=1,IF('Submission Template'!S30&lt;&gt;"",IF('Submission Template'!$L29="no",P34,Q34),""),"")</f>
      </c>
      <c r="Q35" s="59">
        <f>IF('Submission Template'!$AS$25=1,IF($AI35=1,MAX(IF(AND($AK35=1,'Submission Template'!$L30="yes"),0,IF('Submission Template'!$L30="yes",(P35+'Submission Template'!S30-('Submission Template'!T30+0.25*O35)),Q34)),0),""),"")</f>
      </c>
      <c r="R35" s="59">
        <f t="shared" si="3"/>
      </c>
      <c r="S35" s="60">
        <f t="shared" si="6"/>
      </c>
      <c r="T35" s="60">
        <f t="shared" si="4"/>
      </c>
      <c r="U35" s="61">
        <f>IF(Q35&lt;&gt;"",IF($AL35=1,IF(AND(T35&lt;&gt;1,S35=1,N35&lt;'Submission Template'!T30),1,0),U34),"")</f>
      </c>
      <c r="V35" s="9"/>
      <c r="W35" s="10">
        <f>IF(AND('Submission Template'!L30="yes",'Submission Template'!Y30="yes"),"Test cannot be invalid AND included in CumSum",IF(OR($G35&gt;$H35,$Q35&gt;$R35),"WARNING: CumSum statistic exceeds Action Limit!",""))</f>
      </c>
      <c r="X35" s="9"/>
      <c r="Y35" s="9"/>
      <c r="Z35" s="9"/>
      <c r="AA35" s="9"/>
      <c r="AB35" s="9"/>
      <c r="AC35" s="9"/>
      <c r="AD35" s="9"/>
      <c r="AE35" s="9"/>
      <c r="AF35" s="9"/>
      <c r="AG35" s="97"/>
      <c r="AH35" s="99">
        <f>IF(AND('Submission Template'!O30&lt;&gt;"",'Submission Template'!N30&lt;&gt;"",'Submission Template'!L30&lt;&gt;""),1,0)</f>
        <v>0</v>
      </c>
      <c r="AI35" s="99">
        <f>IF(AND('Submission Template'!T30&lt;&gt;"",'Submission Template'!S30&lt;&gt;"",'Submission Template'!L30&lt;&gt;""),1,0)</f>
        <v>0</v>
      </c>
      <c r="AJ35" s="99">
        <f t="shared" si="9"/>
      </c>
      <c r="AK35" s="99">
        <f>IF(OR('Submission Template'!N30&lt;&gt;"",'Submission Template'!S30&lt;&gt;""),IF('Submission Template'!L30="yes",AK34+1,AK34),"")</f>
      </c>
      <c r="AL35" s="99">
        <f>IF(OR('Submission Template'!N30&lt;&gt;"",'Submission Template'!S30&lt;&gt;""),IF('Submission Template'!L30="yes",1,0),"")</f>
      </c>
      <c r="AM35" s="99">
        <f>IF(AND('Submission Template'!L30="yes",'Submission Template'!N30&lt;&gt;""),'Submission Template'!N30,"")</f>
      </c>
      <c r="AN35" s="99">
        <f>IF(AND('Submission Template'!L30="yes",'Submission Template'!S30&lt;&gt;""),'Submission Template'!S30,"")</f>
      </c>
      <c r="AO35" s="99"/>
      <c r="AP35" s="99">
        <f t="shared" si="7"/>
        <v>7</v>
      </c>
      <c r="AQ35" s="101">
        <v>1.94</v>
      </c>
      <c r="AR35" s="99"/>
      <c r="AS35" s="119">
        <f>IF('Submission Template'!$AR$25=1,IF(AND('Submission Template'!$L30="yes",$AK35&gt;1),ROUND((($AJ35*$E35)/($D35-'Submission Template'!$O30))^2+1,1),""),"")</f>
      </c>
      <c r="AT35" s="119">
        <f>IF('Submission Template'!$AS$25=1,IF(AND('Submission Template'!$L30="yes",$AK35&gt;1),ROUND((($AJ35*O35)/(N35-'Submission Template'!T30))^2+1,1),""),"")</f>
      </c>
      <c r="AU35" s="9"/>
      <c r="AV35" s="9"/>
      <c r="AW35" s="9"/>
      <c r="AX35" s="9"/>
      <c r="AY35" s="9"/>
      <c r="AZ35" s="9"/>
      <c r="BA35" s="9"/>
      <c r="BB35" s="9"/>
      <c r="BC35" s="9"/>
      <c r="BD35" s="9"/>
      <c r="BE35" s="9"/>
      <c r="BF35" s="9"/>
      <c r="BG35" s="9"/>
      <c r="BH35" s="9"/>
      <c r="BI35" s="9"/>
      <c r="BJ35" s="9"/>
      <c r="BK35" s="9"/>
      <c r="BL35" s="9"/>
      <c r="BM35" s="9"/>
      <c r="BN35" s="9"/>
      <c r="BO35" s="9"/>
      <c r="BP35" s="9"/>
      <c r="BQ35" s="9"/>
      <c r="BR35" s="9"/>
      <c r="BS35" s="9"/>
    </row>
    <row r="36" spans="2:71" ht="12.75">
      <c r="B36" s="57">
        <f>IF('Submission Template'!$AR$25=1,IF(AND('Submission Template'!$Q$10="yes",Calculations!$AK36&lt;&gt;""),MAX($AK36-1,0),$AK36),"")</f>
      </c>
      <c r="C36" s="123">
        <f t="shared" si="8"/>
      </c>
      <c r="D36" s="58">
        <f>IF('Submission Template'!$AR$25=1,IF(AND('Submission Template'!$L31&lt;&gt;"no",'Submission Template'!N31&lt;&gt;""),AVERAGE(AM$28:AM36),""),"")</f>
      </c>
      <c r="E36" s="58">
        <f>IF('Submission Template'!$AR$25=1,IF($AK36&gt;1,IF(AND('Submission Template'!$L31&lt;&gt;"no",'Submission Template'!N31&lt;&gt;""),STDEV(AM$28:AM36),""),""),"")</f>
      </c>
      <c r="F36" s="59">
        <f>IF('Submission Template'!$AR$25=1,IF('Submission Template'!N31&lt;&gt;"",IF('Submission Template'!$L30="no",F35,G35),""),"")</f>
      </c>
      <c r="G36" s="59">
        <f>IF('Submission Template'!$AR$25=1,IF($AH36=1,MAX(IF(AND($AK36=1,'Submission Template'!$L31="yes"),0,IF('Submission Template'!$L31="yes",(F36+'Submission Template'!N31-('Submission Template'!O31+0.25*E36)),G35)),0),""),"")</f>
      </c>
      <c r="H36" s="59">
        <f t="shared" si="0"/>
      </c>
      <c r="I36" s="60">
        <f t="shared" si="1"/>
      </c>
      <c r="J36" s="60">
        <f t="shared" si="2"/>
      </c>
      <c r="K36" s="61">
        <f>IF(G36&lt;&gt;"",IF($AL36=1,IF(AND(J36&lt;&gt;1,I36=1,D36&lt;'Submission Template'!O31),1,0),K35),"")</f>
      </c>
      <c r="L36" s="57">
        <f>IF('Submission Template'!$AS$25=1,IF(AND('Submission Template'!$Q$10="yes",Calculations!$AK36&lt;&gt;""),MAX($AK36-1,0),$AK36),"")</f>
      </c>
      <c r="M36" s="125">
        <f t="shared" si="5"/>
      </c>
      <c r="N36" s="58">
        <f>IF('Submission Template'!$AS$25=1,IF(AND('Submission Template'!$L31&lt;&gt;"no",'Submission Template'!S31&lt;&gt;""),AVERAGE(AN$28:AN36),""),"")</f>
      </c>
      <c r="O36" s="58">
        <f>IF('Submission Template'!$AS$25=1,IF($AK36&gt;1,IF(AND('Submission Template'!$L31&lt;&gt;"no",'Submission Template'!S31&lt;&gt;""),STDEV(AN$28:AN36),""),""),"")</f>
      </c>
      <c r="P36" s="59">
        <f>IF('Submission Template'!$AS$25=1,IF('Submission Template'!S31&lt;&gt;"",IF('Submission Template'!$L30="no",P35,Q35),""),"")</f>
      </c>
      <c r="Q36" s="59">
        <f>IF('Submission Template'!$AS$25=1,IF($AI36=1,MAX(IF(AND($AK36=1,'Submission Template'!$L31="yes"),0,IF('Submission Template'!$L31="yes",(P36+'Submission Template'!S31-('Submission Template'!T31+0.25*O36)),Q35)),0),""),"")</f>
      </c>
      <c r="R36" s="59">
        <f t="shared" si="3"/>
      </c>
      <c r="S36" s="60">
        <f t="shared" si="6"/>
      </c>
      <c r="T36" s="60">
        <f t="shared" si="4"/>
      </c>
      <c r="U36" s="61">
        <f>IF(Q36&lt;&gt;"",IF($AL36=1,IF(AND(T36&lt;&gt;1,S36=1,N36&lt;'Submission Template'!T31),1,0),U35),"")</f>
      </c>
      <c r="V36" s="9"/>
      <c r="W36" s="10">
        <f>IF(AND('Submission Template'!L31="yes",'Submission Template'!Y31="yes"),"Test cannot be invalid AND included in CumSum",IF(OR($G36&gt;$H36,$Q36&gt;$R36),"WARNING: CumSum statistic exceeds Action Limit!",""))</f>
      </c>
      <c r="X36" s="9"/>
      <c r="Y36" s="9"/>
      <c r="Z36" s="9"/>
      <c r="AA36" s="9"/>
      <c r="AB36" s="9"/>
      <c r="AC36" s="9"/>
      <c r="AD36" s="9"/>
      <c r="AE36" s="9"/>
      <c r="AF36" s="9"/>
      <c r="AG36" s="97"/>
      <c r="AH36" s="99">
        <f>IF(AND('Submission Template'!O31&lt;&gt;"",'Submission Template'!N31&lt;&gt;"",'Submission Template'!L31&lt;&gt;""),1,0)</f>
        <v>0</v>
      </c>
      <c r="AI36" s="99">
        <f>IF(AND('Submission Template'!T31&lt;&gt;"",'Submission Template'!S31&lt;&gt;"",'Submission Template'!L31&lt;&gt;""),1,0)</f>
        <v>0</v>
      </c>
      <c r="AJ36" s="99">
        <f t="shared" si="9"/>
      </c>
      <c r="AK36" s="99">
        <f>IF(OR('Submission Template'!N31&lt;&gt;"",'Submission Template'!S31&lt;&gt;""),IF('Submission Template'!L31="yes",AK35+1,AK35),"")</f>
      </c>
      <c r="AL36" s="99">
        <f>IF(OR('Submission Template'!N31&lt;&gt;"",'Submission Template'!S31&lt;&gt;""),IF('Submission Template'!L31="yes",1,0),"")</f>
      </c>
      <c r="AM36" s="99">
        <f>IF(AND('Submission Template'!L31="yes",'Submission Template'!N31&lt;&gt;""),'Submission Template'!N31,"")</f>
      </c>
      <c r="AN36" s="99">
        <f>IF(AND('Submission Template'!L31="yes",'Submission Template'!S31&lt;&gt;""),'Submission Template'!S31,"")</f>
      </c>
      <c r="AO36" s="99"/>
      <c r="AP36" s="99">
        <f t="shared" si="7"/>
        <v>8</v>
      </c>
      <c r="AQ36" s="101">
        <v>1.9</v>
      </c>
      <c r="AR36" s="99"/>
      <c r="AS36" s="119">
        <f>IF('Submission Template'!$AR$25=1,IF(AND('Submission Template'!$L31="yes",$AK36&gt;1),ROUND((($AJ36*$E36)/($D36-'Submission Template'!$O31))^2+1,1),""),"")</f>
      </c>
      <c r="AT36" s="119">
        <f>IF('Submission Template'!$AS$25=1,IF(AND('Submission Template'!$L31="yes",$AK36&gt;1),ROUND((($AJ36*O36)/(N36-'Submission Template'!T31))^2+1,1),""),"")</f>
      </c>
      <c r="AU36" s="9"/>
      <c r="AV36" s="9"/>
      <c r="AW36" s="9"/>
      <c r="AX36" s="9"/>
      <c r="AY36" s="9"/>
      <c r="AZ36" s="9"/>
      <c r="BA36" s="9"/>
      <c r="BB36" s="9"/>
      <c r="BC36" s="9"/>
      <c r="BD36" s="9"/>
      <c r="BE36" s="9"/>
      <c r="BF36" s="9"/>
      <c r="BG36" s="9"/>
      <c r="BH36" s="9"/>
      <c r="BI36" s="9"/>
      <c r="BJ36" s="9"/>
      <c r="BK36" s="9"/>
      <c r="BL36" s="9"/>
      <c r="BM36" s="9"/>
      <c r="BN36" s="9"/>
      <c r="BO36" s="9"/>
      <c r="BP36" s="9"/>
      <c r="BQ36" s="9"/>
      <c r="BR36" s="9"/>
      <c r="BS36" s="9"/>
    </row>
    <row r="37" spans="2:71" ht="12.75">
      <c r="B37" s="57">
        <f>IF('Submission Template'!$AR$25=1,IF(AND('Submission Template'!$Q$10="yes",Calculations!$AK37&lt;&gt;""),MAX($AK37-1,0),$AK37),"")</f>
      </c>
      <c r="C37" s="123">
        <f t="shared" si="8"/>
      </c>
      <c r="D37" s="58">
        <f>IF('Submission Template'!$AR$25=1,IF(AND('Submission Template'!$L32&lt;&gt;"no",'Submission Template'!N32&lt;&gt;""),AVERAGE(AM$28:AM37),""),"")</f>
      </c>
      <c r="E37" s="58">
        <f>IF('Submission Template'!$AR$25=1,IF($AK37&gt;1,IF(AND('Submission Template'!$L32&lt;&gt;"no",'Submission Template'!N32&lt;&gt;""),STDEV(AM$28:AM37),""),""),"")</f>
      </c>
      <c r="F37" s="59">
        <f>IF('Submission Template'!$AR$25=1,IF('Submission Template'!N32&lt;&gt;"",IF('Submission Template'!$L31="no",F36,G36),""),"")</f>
      </c>
      <c r="G37" s="59">
        <f>IF('Submission Template'!$AR$25=1,IF($AH37=1,MAX(IF(AND($AK37=1,'Submission Template'!$L32="yes"),0,IF('Submission Template'!$L32="yes",(F37+'Submission Template'!N32-('Submission Template'!O32+0.25*E37)),G36)),0),""),"")</f>
      </c>
      <c r="H37" s="59">
        <f t="shared" si="0"/>
      </c>
      <c r="I37" s="60">
        <f t="shared" si="1"/>
      </c>
      <c r="J37" s="60">
        <f t="shared" si="2"/>
      </c>
      <c r="K37" s="61">
        <f>IF(G37&lt;&gt;"",IF($AL37=1,IF(AND(J37&lt;&gt;1,I37=1,D37&lt;'Submission Template'!O32),1,0),K36),"")</f>
      </c>
      <c r="L37" s="57">
        <f>IF('Submission Template'!$AS$25=1,IF(AND('Submission Template'!$Q$10="yes",Calculations!$AK37&lt;&gt;""),MAX($AK37-1,0),$AK37),"")</f>
      </c>
      <c r="M37" s="125">
        <f t="shared" si="5"/>
      </c>
      <c r="N37" s="58">
        <f>IF('Submission Template'!$AS$25=1,IF(AND('Submission Template'!$L32&lt;&gt;"no",'Submission Template'!S32&lt;&gt;""),AVERAGE(AN$28:AN37),""),"")</f>
      </c>
      <c r="O37" s="58">
        <f>IF('Submission Template'!$AS$25=1,IF($AK37&gt;1,IF(AND('Submission Template'!$L32&lt;&gt;"no",'Submission Template'!S32&lt;&gt;""),STDEV(AN$28:AN37),""),""),"")</f>
      </c>
      <c r="P37" s="59">
        <f>IF('Submission Template'!$AS$25=1,IF('Submission Template'!S32&lt;&gt;"",IF('Submission Template'!$L31="no",P36,Q36),""),"")</f>
      </c>
      <c r="Q37" s="59">
        <f>IF('Submission Template'!$AS$25=1,IF($AI37=1,MAX(IF(AND($AK37=1,'Submission Template'!$L32="yes"),0,IF('Submission Template'!$L32="yes",(P37+'Submission Template'!S32-('Submission Template'!T32+0.25*O37)),Q36)),0),""),"")</f>
      </c>
      <c r="R37" s="59">
        <f t="shared" si="3"/>
      </c>
      <c r="S37" s="60">
        <f t="shared" si="6"/>
      </c>
      <c r="T37" s="60">
        <f t="shared" si="4"/>
      </c>
      <c r="U37" s="61">
        <f>IF(Q37&lt;&gt;"",IF($AL37=1,IF(AND(T37&lt;&gt;1,S37=1,N37&lt;'Submission Template'!T32),1,0),U36),"")</f>
      </c>
      <c r="V37" s="9"/>
      <c r="W37" s="10">
        <f>IF(AND('Submission Template'!L32="yes",'Submission Template'!Y32="yes"),"Test cannot be invalid AND included in CumSum",IF(OR($G37&gt;$H37,$Q37&gt;$R37),"WARNING: CumSum statistic exceeds Action Limit!",""))</f>
      </c>
      <c r="X37" s="9"/>
      <c r="Y37" s="9"/>
      <c r="Z37" s="9"/>
      <c r="AA37" s="9"/>
      <c r="AB37" s="9"/>
      <c r="AC37" s="9"/>
      <c r="AD37" s="9"/>
      <c r="AE37" s="9"/>
      <c r="AF37" s="9"/>
      <c r="AG37" s="97"/>
      <c r="AH37" s="99">
        <f>IF(AND('Submission Template'!O32&lt;&gt;"",'Submission Template'!N32&lt;&gt;"",'Submission Template'!L32&lt;&gt;""),1,0)</f>
        <v>0</v>
      </c>
      <c r="AI37" s="99">
        <f>IF(AND('Submission Template'!T32&lt;&gt;"",'Submission Template'!S32&lt;&gt;"",'Submission Template'!L32&lt;&gt;""),1,0)</f>
        <v>0</v>
      </c>
      <c r="AJ37" s="99">
        <f t="shared" si="9"/>
      </c>
      <c r="AK37" s="99">
        <f>IF(OR('Submission Template'!N32&lt;&gt;"",'Submission Template'!S32&lt;&gt;""),IF('Submission Template'!L32="yes",AK36+1,AK36),"")</f>
      </c>
      <c r="AL37" s="99">
        <f>IF(OR('Submission Template'!N32&lt;&gt;"",'Submission Template'!S32&lt;&gt;""),IF('Submission Template'!L32="yes",1,0),"")</f>
      </c>
      <c r="AM37" s="99">
        <f>IF(AND('Submission Template'!L32="yes",'Submission Template'!N32&lt;&gt;""),'Submission Template'!N32,"")</f>
      </c>
      <c r="AN37" s="99">
        <f>IF(AND('Submission Template'!L32="yes",'Submission Template'!S32&lt;&gt;""),'Submission Template'!S32,"")</f>
      </c>
      <c r="AO37" s="99"/>
      <c r="AP37" s="99">
        <f t="shared" si="7"/>
        <v>9</v>
      </c>
      <c r="AQ37" s="101">
        <v>1.86</v>
      </c>
      <c r="AR37" s="99"/>
      <c r="AS37" s="119">
        <f>IF('Submission Template'!$AR$25=1,IF(AND('Submission Template'!$L32="yes",$AK37&gt;1),ROUND((($AJ37*$E37)/($D37-'Submission Template'!$O32))^2+1,1),""),"")</f>
      </c>
      <c r="AT37" s="119">
        <f>IF('Submission Template'!$AS$25=1,IF(AND('Submission Template'!$L32="yes",$AK37&gt;1),ROUND((($AJ37*O37)/(N37-'Submission Template'!T32))^2+1,1),""),"")</f>
      </c>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2:71" ht="12.75">
      <c r="B38" s="57">
        <f>IF('Submission Template'!$AR$25=1,IF(AND('Submission Template'!$Q$10="yes",Calculations!$AK38&lt;&gt;""),MAX($AK38-1,0),$AK38),"")</f>
      </c>
      <c r="C38" s="123">
        <f t="shared" si="8"/>
      </c>
      <c r="D38" s="58">
        <f>IF('Submission Template'!$AR$25=1,IF(AND('Submission Template'!$L33&lt;&gt;"no",'Submission Template'!N33&lt;&gt;""),AVERAGE(AM$28:AM38),""),"")</f>
      </c>
      <c r="E38" s="58">
        <f>IF('Submission Template'!$AR$25=1,IF($AK38&gt;1,IF(AND('Submission Template'!$L33&lt;&gt;"no",'Submission Template'!N33&lt;&gt;""),STDEV(AM$28:AM38),""),""),"")</f>
      </c>
      <c r="F38" s="59">
        <f>IF('Submission Template'!$AR$25=1,IF('Submission Template'!N33&lt;&gt;"",IF('Submission Template'!$L32="no",F37,G37),""),"")</f>
      </c>
      <c r="G38" s="59">
        <f>IF('Submission Template'!$AR$25=1,IF($AH38=1,MAX(IF(AND($AK38=1,'Submission Template'!$L33="yes"),0,IF('Submission Template'!$L33="yes",(F38+'Submission Template'!N33-('Submission Template'!O33+0.25*E38)),G37)),0),""),"")</f>
      </c>
      <c r="H38" s="59">
        <f>IF(G38&lt;&gt;"",IF(E38&lt;&gt;"",5*E38,H37),"")</f>
      </c>
      <c r="I38" s="60">
        <f>IF(G38&lt;&gt;"",IF(OR(B38&gt;=C38,I37=1),1,0),"")</f>
      </c>
      <c r="J38" s="60">
        <f>IF(G38&lt;&gt;"",IF(AND(AND(G37&gt;H37,G38&gt;H38),B37&lt;&gt;B38),1,IF(J37=1,1,0)),"")</f>
      </c>
      <c r="K38" s="61">
        <f>IF(G38&lt;&gt;"",IF($AL38=1,IF(AND(J38&lt;&gt;1,I38=1,D38&lt;'Submission Template'!O33),1,0),K37),"")</f>
      </c>
      <c r="L38" s="57">
        <f>IF('Submission Template'!$AS$25=1,IF(AND('Submission Template'!$Q$10="yes",Calculations!$AK38&lt;&gt;""),MAX($AK38-1,0),$AK38),"")</f>
      </c>
      <c r="M38" s="125">
        <f t="shared" si="5"/>
      </c>
      <c r="N38" s="58">
        <f>IF('Submission Template'!$AS$25=1,IF(AND('Submission Template'!$L33&lt;&gt;"no",'Submission Template'!S33&lt;&gt;""),AVERAGE(AN$28:AN38),""),"")</f>
      </c>
      <c r="O38" s="58">
        <f>IF('Submission Template'!$AS$25=1,IF($AK38&gt;1,IF(AND('Submission Template'!$L33&lt;&gt;"no",'Submission Template'!S33&lt;&gt;""),STDEV(AN$28:AN38),""),""),"")</f>
      </c>
      <c r="P38" s="59">
        <f>IF('Submission Template'!$AS$25=1,IF('Submission Template'!S33&lt;&gt;"",IF('Submission Template'!$L32="no",P37,Q37),""),"")</f>
      </c>
      <c r="Q38" s="59">
        <f>IF('Submission Template'!$AS$25=1,IF($AI38=1,MAX(IF(AND($AK38=1,'Submission Template'!$L33="yes"),0,IF('Submission Template'!$L33="yes",(P38+'Submission Template'!S33-('Submission Template'!T33+0.25*O38)),Q37)),0),""),"")</f>
      </c>
      <c r="R38" s="59">
        <f>IF(Q38&lt;&gt;"",IF(O38&lt;&gt;"",5*O38,R37),"")</f>
      </c>
      <c r="S38" s="60">
        <f t="shared" si="6"/>
      </c>
      <c r="T38" s="60">
        <f>IF(Q38&lt;&gt;"",IF(AND(AND(Q37&gt;R37,Q38&gt;R38),L37&lt;&gt;L38),1,IF(T37=1,1,0)),"")</f>
      </c>
      <c r="U38" s="61">
        <f>IF(Q38&lt;&gt;"",IF($AL38=1,IF(AND(T38&lt;&gt;1,S38=1,N38&lt;'Submission Template'!T33),1,0),U37),"")</f>
      </c>
      <c r="V38" s="9"/>
      <c r="W38" s="10">
        <f>IF(AND('Submission Template'!L33="yes",'Submission Template'!Y33="yes"),"Test cannot be invalid AND included in CumSum",IF(OR($G38&gt;$H38,$Q38&gt;$R38),"WARNING: CumSum statistic exceeds Action Limit!",""))</f>
      </c>
      <c r="X38" s="9"/>
      <c r="Y38" s="9"/>
      <c r="Z38" s="9"/>
      <c r="AA38" s="9"/>
      <c r="AB38" s="9"/>
      <c r="AC38" s="9"/>
      <c r="AD38" s="9"/>
      <c r="AE38" s="9"/>
      <c r="AF38" s="9"/>
      <c r="AG38" s="97"/>
      <c r="AH38" s="99">
        <f>IF(AND('Submission Template'!O33&lt;&gt;"",'Submission Template'!N33&lt;&gt;"",'Submission Template'!L33&lt;&gt;""),1,0)</f>
        <v>0</v>
      </c>
      <c r="AI38" s="99">
        <f>IF(AND('Submission Template'!T33&lt;&gt;"",'Submission Template'!S33&lt;&gt;"",'Submission Template'!L33&lt;&gt;""),1,0)</f>
        <v>0</v>
      </c>
      <c r="AJ38" s="99">
        <f t="shared" si="9"/>
      </c>
      <c r="AK38" s="99">
        <f>IF(OR('Submission Template'!N33&lt;&gt;"",'Submission Template'!S33&lt;&gt;""),IF('Submission Template'!L33="yes",AK37+1,AK37),"")</f>
      </c>
      <c r="AL38" s="99">
        <f>IF(OR('Submission Template'!N33&lt;&gt;"",'Submission Template'!S33&lt;&gt;""),IF('Submission Template'!L33="yes",1,0),"")</f>
      </c>
      <c r="AM38" s="99">
        <f>IF(AND('Submission Template'!L33="yes",'Submission Template'!N33&lt;&gt;""),'Submission Template'!N33,"")</f>
      </c>
      <c r="AN38" s="99">
        <f>IF(AND('Submission Template'!L33="yes",'Submission Template'!S33&lt;&gt;""),'Submission Template'!S33,"")</f>
      </c>
      <c r="AO38" s="99"/>
      <c r="AP38" s="99">
        <f>AP37+1</f>
        <v>10</v>
      </c>
      <c r="AQ38" s="101">
        <v>1.83</v>
      </c>
      <c r="AR38" s="99"/>
      <c r="AS38" s="119">
        <f>IF('Submission Template'!$AR$25=1,IF(AND('Submission Template'!$L33="yes",$AK38&gt;1),ROUND((($AJ38*$E38)/($D38-'Submission Template'!$O33))^2+1,1),""),"")</f>
      </c>
      <c r="AT38" s="119">
        <f>IF('Submission Template'!$AS$25=1,IF(AND('Submission Template'!$L33="yes",$AK38&gt;1),ROUND((($AJ38*O38)/(N38-'Submission Template'!T33))^2+1,1),""),"")</f>
      </c>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2:71" ht="12.75">
      <c r="B39" s="57">
        <f>IF('Submission Template'!$AR$25=1,IF(AND('Submission Template'!$Q$10="yes",Calculations!$AK39&lt;&gt;""),MAX($AK39-1,0),$AK39),"")</f>
      </c>
      <c r="C39" s="123">
        <f t="shared" si="8"/>
      </c>
      <c r="D39" s="58">
        <f>IF('Submission Template'!$AR$25=1,IF(AND('Submission Template'!$L34&lt;&gt;"no",'Submission Template'!N34&lt;&gt;""),AVERAGE(AM$28:AM39),""),"")</f>
      </c>
      <c r="E39" s="58">
        <f>IF('Submission Template'!$AR$25=1,IF($AK39&gt;1,IF(AND('Submission Template'!$L34&lt;&gt;"no",'Submission Template'!N34&lt;&gt;""),STDEV(AM$28:AM39),""),""),"")</f>
      </c>
      <c r="F39" s="59">
        <f>IF('Submission Template'!$AR$25=1,IF('Submission Template'!N34&lt;&gt;"",IF('Submission Template'!$L33="no",F38,G38),""),"")</f>
      </c>
      <c r="G39" s="59">
        <f>IF('Submission Template'!$AR$25=1,IF($AH39=1,MAX(IF(AND($AK39=1,'Submission Template'!$L34="yes"),0,IF('Submission Template'!$L34="yes",(F39+'Submission Template'!N34-('Submission Template'!O34+0.25*E39)),G38)),0),""),"")</f>
      </c>
      <c r="H39" s="59">
        <f t="shared" si="0"/>
      </c>
      <c r="I39" s="60">
        <f t="shared" si="1"/>
      </c>
      <c r="J39" s="60">
        <f t="shared" si="2"/>
      </c>
      <c r="K39" s="61">
        <f>IF(G39&lt;&gt;"",IF($AL39=1,IF(AND(J39&lt;&gt;1,I39=1,D39&lt;'Submission Template'!O34),1,0),K38),"")</f>
      </c>
      <c r="L39" s="57">
        <f>IF('Submission Template'!$AS$25=1,IF(AND('Submission Template'!$Q$10="yes",Calculations!$AK39&lt;&gt;""),MAX($AK39-1,0),$AK39),"")</f>
      </c>
      <c r="M39" s="125">
        <f t="shared" si="5"/>
      </c>
      <c r="N39" s="58">
        <f>IF('Submission Template'!$AS$25=1,IF(AND('Submission Template'!$L34&lt;&gt;"no",'Submission Template'!S34&lt;&gt;""),AVERAGE(AN$28:AN39),""),"")</f>
      </c>
      <c r="O39" s="58">
        <f>IF('Submission Template'!$AS$25=1,IF($AK39&gt;1,IF(AND('Submission Template'!$L34&lt;&gt;"no",'Submission Template'!S34&lt;&gt;""),STDEV(AN$28:AN39),""),""),"")</f>
      </c>
      <c r="P39" s="59">
        <f>IF('Submission Template'!$AS$25=1,IF('Submission Template'!S34&lt;&gt;"",IF('Submission Template'!$L33="no",P38,Q38),""),"")</f>
      </c>
      <c r="Q39" s="59">
        <f>IF('Submission Template'!$AS$25=1,IF($AI39=1,MAX(IF(AND($AK39=1,'Submission Template'!$L34="yes"),0,IF('Submission Template'!$L34="yes",(P39+'Submission Template'!S34-('Submission Template'!T34+0.25*O39)),Q38)),0),""),"")</f>
      </c>
      <c r="R39" s="59">
        <f t="shared" si="3"/>
      </c>
      <c r="S39" s="60">
        <f t="shared" si="6"/>
      </c>
      <c r="T39" s="60">
        <f t="shared" si="4"/>
      </c>
      <c r="U39" s="61">
        <f>IF(Q39&lt;&gt;"",IF($AL39=1,IF(AND(T39&lt;&gt;1,S39=1,N39&lt;'Submission Template'!T34),1,0),U38),"")</f>
      </c>
      <c r="V39" s="9"/>
      <c r="W39" s="10">
        <f>IF(AND('Submission Template'!L34="yes",'Submission Template'!Y34="yes"),"Test cannot be invalid AND included in CumSum",IF(OR($G39&gt;$H39,$Q39&gt;$R39),"WARNING: CumSum statistic exceeds Action Limit!",""))</f>
      </c>
      <c r="X39" s="9"/>
      <c r="Y39" s="9"/>
      <c r="Z39" s="9"/>
      <c r="AA39" s="9"/>
      <c r="AB39" s="9"/>
      <c r="AC39" s="9"/>
      <c r="AD39" s="9"/>
      <c r="AE39" s="9"/>
      <c r="AF39" s="9"/>
      <c r="AG39" s="97"/>
      <c r="AH39" s="99">
        <f>IF(AND('Submission Template'!O34&lt;&gt;"",'Submission Template'!N34&lt;&gt;"",'Submission Template'!L34&lt;&gt;""),1,0)</f>
        <v>0</v>
      </c>
      <c r="AI39" s="99">
        <f>IF(AND('Submission Template'!T34&lt;&gt;"",'Submission Template'!S34&lt;&gt;"",'Submission Template'!L34&lt;&gt;""),1,0)</f>
        <v>0</v>
      </c>
      <c r="AJ39" s="99">
        <f t="shared" si="9"/>
      </c>
      <c r="AK39" s="99">
        <f>IF(OR('Submission Template'!N34&lt;&gt;"",'Submission Template'!S34&lt;&gt;""),IF('Submission Template'!L34="yes",AK38+1,AK38),"")</f>
      </c>
      <c r="AL39" s="99">
        <f>IF(OR('Submission Template'!N34&lt;&gt;"",'Submission Template'!S34&lt;&gt;""),IF('Submission Template'!L34="yes",1,0),"")</f>
      </c>
      <c r="AM39" s="99">
        <f>IF(AND('Submission Template'!L34="yes",'Submission Template'!N34&lt;&gt;""),'Submission Template'!N34,"")</f>
      </c>
      <c r="AN39" s="99">
        <f>IF(AND('Submission Template'!L34="yes",'Submission Template'!S34&lt;&gt;""),'Submission Template'!S34,"")</f>
      </c>
      <c r="AO39" s="99"/>
      <c r="AP39" s="99">
        <f t="shared" si="7"/>
        <v>11</v>
      </c>
      <c r="AQ39" s="101">
        <v>1.81</v>
      </c>
      <c r="AR39" s="99"/>
      <c r="AS39" s="119">
        <f>IF('Submission Template'!$AR$25=1,IF(AND('Submission Template'!$L34="yes",$AK39&gt;1),ROUND((($AJ39*$E39)/($D39-'Submission Template'!$O34))^2+1,1),""),"")</f>
      </c>
      <c r="AT39" s="119">
        <f>IF('Submission Template'!$AS$25=1,IF(AND('Submission Template'!$L34="yes",$AK39&gt;1),ROUND((($AJ39*O39)/(N39-'Submission Template'!T34))^2+1,1),""),"")</f>
      </c>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2:71" ht="12.75">
      <c r="B40" s="57">
        <f>IF('Submission Template'!$AR$25=1,IF(AND('Submission Template'!$Q$10="yes",Calculations!$AK40&lt;&gt;""),MAX($AK40-1,0),$AK40),"")</f>
      </c>
      <c r="C40" s="123">
        <f t="shared" si="8"/>
      </c>
      <c r="D40" s="58">
        <f>IF('Submission Template'!$AR$25=1,IF(AND('Submission Template'!$L35&lt;&gt;"no",'Submission Template'!N35&lt;&gt;""),AVERAGE(AM$28:AM40),""),"")</f>
      </c>
      <c r="E40" s="58">
        <f>IF('Submission Template'!$AR$25=1,IF($AK40&gt;1,IF(AND('Submission Template'!$L35&lt;&gt;"no",'Submission Template'!N35&lt;&gt;""),STDEV(AM$28:AM40),""),""),"")</f>
      </c>
      <c r="F40" s="59">
        <f>IF('Submission Template'!$AR$25=1,IF('Submission Template'!N35&lt;&gt;"",IF('Submission Template'!$L34="no",F39,G39),""),"")</f>
      </c>
      <c r="G40" s="59">
        <f>IF('Submission Template'!$AR$25=1,IF($AH40=1,MAX(IF(AND($AK40=1,'Submission Template'!$L35="yes"),0,IF('Submission Template'!$L35="yes",(F40+'Submission Template'!N35-('Submission Template'!O35+0.25*E40)),G39)),0),""),"")</f>
      </c>
      <c r="H40" s="59">
        <f t="shared" si="0"/>
      </c>
      <c r="I40" s="60">
        <f t="shared" si="1"/>
      </c>
      <c r="J40" s="60">
        <f t="shared" si="2"/>
      </c>
      <c r="K40" s="61">
        <f>IF(G40&lt;&gt;"",IF($AL40=1,IF(AND(J40&lt;&gt;1,I40=1,D40&lt;'Submission Template'!O35),1,0),K39),"")</f>
      </c>
      <c r="L40" s="57">
        <f>IF('Submission Template'!$AS$25=1,IF(AND('Submission Template'!$Q$10="yes",Calculations!$AK40&lt;&gt;""),MAX($AK40-1,0),$AK40),"")</f>
      </c>
      <c r="M40" s="125">
        <f t="shared" si="5"/>
      </c>
      <c r="N40" s="58">
        <f>IF('Submission Template'!$AS$25=1,IF(AND('Submission Template'!$L35&lt;&gt;"no",'Submission Template'!S35&lt;&gt;""),AVERAGE(AN$28:AN40),""),"")</f>
      </c>
      <c r="O40" s="58">
        <f>IF('Submission Template'!$AS$25=1,IF($AK40&gt;1,IF(AND('Submission Template'!$L35&lt;&gt;"no",'Submission Template'!S35&lt;&gt;""),STDEV(AN$28:AN40),""),""),"")</f>
      </c>
      <c r="P40" s="59">
        <f>IF('Submission Template'!$AS$25=1,IF('Submission Template'!S35&lt;&gt;"",IF('Submission Template'!$L34="no",P39,Q39),""),"")</f>
      </c>
      <c r="Q40" s="59">
        <f>IF('Submission Template'!$AS$25=1,IF($AI40=1,MAX(IF(AND($AK40=1,'Submission Template'!$L35="yes"),0,IF('Submission Template'!$L35="yes",(P40+'Submission Template'!S35-('Submission Template'!T35+0.25*O40)),Q39)),0),""),"")</f>
      </c>
      <c r="R40" s="59">
        <f t="shared" si="3"/>
      </c>
      <c r="S40" s="60">
        <f t="shared" si="6"/>
      </c>
      <c r="T40" s="60">
        <f t="shared" si="4"/>
      </c>
      <c r="U40" s="61">
        <f>IF(Q40&lt;&gt;"",IF($AL40=1,IF(AND(T40&lt;&gt;1,S40=1,N40&lt;'Submission Template'!T35),1,0),U39),"")</f>
      </c>
      <c r="V40" s="9"/>
      <c r="W40" s="10">
        <f>IF(AND('Submission Template'!L35="yes",'Submission Template'!Y35="yes"),"Test cannot be invalid AND included in CumSum",IF(OR($G40&gt;$H40,$Q40&gt;$R40),"WARNING: CumSum statistic exceeds Action Limit!",""))</f>
      </c>
      <c r="X40" s="9"/>
      <c r="Y40" s="9"/>
      <c r="Z40" s="9"/>
      <c r="AA40" s="9"/>
      <c r="AB40" s="9"/>
      <c r="AC40" s="9"/>
      <c r="AD40" s="9"/>
      <c r="AE40" s="9"/>
      <c r="AF40" s="9"/>
      <c r="AG40" s="97"/>
      <c r="AH40" s="99">
        <f>IF(AND('Submission Template'!O35&lt;&gt;"",'Submission Template'!N35&lt;&gt;"",'Submission Template'!L35&lt;&gt;""),1,0)</f>
        <v>0</v>
      </c>
      <c r="AI40" s="99">
        <f>IF(AND('Submission Template'!T35&lt;&gt;"",'Submission Template'!S35&lt;&gt;"",'Submission Template'!L35&lt;&gt;""),1,0)</f>
        <v>0</v>
      </c>
      <c r="AJ40" s="99">
        <f t="shared" si="9"/>
      </c>
      <c r="AK40" s="99">
        <f>IF(OR('Submission Template'!N35&lt;&gt;"",'Submission Template'!S35&lt;&gt;""),IF('Submission Template'!L35="yes",AK39+1,AK39),"")</f>
      </c>
      <c r="AL40" s="99">
        <f>IF(OR('Submission Template'!N35&lt;&gt;"",'Submission Template'!S35&lt;&gt;""),IF('Submission Template'!L35="yes",1,0),"")</f>
      </c>
      <c r="AM40" s="99">
        <f>IF(AND('Submission Template'!L35="yes",'Submission Template'!N35&lt;&gt;""),'Submission Template'!N35,"")</f>
      </c>
      <c r="AN40" s="99">
        <f>IF(AND('Submission Template'!L35="yes",'Submission Template'!S35&lt;&gt;""),'Submission Template'!S35,"")</f>
      </c>
      <c r="AO40" s="99"/>
      <c r="AP40" s="99">
        <f t="shared" si="7"/>
        <v>12</v>
      </c>
      <c r="AQ40" s="101">
        <v>1.8</v>
      </c>
      <c r="AR40" s="99"/>
      <c r="AS40" s="119">
        <f>IF('Submission Template'!$AR$25=1,IF(AND('Submission Template'!$L35="yes",$AK40&gt;1),ROUND((($AJ40*$E40)/($D40-'Submission Template'!$O35))^2+1,1),""),"")</f>
      </c>
      <c r="AT40" s="119">
        <f>IF('Submission Template'!$AS$25=1,IF(AND('Submission Template'!$L35="yes",$AK40&gt;1),ROUND((($AJ40*O40)/(N40-'Submission Template'!T35))^2+1,1),""),"")</f>
      </c>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2:71" ht="12.75">
      <c r="B41" s="57">
        <f>IF('Submission Template'!$AR$25=1,IF(AND('Submission Template'!$Q$10="yes",Calculations!$AK41&lt;&gt;""),MAX($AK41-1,0),$AK41),"")</f>
      </c>
      <c r="C41" s="123">
        <f t="shared" si="8"/>
      </c>
      <c r="D41" s="58">
        <f>IF('Submission Template'!$AR$25=1,IF(AND('Submission Template'!$L36&lt;&gt;"no",'Submission Template'!N36&lt;&gt;""),AVERAGE(AM$28:AM41),""),"")</f>
      </c>
      <c r="E41" s="58">
        <f>IF('Submission Template'!$AR$25=1,IF($AK41&gt;1,IF(AND('Submission Template'!$L36&lt;&gt;"no",'Submission Template'!N36&lt;&gt;""),STDEV(AM$28:AM41),""),""),"")</f>
      </c>
      <c r="F41" s="59">
        <f>IF('Submission Template'!$AR$25=1,IF('Submission Template'!N36&lt;&gt;"",IF('Submission Template'!$L35="no",F40,G40),""),"")</f>
      </c>
      <c r="G41" s="59">
        <f>IF('Submission Template'!$AR$25=1,IF($AH41=1,MAX(IF(AND($AK41=1,'Submission Template'!$L36="yes"),0,IF('Submission Template'!$L36="yes",(F41+'Submission Template'!N36-('Submission Template'!O36+0.25*E41)),G40)),0),""),"")</f>
      </c>
      <c r="H41" s="59">
        <f t="shared" si="0"/>
      </c>
      <c r="I41" s="60">
        <f t="shared" si="1"/>
      </c>
      <c r="J41" s="60">
        <f t="shared" si="2"/>
      </c>
      <c r="K41" s="61">
        <f>IF(G41&lt;&gt;"",IF($AL41=1,IF(AND(J41&lt;&gt;1,I41=1,D41&lt;'Submission Template'!O36),1,0),K40),"")</f>
      </c>
      <c r="L41" s="57">
        <f>IF('Submission Template'!$AS$25=1,IF(AND('Submission Template'!$Q$10="yes",Calculations!$AK41&lt;&gt;""),MAX($AK41-1,0),$AK41),"")</f>
      </c>
      <c r="M41" s="125">
        <f t="shared" si="5"/>
      </c>
      <c r="N41" s="58">
        <f>IF('Submission Template'!$AS$25=1,IF(AND('Submission Template'!$L36&lt;&gt;"no",'Submission Template'!S36&lt;&gt;""),AVERAGE(AN$28:AN41),""),"")</f>
      </c>
      <c r="O41" s="58">
        <f>IF('Submission Template'!$AS$25=1,IF($AK41&gt;1,IF(AND('Submission Template'!$L36&lt;&gt;"no",'Submission Template'!S36&lt;&gt;""),STDEV(AN$28:AN41),""),""),"")</f>
      </c>
      <c r="P41" s="59">
        <f>IF('Submission Template'!$AS$25=1,IF('Submission Template'!S36&lt;&gt;"",IF('Submission Template'!$L35="no",P40,Q40),""),"")</f>
      </c>
      <c r="Q41" s="59">
        <f>IF('Submission Template'!$AS$25=1,IF($AI41=1,MAX(IF(AND($AK41=1,'Submission Template'!$L36="yes"),0,IF('Submission Template'!$L36="yes",(P41+'Submission Template'!S36-('Submission Template'!T36+0.25*O41)),Q40)),0),""),"")</f>
      </c>
      <c r="R41" s="59">
        <f t="shared" si="3"/>
      </c>
      <c r="S41" s="60">
        <f t="shared" si="6"/>
      </c>
      <c r="T41" s="60">
        <f t="shared" si="4"/>
      </c>
      <c r="U41" s="61">
        <f>IF(Q41&lt;&gt;"",IF($AL41=1,IF(AND(T41&lt;&gt;1,S41=1,N41&lt;'Submission Template'!T36),1,0),U40),"")</f>
      </c>
      <c r="V41" s="9"/>
      <c r="W41" s="10">
        <f>IF(AND('Submission Template'!L36="yes",'Submission Template'!Y36="yes"),"Test cannot be invalid AND included in CumSum",IF(OR($G41&gt;$H41,$Q41&gt;$R41),"WARNING: CumSum statistic exceeds Action Limit!",""))</f>
      </c>
      <c r="X41" s="9"/>
      <c r="Y41" s="9"/>
      <c r="Z41" s="9"/>
      <c r="AA41" s="9"/>
      <c r="AB41" s="9"/>
      <c r="AC41" s="9"/>
      <c r="AD41" s="9"/>
      <c r="AE41" s="9"/>
      <c r="AF41" s="9"/>
      <c r="AG41" s="97"/>
      <c r="AH41" s="99">
        <f>IF(AND('Submission Template'!O36&lt;&gt;"",'Submission Template'!N36&lt;&gt;"",'Submission Template'!L36&lt;&gt;""),1,0)</f>
        <v>0</v>
      </c>
      <c r="AI41" s="99">
        <f>IF(AND('Submission Template'!T36&lt;&gt;"",'Submission Template'!S36&lt;&gt;"",'Submission Template'!L36&lt;&gt;""),1,0)</f>
        <v>0</v>
      </c>
      <c r="AJ41" s="99">
        <f t="shared" si="9"/>
      </c>
      <c r="AK41" s="99">
        <f>IF(OR('Submission Template'!N36&lt;&gt;"",'Submission Template'!S36&lt;&gt;""),IF('Submission Template'!L36="yes",AK40+1,AK40),"")</f>
      </c>
      <c r="AL41" s="99">
        <f>IF(OR('Submission Template'!N36&lt;&gt;"",'Submission Template'!S36&lt;&gt;""),IF('Submission Template'!L36="yes",1,0),"")</f>
      </c>
      <c r="AM41" s="99">
        <f>IF(AND('Submission Template'!L36="yes",'Submission Template'!N36&lt;&gt;""),'Submission Template'!N36,"")</f>
      </c>
      <c r="AN41" s="99">
        <f>IF(AND('Submission Template'!L36="yes",'Submission Template'!S36&lt;&gt;""),'Submission Template'!S36,"")</f>
      </c>
      <c r="AO41" s="99"/>
      <c r="AP41" s="99">
        <f t="shared" si="7"/>
        <v>13</v>
      </c>
      <c r="AQ41" s="101">
        <v>1.78</v>
      </c>
      <c r="AR41" s="99"/>
      <c r="AS41" s="119">
        <f>IF('Submission Template'!$AR$25=1,IF(AND('Submission Template'!$L36="yes",$AK41&gt;1),ROUND((($AJ41*$E41)/($D41-'Submission Template'!$O36))^2+1,1),""),"")</f>
      </c>
      <c r="AT41" s="119">
        <f>IF('Submission Template'!$AS$25=1,IF(AND('Submission Template'!$L36="yes",$AK41&gt;1),ROUND((($AJ41*O41)/(N41-'Submission Template'!T36))^2+1,1),""),"")</f>
      </c>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2:71" ht="12.75">
      <c r="B42" s="57">
        <f>IF('Submission Template'!$AR$25=1,IF(AND('Submission Template'!$Q$10="yes",Calculations!$AK42&lt;&gt;""),MAX($AK42-1,0),$AK42),"")</f>
      </c>
      <c r="C42" s="123">
        <f t="shared" si="8"/>
      </c>
      <c r="D42" s="58">
        <f>IF('Submission Template'!$AR$25=1,IF(AND('Submission Template'!$L37&lt;&gt;"no",'Submission Template'!N37&lt;&gt;""),AVERAGE(AM$28:AM42),""),"")</f>
      </c>
      <c r="E42" s="58">
        <f>IF('Submission Template'!$AR$25=1,IF($AK42&gt;1,IF(AND('Submission Template'!$L37&lt;&gt;"no",'Submission Template'!N37&lt;&gt;""),STDEV(AM$28:AM42),""),""),"")</f>
      </c>
      <c r="F42" s="59">
        <f>IF('Submission Template'!$AR$25=1,IF('Submission Template'!N37&lt;&gt;"",IF('Submission Template'!$L36="no",F41,G41),""),"")</f>
      </c>
      <c r="G42" s="59">
        <f>IF('Submission Template'!$AR$25=1,IF($AH42=1,MAX(IF(AND($AK42=1,'Submission Template'!$L37="yes"),0,IF('Submission Template'!$L37="yes",(F42+'Submission Template'!N37-('Submission Template'!O37+0.25*E42)),G41)),0),""),"")</f>
      </c>
      <c r="H42" s="59">
        <f t="shared" si="0"/>
      </c>
      <c r="I42" s="60">
        <f t="shared" si="1"/>
      </c>
      <c r="J42" s="60">
        <f t="shared" si="2"/>
      </c>
      <c r="K42" s="61">
        <f>IF(G42&lt;&gt;"",IF($AL42=1,IF(AND(J42&lt;&gt;1,I42=1,D42&lt;'Submission Template'!O37),1,0),K41),"")</f>
      </c>
      <c r="L42" s="57">
        <f>IF('Submission Template'!$AS$25=1,IF(AND('Submission Template'!$Q$10="yes",Calculations!$AK42&lt;&gt;""),MAX($AK42-1,0),$AK42),"")</f>
      </c>
      <c r="M42" s="125">
        <f t="shared" si="5"/>
      </c>
      <c r="N42" s="58">
        <f>IF('Submission Template'!$AS$25=1,IF(AND('Submission Template'!$L37&lt;&gt;"no",'Submission Template'!S37&lt;&gt;""),AVERAGE(AN$28:AN42),""),"")</f>
      </c>
      <c r="O42" s="58">
        <f>IF('Submission Template'!$AS$25=1,IF($AK42&gt;1,IF(AND('Submission Template'!$L37&lt;&gt;"no",'Submission Template'!S37&lt;&gt;""),STDEV(AN$28:AN42),""),""),"")</f>
      </c>
      <c r="P42" s="59">
        <f>IF('Submission Template'!$AS$25=1,IF('Submission Template'!S37&lt;&gt;"",IF('Submission Template'!$L36="no",P41,Q41),""),"")</f>
      </c>
      <c r="Q42" s="59">
        <f>IF('Submission Template'!$AS$25=1,IF($AI42=1,MAX(IF(AND($AK42=1,'Submission Template'!$L37="yes"),0,IF('Submission Template'!$L37="yes",(P42+'Submission Template'!S37-('Submission Template'!T37+0.25*O42)),Q41)),0),""),"")</f>
      </c>
      <c r="R42" s="59">
        <f t="shared" si="3"/>
      </c>
      <c r="S42" s="60">
        <f t="shared" si="6"/>
      </c>
      <c r="T42" s="60">
        <f t="shared" si="4"/>
      </c>
      <c r="U42" s="61">
        <f>IF(Q42&lt;&gt;"",IF($AL42=1,IF(AND(T42&lt;&gt;1,S42=1,N42&lt;'Submission Template'!T37),1,0),U41),"")</f>
      </c>
      <c r="V42" s="9"/>
      <c r="W42" s="10">
        <f>IF(AND('Submission Template'!L37="yes",'Submission Template'!Y37="yes"),"Test cannot be invalid AND included in CumSum",IF(OR($G42&gt;$H42,$Q42&gt;$R42),"WARNING: CumSum statistic exceeds Action Limit!",""))</f>
      </c>
      <c r="X42" s="9"/>
      <c r="Y42" s="9"/>
      <c r="Z42" s="9"/>
      <c r="AA42" s="9"/>
      <c r="AB42" s="9"/>
      <c r="AC42" s="9"/>
      <c r="AD42" s="9"/>
      <c r="AE42" s="9"/>
      <c r="AF42" s="9"/>
      <c r="AG42" s="97"/>
      <c r="AH42" s="99">
        <f>IF(AND('Submission Template'!O37&lt;&gt;"",'Submission Template'!N37&lt;&gt;"",'Submission Template'!L37&lt;&gt;""),1,0)</f>
        <v>0</v>
      </c>
      <c r="AI42" s="99">
        <f>IF(AND('Submission Template'!T37&lt;&gt;"",'Submission Template'!S37&lt;&gt;"",'Submission Template'!L37&lt;&gt;""),1,0)</f>
        <v>0</v>
      </c>
      <c r="AJ42" s="99">
        <f t="shared" si="9"/>
      </c>
      <c r="AK42" s="99">
        <f>IF(OR('Submission Template'!N37&lt;&gt;"",'Submission Template'!S37&lt;&gt;""),IF('Submission Template'!L37="yes",AK41+1,AK41),"")</f>
      </c>
      <c r="AL42" s="99">
        <f>IF(OR('Submission Template'!N37&lt;&gt;"",'Submission Template'!S37&lt;&gt;""),IF('Submission Template'!L37="yes",1,0),"")</f>
      </c>
      <c r="AM42" s="99">
        <f>IF(AND('Submission Template'!L37="yes",'Submission Template'!N37&lt;&gt;""),'Submission Template'!N37,"")</f>
      </c>
      <c r="AN42" s="99">
        <f>IF(AND('Submission Template'!L37="yes",'Submission Template'!S37&lt;&gt;""),'Submission Template'!S37,"")</f>
      </c>
      <c r="AO42" s="99"/>
      <c r="AP42" s="99">
        <f t="shared" si="7"/>
        <v>14</v>
      </c>
      <c r="AQ42" s="101">
        <v>1.77</v>
      </c>
      <c r="AR42" s="99"/>
      <c r="AS42" s="119">
        <f>IF('Submission Template'!$AR$25=1,IF(AND('Submission Template'!$L37="yes",$AK42&gt;1),ROUND((($AJ42*$E42)/($D42-'Submission Template'!$O37))^2+1,1),""),"")</f>
      </c>
      <c r="AT42" s="119">
        <f>IF('Submission Template'!$AS$25=1,IF(AND('Submission Template'!$L37="yes",$AK42&gt;1),ROUND((($AJ42*O42)/(N42-'Submission Template'!T37))^2+1,1),""),"")</f>
      </c>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2:71" ht="12.75">
      <c r="B43" s="57">
        <f>IF('Submission Template'!$AR$25=1,IF(AND('Submission Template'!$Q$10="yes",Calculations!$AK43&lt;&gt;""),MAX($AK43-1,0),$AK43),"")</f>
      </c>
      <c r="C43" s="123">
        <f t="shared" si="8"/>
      </c>
      <c r="D43" s="58">
        <f>IF('Submission Template'!$AR$25=1,IF(AND('Submission Template'!$L38&lt;&gt;"no",'Submission Template'!N38&lt;&gt;""),AVERAGE(AM$28:AM43),""),"")</f>
      </c>
      <c r="E43" s="58">
        <f>IF('Submission Template'!$AR$25=1,IF($AK43&gt;1,IF(AND('Submission Template'!$L38&lt;&gt;"no",'Submission Template'!N38&lt;&gt;""),STDEV(AM$28:AM43),""),""),"")</f>
      </c>
      <c r="F43" s="59">
        <f>IF('Submission Template'!$AR$25=1,IF('Submission Template'!N38&lt;&gt;"",IF('Submission Template'!$L37="no",F42,G42),""),"")</f>
      </c>
      <c r="G43" s="59">
        <f>IF('Submission Template'!$AR$25=1,IF($AH43=1,MAX(IF(AND($AK43=1,'Submission Template'!$L38="yes"),0,IF('Submission Template'!$L38="yes",(F43+'Submission Template'!N38-('Submission Template'!O38+0.25*E43)),G42)),0),""),"")</f>
      </c>
      <c r="H43" s="59">
        <f t="shared" si="0"/>
      </c>
      <c r="I43" s="60">
        <f t="shared" si="1"/>
      </c>
      <c r="J43" s="60">
        <f t="shared" si="2"/>
      </c>
      <c r="K43" s="61">
        <f>IF(G43&lt;&gt;"",IF($AL43=1,IF(AND(J43&lt;&gt;1,I43=1,D43&lt;'Submission Template'!O38),1,0),K42),"")</f>
      </c>
      <c r="L43" s="57">
        <f>IF('Submission Template'!$AS$25=1,IF(AND('Submission Template'!$Q$10="yes",Calculations!$AK43&lt;&gt;""),MAX($AK43-1,0),$AK43),"")</f>
      </c>
      <c r="M43" s="125">
        <f t="shared" si="5"/>
      </c>
      <c r="N43" s="58">
        <f>IF('Submission Template'!$AS$25=1,IF(AND('Submission Template'!$L38&lt;&gt;"no",'Submission Template'!S38&lt;&gt;""),AVERAGE(AN$28:AN43),""),"")</f>
      </c>
      <c r="O43" s="58">
        <f>IF('Submission Template'!$AS$25=1,IF($AK43&gt;1,IF(AND('Submission Template'!$L38&lt;&gt;"no",'Submission Template'!S38&lt;&gt;""),STDEV(AN$28:AN43),""),""),"")</f>
      </c>
      <c r="P43" s="59">
        <f>IF('Submission Template'!$AS$25=1,IF('Submission Template'!S38&lt;&gt;"",IF('Submission Template'!$L37="no",P42,Q42),""),"")</f>
      </c>
      <c r="Q43" s="59">
        <f>IF('Submission Template'!$AS$25=1,IF($AI43=1,MAX(IF(AND($AK43=1,'Submission Template'!$L38="yes"),0,IF('Submission Template'!$L38="yes",(P43+'Submission Template'!S38-('Submission Template'!T38+0.25*O43)),Q42)),0),""),"")</f>
      </c>
      <c r="R43" s="59">
        <f t="shared" si="3"/>
      </c>
      <c r="S43" s="60">
        <f t="shared" si="6"/>
      </c>
      <c r="T43" s="60">
        <f t="shared" si="4"/>
      </c>
      <c r="U43" s="61">
        <f>IF(Q43&lt;&gt;"",IF($AL43=1,IF(AND(T43&lt;&gt;1,S43=1,N43&lt;'Submission Template'!T38),1,0),U42),"")</f>
      </c>
      <c r="V43" s="9"/>
      <c r="W43" s="10">
        <f>IF(AND('Submission Template'!L38="yes",'Submission Template'!Y38="yes"),"Test cannot be invalid AND included in CumSum",IF(OR($G43&gt;$H43,$Q43&gt;$R43),"WARNING: CumSum statistic exceeds Action Limit!",""))</f>
      </c>
      <c r="X43" s="9"/>
      <c r="Y43" s="9"/>
      <c r="Z43" s="9"/>
      <c r="AA43" s="9"/>
      <c r="AB43" s="9"/>
      <c r="AC43" s="9"/>
      <c r="AD43" s="9"/>
      <c r="AE43" s="9"/>
      <c r="AF43" s="9"/>
      <c r="AG43" s="97"/>
      <c r="AH43" s="99">
        <f>IF(AND('Submission Template'!O38&lt;&gt;"",'Submission Template'!N38&lt;&gt;"",'Submission Template'!L38&lt;&gt;""),1,0)</f>
        <v>0</v>
      </c>
      <c r="AI43" s="99">
        <f>IF(AND('Submission Template'!T38&lt;&gt;"",'Submission Template'!S38&lt;&gt;"",'Submission Template'!L38&lt;&gt;""),1,0)</f>
        <v>0</v>
      </c>
      <c r="AJ43" s="99">
        <f t="shared" si="9"/>
      </c>
      <c r="AK43" s="99">
        <f>IF(OR('Submission Template'!N38&lt;&gt;"",'Submission Template'!S38&lt;&gt;""),IF('Submission Template'!L38="yes",AK42+1,AK42),"")</f>
      </c>
      <c r="AL43" s="99">
        <f>IF(OR('Submission Template'!N38&lt;&gt;"",'Submission Template'!S38&lt;&gt;""),IF('Submission Template'!L38="yes",1,0),"")</f>
      </c>
      <c r="AM43" s="99">
        <f>IF(AND('Submission Template'!L38="yes",'Submission Template'!N38&lt;&gt;""),'Submission Template'!N38,"")</f>
      </c>
      <c r="AN43" s="99">
        <f>IF(AND('Submission Template'!L38="yes",'Submission Template'!S38&lt;&gt;""),'Submission Template'!S38,"")</f>
      </c>
      <c r="AO43" s="99"/>
      <c r="AP43" s="99">
        <f t="shared" si="7"/>
        <v>15</v>
      </c>
      <c r="AQ43" s="101">
        <v>1.76</v>
      </c>
      <c r="AR43" s="99"/>
      <c r="AS43" s="119">
        <f>IF('Submission Template'!$AR$25=1,IF(AND('Submission Template'!$L38="yes",$AK43&gt;1),ROUND((($AJ43*$E43)/($D43-'Submission Template'!$O38))^2+1,1),""),"")</f>
      </c>
      <c r="AT43" s="119">
        <f>IF('Submission Template'!$AS$25=1,IF(AND('Submission Template'!$L38="yes",$AK43&gt;1),ROUND((($AJ43*O43)/(N43-'Submission Template'!T38))^2+1,1),""),"")</f>
      </c>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2:71" ht="12.75">
      <c r="B44" s="57">
        <f>IF('Submission Template'!$AR$25=1,IF(AND('Submission Template'!$Q$10="yes",Calculations!$AK44&lt;&gt;""),MAX($AK44-1,0),$AK44),"")</f>
      </c>
      <c r="C44" s="123">
        <f t="shared" si="8"/>
      </c>
      <c r="D44" s="58">
        <f>IF('Submission Template'!$AR$25=1,IF(AND('Submission Template'!$L39&lt;&gt;"no",'Submission Template'!N39&lt;&gt;""),AVERAGE(AM$28:AM44),""),"")</f>
      </c>
      <c r="E44" s="58">
        <f>IF('Submission Template'!$AR$25=1,IF($AK44&gt;1,IF(AND('Submission Template'!$L39&lt;&gt;"no",'Submission Template'!N39&lt;&gt;""),STDEV(AM$28:AM44),""),""),"")</f>
      </c>
      <c r="F44" s="59">
        <f>IF('Submission Template'!$AR$25=1,IF('Submission Template'!N39&lt;&gt;"",IF('Submission Template'!$L38="no",F43,G43),""),"")</f>
      </c>
      <c r="G44" s="59">
        <f>IF('Submission Template'!$AR$25=1,IF($AH44=1,MAX(IF(AND($AK44=1,'Submission Template'!$L39="yes"),0,IF('Submission Template'!$L39="yes",(F44+'Submission Template'!N39-('Submission Template'!O39+0.25*E44)),G43)),0),""),"")</f>
      </c>
      <c r="H44" s="59">
        <f t="shared" si="0"/>
      </c>
      <c r="I44" s="60">
        <f t="shared" si="1"/>
      </c>
      <c r="J44" s="60">
        <f t="shared" si="2"/>
      </c>
      <c r="K44" s="61">
        <f>IF(G44&lt;&gt;"",IF($AL44=1,IF(AND(J44&lt;&gt;1,I44=1,D44&lt;'Submission Template'!O39),1,0),K43),"")</f>
      </c>
      <c r="L44" s="57">
        <f>IF('Submission Template'!$AS$25=1,IF(AND('Submission Template'!$Q$10="yes",Calculations!$AK44&lt;&gt;""),MAX($AK44-1,0),$AK44),"")</f>
      </c>
      <c r="M44" s="125">
        <f t="shared" si="5"/>
      </c>
      <c r="N44" s="58">
        <f>IF('Submission Template'!$AS$25=1,IF(AND('Submission Template'!$L39&lt;&gt;"no",'Submission Template'!S39&lt;&gt;""),AVERAGE(AN$28:AN44),""),"")</f>
      </c>
      <c r="O44" s="58">
        <f>IF('Submission Template'!$AS$25=1,IF($AK44&gt;1,IF(AND('Submission Template'!$L39&lt;&gt;"no",'Submission Template'!S39&lt;&gt;""),STDEV(AN$28:AN44),""),""),"")</f>
      </c>
      <c r="P44" s="59">
        <f>IF('Submission Template'!$AS$25=1,IF('Submission Template'!S39&lt;&gt;"",IF('Submission Template'!$L38="no",P43,Q43),""),"")</f>
      </c>
      <c r="Q44" s="59">
        <f>IF('Submission Template'!$AS$25=1,IF($AI44=1,MAX(IF(AND($AK44=1,'Submission Template'!$L39="yes"),0,IF('Submission Template'!$L39="yes",(P44+'Submission Template'!S39-('Submission Template'!T39+0.25*O44)),Q43)),0),""),"")</f>
      </c>
      <c r="R44" s="59">
        <f t="shared" si="3"/>
      </c>
      <c r="S44" s="60">
        <f t="shared" si="6"/>
      </c>
      <c r="T44" s="60">
        <f t="shared" si="4"/>
      </c>
      <c r="U44" s="61">
        <f>IF(Q44&lt;&gt;"",IF($AL44=1,IF(AND(T44&lt;&gt;1,S44=1,N44&lt;'Submission Template'!T39),1,0),U43),"")</f>
      </c>
      <c r="V44" s="9"/>
      <c r="W44" s="10">
        <f>IF(AND('Submission Template'!L39="yes",'Submission Template'!Y39="yes"),"Test cannot be invalid AND included in CumSum",IF(OR($G44&gt;$H44,$Q44&gt;$R44),"WARNING: CumSum statistic exceeds Action Limit!",""))</f>
      </c>
      <c r="X44" s="9"/>
      <c r="Y44" s="9"/>
      <c r="Z44" s="9"/>
      <c r="AA44" s="9"/>
      <c r="AB44" s="9"/>
      <c r="AC44" s="9"/>
      <c r="AD44" s="9"/>
      <c r="AE44" s="9"/>
      <c r="AF44" s="9"/>
      <c r="AG44" s="97"/>
      <c r="AH44" s="99">
        <f>IF(AND('Submission Template'!O39&lt;&gt;"",'Submission Template'!N39&lt;&gt;"",'Submission Template'!L39&lt;&gt;""),1,0)</f>
        <v>0</v>
      </c>
      <c r="AI44" s="99">
        <f>IF(AND('Submission Template'!T39&lt;&gt;"",'Submission Template'!S39&lt;&gt;"",'Submission Template'!L39&lt;&gt;""),1,0)</f>
        <v>0</v>
      </c>
      <c r="AJ44" s="99">
        <f t="shared" si="9"/>
      </c>
      <c r="AK44" s="99">
        <f>IF(OR('Submission Template'!N39&lt;&gt;"",'Submission Template'!S39&lt;&gt;""),IF('Submission Template'!L39="yes",AK43+1,AK43),"")</f>
      </c>
      <c r="AL44" s="99">
        <f>IF(OR('Submission Template'!N39&lt;&gt;"",'Submission Template'!S39&lt;&gt;""),IF('Submission Template'!L39="yes",1,0),"")</f>
      </c>
      <c r="AM44" s="99">
        <f>IF(AND('Submission Template'!L39="yes",'Submission Template'!N39&lt;&gt;""),'Submission Template'!N39,"")</f>
      </c>
      <c r="AN44" s="99">
        <f>IF(AND('Submission Template'!L39="yes",'Submission Template'!S39&lt;&gt;""),'Submission Template'!S39,"")</f>
      </c>
      <c r="AO44" s="99"/>
      <c r="AP44" s="99">
        <f t="shared" si="7"/>
        <v>16</v>
      </c>
      <c r="AQ44" s="101">
        <v>1.75</v>
      </c>
      <c r="AR44" s="99"/>
      <c r="AS44" s="119">
        <f>IF('Submission Template'!$AR$25=1,IF(AND('Submission Template'!$L39="yes",$AK44&gt;1),ROUND((($AJ44*$E44)/($D44-'Submission Template'!$O39))^2+1,1),""),"")</f>
      </c>
      <c r="AT44" s="119">
        <f>IF('Submission Template'!$AS$25=1,IF(AND('Submission Template'!$L39="yes",$AK44&gt;1),ROUND((($AJ44*O44)/(N44-'Submission Template'!T39))^2+1,1),""),"")</f>
      </c>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2:71" ht="12.75">
      <c r="B45" s="57">
        <f>IF('Submission Template'!$AR$25=1,IF(AND('Submission Template'!$Q$10="yes",Calculations!$AK45&lt;&gt;""),MAX($AK45-1,0),$AK45),"")</f>
      </c>
      <c r="C45" s="123">
        <f t="shared" si="8"/>
      </c>
      <c r="D45" s="58">
        <f>IF('Submission Template'!$AR$25=1,IF(AND('Submission Template'!$L40&lt;&gt;"no",'Submission Template'!N40&lt;&gt;""),AVERAGE(AM$28:AM45),""),"")</f>
      </c>
      <c r="E45" s="58">
        <f>IF('Submission Template'!$AR$25=1,IF($AK45&gt;1,IF(AND('Submission Template'!$L40&lt;&gt;"no",'Submission Template'!N40&lt;&gt;""),STDEV(AM$28:AM45),""),""),"")</f>
      </c>
      <c r="F45" s="59">
        <f>IF('Submission Template'!$AR$25=1,IF('Submission Template'!N40&lt;&gt;"",IF('Submission Template'!$L39="no",F44,G44),""),"")</f>
      </c>
      <c r="G45" s="59">
        <f>IF('Submission Template'!$AR$25=1,IF($AH45=1,MAX(IF(AND($AK45=1,'Submission Template'!$L40="yes"),0,IF('Submission Template'!$L40="yes",(F45+'Submission Template'!N40-('Submission Template'!O40+0.25*E45)),G44)),0),""),"")</f>
      </c>
      <c r="H45" s="59">
        <f t="shared" si="0"/>
      </c>
      <c r="I45" s="60">
        <f t="shared" si="1"/>
      </c>
      <c r="J45" s="60">
        <f t="shared" si="2"/>
      </c>
      <c r="K45" s="61">
        <f>IF(G45&lt;&gt;"",IF($AL45=1,IF(AND(J45&lt;&gt;1,I45=1,D45&lt;'Submission Template'!O40),1,0),K44),"")</f>
      </c>
      <c r="L45" s="57">
        <f>IF('Submission Template'!$AS$25=1,IF(AND('Submission Template'!$Q$10="yes",Calculations!$AK45&lt;&gt;""),MAX($AK45-1,0),$AK45),"")</f>
      </c>
      <c r="M45" s="125">
        <f t="shared" si="5"/>
      </c>
      <c r="N45" s="58">
        <f>IF('Submission Template'!$AS$25=1,IF(AND('Submission Template'!$L40&lt;&gt;"no",'Submission Template'!S40&lt;&gt;""),AVERAGE(AN$28:AN45),""),"")</f>
      </c>
      <c r="O45" s="58">
        <f>IF('Submission Template'!$AS$25=1,IF($AK45&gt;1,IF(AND('Submission Template'!$L40&lt;&gt;"no",'Submission Template'!S40&lt;&gt;""),STDEV(AN$28:AN45),""),""),"")</f>
      </c>
      <c r="P45" s="59">
        <f>IF('Submission Template'!$AS$25=1,IF('Submission Template'!S40&lt;&gt;"",IF('Submission Template'!$L39="no",P44,Q44),""),"")</f>
      </c>
      <c r="Q45" s="59">
        <f>IF('Submission Template'!$AS$25=1,IF($AI45=1,MAX(IF(AND($AK45=1,'Submission Template'!$L40="yes"),0,IF('Submission Template'!$L40="yes",(P45+'Submission Template'!S40-('Submission Template'!T40+0.25*O45)),Q44)),0),""),"")</f>
      </c>
      <c r="R45" s="59">
        <f t="shared" si="3"/>
      </c>
      <c r="S45" s="60">
        <f t="shared" si="6"/>
      </c>
      <c r="T45" s="60">
        <f t="shared" si="4"/>
      </c>
      <c r="U45" s="61">
        <f>IF(Q45&lt;&gt;"",IF($AL45=1,IF(AND(T45&lt;&gt;1,S45=1,N45&lt;'Submission Template'!T40),1,0),U44),"")</f>
      </c>
      <c r="V45" s="9"/>
      <c r="W45" s="10">
        <f>IF(AND('Submission Template'!L40="yes",'Submission Template'!Y40="yes"),"Test cannot be invalid AND included in CumSum",IF(OR($G45&gt;$H45,$Q45&gt;$R45),"WARNING: CumSum statistic exceeds Action Limit!",""))</f>
      </c>
      <c r="X45" s="9"/>
      <c r="Y45" s="9"/>
      <c r="Z45" s="9"/>
      <c r="AA45" s="9"/>
      <c r="AB45" s="9"/>
      <c r="AC45" s="9"/>
      <c r="AD45" s="9"/>
      <c r="AE45" s="9"/>
      <c r="AF45" s="9"/>
      <c r="AG45" s="97"/>
      <c r="AH45" s="99">
        <f>IF(AND('Submission Template'!O40&lt;&gt;"",'Submission Template'!N40&lt;&gt;"",'Submission Template'!L40&lt;&gt;""),1,0)</f>
        <v>0</v>
      </c>
      <c r="AI45" s="99">
        <f>IF(AND('Submission Template'!T40&lt;&gt;"",'Submission Template'!S40&lt;&gt;"",'Submission Template'!L40&lt;&gt;""),1,0)</f>
        <v>0</v>
      </c>
      <c r="AJ45" s="99">
        <f t="shared" si="9"/>
      </c>
      <c r="AK45" s="99">
        <f>IF(OR('Submission Template'!N40&lt;&gt;"",'Submission Template'!S40&lt;&gt;""),IF('Submission Template'!L40="yes",AK44+1,AK44),"")</f>
      </c>
      <c r="AL45" s="99">
        <f>IF(OR('Submission Template'!N40&lt;&gt;"",'Submission Template'!S40&lt;&gt;""),IF('Submission Template'!L40="yes",1,0),"")</f>
      </c>
      <c r="AM45" s="99">
        <f>IF(AND('Submission Template'!L40="yes",'Submission Template'!N40&lt;&gt;""),'Submission Template'!N40,"")</f>
      </c>
      <c r="AN45" s="99">
        <f>IF(AND('Submission Template'!L40="yes",'Submission Template'!S40&lt;&gt;""),'Submission Template'!S40,"")</f>
      </c>
      <c r="AO45" s="99"/>
      <c r="AP45" s="99">
        <f t="shared" si="7"/>
        <v>17</v>
      </c>
      <c r="AQ45" s="101">
        <v>1.75</v>
      </c>
      <c r="AR45" s="99"/>
      <c r="AS45" s="119">
        <f>IF('Submission Template'!$AR$25=1,IF(AND('Submission Template'!$L40="yes",$AK45&gt;1),ROUND((($AJ45*$E45)/($D45-'Submission Template'!$O40))^2+1,1),""),"")</f>
      </c>
      <c r="AT45" s="119">
        <f>IF('Submission Template'!$AS$25=1,IF(AND('Submission Template'!$L40="yes",$AK45&gt;1),ROUND((($AJ45*O45)/(N45-'Submission Template'!T40))^2+1,1),""),"")</f>
      </c>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2:71" ht="12.75">
      <c r="B46" s="57">
        <f>IF('Submission Template'!$AR$25=1,IF(AND('Submission Template'!$Q$10="yes",Calculations!$AK46&lt;&gt;""),MAX($AK46-1,0),$AK46),"")</f>
      </c>
      <c r="C46" s="123">
        <f t="shared" si="8"/>
      </c>
      <c r="D46" s="58">
        <f>IF('Submission Template'!$AR$25=1,IF(AND('Submission Template'!$L41&lt;&gt;"no",'Submission Template'!N41&lt;&gt;""),AVERAGE(AM$28:AM46),""),"")</f>
      </c>
      <c r="E46" s="58">
        <f>IF('Submission Template'!$AR$25=1,IF($AK46&gt;1,IF(AND('Submission Template'!$L41&lt;&gt;"no",'Submission Template'!N41&lt;&gt;""),STDEV(AM$28:AM46),""),""),"")</f>
      </c>
      <c r="F46" s="59">
        <f>IF('Submission Template'!$AR$25=1,IF('Submission Template'!N41&lt;&gt;"",IF('Submission Template'!$L40="no",F45,G45),""),"")</f>
      </c>
      <c r="G46" s="59">
        <f>IF('Submission Template'!$AR$25=1,IF($AH46=1,MAX(IF(AND($AK46=1,'Submission Template'!$L41="yes"),0,IF('Submission Template'!$L41="yes",(F46+'Submission Template'!N41-('Submission Template'!O41+0.25*E46)),G45)),0),""),"")</f>
      </c>
      <c r="H46" s="59">
        <f t="shared" si="0"/>
      </c>
      <c r="I46" s="60">
        <f t="shared" si="1"/>
      </c>
      <c r="J46" s="60">
        <f t="shared" si="2"/>
      </c>
      <c r="K46" s="61">
        <f>IF(G46&lt;&gt;"",IF($AL46=1,IF(AND(J46&lt;&gt;1,I46=1,D46&lt;'Submission Template'!O41),1,0),K45),"")</f>
      </c>
      <c r="L46" s="57">
        <f>IF('Submission Template'!$AS$25=1,IF(AND('Submission Template'!$Q$10="yes",Calculations!$AK46&lt;&gt;""),MAX($AK46-1,0),$AK46),"")</f>
      </c>
      <c r="M46" s="125">
        <f t="shared" si="5"/>
      </c>
      <c r="N46" s="58">
        <f>IF('Submission Template'!$AS$25=1,IF(AND('Submission Template'!$L41&lt;&gt;"no",'Submission Template'!S41&lt;&gt;""),AVERAGE(AN$28:AN46),""),"")</f>
      </c>
      <c r="O46" s="58">
        <f>IF('Submission Template'!$AS$25=1,IF($AK46&gt;1,IF(AND('Submission Template'!$L41&lt;&gt;"no",'Submission Template'!S41&lt;&gt;""),STDEV(AN$28:AN46),""),""),"")</f>
      </c>
      <c r="P46" s="59">
        <f>IF('Submission Template'!$AS$25=1,IF('Submission Template'!S41&lt;&gt;"",IF('Submission Template'!$L40="no",P45,Q45),""),"")</f>
      </c>
      <c r="Q46" s="59">
        <f>IF('Submission Template'!$AS$25=1,IF($AI46=1,MAX(IF(AND($AK46=1,'Submission Template'!$L41="yes"),0,IF('Submission Template'!$L41="yes",(P46+'Submission Template'!S41-('Submission Template'!T41+0.25*O46)),Q45)),0),""),"")</f>
      </c>
      <c r="R46" s="59">
        <f t="shared" si="3"/>
      </c>
      <c r="S46" s="60">
        <f t="shared" si="6"/>
      </c>
      <c r="T46" s="60">
        <f t="shared" si="4"/>
      </c>
      <c r="U46" s="61">
        <f>IF(Q46&lt;&gt;"",IF($AL46=1,IF(AND(T46&lt;&gt;1,S46=1,N46&lt;'Submission Template'!T41),1,0),U45),"")</f>
      </c>
      <c r="V46" s="9"/>
      <c r="W46" s="10">
        <f>IF(AND('Submission Template'!L41="yes",'Submission Template'!Y41="yes"),"Test cannot be invalid AND included in CumSum",IF(OR($G46&gt;$H46,$Q46&gt;$R46),"WARNING: CumSum statistic exceeds Action Limit!",""))</f>
      </c>
      <c r="X46" s="9"/>
      <c r="Y46" s="9"/>
      <c r="Z46" s="9"/>
      <c r="AA46" s="9"/>
      <c r="AB46" s="9"/>
      <c r="AC46" s="9"/>
      <c r="AD46" s="9"/>
      <c r="AE46" s="9"/>
      <c r="AF46" s="9"/>
      <c r="AG46" s="97"/>
      <c r="AH46" s="99">
        <f>IF(AND('Submission Template'!O41&lt;&gt;"",'Submission Template'!N41&lt;&gt;"",'Submission Template'!L41&lt;&gt;""),1,0)</f>
        <v>0</v>
      </c>
      <c r="AI46" s="99">
        <f>IF(AND('Submission Template'!T41&lt;&gt;"",'Submission Template'!S41&lt;&gt;"",'Submission Template'!L41&lt;&gt;""),1,0)</f>
        <v>0</v>
      </c>
      <c r="AJ46" s="99">
        <f t="shared" si="9"/>
      </c>
      <c r="AK46" s="99">
        <f>IF(OR('Submission Template'!N41&lt;&gt;"",'Submission Template'!S41&lt;&gt;""),IF('Submission Template'!L41="yes",AK45+1,AK45),"")</f>
      </c>
      <c r="AL46" s="99">
        <f>IF(OR('Submission Template'!N41&lt;&gt;"",'Submission Template'!S41&lt;&gt;""),IF('Submission Template'!L41="yes",1,0),"")</f>
      </c>
      <c r="AM46" s="99">
        <f>IF(AND('Submission Template'!L41="yes",'Submission Template'!N41&lt;&gt;""),'Submission Template'!N41,"")</f>
      </c>
      <c r="AN46" s="99">
        <f>IF(AND('Submission Template'!L41="yes",'Submission Template'!S41&lt;&gt;""),'Submission Template'!S41,"")</f>
      </c>
      <c r="AO46" s="99"/>
      <c r="AP46" s="99">
        <f t="shared" si="7"/>
        <v>18</v>
      </c>
      <c r="AQ46" s="101">
        <v>1.74</v>
      </c>
      <c r="AR46" s="99"/>
      <c r="AS46" s="119">
        <f>IF('Submission Template'!$AR$25=1,IF(AND('Submission Template'!$L41="yes",$AK46&gt;1),ROUND((($AJ46*$E46)/($D46-'Submission Template'!$O41))^2+1,1),""),"")</f>
      </c>
      <c r="AT46" s="119">
        <f>IF('Submission Template'!$AS$25=1,IF(AND('Submission Template'!$L41="yes",$AK46&gt;1),ROUND((($AJ46*O46)/(N46-'Submission Template'!T41))^2+1,1),""),"")</f>
      </c>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2:71" ht="12.75">
      <c r="B47" s="57">
        <f>IF('Submission Template'!$AR$25=1,IF(AND('Submission Template'!$Q$10="yes",Calculations!$AK47&lt;&gt;""),MAX($AK47-1,0),$AK47),"")</f>
      </c>
      <c r="C47" s="123">
        <f t="shared" si="8"/>
      </c>
      <c r="D47" s="58">
        <f>IF('Submission Template'!$AR$25=1,IF(AND('Submission Template'!$L42&lt;&gt;"no",'Submission Template'!N42&lt;&gt;""),AVERAGE(AM$28:AM47),""),"")</f>
      </c>
      <c r="E47" s="58">
        <f>IF('Submission Template'!$AR$25=1,IF($AK47&gt;1,IF(AND('Submission Template'!$L42&lt;&gt;"no",'Submission Template'!N42&lt;&gt;""),STDEV(AM$28:AM47),""),""),"")</f>
      </c>
      <c r="F47" s="59">
        <f>IF('Submission Template'!$AR$25=1,IF('Submission Template'!N42&lt;&gt;"",IF('Submission Template'!$L41="no",F46,G46),""),"")</f>
      </c>
      <c r="G47" s="59">
        <f>IF('Submission Template'!$AR$25=1,IF($AH47=1,MAX(IF(AND($AK47=1,'Submission Template'!$L42="yes"),0,IF('Submission Template'!$L42="yes",(F47+'Submission Template'!N42-('Submission Template'!O42+0.25*E47)),G46)),0),""),"")</f>
      </c>
      <c r="H47" s="59">
        <f t="shared" si="0"/>
      </c>
      <c r="I47" s="60">
        <f t="shared" si="1"/>
      </c>
      <c r="J47" s="60">
        <f t="shared" si="2"/>
      </c>
      <c r="K47" s="61">
        <f>IF(G47&lt;&gt;"",IF($AL47=1,IF(AND(J47&lt;&gt;1,I47=1,D47&lt;'Submission Template'!O42),1,0),K46),"")</f>
      </c>
      <c r="L47" s="57">
        <f>IF('Submission Template'!$AS$25=1,IF(AND('Submission Template'!$Q$10="yes",Calculations!$AK47&lt;&gt;""),MAX($AK47-1,0),$AK47),"")</f>
      </c>
      <c r="M47" s="125">
        <f t="shared" si="5"/>
      </c>
      <c r="N47" s="58">
        <f>IF('Submission Template'!$AS$25=1,IF(AND('Submission Template'!$L42&lt;&gt;"no",'Submission Template'!S42&lt;&gt;""),AVERAGE(AN$28:AN47),""),"")</f>
      </c>
      <c r="O47" s="58">
        <f>IF('Submission Template'!$AS$25=1,IF($AK47&gt;1,IF(AND('Submission Template'!$L42&lt;&gt;"no",'Submission Template'!S42&lt;&gt;""),STDEV(AN$28:AN47),""),""),"")</f>
      </c>
      <c r="P47" s="59">
        <f>IF('Submission Template'!$AS$25=1,IF('Submission Template'!S42&lt;&gt;"",IF('Submission Template'!$L41="no",P46,Q46),""),"")</f>
      </c>
      <c r="Q47" s="59">
        <f>IF('Submission Template'!$AS$25=1,IF($AI47=1,MAX(IF(AND($AK47=1,'Submission Template'!$L42="yes"),0,IF('Submission Template'!$L42="yes",(P47+'Submission Template'!S42-('Submission Template'!T42+0.25*O47)),Q46)),0),""),"")</f>
      </c>
      <c r="R47" s="59">
        <f t="shared" si="3"/>
      </c>
      <c r="S47" s="60">
        <f t="shared" si="6"/>
      </c>
      <c r="T47" s="60">
        <f t="shared" si="4"/>
      </c>
      <c r="U47" s="61">
        <f>IF(Q47&lt;&gt;"",IF($AL47=1,IF(AND(T47&lt;&gt;1,S47=1,N47&lt;'Submission Template'!T42),1,0),U46),"")</f>
      </c>
      <c r="V47" s="9"/>
      <c r="W47" s="10">
        <f>IF(AND('Submission Template'!L42="yes",'Submission Template'!Y42="yes"),"Test cannot be invalid AND included in CumSum",IF(OR($G47&gt;$H47,$Q47&gt;$R47),"WARNING: CumSum statistic exceeds Action Limit!",""))</f>
      </c>
      <c r="X47" s="9"/>
      <c r="Y47" s="9"/>
      <c r="Z47" s="9"/>
      <c r="AA47" s="9"/>
      <c r="AB47" s="9"/>
      <c r="AC47" s="9"/>
      <c r="AD47" s="9"/>
      <c r="AE47" s="9"/>
      <c r="AF47" s="9"/>
      <c r="AG47" s="97"/>
      <c r="AH47" s="99">
        <f>IF(AND('Submission Template'!O42&lt;&gt;"",'Submission Template'!N42&lt;&gt;"",'Submission Template'!L42&lt;&gt;""),1,0)</f>
        <v>0</v>
      </c>
      <c r="AI47" s="99">
        <f>IF(AND('Submission Template'!T42&lt;&gt;"",'Submission Template'!S42&lt;&gt;"",'Submission Template'!L42&lt;&gt;""),1,0)</f>
        <v>0</v>
      </c>
      <c r="AJ47" s="99">
        <f t="shared" si="9"/>
      </c>
      <c r="AK47" s="99">
        <f>IF(OR('Submission Template'!N42&lt;&gt;"",'Submission Template'!S42&lt;&gt;""),IF('Submission Template'!L42="yes",AK46+1,AK46),"")</f>
      </c>
      <c r="AL47" s="99">
        <f>IF(OR('Submission Template'!N42&lt;&gt;"",'Submission Template'!S42&lt;&gt;""),IF('Submission Template'!L42="yes",1,0),"")</f>
      </c>
      <c r="AM47" s="99">
        <f>IF(AND('Submission Template'!L42="yes",'Submission Template'!N42&lt;&gt;""),'Submission Template'!N42,"")</f>
      </c>
      <c r="AN47" s="99">
        <f>IF(AND('Submission Template'!L42="yes",'Submission Template'!S42&lt;&gt;""),'Submission Template'!S42,"")</f>
      </c>
      <c r="AO47" s="99"/>
      <c r="AP47" s="99">
        <f t="shared" si="7"/>
        <v>19</v>
      </c>
      <c r="AQ47" s="101">
        <v>1.73</v>
      </c>
      <c r="AR47" s="99"/>
      <c r="AS47" s="119">
        <f>IF('Submission Template'!$AR$25=1,IF(AND('Submission Template'!$L42="yes",$AK47&gt;1),ROUND((($AJ47*$E47)/($D47-'Submission Template'!$O42))^2+1,1),""),"")</f>
      </c>
      <c r="AT47" s="119">
        <f>IF('Submission Template'!$AS$25=1,IF(AND('Submission Template'!$L42="yes",$AK47&gt;1),ROUND((($AJ47*O47)/(N47-'Submission Template'!T42))^2+1,1),""),"")</f>
      </c>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2:71" ht="12.75">
      <c r="B48" s="57">
        <f>IF('Submission Template'!$AR$25=1,IF(AND('Submission Template'!$Q$10="yes",Calculations!$AK48&lt;&gt;""),MAX($AK48-1,0),$AK48),"")</f>
      </c>
      <c r="C48" s="123">
        <f t="shared" si="8"/>
      </c>
      <c r="D48" s="58">
        <f>IF('Submission Template'!$AR$25=1,IF(AND('Submission Template'!$L43&lt;&gt;"no",'Submission Template'!N43&lt;&gt;""),AVERAGE(AM$28:AM48),""),"")</f>
      </c>
      <c r="E48" s="58">
        <f>IF('Submission Template'!$AR$25=1,IF($AK48&gt;1,IF(AND('Submission Template'!$L43&lt;&gt;"no",'Submission Template'!N43&lt;&gt;""),STDEV(AM$28:AM48),""),""),"")</f>
      </c>
      <c r="F48" s="59">
        <f>IF('Submission Template'!$AR$25=1,IF('Submission Template'!N43&lt;&gt;"",IF('Submission Template'!$L42="no",F47,G47),""),"")</f>
      </c>
      <c r="G48" s="59">
        <f>IF('Submission Template'!$AR$25=1,IF($AH48=1,MAX(IF(AND($AK48=1,'Submission Template'!$L43="yes"),0,IF('Submission Template'!$L43="yes",(F48+'Submission Template'!N43-('Submission Template'!O43+0.25*E48)),G47)),0),""),"")</f>
      </c>
      <c r="H48" s="59">
        <f t="shared" si="0"/>
      </c>
      <c r="I48" s="60">
        <f t="shared" si="1"/>
      </c>
      <c r="J48" s="60">
        <f t="shared" si="2"/>
      </c>
      <c r="K48" s="61">
        <f>IF(G48&lt;&gt;"",IF($AL48=1,IF(AND(J48&lt;&gt;1,I48=1,D48&lt;'Submission Template'!O43),1,0),K47),"")</f>
      </c>
      <c r="L48" s="57">
        <f>IF('Submission Template'!$AS$25=1,IF(AND('Submission Template'!$Q$10="yes",Calculations!$AK48&lt;&gt;""),MAX($AK48-1,0),$AK48),"")</f>
      </c>
      <c r="M48" s="125">
        <f t="shared" si="5"/>
      </c>
      <c r="N48" s="58">
        <f>IF('Submission Template'!$AS$25=1,IF(AND('Submission Template'!$L43&lt;&gt;"no",'Submission Template'!S43&lt;&gt;""),AVERAGE(AN$28:AN48),""),"")</f>
      </c>
      <c r="O48" s="58">
        <f>IF('Submission Template'!$AS$25=1,IF($AK48&gt;1,IF(AND('Submission Template'!$L43&lt;&gt;"no",'Submission Template'!S43&lt;&gt;""),STDEV(AN$28:AN48),""),""),"")</f>
      </c>
      <c r="P48" s="59">
        <f>IF('Submission Template'!$AS$25=1,IF('Submission Template'!S43&lt;&gt;"",IF('Submission Template'!$L42="no",P47,Q47),""),"")</f>
      </c>
      <c r="Q48" s="59">
        <f>IF('Submission Template'!$AS$25=1,IF($AI48=1,MAX(IF(AND($AK48=1,'Submission Template'!$L43="yes"),0,IF('Submission Template'!$L43="yes",(P48+'Submission Template'!S43-('Submission Template'!T43+0.25*O48)),Q47)),0),""),"")</f>
      </c>
      <c r="R48" s="59">
        <f t="shared" si="3"/>
      </c>
      <c r="S48" s="60">
        <f t="shared" si="6"/>
      </c>
      <c r="T48" s="60">
        <f t="shared" si="4"/>
      </c>
      <c r="U48" s="61">
        <f>IF(Q48&lt;&gt;"",IF($AL48=1,IF(AND(T48&lt;&gt;1,S48=1,N48&lt;'Submission Template'!T43),1,0),U47),"")</f>
      </c>
      <c r="V48" s="9"/>
      <c r="W48" s="10">
        <f>IF(AND('Submission Template'!L43="yes",'Submission Template'!Y43="yes"),"Test cannot be invalid AND included in CumSum",IF(OR($G48&gt;$H48,$Q48&gt;$R48),"WARNING: CumSum statistic exceeds Action Limit!",""))</f>
      </c>
      <c r="X48" s="9"/>
      <c r="Y48" s="9"/>
      <c r="Z48" s="9"/>
      <c r="AA48" s="9"/>
      <c r="AB48" s="9"/>
      <c r="AC48" s="9"/>
      <c r="AD48" s="9"/>
      <c r="AE48" s="9"/>
      <c r="AF48" s="9"/>
      <c r="AG48" s="97"/>
      <c r="AH48" s="99">
        <f>IF(AND('Submission Template'!O43&lt;&gt;"",'Submission Template'!N43&lt;&gt;"",'Submission Template'!L43&lt;&gt;""),1,0)</f>
        <v>0</v>
      </c>
      <c r="AI48" s="99">
        <f>IF(AND('Submission Template'!T43&lt;&gt;"",'Submission Template'!S43&lt;&gt;"",'Submission Template'!L43&lt;&gt;""),1,0)</f>
        <v>0</v>
      </c>
      <c r="AJ48" s="99">
        <f t="shared" si="9"/>
      </c>
      <c r="AK48" s="99">
        <f>IF(OR('Submission Template'!N43&lt;&gt;"",'Submission Template'!S43&lt;&gt;""),IF('Submission Template'!L43="yes",AK47+1,AK47),"")</f>
      </c>
      <c r="AL48" s="99">
        <f>IF(OR('Submission Template'!N43&lt;&gt;"",'Submission Template'!S43&lt;&gt;""),IF('Submission Template'!L43="yes",1,0),"")</f>
      </c>
      <c r="AM48" s="99">
        <f>IF(AND('Submission Template'!L43="yes",'Submission Template'!N43&lt;&gt;""),'Submission Template'!N43,"")</f>
      </c>
      <c r="AN48" s="99">
        <f>IF(AND('Submission Template'!L43="yes",'Submission Template'!S43&lt;&gt;""),'Submission Template'!S43,"")</f>
      </c>
      <c r="AO48" s="99"/>
      <c r="AP48" s="99">
        <f t="shared" si="7"/>
        <v>20</v>
      </c>
      <c r="AQ48" s="101">
        <v>1.73</v>
      </c>
      <c r="AR48" s="99"/>
      <c r="AS48" s="119">
        <f>IF('Submission Template'!$AR$25=1,IF(AND('Submission Template'!$L43="yes",$AK48&gt;1),ROUND((($AJ48*$E48)/($D48-'Submission Template'!$O43))^2+1,1),""),"")</f>
      </c>
      <c r="AT48" s="119">
        <f>IF('Submission Template'!$AS$25=1,IF(AND('Submission Template'!$L43="yes",$AK48&gt;1),ROUND((($AJ48*O48)/(N48-'Submission Template'!T43))^2+1,1),""),"")</f>
      </c>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2:71" ht="12.75">
      <c r="B49" s="57">
        <f>IF('Submission Template'!$AR$25=1,IF(AND('Submission Template'!$Q$10="yes",Calculations!$AK49&lt;&gt;""),MAX($AK49-1,0),$AK49),"")</f>
      </c>
      <c r="C49" s="123">
        <f t="shared" si="8"/>
      </c>
      <c r="D49" s="58">
        <f>IF('Submission Template'!$AR$25=1,IF(AND('Submission Template'!$L44&lt;&gt;"no",'Submission Template'!N44&lt;&gt;""),AVERAGE(AM$28:AM49),""),"")</f>
      </c>
      <c r="E49" s="58">
        <f>IF('Submission Template'!$AR$25=1,IF($AK49&gt;1,IF(AND('Submission Template'!$L44&lt;&gt;"no",'Submission Template'!N44&lt;&gt;""),STDEV(AM$28:AM49),""),""),"")</f>
      </c>
      <c r="F49" s="59">
        <f>IF('Submission Template'!$AR$25=1,IF('Submission Template'!N44&lt;&gt;"",IF('Submission Template'!$L43="no",F48,G48),""),"")</f>
      </c>
      <c r="G49" s="59">
        <f>IF('Submission Template'!$AR$25=1,IF($AH49=1,MAX(IF(AND($AK49=1,'Submission Template'!$L44="yes"),0,IF('Submission Template'!$L44="yes",(F49+'Submission Template'!N44-('Submission Template'!O44+0.25*E49)),G48)),0),""),"")</f>
      </c>
      <c r="H49" s="59">
        <f t="shared" si="0"/>
      </c>
      <c r="I49" s="60">
        <f t="shared" si="1"/>
      </c>
      <c r="J49" s="60">
        <f t="shared" si="2"/>
      </c>
      <c r="K49" s="61">
        <f>IF(G49&lt;&gt;"",IF($AL49=1,IF(AND(J49&lt;&gt;1,I49=1,D49&lt;'Submission Template'!O44),1,0),K48),"")</f>
      </c>
      <c r="L49" s="57">
        <f>IF('Submission Template'!$AS$25=1,IF(AND('Submission Template'!$Q$10="yes",Calculations!$AK49&lt;&gt;""),MAX($AK49-1,0),$AK49),"")</f>
      </c>
      <c r="M49" s="125">
        <f t="shared" si="5"/>
      </c>
      <c r="N49" s="58">
        <f>IF('Submission Template'!$AS$25=1,IF(AND('Submission Template'!$L44&lt;&gt;"no",'Submission Template'!S44&lt;&gt;""),AVERAGE(AN$28:AN49),""),"")</f>
      </c>
      <c r="O49" s="58">
        <f>IF('Submission Template'!$AS$25=1,IF($AK49&gt;1,IF(AND('Submission Template'!$L44&lt;&gt;"no",'Submission Template'!S44&lt;&gt;""),STDEV(AN$28:AN49),""),""),"")</f>
      </c>
      <c r="P49" s="59">
        <f>IF('Submission Template'!$AS$25=1,IF('Submission Template'!S44&lt;&gt;"",IF('Submission Template'!$L43="no",P48,Q48),""),"")</f>
      </c>
      <c r="Q49" s="59">
        <f>IF('Submission Template'!$AS$25=1,IF($AI49=1,MAX(IF(AND($AK49=1,'Submission Template'!$L44="yes"),0,IF('Submission Template'!$L44="yes",(P49+'Submission Template'!S44-('Submission Template'!T44+0.25*O49)),Q48)),0),""),"")</f>
      </c>
      <c r="R49" s="59">
        <f t="shared" si="3"/>
      </c>
      <c r="S49" s="60">
        <f t="shared" si="6"/>
      </c>
      <c r="T49" s="60">
        <f t="shared" si="4"/>
      </c>
      <c r="U49" s="61">
        <f>IF(Q49&lt;&gt;"",IF($AL49=1,IF(AND(T49&lt;&gt;1,S49=1,N49&lt;'Submission Template'!T44),1,0),U48),"")</f>
      </c>
      <c r="V49" s="9"/>
      <c r="W49" s="10">
        <f>IF(AND('Submission Template'!L44="yes",'Submission Template'!Y44="yes"),"Test cannot be invalid AND included in CumSum",IF(OR($G49&gt;$H49,$Q49&gt;$R49),"WARNING: CumSum statistic exceeds Action Limit!",""))</f>
      </c>
      <c r="X49" s="9"/>
      <c r="Y49" s="9"/>
      <c r="Z49" s="9"/>
      <c r="AA49" s="9"/>
      <c r="AB49" s="9"/>
      <c r="AC49" s="9"/>
      <c r="AD49" s="9"/>
      <c r="AE49" s="9"/>
      <c r="AF49" s="9"/>
      <c r="AG49" s="97"/>
      <c r="AH49" s="99">
        <f>IF(AND('Submission Template'!O44&lt;&gt;"",'Submission Template'!N44&lt;&gt;"",'Submission Template'!L44&lt;&gt;""),1,0)</f>
        <v>0</v>
      </c>
      <c r="AI49" s="99">
        <f>IF(AND('Submission Template'!T44&lt;&gt;"",'Submission Template'!S44&lt;&gt;"",'Submission Template'!L44&lt;&gt;""),1,0)</f>
        <v>0</v>
      </c>
      <c r="AJ49" s="99">
        <f t="shared" si="9"/>
      </c>
      <c r="AK49" s="99">
        <f>IF(OR('Submission Template'!N44&lt;&gt;"",'Submission Template'!S44&lt;&gt;""),IF('Submission Template'!L44="yes",AK48+1,AK48),"")</f>
      </c>
      <c r="AL49" s="99">
        <f>IF(OR('Submission Template'!N44&lt;&gt;"",'Submission Template'!S44&lt;&gt;""),IF('Submission Template'!L44="yes",1,0),"")</f>
      </c>
      <c r="AM49" s="99">
        <f>IF(AND('Submission Template'!L44="yes",'Submission Template'!N44&lt;&gt;""),'Submission Template'!N44,"")</f>
      </c>
      <c r="AN49" s="99">
        <f>IF(AND('Submission Template'!L44="yes",'Submission Template'!S44&lt;&gt;""),'Submission Template'!S44,"")</f>
      </c>
      <c r="AO49" s="99"/>
      <c r="AP49" s="99">
        <f t="shared" si="7"/>
        <v>21</v>
      </c>
      <c r="AQ49" s="101">
        <v>1.72</v>
      </c>
      <c r="AR49" s="99"/>
      <c r="AS49" s="119">
        <f>IF('Submission Template'!$AR$25=1,IF(AND('Submission Template'!$L44="yes",$AK49&gt;1),ROUND((($AJ49*$E49)/($D49-'Submission Template'!$O44))^2+1,1),""),"")</f>
      </c>
      <c r="AT49" s="119">
        <f>IF('Submission Template'!$AS$25=1,IF(AND('Submission Template'!$L44="yes",$AK49&gt;1),ROUND((($AJ49*O49)/(N49-'Submission Template'!T44))^2+1,1),""),"")</f>
      </c>
      <c r="AU49" s="9"/>
      <c r="AV49" s="9"/>
      <c r="AW49" s="9"/>
      <c r="AX49" s="9"/>
      <c r="AY49" s="9"/>
      <c r="AZ49" s="9"/>
      <c r="BA49" s="9"/>
      <c r="BB49" s="9"/>
      <c r="BC49" s="9"/>
      <c r="BD49" s="9"/>
      <c r="BE49" s="9"/>
      <c r="BF49" s="9"/>
      <c r="BG49" s="9"/>
      <c r="BH49" s="9"/>
      <c r="BI49" s="9"/>
      <c r="BJ49" s="9"/>
      <c r="BK49" s="9"/>
      <c r="BL49" s="9"/>
      <c r="BM49" s="9"/>
      <c r="BN49" s="9"/>
      <c r="BO49" s="9"/>
      <c r="BP49" s="9"/>
      <c r="BQ49" s="9"/>
      <c r="BR49" s="9"/>
      <c r="BS49" s="9"/>
    </row>
    <row r="50" spans="2:71" ht="12.75">
      <c r="B50" s="57">
        <f>IF('Submission Template'!$AR$25=1,IF(AND('Submission Template'!$Q$10="yes",Calculations!$AK50&lt;&gt;""),MAX($AK50-1,0),$AK50),"")</f>
      </c>
      <c r="C50" s="123">
        <f t="shared" si="8"/>
      </c>
      <c r="D50" s="58">
        <f>IF('Submission Template'!$AR$25=1,IF(AND('Submission Template'!$L45&lt;&gt;"no",'Submission Template'!N45&lt;&gt;""),AVERAGE(AM$28:AM50),""),"")</f>
      </c>
      <c r="E50" s="58">
        <f>IF('Submission Template'!$AR$25=1,IF($AK50&gt;1,IF(AND('Submission Template'!$L45&lt;&gt;"no",'Submission Template'!N45&lt;&gt;""),STDEV(AM$28:AM50),""),""),"")</f>
      </c>
      <c r="F50" s="59">
        <f>IF('Submission Template'!$AR$25=1,IF('Submission Template'!N45&lt;&gt;"",IF('Submission Template'!$L44="no",F49,G49),""),"")</f>
      </c>
      <c r="G50" s="59">
        <f>IF('Submission Template'!$AR$25=1,IF($AH50=1,MAX(IF(AND($AK50=1,'Submission Template'!$L45="yes"),0,IF('Submission Template'!$L45="yes",(F50+'Submission Template'!N45-('Submission Template'!O45+0.25*E50)),G49)),0),""),"")</f>
      </c>
      <c r="H50" s="59">
        <f t="shared" si="0"/>
      </c>
      <c r="I50" s="60">
        <f t="shared" si="1"/>
      </c>
      <c r="J50" s="60">
        <f t="shared" si="2"/>
      </c>
      <c r="K50" s="61">
        <f>IF(G50&lt;&gt;"",IF($AL50=1,IF(AND(J50&lt;&gt;1,I50=1,D50&lt;'Submission Template'!O45),1,0),K49),"")</f>
      </c>
      <c r="L50" s="57">
        <f>IF('Submission Template'!$AS$25=1,IF(AND('Submission Template'!$Q$10="yes",Calculations!$AK50&lt;&gt;""),MAX($AK50-1,0),$AK50),"")</f>
      </c>
      <c r="M50" s="125">
        <f t="shared" si="5"/>
      </c>
      <c r="N50" s="58">
        <f>IF('Submission Template'!$AS$25=1,IF(AND('Submission Template'!$L45&lt;&gt;"no",'Submission Template'!S45&lt;&gt;""),AVERAGE(AN$28:AN50),""),"")</f>
      </c>
      <c r="O50" s="58">
        <f>IF('Submission Template'!$AS$25=1,IF($AK50&gt;1,IF(AND('Submission Template'!$L45&lt;&gt;"no",'Submission Template'!S45&lt;&gt;""),STDEV(AN$28:AN50),""),""),"")</f>
      </c>
      <c r="P50" s="59">
        <f>IF('Submission Template'!$AS$25=1,IF('Submission Template'!S45&lt;&gt;"",IF('Submission Template'!$L44="no",P49,Q49),""),"")</f>
      </c>
      <c r="Q50" s="59">
        <f>IF('Submission Template'!$AS$25=1,IF($AI50=1,MAX(IF(AND($AK50=1,'Submission Template'!$L45="yes"),0,IF('Submission Template'!$L45="yes",(P50+'Submission Template'!S45-('Submission Template'!T45+0.25*O50)),Q49)),0),""),"")</f>
      </c>
      <c r="R50" s="59">
        <f t="shared" si="3"/>
      </c>
      <c r="S50" s="60">
        <f t="shared" si="6"/>
      </c>
      <c r="T50" s="60">
        <f t="shared" si="4"/>
      </c>
      <c r="U50" s="61">
        <f>IF(Q50&lt;&gt;"",IF($AL50=1,IF(AND(T50&lt;&gt;1,S50=1,N50&lt;'Submission Template'!T45),1,0),U49),"")</f>
      </c>
      <c r="V50" s="9"/>
      <c r="W50" s="10">
        <f>IF(AND('Submission Template'!L45="yes",'Submission Template'!Y45="yes"),"Test cannot be invalid AND included in CumSum",IF(OR($G50&gt;$H50,$Q50&gt;$R50),"WARNING: CumSum statistic exceeds Action Limit!",""))</f>
      </c>
      <c r="X50" s="9"/>
      <c r="Y50" s="9"/>
      <c r="Z50" s="9"/>
      <c r="AA50" s="9"/>
      <c r="AB50" s="9"/>
      <c r="AC50" s="9"/>
      <c r="AD50" s="9"/>
      <c r="AE50" s="9"/>
      <c r="AF50" s="9"/>
      <c r="AG50" s="97"/>
      <c r="AH50" s="99">
        <f>IF(AND('Submission Template'!O45&lt;&gt;"",'Submission Template'!N45&lt;&gt;"",'Submission Template'!L45&lt;&gt;""),1,0)</f>
        <v>0</v>
      </c>
      <c r="AI50" s="99">
        <f>IF(AND('Submission Template'!T45&lt;&gt;"",'Submission Template'!S45&lt;&gt;"",'Submission Template'!L45&lt;&gt;""),1,0)</f>
        <v>0</v>
      </c>
      <c r="AJ50" s="99">
        <f t="shared" si="9"/>
      </c>
      <c r="AK50" s="99">
        <f>IF(OR('Submission Template'!N45&lt;&gt;"",'Submission Template'!S45&lt;&gt;""),IF('Submission Template'!L45="yes",AK49+1,AK49),"")</f>
      </c>
      <c r="AL50" s="99">
        <f>IF(OR('Submission Template'!N45&lt;&gt;"",'Submission Template'!S45&lt;&gt;""),IF('Submission Template'!L45="yes",1,0),"")</f>
      </c>
      <c r="AM50" s="99">
        <f>IF(AND('Submission Template'!L45="yes",'Submission Template'!N45&lt;&gt;""),'Submission Template'!N45,"")</f>
      </c>
      <c r="AN50" s="99">
        <f>IF(AND('Submission Template'!L45="yes",'Submission Template'!S45&lt;&gt;""),'Submission Template'!S45,"")</f>
      </c>
      <c r="AO50" s="99"/>
      <c r="AP50" s="99">
        <f t="shared" si="7"/>
        <v>22</v>
      </c>
      <c r="AQ50" s="101">
        <v>1.72</v>
      </c>
      <c r="AR50" s="99"/>
      <c r="AS50" s="119">
        <f>IF('Submission Template'!$AR$25=1,IF(AND('Submission Template'!$L45="yes",$AK50&gt;1),ROUND((($AJ50*$E50)/($D50-'Submission Template'!$O45))^2+1,1),""),"")</f>
      </c>
      <c r="AT50" s="119">
        <f>IF('Submission Template'!$AS$25=1,IF(AND('Submission Template'!$L45="yes",$AK50&gt;1),ROUND((($AJ50*O50)/(N50-'Submission Template'!T45))^2+1,1),""),"")</f>
      </c>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2:71" ht="12.75">
      <c r="B51" s="57">
        <f>IF('Submission Template'!$AR$25=1,IF(AND('Submission Template'!$Q$10="yes",Calculations!$AK51&lt;&gt;""),MAX($AK51-1,0),$AK51),"")</f>
      </c>
      <c r="C51" s="123">
        <f t="shared" si="8"/>
      </c>
      <c r="D51" s="58">
        <f>IF('Submission Template'!$AR$25=1,IF(AND('Submission Template'!$L46&lt;&gt;"no",'Submission Template'!N46&lt;&gt;""),AVERAGE(AM$28:AM51),""),"")</f>
      </c>
      <c r="E51" s="58">
        <f>IF('Submission Template'!$AR$25=1,IF($AK51&gt;1,IF(AND('Submission Template'!$L46&lt;&gt;"no",'Submission Template'!N46&lt;&gt;""),STDEV(AM$28:AM51),""),""),"")</f>
      </c>
      <c r="F51" s="59">
        <f>IF('Submission Template'!$AR$25=1,IF('Submission Template'!N46&lt;&gt;"",IF('Submission Template'!$L45="no",F50,G50),""),"")</f>
      </c>
      <c r="G51" s="59">
        <f>IF('Submission Template'!$AR$25=1,IF($AH51=1,MAX(IF(AND($AK51=1,'Submission Template'!$L46="yes"),0,IF('Submission Template'!$L46="yes",(F51+'Submission Template'!N46-('Submission Template'!O46+0.25*E51)),G50)),0),""),"")</f>
      </c>
      <c r="H51" s="59">
        <f t="shared" si="0"/>
      </c>
      <c r="I51" s="60">
        <f t="shared" si="1"/>
      </c>
      <c r="J51" s="60">
        <f t="shared" si="2"/>
      </c>
      <c r="K51" s="61">
        <f>IF(G51&lt;&gt;"",IF($AL51=1,IF(AND(J51&lt;&gt;1,I51=1,D51&lt;'Submission Template'!O46),1,0),K50),"")</f>
      </c>
      <c r="L51" s="57">
        <f>IF('Submission Template'!$AS$25=1,IF(AND('Submission Template'!$Q$10="yes",Calculations!$AK51&lt;&gt;""),MAX($AK51-1,0),$AK51),"")</f>
      </c>
      <c r="M51" s="125">
        <f t="shared" si="5"/>
      </c>
      <c r="N51" s="58">
        <f>IF('Submission Template'!$AS$25=1,IF(AND('Submission Template'!$L46&lt;&gt;"no",'Submission Template'!S46&lt;&gt;""),AVERAGE(AN$28:AN51),""),"")</f>
      </c>
      <c r="O51" s="58">
        <f>IF('Submission Template'!$AS$25=1,IF($AK51&gt;1,IF(AND('Submission Template'!$L46&lt;&gt;"no",'Submission Template'!S46&lt;&gt;""),STDEV(AN$28:AN51),""),""),"")</f>
      </c>
      <c r="P51" s="59">
        <f>IF('Submission Template'!$AS$25=1,IF('Submission Template'!S46&lt;&gt;"",IF('Submission Template'!$L45="no",P50,Q50),""),"")</f>
      </c>
      <c r="Q51" s="59">
        <f>IF('Submission Template'!$AS$25=1,IF($AI51=1,MAX(IF(AND($AK51=1,'Submission Template'!$L46="yes"),0,IF('Submission Template'!$L46="yes",(P51+'Submission Template'!S46-('Submission Template'!T46+0.25*O51)),Q50)),0),""),"")</f>
      </c>
      <c r="R51" s="59">
        <f t="shared" si="3"/>
      </c>
      <c r="S51" s="60">
        <f t="shared" si="6"/>
      </c>
      <c r="T51" s="60">
        <f t="shared" si="4"/>
      </c>
      <c r="U51" s="61">
        <f>IF(Q51&lt;&gt;"",IF($AL51=1,IF(AND(T51&lt;&gt;1,S51=1,N51&lt;'Submission Template'!T46),1,0),U50),"")</f>
      </c>
      <c r="V51" s="9"/>
      <c r="W51" s="10">
        <f>IF(AND('Submission Template'!L46="yes",'Submission Template'!Y46="yes"),"Test cannot be invalid AND included in CumSum",IF(OR($G51&gt;$H51,$Q51&gt;$R51),"WARNING: CumSum statistic exceeds Action Limit!",""))</f>
      </c>
      <c r="X51" s="9"/>
      <c r="Y51" s="9"/>
      <c r="Z51" s="9"/>
      <c r="AA51" s="9"/>
      <c r="AB51" s="9"/>
      <c r="AC51" s="9"/>
      <c r="AD51" s="9"/>
      <c r="AE51" s="9"/>
      <c r="AF51" s="9"/>
      <c r="AG51" s="97"/>
      <c r="AH51" s="99">
        <f>IF(AND('Submission Template'!O46&lt;&gt;"",'Submission Template'!N46&lt;&gt;"",'Submission Template'!L46&lt;&gt;""),1,0)</f>
        <v>0</v>
      </c>
      <c r="AI51" s="99">
        <f>IF(AND('Submission Template'!T46&lt;&gt;"",'Submission Template'!S46&lt;&gt;"",'Submission Template'!L46&lt;&gt;""),1,0)</f>
        <v>0</v>
      </c>
      <c r="AJ51" s="99">
        <f t="shared" si="9"/>
      </c>
      <c r="AK51" s="99">
        <f>IF(OR('Submission Template'!N46&lt;&gt;"",'Submission Template'!S46&lt;&gt;""),IF('Submission Template'!L46="yes",AK50+1,AK50),"")</f>
      </c>
      <c r="AL51" s="99">
        <f>IF(OR('Submission Template'!N46&lt;&gt;"",'Submission Template'!S46&lt;&gt;""),IF('Submission Template'!L46="yes",1,0),"")</f>
      </c>
      <c r="AM51" s="99">
        <f>IF(AND('Submission Template'!L46="yes",'Submission Template'!N46&lt;&gt;""),'Submission Template'!N46,"")</f>
      </c>
      <c r="AN51" s="99">
        <f>IF(AND('Submission Template'!L46="yes",'Submission Template'!S46&lt;&gt;""),'Submission Template'!S46,"")</f>
      </c>
      <c r="AO51" s="99"/>
      <c r="AP51" s="99">
        <f t="shared" si="7"/>
        <v>23</v>
      </c>
      <c r="AQ51" s="101">
        <v>1.72</v>
      </c>
      <c r="AR51" s="99"/>
      <c r="AS51" s="119">
        <f>IF('Submission Template'!$AR$25=1,IF(AND('Submission Template'!$L46="yes",$AK51&gt;1),ROUND((($AJ51*$E51)/($D51-'Submission Template'!$O46))^2+1,1),""),"")</f>
      </c>
      <c r="AT51" s="119">
        <f>IF('Submission Template'!$AS$25=1,IF(AND('Submission Template'!$L46="yes",$AK51&gt;1),ROUND((($AJ51*O51)/(N51-'Submission Template'!T46))^2+1,1),""),"")</f>
      </c>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2:71" ht="12.75">
      <c r="B52" s="57">
        <f>IF('Submission Template'!$AR$25=1,IF(AND('Submission Template'!$Q$10="yes",Calculations!$AK52&lt;&gt;""),MAX($AK52-1,0),$AK52),"")</f>
      </c>
      <c r="C52" s="123">
        <f t="shared" si="8"/>
      </c>
      <c r="D52" s="58">
        <f>IF('Submission Template'!$AR$25=1,IF(AND('Submission Template'!$L47&lt;&gt;"no",'Submission Template'!N47&lt;&gt;""),AVERAGE(AM$28:AM52),""),"")</f>
      </c>
      <c r="E52" s="58">
        <f>IF('Submission Template'!$AR$25=1,IF($AK52&gt;1,IF(AND('Submission Template'!$L47&lt;&gt;"no",'Submission Template'!N47&lt;&gt;""),STDEV(AM$28:AM52),""),""),"")</f>
      </c>
      <c r="F52" s="59">
        <f>IF('Submission Template'!$AR$25=1,IF('Submission Template'!N47&lt;&gt;"",IF('Submission Template'!$L46="no",F51,G51),""),"")</f>
      </c>
      <c r="G52" s="59">
        <f>IF('Submission Template'!$AR$25=1,IF($AH52=1,MAX(IF(AND($AK52=1,'Submission Template'!$L47="yes"),0,IF('Submission Template'!$L47="yes",(F52+'Submission Template'!N47-('Submission Template'!O47+0.25*E52)),G51)),0),""),"")</f>
      </c>
      <c r="H52" s="59">
        <f t="shared" si="0"/>
      </c>
      <c r="I52" s="60">
        <f t="shared" si="1"/>
      </c>
      <c r="J52" s="60">
        <f t="shared" si="2"/>
      </c>
      <c r="K52" s="61">
        <f>IF(G52&lt;&gt;"",IF($AL52=1,IF(AND(J52&lt;&gt;1,I52=1,D52&lt;'Submission Template'!O47),1,0),K51),"")</f>
      </c>
      <c r="L52" s="57">
        <f>IF('Submission Template'!$AS$25=1,IF(AND('Submission Template'!$Q$10="yes",Calculations!$AK52&lt;&gt;""),MAX($AK52-1,0),$AK52),"")</f>
      </c>
      <c r="M52" s="125">
        <f t="shared" si="5"/>
      </c>
      <c r="N52" s="58">
        <f>IF('Submission Template'!$AS$25=1,IF(AND('Submission Template'!$L47&lt;&gt;"no",'Submission Template'!S47&lt;&gt;""),AVERAGE(AN$28:AN52),""),"")</f>
      </c>
      <c r="O52" s="58">
        <f>IF('Submission Template'!$AS$25=1,IF($AK52&gt;1,IF(AND('Submission Template'!$L47&lt;&gt;"no",'Submission Template'!S47&lt;&gt;""),STDEV(AN$28:AN52),""),""),"")</f>
      </c>
      <c r="P52" s="59">
        <f>IF('Submission Template'!$AS$25=1,IF('Submission Template'!S47&lt;&gt;"",IF('Submission Template'!$L46="no",P51,Q51),""),"")</f>
      </c>
      <c r="Q52" s="59">
        <f>IF('Submission Template'!$AS$25=1,IF($AI52=1,MAX(IF(AND($AK52=1,'Submission Template'!$L47="yes"),0,IF('Submission Template'!$L47="yes",(P52+'Submission Template'!S47-('Submission Template'!T47+0.25*O52)),Q51)),0),""),"")</f>
      </c>
      <c r="R52" s="59">
        <f t="shared" si="3"/>
      </c>
      <c r="S52" s="60">
        <f t="shared" si="6"/>
      </c>
      <c r="T52" s="60">
        <f t="shared" si="4"/>
      </c>
      <c r="U52" s="61">
        <f>IF(Q52&lt;&gt;"",IF($AL52=1,IF(AND(T52&lt;&gt;1,S52=1,N52&lt;'Submission Template'!T47),1,0),U51),"")</f>
      </c>
      <c r="V52" s="9"/>
      <c r="W52" s="10">
        <f>IF(AND('Submission Template'!L47="yes",'Submission Template'!Y47="yes"),"Test cannot be invalid AND included in CumSum",IF(OR($G52&gt;$H52,$Q52&gt;$R52),"WARNING: CumSum statistic exceeds Action Limit!",""))</f>
      </c>
      <c r="X52" s="9"/>
      <c r="Y52" s="9"/>
      <c r="Z52" s="9"/>
      <c r="AA52" s="9"/>
      <c r="AB52" s="9"/>
      <c r="AC52" s="9"/>
      <c r="AD52" s="9"/>
      <c r="AE52" s="9"/>
      <c r="AF52" s="9"/>
      <c r="AG52" s="97"/>
      <c r="AH52" s="99">
        <f>IF(AND('Submission Template'!O47&lt;&gt;"",'Submission Template'!N47&lt;&gt;"",'Submission Template'!L47&lt;&gt;""),1,0)</f>
        <v>0</v>
      </c>
      <c r="AI52" s="99">
        <f>IF(AND('Submission Template'!T47&lt;&gt;"",'Submission Template'!S47&lt;&gt;"",'Submission Template'!L47&lt;&gt;""),1,0)</f>
        <v>0</v>
      </c>
      <c r="AJ52" s="99">
        <f t="shared" si="9"/>
      </c>
      <c r="AK52" s="99">
        <f>IF(OR('Submission Template'!N47&lt;&gt;"",'Submission Template'!S47&lt;&gt;""),IF('Submission Template'!L47="yes",AK51+1,AK51),"")</f>
      </c>
      <c r="AL52" s="99">
        <f>IF(OR('Submission Template'!N47&lt;&gt;"",'Submission Template'!S47&lt;&gt;""),IF('Submission Template'!L47="yes",1,0),"")</f>
      </c>
      <c r="AM52" s="99">
        <f>IF(AND('Submission Template'!L47="yes",'Submission Template'!N47&lt;&gt;""),'Submission Template'!N47,"")</f>
      </c>
      <c r="AN52" s="99">
        <f>IF(AND('Submission Template'!L47="yes",'Submission Template'!S47&lt;&gt;""),'Submission Template'!S47,"")</f>
      </c>
      <c r="AO52" s="99"/>
      <c r="AP52" s="99">
        <f t="shared" si="7"/>
        <v>24</v>
      </c>
      <c r="AQ52" s="101">
        <v>1.71</v>
      </c>
      <c r="AR52" s="99"/>
      <c r="AS52" s="119">
        <f>IF('Submission Template'!$AR$25=1,IF(AND('Submission Template'!$L47="yes",$AK52&gt;1),ROUND((($AJ52*$E52)/($D52-'Submission Template'!$O47))^2+1,1),""),"")</f>
      </c>
      <c r="AT52" s="119">
        <f>IF('Submission Template'!$AS$25=1,IF(AND('Submission Template'!$L47="yes",$AK52&gt;1),ROUND((($AJ52*O52)/(N52-'Submission Template'!T47))^2+1,1),""),"")</f>
      </c>
      <c r="AU52" s="9"/>
      <c r="AV52" s="9"/>
      <c r="AW52" s="9"/>
      <c r="AX52" s="9"/>
      <c r="AY52" s="9"/>
      <c r="AZ52" s="9"/>
      <c r="BA52" s="9"/>
      <c r="BB52" s="9"/>
      <c r="BC52" s="9"/>
      <c r="BD52" s="9"/>
      <c r="BE52" s="9"/>
      <c r="BF52" s="9"/>
      <c r="BG52" s="9"/>
      <c r="BH52" s="9"/>
      <c r="BI52" s="9"/>
      <c r="BJ52" s="9"/>
      <c r="BK52" s="9"/>
      <c r="BL52" s="9"/>
      <c r="BM52" s="9"/>
      <c r="BN52" s="9"/>
      <c r="BO52" s="9"/>
      <c r="BP52" s="9"/>
      <c r="BQ52" s="9"/>
      <c r="BR52" s="9"/>
      <c r="BS52" s="9"/>
    </row>
    <row r="53" spans="2:71" ht="12.75">
      <c r="B53" s="57">
        <f>IF('Submission Template'!$AR$25=1,IF(AND('Submission Template'!$Q$10="yes",Calculations!$AK53&lt;&gt;""),MAX($AK53-1,0),$AK53),"")</f>
      </c>
      <c r="C53" s="123">
        <f t="shared" si="8"/>
      </c>
      <c r="D53" s="58">
        <f>IF('Submission Template'!$AR$25=1,IF(AND('Submission Template'!$L48&lt;&gt;"no",'Submission Template'!N48&lt;&gt;""),AVERAGE(AM$28:AM53),""),"")</f>
      </c>
      <c r="E53" s="58">
        <f>IF('Submission Template'!$AR$25=1,IF($AK53&gt;1,IF(AND('Submission Template'!$L48&lt;&gt;"no",'Submission Template'!N48&lt;&gt;""),STDEV(AM$28:AM53),""),""),"")</f>
      </c>
      <c r="F53" s="59">
        <f>IF('Submission Template'!$AR$25=1,IF('Submission Template'!N48&lt;&gt;"",IF('Submission Template'!$L47="no",F52,G52),""),"")</f>
      </c>
      <c r="G53" s="59">
        <f>IF('Submission Template'!$AR$25=1,IF($AH53=1,MAX(IF(AND($AK53=1,'Submission Template'!$L48="yes"),0,IF('Submission Template'!$L48="yes",(F53+'Submission Template'!N48-('Submission Template'!O48+0.25*E53)),G52)),0),""),"")</f>
      </c>
      <c r="H53" s="59">
        <f t="shared" si="0"/>
      </c>
      <c r="I53" s="60">
        <f t="shared" si="1"/>
      </c>
      <c r="J53" s="60">
        <f t="shared" si="2"/>
      </c>
      <c r="K53" s="61">
        <f>IF(G53&lt;&gt;"",IF($AL53=1,IF(AND(J53&lt;&gt;1,I53=1,D53&lt;'Submission Template'!O48),1,0),K52),"")</f>
      </c>
      <c r="L53" s="57">
        <f>IF('Submission Template'!$AS$25=1,IF(AND('Submission Template'!$Q$10="yes",Calculations!$AK53&lt;&gt;""),MAX($AK53-1,0),$AK53),"")</f>
      </c>
      <c r="M53" s="125">
        <f t="shared" si="5"/>
      </c>
      <c r="N53" s="58">
        <f>IF('Submission Template'!$AS$25=1,IF(AND('Submission Template'!$L48&lt;&gt;"no",'Submission Template'!S48&lt;&gt;""),AVERAGE(AN$28:AN53),""),"")</f>
      </c>
      <c r="O53" s="58">
        <f>IF('Submission Template'!$AS$25=1,IF($AK53&gt;1,IF(AND('Submission Template'!$L48&lt;&gt;"no",'Submission Template'!S48&lt;&gt;""),STDEV(AN$28:AN53),""),""),"")</f>
      </c>
      <c r="P53" s="59">
        <f>IF('Submission Template'!$AS$25=1,IF('Submission Template'!S48&lt;&gt;"",IF('Submission Template'!$L47="no",P52,Q52),""),"")</f>
      </c>
      <c r="Q53" s="59">
        <f>IF('Submission Template'!$AS$25=1,IF($AI53=1,MAX(IF(AND($AK53=1,'Submission Template'!$L48="yes"),0,IF('Submission Template'!$L48="yes",(P53+'Submission Template'!S48-('Submission Template'!T48+0.25*O53)),Q52)),0),""),"")</f>
      </c>
      <c r="R53" s="59">
        <f t="shared" si="3"/>
      </c>
      <c r="S53" s="60">
        <f t="shared" si="6"/>
      </c>
      <c r="T53" s="60">
        <f t="shared" si="4"/>
      </c>
      <c r="U53" s="61">
        <f>IF(Q53&lt;&gt;"",IF($AL53=1,IF(AND(T53&lt;&gt;1,S53=1,N53&lt;'Submission Template'!T48),1,0),U52),"")</f>
      </c>
      <c r="V53" s="9"/>
      <c r="W53" s="10">
        <f>IF(AND('Submission Template'!L48="yes",'Submission Template'!Y48="yes"),"Test cannot be invalid AND included in CumSum",IF(OR($G53&gt;$H53,$Q53&gt;$R53),"WARNING: CumSum statistic exceeds Action Limit!",""))</f>
      </c>
      <c r="X53" s="9"/>
      <c r="Y53" s="9"/>
      <c r="Z53" s="9"/>
      <c r="AA53" s="9"/>
      <c r="AB53" s="9"/>
      <c r="AC53" s="9"/>
      <c r="AD53" s="9"/>
      <c r="AE53" s="9"/>
      <c r="AF53" s="9"/>
      <c r="AG53" s="97"/>
      <c r="AH53" s="99">
        <f>IF(AND('Submission Template'!O48&lt;&gt;"",'Submission Template'!N48&lt;&gt;"",'Submission Template'!L48&lt;&gt;""),1,0)</f>
        <v>0</v>
      </c>
      <c r="AI53" s="99">
        <f>IF(AND('Submission Template'!T48&lt;&gt;"",'Submission Template'!S48&lt;&gt;"",'Submission Template'!L48&lt;&gt;""),1,0)</f>
        <v>0</v>
      </c>
      <c r="AJ53" s="99">
        <f t="shared" si="9"/>
      </c>
      <c r="AK53" s="99">
        <f>IF(OR('Submission Template'!N48&lt;&gt;"",'Submission Template'!S48&lt;&gt;""),IF('Submission Template'!L48="yes",AK52+1,AK52),"")</f>
      </c>
      <c r="AL53" s="99">
        <f>IF(OR('Submission Template'!N48&lt;&gt;"",'Submission Template'!S48&lt;&gt;""),IF('Submission Template'!L48="yes",1,0),"")</f>
      </c>
      <c r="AM53" s="99">
        <f>IF(AND('Submission Template'!L48="yes",'Submission Template'!N48&lt;&gt;""),'Submission Template'!N48,"")</f>
      </c>
      <c r="AN53" s="99">
        <f>IF(AND('Submission Template'!L48="yes",'Submission Template'!S48&lt;&gt;""),'Submission Template'!S48,"")</f>
      </c>
      <c r="AO53" s="99"/>
      <c r="AP53" s="99">
        <f t="shared" si="7"/>
        <v>25</v>
      </c>
      <c r="AQ53" s="101">
        <v>1.71</v>
      </c>
      <c r="AR53" s="99"/>
      <c r="AS53" s="119">
        <f>IF('Submission Template'!$AR$25=1,IF(AND('Submission Template'!$L48="yes",$AK53&gt;1),ROUND((($AJ53*$E53)/($D53-'Submission Template'!$O48))^2+1,1),""),"")</f>
      </c>
      <c r="AT53" s="119">
        <f>IF('Submission Template'!$AS$25=1,IF(AND('Submission Template'!$L48="yes",$AK53&gt;1),ROUND((($AJ53*O53)/(N53-'Submission Template'!T48))^2+1,1),""),"")</f>
      </c>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2:71" ht="12.75">
      <c r="B54" s="57">
        <f>IF('Submission Template'!$AR$25=1,IF(AND('Submission Template'!$Q$10="yes",Calculations!$AK54&lt;&gt;""),MAX($AK54-1,0),$AK54),"")</f>
      </c>
      <c r="C54" s="123">
        <f t="shared" si="8"/>
      </c>
      <c r="D54" s="58">
        <f>IF('Submission Template'!$AR$25=1,IF(AND('Submission Template'!$L49&lt;&gt;"no",'Submission Template'!N49&lt;&gt;""),AVERAGE(AM$28:AM54),""),"")</f>
      </c>
      <c r="E54" s="58">
        <f>IF('Submission Template'!$AR$25=1,IF($AK54&gt;1,IF(AND('Submission Template'!$L49&lt;&gt;"no",'Submission Template'!N49&lt;&gt;""),STDEV(AM$28:AM54),""),""),"")</f>
      </c>
      <c r="F54" s="59">
        <f>IF('Submission Template'!$AR$25=1,IF('Submission Template'!N49&lt;&gt;"",IF('Submission Template'!$L48="no",F53,G53),""),"")</f>
      </c>
      <c r="G54" s="59">
        <f>IF('Submission Template'!$AR$25=1,IF($AH54=1,MAX(IF(AND($AK54=1,'Submission Template'!$L49="yes"),0,IF('Submission Template'!$L49="yes",(F54+'Submission Template'!N49-('Submission Template'!O49+0.25*E54)),G53)),0),""),"")</f>
      </c>
      <c r="H54" s="59">
        <f t="shared" si="0"/>
      </c>
      <c r="I54" s="60">
        <f t="shared" si="1"/>
      </c>
      <c r="J54" s="60">
        <f t="shared" si="2"/>
      </c>
      <c r="K54" s="61">
        <f>IF(G54&lt;&gt;"",IF($AL54=1,IF(AND(J54&lt;&gt;1,I54=1,D54&lt;'Submission Template'!O49),1,0),K53),"")</f>
      </c>
      <c r="L54" s="57">
        <f>IF('Submission Template'!$AS$25=1,IF(AND('Submission Template'!$Q$10="yes",Calculations!$AK54&lt;&gt;""),MAX($AK54-1,0),$AK54),"")</f>
      </c>
      <c r="M54" s="125">
        <f t="shared" si="5"/>
      </c>
      <c r="N54" s="58">
        <f>IF('Submission Template'!$AS$25=1,IF(AND('Submission Template'!$L49&lt;&gt;"no",'Submission Template'!S49&lt;&gt;""),AVERAGE(AN$28:AN54),""),"")</f>
      </c>
      <c r="O54" s="58">
        <f>IF('Submission Template'!$AS$25=1,IF($AK54&gt;1,IF(AND('Submission Template'!$L49&lt;&gt;"no",'Submission Template'!S49&lt;&gt;""),STDEV(AN$28:AN54),""),""),"")</f>
      </c>
      <c r="P54" s="59">
        <f>IF('Submission Template'!$AS$25=1,IF('Submission Template'!S49&lt;&gt;"",IF('Submission Template'!$L48="no",P53,Q53),""),"")</f>
      </c>
      <c r="Q54" s="59">
        <f>IF('Submission Template'!$AS$25=1,IF($AI54=1,MAX(IF(AND($AK54=1,'Submission Template'!$L49="yes"),0,IF('Submission Template'!$L49="yes",(P54+'Submission Template'!S49-('Submission Template'!T49+0.25*O54)),Q53)),0),""),"")</f>
      </c>
      <c r="R54" s="59">
        <f t="shared" si="3"/>
      </c>
      <c r="S54" s="60">
        <f t="shared" si="6"/>
      </c>
      <c r="T54" s="60">
        <f t="shared" si="4"/>
      </c>
      <c r="U54" s="61">
        <f>IF(Q54&lt;&gt;"",IF($AL54=1,IF(AND(T54&lt;&gt;1,S54=1,N54&lt;'Submission Template'!T49),1,0),U53),"")</f>
      </c>
      <c r="V54" s="9"/>
      <c r="W54" s="10">
        <f>IF(AND('Submission Template'!L49="yes",'Submission Template'!Y49="yes"),"Test cannot be invalid AND included in CumSum",IF(OR($G54&gt;$H54,$Q54&gt;$R54),"WARNING: CumSum statistic exceeds Action Limit!",""))</f>
      </c>
      <c r="X54" s="9"/>
      <c r="Y54" s="9"/>
      <c r="Z54" s="9"/>
      <c r="AA54" s="9"/>
      <c r="AB54" s="9"/>
      <c r="AC54" s="9"/>
      <c r="AD54" s="9"/>
      <c r="AE54" s="9"/>
      <c r="AF54" s="9"/>
      <c r="AG54" s="97"/>
      <c r="AH54" s="99">
        <f>IF(AND('Submission Template'!O49&lt;&gt;"",'Submission Template'!N49&lt;&gt;"",'Submission Template'!L49&lt;&gt;""),1,0)</f>
        <v>0</v>
      </c>
      <c r="AI54" s="99">
        <f>IF(AND('Submission Template'!T49&lt;&gt;"",'Submission Template'!S49&lt;&gt;"",'Submission Template'!L49&lt;&gt;""),1,0)</f>
        <v>0</v>
      </c>
      <c r="AJ54" s="99">
        <f t="shared" si="9"/>
      </c>
      <c r="AK54" s="99">
        <f>IF(OR('Submission Template'!N49&lt;&gt;"",'Submission Template'!S49&lt;&gt;""),IF('Submission Template'!L49="yes",AK53+1,AK53),"")</f>
      </c>
      <c r="AL54" s="99">
        <f>IF(OR('Submission Template'!N49&lt;&gt;"",'Submission Template'!S49&lt;&gt;""),IF('Submission Template'!L49="yes",1,0),"")</f>
      </c>
      <c r="AM54" s="99">
        <f>IF(AND('Submission Template'!L49="yes",'Submission Template'!N49&lt;&gt;""),'Submission Template'!N49,"")</f>
      </c>
      <c r="AN54" s="99">
        <f>IF(AND('Submission Template'!L49="yes",'Submission Template'!S49&lt;&gt;""),'Submission Template'!S49,"")</f>
      </c>
      <c r="AO54" s="99"/>
      <c r="AP54" s="99">
        <f t="shared" si="7"/>
        <v>26</v>
      </c>
      <c r="AQ54" s="101">
        <v>1.71</v>
      </c>
      <c r="AR54" s="99"/>
      <c r="AS54" s="119">
        <f>IF('Submission Template'!$AR$25=1,IF(AND('Submission Template'!$L49="yes",$AK54&gt;1),ROUND((($AJ54*$E54)/($D54-'Submission Template'!$O49))^2+1,1),""),"")</f>
      </c>
      <c r="AT54" s="119">
        <f>IF('Submission Template'!$AS$25=1,IF(AND('Submission Template'!$L49="yes",$AK54&gt;1),ROUND((($AJ54*O54)/(N54-'Submission Template'!T49))^2+1,1),""),"")</f>
      </c>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2:71" ht="12.75">
      <c r="B55" s="57">
        <f>IF('Submission Template'!$AR$25=1,IF(AND('Submission Template'!$Q$10="yes",Calculations!$AK55&lt;&gt;""),MAX($AK55-1,0),$AK55),"")</f>
      </c>
      <c r="C55" s="123">
        <f t="shared" si="8"/>
      </c>
      <c r="D55" s="58">
        <f>IF('Submission Template'!$AR$25=1,IF(AND('Submission Template'!$L50&lt;&gt;"no",'Submission Template'!N50&lt;&gt;""),AVERAGE(AM$28:AM55),""),"")</f>
      </c>
      <c r="E55" s="58">
        <f>IF('Submission Template'!$AR$25=1,IF($AK55&gt;1,IF(AND('Submission Template'!$L50&lt;&gt;"no",'Submission Template'!N50&lt;&gt;""),STDEV(AM$28:AM55),""),""),"")</f>
      </c>
      <c r="F55" s="59">
        <f>IF('Submission Template'!$AR$25=1,IF('Submission Template'!N50&lt;&gt;"",IF('Submission Template'!$L49="no",F54,G54),""),"")</f>
      </c>
      <c r="G55" s="59">
        <f>IF('Submission Template'!$AR$25=1,IF($AH55=1,MAX(IF(AND($AK55=1,'Submission Template'!$L50="yes"),0,IF('Submission Template'!$L50="yes",(F55+'Submission Template'!N50-('Submission Template'!O50+0.25*E55)),G54)),0),""),"")</f>
      </c>
      <c r="H55" s="59">
        <f t="shared" si="0"/>
      </c>
      <c r="I55" s="60">
        <f t="shared" si="1"/>
      </c>
      <c r="J55" s="60">
        <f t="shared" si="2"/>
      </c>
      <c r="K55" s="61">
        <f>IF(G55&lt;&gt;"",IF($AL55=1,IF(AND(J55&lt;&gt;1,I55=1,D55&lt;'Submission Template'!O50),1,0),K54),"")</f>
      </c>
      <c r="L55" s="57">
        <f>IF('Submission Template'!$AS$25=1,IF(AND('Submission Template'!$Q$10="yes",Calculations!$AK55&lt;&gt;""),MAX($AK55-1,0),$AK55),"")</f>
      </c>
      <c r="M55" s="125">
        <f t="shared" si="5"/>
      </c>
      <c r="N55" s="58">
        <f>IF('Submission Template'!$AS$25=1,IF(AND('Submission Template'!$L50&lt;&gt;"no",'Submission Template'!S50&lt;&gt;""),AVERAGE(AN$28:AN55),""),"")</f>
      </c>
      <c r="O55" s="58">
        <f>IF('Submission Template'!$AS$25=1,IF($AK55&gt;1,IF(AND('Submission Template'!$L50&lt;&gt;"no",'Submission Template'!S50&lt;&gt;""),STDEV(AN$28:AN55),""),""),"")</f>
      </c>
      <c r="P55" s="59">
        <f>IF('Submission Template'!$AS$25=1,IF('Submission Template'!S50&lt;&gt;"",IF('Submission Template'!$L49="no",P54,Q54),""),"")</f>
      </c>
      <c r="Q55" s="59">
        <f>IF('Submission Template'!$AS$25=1,IF($AI55=1,MAX(IF(AND($AK55=1,'Submission Template'!$L50="yes"),0,IF('Submission Template'!$L50="yes",(P55+'Submission Template'!S50-('Submission Template'!T50+0.25*O55)),Q54)),0),""),"")</f>
      </c>
      <c r="R55" s="59">
        <f t="shared" si="3"/>
      </c>
      <c r="S55" s="60">
        <f t="shared" si="6"/>
      </c>
      <c r="T55" s="60">
        <f t="shared" si="4"/>
      </c>
      <c r="U55" s="61">
        <f>IF(Q55&lt;&gt;"",IF($AL55=1,IF(AND(T55&lt;&gt;1,S55=1,N55&lt;'Submission Template'!T50),1,0),U54),"")</f>
      </c>
      <c r="V55" s="9"/>
      <c r="W55" s="10">
        <f>IF(AND('Submission Template'!L50="yes",'Submission Template'!Y50="yes"),"Test cannot be invalid AND included in CumSum",IF(OR($G55&gt;$H55,$Q55&gt;$R55),"WARNING: CumSum statistic exceeds Action Limit!",""))</f>
      </c>
      <c r="X55" s="9"/>
      <c r="Y55" s="9"/>
      <c r="Z55" s="9"/>
      <c r="AA55" s="9"/>
      <c r="AB55" s="9"/>
      <c r="AC55" s="9"/>
      <c r="AD55" s="9"/>
      <c r="AE55" s="9"/>
      <c r="AF55" s="9"/>
      <c r="AG55" s="97"/>
      <c r="AH55" s="99">
        <f>IF(AND('Submission Template'!O50&lt;&gt;"",'Submission Template'!N50&lt;&gt;"",'Submission Template'!L50&lt;&gt;""),1,0)</f>
        <v>0</v>
      </c>
      <c r="AI55" s="99">
        <f>IF(AND('Submission Template'!T50&lt;&gt;"",'Submission Template'!S50&lt;&gt;"",'Submission Template'!L50&lt;&gt;""),1,0)</f>
        <v>0</v>
      </c>
      <c r="AJ55" s="99">
        <f t="shared" si="9"/>
      </c>
      <c r="AK55" s="99">
        <f>IF(OR('Submission Template'!N50&lt;&gt;"",'Submission Template'!S50&lt;&gt;""),IF('Submission Template'!L50="yes",AK54+1,AK54),"")</f>
      </c>
      <c r="AL55" s="99">
        <f>IF(OR('Submission Template'!N50&lt;&gt;"",'Submission Template'!S50&lt;&gt;""),IF('Submission Template'!L50="yes",1,0),"")</f>
      </c>
      <c r="AM55" s="99">
        <f>IF(AND('Submission Template'!L50="yes",'Submission Template'!N50&lt;&gt;""),'Submission Template'!N50,"")</f>
      </c>
      <c r="AN55" s="99">
        <f>IF(AND('Submission Template'!L50="yes",'Submission Template'!S50&lt;&gt;""),'Submission Template'!S50,"")</f>
      </c>
      <c r="AO55" s="99"/>
      <c r="AP55" s="99">
        <f t="shared" si="7"/>
        <v>27</v>
      </c>
      <c r="AQ55" s="101">
        <v>1.71</v>
      </c>
      <c r="AR55" s="99"/>
      <c r="AS55" s="119">
        <f>IF('Submission Template'!$AR$25=1,IF(AND('Submission Template'!$L50="yes",$AK55&gt;1),ROUND((($AJ55*$E55)/($D55-'Submission Template'!$O50))^2+1,1),""),"")</f>
      </c>
      <c r="AT55" s="119">
        <f>IF('Submission Template'!$AS$25=1,IF(AND('Submission Template'!$L50="yes",$AK55&gt;1),ROUND((($AJ55*O55)/(N55-'Submission Template'!T50))^2+1,1),""),"")</f>
      </c>
      <c r="AU55" s="9"/>
      <c r="AV55" s="9"/>
      <c r="AW55" s="9"/>
      <c r="AX55" s="9"/>
      <c r="AY55" s="9"/>
      <c r="AZ55" s="9"/>
      <c r="BA55" s="9"/>
      <c r="BB55" s="9"/>
      <c r="BC55" s="9"/>
      <c r="BD55" s="9"/>
      <c r="BE55" s="9"/>
      <c r="BF55" s="9"/>
      <c r="BG55" s="9"/>
      <c r="BH55" s="9"/>
      <c r="BI55" s="9"/>
      <c r="BJ55" s="9"/>
      <c r="BK55" s="9"/>
      <c r="BL55" s="9"/>
      <c r="BM55" s="9"/>
      <c r="BN55" s="9"/>
      <c r="BO55" s="9"/>
      <c r="BP55" s="9"/>
      <c r="BQ55" s="9"/>
      <c r="BR55" s="9"/>
      <c r="BS55" s="9"/>
    </row>
    <row r="56" spans="2:71" ht="12.75">
      <c r="B56" s="57">
        <f>IF('Submission Template'!$AR$25=1,IF(AND('Submission Template'!$Q$10="yes",Calculations!$AK56&lt;&gt;""),MAX($AK56-1,0),$AK56),"")</f>
      </c>
      <c r="C56" s="123">
        <f t="shared" si="8"/>
      </c>
      <c r="D56" s="58">
        <f>IF('Submission Template'!$AR$25=1,IF(AND('Submission Template'!$L51&lt;&gt;"no",'Submission Template'!N51&lt;&gt;""),AVERAGE(AM$28:AM56),""),"")</f>
      </c>
      <c r="E56" s="58">
        <f>IF('Submission Template'!$AR$25=1,IF($AK56&gt;1,IF(AND('Submission Template'!$L51&lt;&gt;"no",'Submission Template'!N51&lt;&gt;""),STDEV(AM$28:AM56),""),""),"")</f>
      </c>
      <c r="F56" s="59">
        <f>IF('Submission Template'!$AR$25=1,IF('Submission Template'!N51&lt;&gt;"",IF('Submission Template'!$L50="no",F55,G55),""),"")</f>
      </c>
      <c r="G56" s="59">
        <f>IF('Submission Template'!$AR$25=1,IF($AH56=1,MAX(IF(AND($AK56=1,'Submission Template'!$L51="yes"),0,IF('Submission Template'!$L51="yes",(F56+'Submission Template'!N51-('Submission Template'!O51+0.25*E56)),G55)),0),""),"")</f>
      </c>
      <c r="H56" s="59">
        <f aca="true" t="shared" si="10" ref="H56:H75">IF(G56&lt;&gt;"",IF(E56&lt;&gt;"",5*E56,H55),"")</f>
      </c>
      <c r="I56" s="60">
        <f aca="true" t="shared" si="11" ref="I56:I75">IF(G56&lt;&gt;"",IF(OR(B56&gt;=C56,I55=1),1,0),"")</f>
      </c>
      <c r="J56" s="60">
        <f aca="true" t="shared" si="12" ref="J56:J75">IF(G56&lt;&gt;"",IF(AND(AND(G55&gt;H55,G56&gt;H56),B55&lt;&gt;B56),1,IF(J55=1,1,0)),"")</f>
      </c>
      <c r="K56" s="61">
        <f>IF(G56&lt;&gt;"",IF($AL56=1,IF(AND(J56&lt;&gt;1,I56=1,D56&lt;'Submission Template'!O51),1,0),K55),"")</f>
      </c>
      <c r="L56" s="57">
        <f>IF('Submission Template'!$AS$25=1,IF(AND('Submission Template'!$Q$10="yes",Calculations!$AK56&lt;&gt;""),MAX($AK56-1,0),$AK56),"")</f>
      </c>
      <c r="M56" s="125">
        <f t="shared" si="5"/>
      </c>
      <c r="N56" s="58">
        <f>IF('Submission Template'!$AS$25=1,IF(AND('Submission Template'!$L51&lt;&gt;"no",'Submission Template'!S51&lt;&gt;""),AVERAGE(AN$28:AN56),""),"")</f>
      </c>
      <c r="O56" s="58">
        <f>IF('Submission Template'!$AS$25=1,IF($AK56&gt;1,IF(AND('Submission Template'!$L51&lt;&gt;"no",'Submission Template'!S51&lt;&gt;""),STDEV(AN$28:AN56),""),""),"")</f>
      </c>
      <c r="P56" s="59">
        <f>IF('Submission Template'!$AS$25=1,IF('Submission Template'!S51&lt;&gt;"",IF('Submission Template'!$L50="no",P55,Q55),""),"")</f>
      </c>
      <c r="Q56" s="59">
        <f>IF('Submission Template'!$AS$25=1,IF($AI56=1,MAX(IF(AND($AK56=1,'Submission Template'!$L51="yes"),0,IF('Submission Template'!$L51="yes",(P56+'Submission Template'!S51-('Submission Template'!T51+0.25*O56)),Q55)),0),""),"")</f>
      </c>
      <c r="R56" s="59">
        <f aca="true" t="shared" si="13" ref="R56:R75">IF(Q56&lt;&gt;"",IF(O56&lt;&gt;"",5*O56,R55),"")</f>
      </c>
      <c r="S56" s="60">
        <f t="shared" si="6"/>
      </c>
      <c r="T56" s="60">
        <f aca="true" t="shared" si="14" ref="T56:T75">IF(Q56&lt;&gt;"",IF(AND(AND(Q55&gt;R55,Q56&gt;R56),L55&lt;&gt;L56),1,IF(T55=1,1,0)),"")</f>
      </c>
      <c r="U56" s="61">
        <f>IF(Q56&lt;&gt;"",IF($AL56=1,IF(AND(T56&lt;&gt;1,S56=1,N56&lt;'Submission Template'!T51),1,0),U55),"")</f>
      </c>
      <c r="V56" s="9"/>
      <c r="W56" s="10">
        <f>IF(AND('Submission Template'!L51="yes",'Submission Template'!Y51="yes"),"Test cannot be invalid AND included in CumSum",IF(OR($G56&gt;$H56,$Q56&gt;$R56),"WARNING: CumSum statistic exceeds Action Limit!",""))</f>
      </c>
      <c r="X56" s="9"/>
      <c r="Y56" s="9"/>
      <c r="Z56" s="9"/>
      <c r="AA56" s="9"/>
      <c r="AB56" s="9"/>
      <c r="AC56" s="9"/>
      <c r="AD56" s="9"/>
      <c r="AE56" s="9"/>
      <c r="AF56" s="9"/>
      <c r="AG56" s="97"/>
      <c r="AH56" s="99">
        <f>IF(AND('Submission Template'!O51&lt;&gt;"",'Submission Template'!N51&lt;&gt;"",'Submission Template'!L51&lt;&gt;""),1,0)</f>
        <v>0</v>
      </c>
      <c r="AI56" s="99">
        <f>IF(AND('Submission Template'!T51&lt;&gt;"",'Submission Template'!S51&lt;&gt;"",'Submission Template'!L51&lt;&gt;""),1,0)</f>
        <v>0</v>
      </c>
      <c r="AJ56" s="99">
        <f t="shared" si="9"/>
      </c>
      <c r="AK56" s="99">
        <f>IF(OR('Submission Template'!N51&lt;&gt;"",'Submission Template'!S51&lt;&gt;""),IF('Submission Template'!L51="yes",AK55+1,AK55),"")</f>
      </c>
      <c r="AL56" s="99">
        <f>IF(OR('Submission Template'!N51&lt;&gt;"",'Submission Template'!S51&lt;&gt;""),IF('Submission Template'!L51="yes",1,0),"")</f>
      </c>
      <c r="AM56" s="99">
        <f>IF(AND('Submission Template'!L51="yes",'Submission Template'!N51&lt;&gt;""),'Submission Template'!N51,"")</f>
      </c>
      <c r="AN56" s="99">
        <f>IF(AND('Submission Template'!L51="yes",'Submission Template'!S51&lt;&gt;""),'Submission Template'!S51,"")</f>
      </c>
      <c r="AO56" s="99"/>
      <c r="AP56" s="99">
        <f t="shared" si="7"/>
        <v>28</v>
      </c>
      <c r="AQ56" s="101">
        <v>1.7</v>
      </c>
      <c r="AR56" s="99"/>
      <c r="AS56" s="119">
        <f>IF('Submission Template'!$AR$25=1,IF(AND('Submission Template'!$L51="yes",$AK56&gt;1),ROUND((($AJ56*$E56)/($D56-'Submission Template'!$O51))^2+1,1),""),"")</f>
      </c>
      <c r="AT56" s="119">
        <f>IF('Submission Template'!$AS$25=1,IF(AND('Submission Template'!$L51="yes",$AK56&gt;1),ROUND((($AJ56*O56)/(N56-'Submission Template'!T51))^2+1,1),""),"")</f>
      </c>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row r="57" spans="2:71" ht="12.75">
      <c r="B57" s="57">
        <f>IF('Submission Template'!$AR$25=1,IF(AND('Submission Template'!$Q$10="yes",Calculations!$AK57&lt;&gt;""),MAX($AK57-1,0),$AK57),"")</f>
      </c>
      <c r="C57" s="123">
        <f t="shared" si="8"/>
      </c>
      <c r="D57" s="58">
        <f>IF('Submission Template'!$AR$25=1,IF(AND('Submission Template'!$L52&lt;&gt;"no",'Submission Template'!N52&lt;&gt;""),AVERAGE(AM$28:AM57),""),"")</f>
      </c>
      <c r="E57" s="58">
        <f>IF('Submission Template'!$AR$25=1,IF($AK57&gt;1,IF(AND('Submission Template'!$L52&lt;&gt;"no",'Submission Template'!N52&lt;&gt;""),STDEV(AM$28:AM57),""),""),"")</f>
      </c>
      <c r="F57" s="59">
        <f>IF('Submission Template'!$AR$25=1,IF('Submission Template'!N52&lt;&gt;"",IF('Submission Template'!$L51="no",F56,G56),""),"")</f>
      </c>
      <c r="G57" s="59">
        <f>IF('Submission Template'!$AR$25=1,IF($AH57=1,MAX(IF(AND($AK57=1,'Submission Template'!$L52="yes"),0,IF('Submission Template'!$L52="yes",(F57+'Submission Template'!N52-('Submission Template'!O52+0.25*E57)),G56)),0),""),"")</f>
      </c>
      <c r="H57" s="59">
        <f t="shared" si="10"/>
      </c>
      <c r="I57" s="60">
        <f t="shared" si="11"/>
      </c>
      <c r="J57" s="60">
        <f t="shared" si="12"/>
      </c>
      <c r="K57" s="61">
        <f>IF(G57&lt;&gt;"",IF($AL57=1,IF(AND(J57&lt;&gt;1,I57=1,D57&lt;'Submission Template'!O52),1,0),K56),"")</f>
      </c>
      <c r="L57" s="57">
        <f>IF('Submission Template'!$AS$25=1,IF(AND('Submission Template'!$Q$10="yes",Calculations!$AK57&lt;&gt;""),MAX($AK57-1,0),$AK57),"")</f>
      </c>
      <c r="M57" s="125">
        <f t="shared" si="5"/>
      </c>
      <c r="N57" s="58">
        <f>IF('Submission Template'!$AS$25=1,IF(AND('Submission Template'!$L52&lt;&gt;"no",'Submission Template'!S52&lt;&gt;""),AVERAGE(AN$28:AN57),""),"")</f>
      </c>
      <c r="O57" s="58">
        <f>IF('Submission Template'!$AS$25=1,IF($AK57&gt;1,IF(AND('Submission Template'!$L52&lt;&gt;"no",'Submission Template'!S52&lt;&gt;""),STDEV(AN$28:AN57),""),""),"")</f>
      </c>
      <c r="P57" s="59">
        <f>IF('Submission Template'!$AS$25=1,IF('Submission Template'!S52&lt;&gt;"",IF('Submission Template'!$L51="no",P56,Q56),""),"")</f>
      </c>
      <c r="Q57" s="59">
        <f>IF('Submission Template'!$AS$25=1,IF($AI57=1,MAX(IF(AND($AK57=1,'Submission Template'!$L52="yes"),0,IF('Submission Template'!$L52="yes",(P57+'Submission Template'!S52-('Submission Template'!T52+0.25*O57)),Q56)),0),""),"")</f>
      </c>
      <c r="R57" s="59">
        <f t="shared" si="13"/>
      </c>
      <c r="S57" s="60">
        <f t="shared" si="6"/>
      </c>
      <c r="T57" s="60">
        <f t="shared" si="14"/>
      </c>
      <c r="U57" s="61">
        <f>IF(Q57&lt;&gt;"",IF($AL57=1,IF(AND(T57&lt;&gt;1,S57=1,N57&lt;'Submission Template'!T52),1,0),U56),"")</f>
      </c>
      <c r="V57" s="9"/>
      <c r="W57" s="10">
        <f>IF(AND('Submission Template'!L52="yes",'Submission Template'!Y52="yes"),"Test cannot be invalid AND included in CumSum",IF(OR($G57&gt;$H57,$Q57&gt;$R57),"WARNING: CumSum statistic exceeds Action Limit!",""))</f>
      </c>
      <c r="X57" s="9"/>
      <c r="Y57" s="9"/>
      <c r="Z57" s="9"/>
      <c r="AA57" s="9"/>
      <c r="AB57" s="9"/>
      <c r="AC57" s="9"/>
      <c r="AD57" s="9"/>
      <c r="AE57" s="9"/>
      <c r="AF57" s="9"/>
      <c r="AG57" s="97"/>
      <c r="AH57" s="99">
        <f>IF(AND('Submission Template'!O52&lt;&gt;"",'Submission Template'!N52&lt;&gt;"",'Submission Template'!L52&lt;&gt;""),1,0)</f>
        <v>0</v>
      </c>
      <c r="AI57" s="99">
        <f>IF(AND('Submission Template'!T52&lt;&gt;"",'Submission Template'!S52&lt;&gt;"",'Submission Template'!L52&lt;&gt;""),1,0)</f>
        <v>0</v>
      </c>
      <c r="AJ57" s="99">
        <f t="shared" si="9"/>
      </c>
      <c r="AK57" s="99">
        <f>IF(OR('Submission Template'!N52&lt;&gt;"",'Submission Template'!S52&lt;&gt;""),IF('Submission Template'!L52="yes",AK56+1,AK56),"")</f>
      </c>
      <c r="AL57" s="99">
        <f>IF(OR('Submission Template'!N52&lt;&gt;"",'Submission Template'!S52&lt;&gt;""),IF('Submission Template'!L52="yes",1,0),"")</f>
      </c>
      <c r="AM57" s="99">
        <f>IF(AND('Submission Template'!L52="yes",'Submission Template'!N52&lt;&gt;""),'Submission Template'!N52,"")</f>
      </c>
      <c r="AN57" s="99">
        <f>IF(AND('Submission Template'!L52="yes",'Submission Template'!S52&lt;&gt;""),'Submission Template'!S52,"")</f>
      </c>
      <c r="AO57" s="99"/>
      <c r="AP57" s="99">
        <f t="shared" si="7"/>
        <v>29</v>
      </c>
      <c r="AQ57" s="101">
        <v>1.7</v>
      </c>
      <c r="AR57" s="99"/>
      <c r="AS57" s="119">
        <f>IF('Submission Template'!$AR$25=1,IF(AND('Submission Template'!$L52="yes",$AK57&gt;1),ROUND((($AJ57*$E57)/($D57-'Submission Template'!$O52))^2+1,1),""),"")</f>
      </c>
      <c r="AT57" s="119">
        <f>IF('Submission Template'!$AS$25=1,IF(AND('Submission Template'!$L52="yes",$AK57&gt;1),ROUND((($AJ57*O57)/(N57-'Submission Template'!T52))^2+1,1),""),"")</f>
      </c>
      <c r="AU57" s="9"/>
      <c r="AV57" s="9"/>
      <c r="AW57" s="9"/>
      <c r="AX57" s="9"/>
      <c r="AY57" s="9"/>
      <c r="AZ57" s="9"/>
      <c r="BA57" s="9"/>
      <c r="BB57" s="9"/>
      <c r="BC57" s="9"/>
      <c r="BD57" s="9"/>
      <c r="BE57" s="9"/>
      <c r="BF57" s="9"/>
      <c r="BG57" s="9"/>
      <c r="BH57" s="9"/>
      <c r="BI57" s="9"/>
      <c r="BJ57" s="9"/>
      <c r="BK57" s="9"/>
      <c r="BL57" s="9"/>
      <c r="BM57" s="9"/>
      <c r="BN57" s="9"/>
      <c r="BO57" s="9"/>
      <c r="BP57" s="9"/>
      <c r="BQ57" s="9"/>
      <c r="BR57" s="9"/>
      <c r="BS57" s="9"/>
    </row>
    <row r="58" spans="2:71" ht="12.75">
      <c r="B58" s="57">
        <f>IF('Submission Template'!$AR$25=1,IF(AND('Submission Template'!$Q$10="yes",Calculations!$AK58&lt;&gt;""),MAX($AK58-1,0),$AK58),"")</f>
      </c>
      <c r="C58" s="123">
        <f t="shared" si="8"/>
      </c>
      <c r="D58" s="58">
        <f>IF('Submission Template'!$AR$25=1,IF(AND('Submission Template'!$L53&lt;&gt;"no",'Submission Template'!N53&lt;&gt;""),AVERAGE(AM$28:AM58),""),"")</f>
      </c>
      <c r="E58" s="58">
        <f>IF('Submission Template'!$AR$25=1,IF($AK58&gt;1,IF(AND('Submission Template'!$L53&lt;&gt;"no",'Submission Template'!N53&lt;&gt;""),STDEV(AM$28:AM58),""),""),"")</f>
      </c>
      <c r="F58" s="59">
        <f>IF('Submission Template'!$AR$25=1,IF('Submission Template'!N53&lt;&gt;"",IF('Submission Template'!$L52="no",F57,G57),""),"")</f>
      </c>
      <c r="G58" s="59">
        <f>IF('Submission Template'!$AR$25=1,IF($AH58=1,MAX(IF(AND($AK58=1,'Submission Template'!$L53="yes"),0,IF('Submission Template'!$L53="yes",(F58+'Submission Template'!N53-('Submission Template'!O53+0.25*E58)),G57)),0),""),"")</f>
      </c>
      <c r="H58" s="59">
        <f t="shared" si="10"/>
      </c>
      <c r="I58" s="60">
        <f t="shared" si="11"/>
      </c>
      <c r="J58" s="60">
        <f t="shared" si="12"/>
      </c>
      <c r="K58" s="61">
        <f>IF(G58&lt;&gt;"",IF($AL58=1,IF(AND(J58&lt;&gt;1,I58=1,D58&lt;'Submission Template'!O53),1,0),K57),"")</f>
      </c>
      <c r="L58" s="57">
        <f>IF('Submission Template'!$AS$25=1,IF(AND('Submission Template'!$Q$10="yes",Calculations!$AK58&lt;&gt;""),MAX($AK58-1,0),$AK58),"")</f>
      </c>
      <c r="M58" s="125">
        <f t="shared" si="5"/>
      </c>
      <c r="N58" s="58">
        <f>IF('Submission Template'!$AS$25=1,IF(AND('Submission Template'!$L53&lt;&gt;"no",'Submission Template'!S53&lt;&gt;""),AVERAGE(AN$28:AN58),""),"")</f>
      </c>
      <c r="O58" s="58">
        <f>IF('Submission Template'!$AS$25=1,IF($AK58&gt;1,IF(AND('Submission Template'!$L53&lt;&gt;"no",'Submission Template'!S53&lt;&gt;""),STDEV(AN$28:AN58),""),""),"")</f>
      </c>
      <c r="P58" s="59">
        <f>IF('Submission Template'!$AS$25=1,IF('Submission Template'!S53&lt;&gt;"",IF('Submission Template'!$L52="no",P57,Q57),""),"")</f>
      </c>
      <c r="Q58" s="59">
        <f>IF('Submission Template'!$AS$25=1,IF($AI58=1,MAX(IF(AND($AK58=1,'Submission Template'!$L53="yes"),0,IF('Submission Template'!$L53="yes",(P58+'Submission Template'!S53-('Submission Template'!T53+0.25*O58)),Q57)),0),""),"")</f>
      </c>
      <c r="R58" s="59">
        <f t="shared" si="13"/>
      </c>
      <c r="S58" s="60">
        <f t="shared" si="6"/>
      </c>
      <c r="T58" s="60">
        <f t="shared" si="14"/>
      </c>
      <c r="U58" s="61">
        <f>IF(Q58&lt;&gt;"",IF($AL58=1,IF(AND(T58&lt;&gt;1,S58=1,N58&lt;'Submission Template'!T53),1,0),U57),"")</f>
      </c>
      <c r="V58" s="9"/>
      <c r="W58" s="10">
        <f>IF(AND('Submission Template'!L53="yes",'Submission Template'!Y53="yes"),"Test cannot be invalid AND included in CumSum",IF(OR($G58&gt;$H58,$Q58&gt;$R58),"WARNING: CumSum statistic exceeds Action Limit!",""))</f>
      </c>
      <c r="X58" s="9"/>
      <c r="Y58" s="9"/>
      <c r="Z58" s="9"/>
      <c r="AA58" s="9"/>
      <c r="AB58" s="9"/>
      <c r="AC58" s="9"/>
      <c r="AD58" s="9"/>
      <c r="AE58" s="9"/>
      <c r="AF58" s="9"/>
      <c r="AG58" s="97"/>
      <c r="AH58" s="99">
        <f>IF(AND('Submission Template'!O53&lt;&gt;"",'Submission Template'!N53&lt;&gt;"",'Submission Template'!L53&lt;&gt;""),1,0)</f>
        <v>0</v>
      </c>
      <c r="AI58" s="99">
        <f>IF(AND('Submission Template'!T53&lt;&gt;"",'Submission Template'!S53&lt;&gt;"",'Submission Template'!L53&lt;&gt;""),1,0)</f>
        <v>0</v>
      </c>
      <c r="AJ58" s="99">
        <f t="shared" si="9"/>
      </c>
      <c r="AK58" s="99">
        <f>IF(OR('Submission Template'!N53&lt;&gt;"",'Submission Template'!S53&lt;&gt;""),IF('Submission Template'!L53="yes",AK57+1,AK57),"")</f>
      </c>
      <c r="AL58" s="99">
        <f>IF(OR('Submission Template'!N53&lt;&gt;"",'Submission Template'!S53&lt;&gt;""),IF('Submission Template'!L53="yes",1,0),"")</f>
      </c>
      <c r="AM58" s="99">
        <f>IF(AND('Submission Template'!L53="yes",'Submission Template'!N53&lt;&gt;""),'Submission Template'!N53,"")</f>
      </c>
      <c r="AN58" s="99">
        <f>IF(AND('Submission Template'!L53="yes",'Submission Template'!S53&lt;&gt;""),'Submission Template'!S53,"")</f>
      </c>
      <c r="AO58" s="99"/>
      <c r="AP58" s="99">
        <f t="shared" si="7"/>
        <v>30</v>
      </c>
      <c r="AQ58" s="101">
        <v>1.7</v>
      </c>
      <c r="AR58" s="99"/>
      <c r="AS58" s="119">
        <f>IF('Submission Template'!$AR$25=1,IF(AND('Submission Template'!$L53="yes",$AK58&gt;1),ROUND((($AJ58*$E58)/($D58-'Submission Template'!$O53))^2+1,1),""),"")</f>
      </c>
      <c r="AT58" s="119">
        <f>IF('Submission Template'!$AS$25=1,IF(AND('Submission Template'!$L53="yes",$AK58&gt;1),ROUND((($AJ58*O58)/(N58-'Submission Template'!T53))^2+1,1),""),"")</f>
      </c>
      <c r="AU58" s="9"/>
      <c r="AV58" s="9"/>
      <c r="AW58" s="9"/>
      <c r="AX58" s="9"/>
      <c r="AY58" s="9"/>
      <c r="AZ58" s="9"/>
      <c r="BA58" s="9"/>
      <c r="BB58" s="9"/>
      <c r="BC58" s="9"/>
      <c r="BD58" s="9"/>
      <c r="BE58" s="9"/>
      <c r="BF58" s="9"/>
      <c r="BG58" s="9"/>
      <c r="BH58" s="9"/>
      <c r="BI58" s="9"/>
      <c r="BJ58" s="9"/>
      <c r="BK58" s="9"/>
      <c r="BL58" s="9"/>
      <c r="BM58" s="9"/>
      <c r="BN58" s="9"/>
      <c r="BO58" s="9"/>
      <c r="BP58" s="9"/>
      <c r="BQ58" s="9"/>
      <c r="BR58" s="9"/>
      <c r="BS58" s="9"/>
    </row>
    <row r="59" spans="2:71" ht="12.75">
      <c r="B59" s="57">
        <f>IF('Submission Template'!$AR$25=1,IF(AND('Submission Template'!$Q$10="yes",Calculations!$AK59&lt;&gt;""),MAX($AK59-1,0),$AK59),"")</f>
      </c>
      <c r="C59" s="123">
        <f t="shared" si="8"/>
      </c>
      <c r="D59" s="58">
        <f>IF('Submission Template'!$AR$25=1,IF(AND('Submission Template'!$L54&lt;&gt;"no",'Submission Template'!N54&lt;&gt;""),AVERAGE(AM$28:AM59),""),"")</f>
      </c>
      <c r="E59" s="58">
        <f>IF('Submission Template'!$AR$25=1,IF($AK59&gt;1,IF(AND('Submission Template'!$L54&lt;&gt;"no",'Submission Template'!N54&lt;&gt;""),STDEV(AM$28:AM59),""),""),"")</f>
      </c>
      <c r="F59" s="59">
        <f>IF('Submission Template'!$AR$25=1,IF('Submission Template'!N54&lt;&gt;"",IF('Submission Template'!$L53="no",F58,G58),""),"")</f>
      </c>
      <c r="G59" s="59">
        <f>IF('Submission Template'!$AR$25=1,IF($AH59=1,MAX(IF(AND($AK59=1,'Submission Template'!$L54="yes"),0,IF('Submission Template'!$L54="yes",(F59+'Submission Template'!N54-('Submission Template'!O54+0.25*E59)),G58)),0),""),"")</f>
      </c>
      <c r="H59" s="59">
        <f t="shared" si="10"/>
      </c>
      <c r="I59" s="60">
        <f t="shared" si="11"/>
      </c>
      <c r="J59" s="60">
        <f t="shared" si="12"/>
      </c>
      <c r="K59" s="61">
        <f>IF(G59&lt;&gt;"",IF($AL59=1,IF(AND(J59&lt;&gt;1,I59=1,D59&lt;'Submission Template'!O54),1,0),K58),"")</f>
      </c>
      <c r="L59" s="57">
        <f>IF('Submission Template'!$AS$25=1,IF(AND('Submission Template'!$Q$10="yes",Calculations!$AK59&lt;&gt;""),MAX($AK59-1,0),$AK59),"")</f>
      </c>
      <c r="M59" s="125">
        <f t="shared" si="5"/>
      </c>
      <c r="N59" s="58">
        <f>IF('Submission Template'!$AS$25=1,IF(AND('Submission Template'!$L54&lt;&gt;"no",'Submission Template'!S54&lt;&gt;""),AVERAGE(AN$28:AN59),""),"")</f>
      </c>
      <c r="O59" s="58">
        <f>IF('Submission Template'!$AS$25=1,IF($AK59&gt;1,IF(AND('Submission Template'!$L54&lt;&gt;"no",'Submission Template'!S54&lt;&gt;""),STDEV(AN$28:AN59),""),""),"")</f>
      </c>
      <c r="P59" s="59">
        <f>IF('Submission Template'!$AS$25=1,IF('Submission Template'!S54&lt;&gt;"",IF('Submission Template'!$L53="no",P58,Q58),""),"")</f>
      </c>
      <c r="Q59" s="59">
        <f>IF('Submission Template'!$AS$25=1,IF($AI59=1,MAX(IF(AND($AK59=1,'Submission Template'!$L54="yes"),0,IF('Submission Template'!$L54="yes",(P59+'Submission Template'!S54-('Submission Template'!T54+0.25*O59)),Q58)),0),""),"")</f>
      </c>
      <c r="R59" s="59">
        <f t="shared" si="13"/>
      </c>
      <c r="S59" s="60">
        <f t="shared" si="6"/>
      </c>
      <c r="T59" s="60">
        <f t="shared" si="14"/>
      </c>
      <c r="U59" s="61">
        <f>IF(Q59&lt;&gt;"",IF($AL59=1,IF(AND(T59&lt;&gt;1,S59=1,N59&lt;'Submission Template'!T54),1,0),U58),"")</f>
      </c>
      <c r="V59" s="9"/>
      <c r="W59" s="10">
        <f>IF(AND('Submission Template'!L54="yes",'Submission Template'!Y54="yes"),"Test cannot be invalid AND included in CumSum",IF(OR($G59&gt;$H59,$Q59&gt;$R59),"WARNING: CumSum statistic exceeds Action Limit!",""))</f>
      </c>
      <c r="X59" s="9"/>
      <c r="Y59" s="9"/>
      <c r="Z59" s="9"/>
      <c r="AA59" s="9"/>
      <c r="AB59" s="9"/>
      <c r="AC59" s="9"/>
      <c r="AD59" s="9"/>
      <c r="AE59" s="9"/>
      <c r="AF59" s="9"/>
      <c r="AG59" s="97"/>
      <c r="AH59" s="99">
        <f>IF(AND('Submission Template'!O54&lt;&gt;"",'Submission Template'!N54&lt;&gt;"",'Submission Template'!L54&lt;&gt;""),1,0)</f>
        <v>0</v>
      </c>
      <c r="AI59" s="99">
        <f>IF(AND('Submission Template'!T54&lt;&gt;"",'Submission Template'!S54&lt;&gt;"",'Submission Template'!L54&lt;&gt;""),1,0)</f>
        <v>0</v>
      </c>
      <c r="AJ59" s="99">
        <f t="shared" si="9"/>
      </c>
      <c r="AK59" s="99">
        <f>IF(OR('Submission Template'!N54&lt;&gt;"",'Submission Template'!S54&lt;&gt;""),IF('Submission Template'!L54="yes",AK58+1,AK58),"")</f>
      </c>
      <c r="AL59" s="99">
        <f>IF(OR('Submission Template'!N54&lt;&gt;"",'Submission Template'!S54&lt;&gt;""),IF('Submission Template'!L54="yes",1,0),"")</f>
      </c>
      <c r="AM59" s="99">
        <f>IF(AND('Submission Template'!L54="yes",'Submission Template'!N54&lt;&gt;""),'Submission Template'!N54,"")</f>
      </c>
      <c r="AN59" s="99">
        <f>IF(AND('Submission Template'!L54="yes",'Submission Template'!S54&lt;&gt;""),'Submission Template'!S54,"")</f>
      </c>
      <c r="AO59" s="99"/>
      <c r="AP59" s="99"/>
      <c r="AQ59" s="101"/>
      <c r="AR59" s="99"/>
      <c r="AS59" s="119">
        <f>IF('Submission Template'!$AR$25=1,IF(AND('Submission Template'!$L54="yes",$AK59&gt;1),ROUND((($AJ59*$E59)/($D59-'Submission Template'!$O54))^2+1,1),""),"")</f>
      </c>
      <c r="AT59" s="119">
        <f>IF('Submission Template'!$AS$25=1,IF(AND('Submission Template'!$L54="yes",$AK59&gt;1),ROUND((($AJ59*O59)/(N59-'Submission Template'!T54))^2+1,1),""),"")</f>
      </c>
      <c r="AU59" s="9"/>
      <c r="AV59" s="9"/>
      <c r="AW59" s="9"/>
      <c r="AX59" s="9"/>
      <c r="AY59" s="9"/>
      <c r="AZ59" s="9"/>
      <c r="BA59" s="9"/>
      <c r="BB59" s="9"/>
      <c r="BC59" s="9"/>
      <c r="BD59" s="9"/>
      <c r="BE59" s="9"/>
      <c r="BF59" s="9"/>
      <c r="BG59" s="9"/>
      <c r="BH59" s="9"/>
      <c r="BI59" s="9"/>
      <c r="BJ59" s="9"/>
      <c r="BK59" s="9"/>
      <c r="BL59" s="9"/>
      <c r="BM59" s="9"/>
      <c r="BN59" s="9"/>
      <c r="BO59" s="9"/>
      <c r="BP59" s="9"/>
      <c r="BQ59" s="9"/>
      <c r="BR59" s="9"/>
      <c r="BS59" s="9"/>
    </row>
    <row r="60" spans="2:71" ht="12.75">
      <c r="B60" s="57">
        <f>IF('Submission Template'!$AR$25=1,IF(AND('Submission Template'!$Q$10="yes",Calculations!$AK60&lt;&gt;""),MAX($AK60-1,0),$AK60),"")</f>
      </c>
      <c r="C60" s="123">
        <f t="shared" si="8"/>
      </c>
      <c r="D60" s="58">
        <f>IF('Submission Template'!$AR$25=1,IF(AND('Submission Template'!$L55&lt;&gt;"no",'Submission Template'!N55&lt;&gt;""),AVERAGE(AM$28:AM60),""),"")</f>
      </c>
      <c r="E60" s="58">
        <f>IF('Submission Template'!$AR$25=1,IF($AK60&gt;1,IF(AND('Submission Template'!$L55&lt;&gt;"no",'Submission Template'!N55&lt;&gt;""),STDEV(AM$28:AM60),""),""),"")</f>
      </c>
      <c r="F60" s="59">
        <f>IF('Submission Template'!$AR$25=1,IF('Submission Template'!N55&lt;&gt;"",IF('Submission Template'!$L54="no",F59,G59),""),"")</f>
      </c>
      <c r="G60" s="59">
        <f>IF('Submission Template'!$AR$25=1,IF($AH60=1,MAX(IF(AND($AK60=1,'Submission Template'!$L55="yes"),0,IF('Submission Template'!$L55="yes",(F60+'Submission Template'!N55-('Submission Template'!O55+0.25*E60)),G59)),0),""),"")</f>
      </c>
      <c r="H60" s="59">
        <f t="shared" si="10"/>
      </c>
      <c r="I60" s="60">
        <f t="shared" si="11"/>
      </c>
      <c r="J60" s="60">
        <f t="shared" si="12"/>
      </c>
      <c r="K60" s="61">
        <f>IF(G60&lt;&gt;"",IF($AL60=1,IF(AND(J60&lt;&gt;1,I60=1,D60&lt;'Submission Template'!O55),1,0),K59),"")</f>
      </c>
      <c r="L60" s="57">
        <f>IF('Submission Template'!$AS$25=1,IF(AND('Submission Template'!$Q$10="yes",Calculations!$AK60&lt;&gt;""),MAX($AK60-1,0),$AK60),"")</f>
      </c>
      <c r="M60" s="125">
        <f t="shared" si="5"/>
      </c>
      <c r="N60" s="58">
        <f>IF('Submission Template'!$AS$25=1,IF(AND('Submission Template'!$L55&lt;&gt;"no",'Submission Template'!S55&lt;&gt;""),AVERAGE(AN$28:AN60),""),"")</f>
      </c>
      <c r="O60" s="58">
        <f>IF('Submission Template'!$AS$25=1,IF($AK60&gt;1,IF(AND('Submission Template'!$L55&lt;&gt;"no",'Submission Template'!S55&lt;&gt;""),STDEV(AN$28:AN60),""),""),"")</f>
      </c>
      <c r="P60" s="59">
        <f>IF('Submission Template'!$AS$25=1,IF('Submission Template'!S55&lt;&gt;"",IF('Submission Template'!$L54="no",P59,Q59),""),"")</f>
      </c>
      <c r="Q60" s="59">
        <f>IF('Submission Template'!$AS$25=1,IF($AI60=1,MAX(IF(AND($AK60=1,'Submission Template'!$L55="yes"),0,IF('Submission Template'!$L55="yes",(P60+'Submission Template'!S55-('Submission Template'!T55+0.25*O60)),Q59)),0),""),"")</f>
      </c>
      <c r="R60" s="59">
        <f t="shared" si="13"/>
      </c>
      <c r="S60" s="60">
        <f t="shared" si="6"/>
      </c>
      <c r="T60" s="60">
        <f t="shared" si="14"/>
      </c>
      <c r="U60" s="61">
        <f>IF(Q60&lt;&gt;"",IF($AL60=1,IF(AND(T60&lt;&gt;1,S60=1,N60&lt;'Submission Template'!T55),1,0),U59),"")</f>
      </c>
      <c r="V60" s="9"/>
      <c r="W60" s="10">
        <f>IF(AND('Submission Template'!L55="yes",'Submission Template'!Y55="yes"),"Test cannot be invalid AND included in CumSum",IF(OR($G60&gt;$H60,$Q60&gt;$R60),"WARNING: CumSum statistic exceeds Action Limit!",""))</f>
      </c>
      <c r="X60" s="9"/>
      <c r="Y60" s="9"/>
      <c r="Z60" s="9"/>
      <c r="AA60" s="9"/>
      <c r="AB60" s="9"/>
      <c r="AC60" s="9"/>
      <c r="AD60" s="9"/>
      <c r="AE60" s="9"/>
      <c r="AF60" s="9"/>
      <c r="AG60" s="97"/>
      <c r="AH60" s="99">
        <f>IF(AND('Submission Template'!O55&lt;&gt;"",'Submission Template'!N55&lt;&gt;"",'Submission Template'!L55&lt;&gt;""),1,0)</f>
        <v>0</v>
      </c>
      <c r="AI60" s="99">
        <f>IF(AND('Submission Template'!T55&lt;&gt;"",'Submission Template'!S55&lt;&gt;"",'Submission Template'!L55&lt;&gt;""),1,0)</f>
        <v>0</v>
      </c>
      <c r="AJ60" s="99">
        <f t="shared" si="9"/>
      </c>
      <c r="AK60" s="99">
        <f>IF(OR('Submission Template'!N55&lt;&gt;"",'Submission Template'!S55&lt;&gt;""),IF('Submission Template'!L55="yes",AK59+1,AK59),"")</f>
      </c>
      <c r="AL60" s="99">
        <f>IF(OR('Submission Template'!N55&lt;&gt;"",'Submission Template'!S55&lt;&gt;""),IF('Submission Template'!L55="yes",1,0),"")</f>
      </c>
      <c r="AM60" s="99">
        <f>IF(AND('Submission Template'!L55="yes",'Submission Template'!N55&lt;&gt;""),'Submission Template'!N55,"")</f>
      </c>
      <c r="AN60" s="99">
        <f>IF(AND('Submission Template'!L55="yes",'Submission Template'!S55&lt;&gt;""),'Submission Template'!S55,"")</f>
      </c>
      <c r="AO60" s="99"/>
      <c r="AP60" s="99"/>
      <c r="AQ60" s="101"/>
      <c r="AR60" s="99"/>
      <c r="AS60" s="119">
        <f>IF('Submission Template'!$AR$25=1,IF(AND('Submission Template'!$L55="yes",$AK60&gt;1),ROUND((($AJ60*$E60)/($D60-'Submission Template'!$O55))^2+1,1),""),"")</f>
      </c>
      <c r="AT60" s="119">
        <f>IF('Submission Template'!$AS$25=1,IF(AND('Submission Template'!$L55="yes",$AK60&gt;1),ROUND((($AJ60*O60)/(N60-'Submission Template'!T55))^2+1,1),""),"")</f>
      </c>
      <c r="AU60" s="9"/>
      <c r="AV60" s="9"/>
      <c r="AW60" s="9"/>
      <c r="AX60" s="9"/>
      <c r="AY60" s="9"/>
      <c r="AZ60" s="9"/>
      <c r="BA60" s="9"/>
      <c r="BB60" s="9"/>
      <c r="BC60" s="9"/>
      <c r="BD60" s="9"/>
      <c r="BE60" s="9"/>
      <c r="BF60" s="9"/>
      <c r="BG60" s="9"/>
      <c r="BH60" s="9"/>
      <c r="BI60" s="9"/>
      <c r="BJ60" s="9"/>
      <c r="BK60" s="9"/>
      <c r="BL60" s="9"/>
      <c r="BM60" s="9"/>
      <c r="BN60" s="9"/>
      <c r="BO60" s="9"/>
      <c r="BP60" s="9"/>
      <c r="BQ60" s="9"/>
      <c r="BR60" s="9"/>
      <c r="BS60" s="9"/>
    </row>
    <row r="61" spans="2:71" ht="12.75">
      <c r="B61" s="57">
        <f>IF('Submission Template'!$AR$25=1,IF(AND('Submission Template'!$Q$10="yes",Calculations!$AK61&lt;&gt;""),MAX($AK61-1,0),$AK61),"")</f>
      </c>
      <c r="C61" s="123">
        <f t="shared" si="8"/>
      </c>
      <c r="D61" s="58">
        <f>IF('Submission Template'!$AR$25=1,IF(AND('Submission Template'!$L56&lt;&gt;"no",'Submission Template'!N56&lt;&gt;""),AVERAGE(AM$28:AM61),""),"")</f>
      </c>
      <c r="E61" s="58">
        <f>IF('Submission Template'!$AR$25=1,IF($AK61&gt;1,IF(AND('Submission Template'!$L56&lt;&gt;"no",'Submission Template'!N56&lt;&gt;""),STDEV(AM$28:AM61),""),""),"")</f>
      </c>
      <c r="F61" s="59">
        <f>IF('Submission Template'!$AR$25=1,IF('Submission Template'!N56&lt;&gt;"",IF('Submission Template'!$L55="no",F60,G60),""),"")</f>
      </c>
      <c r="G61" s="59">
        <f>IF('Submission Template'!$AR$25=1,IF($AH61=1,MAX(IF(AND($AK61=1,'Submission Template'!$L56="yes"),0,IF('Submission Template'!$L56="yes",(F61+'Submission Template'!N56-('Submission Template'!O56+0.25*E61)),G60)),0),""),"")</f>
      </c>
      <c r="H61" s="59">
        <f t="shared" si="10"/>
      </c>
      <c r="I61" s="60">
        <f t="shared" si="11"/>
      </c>
      <c r="J61" s="60">
        <f t="shared" si="12"/>
      </c>
      <c r="K61" s="61">
        <f>IF(G61&lt;&gt;"",IF($AL61=1,IF(AND(J61&lt;&gt;1,I61=1,D61&lt;'Submission Template'!O56),1,0),K60),"")</f>
      </c>
      <c r="L61" s="57">
        <f>IF('Submission Template'!$AS$25=1,IF(AND('Submission Template'!$Q$10="yes",Calculations!$AK61&lt;&gt;""),MAX($AK61-1,0),$AK61),"")</f>
      </c>
      <c r="M61" s="125">
        <f t="shared" si="5"/>
      </c>
      <c r="N61" s="58">
        <f>IF('Submission Template'!$AS$25=1,IF(AND('Submission Template'!$L56&lt;&gt;"no",'Submission Template'!S56&lt;&gt;""),AVERAGE(AN$28:AN61),""),"")</f>
      </c>
      <c r="O61" s="58">
        <f>IF('Submission Template'!$AS$25=1,IF($AK61&gt;1,IF(AND('Submission Template'!$L56&lt;&gt;"no",'Submission Template'!S56&lt;&gt;""),STDEV(AN$28:AN61),""),""),"")</f>
      </c>
      <c r="P61" s="59">
        <f>IF('Submission Template'!$AS$25=1,IF('Submission Template'!S56&lt;&gt;"",IF('Submission Template'!$L55="no",P60,Q60),""),"")</f>
      </c>
      <c r="Q61" s="59">
        <f>IF('Submission Template'!$AS$25=1,IF($AI61=1,MAX(IF(AND($AK61=1,'Submission Template'!$L56="yes"),0,IF('Submission Template'!$L56="yes",(P61+'Submission Template'!S56-('Submission Template'!T56+0.25*O61)),Q60)),0),""),"")</f>
      </c>
      <c r="R61" s="59">
        <f t="shared" si="13"/>
      </c>
      <c r="S61" s="60">
        <f t="shared" si="6"/>
      </c>
      <c r="T61" s="60">
        <f t="shared" si="14"/>
      </c>
      <c r="U61" s="61">
        <f>IF(Q61&lt;&gt;"",IF($AL61=1,IF(AND(T61&lt;&gt;1,S61=1,N61&lt;'Submission Template'!T56),1,0),U60),"")</f>
      </c>
      <c r="V61" s="9"/>
      <c r="W61" s="10">
        <f>IF(AND('Submission Template'!L56="yes",'Submission Template'!Y56="yes"),"Test cannot be invalid AND included in CumSum",IF(OR($G61&gt;$H61,$Q61&gt;$R61),"WARNING: CumSum statistic exceeds Action Limit!",""))</f>
      </c>
      <c r="X61" s="9"/>
      <c r="Y61" s="9"/>
      <c r="Z61" s="9"/>
      <c r="AA61" s="9"/>
      <c r="AB61" s="9"/>
      <c r="AC61" s="9"/>
      <c r="AD61" s="9"/>
      <c r="AE61" s="9"/>
      <c r="AF61" s="9"/>
      <c r="AG61" s="97"/>
      <c r="AH61" s="99">
        <f>IF(AND('Submission Template'!O56&lt;&gt;"",'Submission Template'!N56&lt;&gt;"",'Submission Template'!L56&lt;&gt;""),1,0)</f>
        <v>0</v>
      </c>
      <c r="AI61" s="99">
        <f>IF(AND('Submission Template'!T56&lt;&gt;"",'Submission Template'!S56&lt;&gt;"",'Submission Template'!L56&lt;&gt;""),1,0)</f>
        <v>0</v>
      </c>
      <c r="AJ61" s="99">
        <f t="shared" si="9"/>
      </c>
      <c r="AK61" s="99">
        <f>IF(OR('Submission Template'!N56&lt;&gt;"",'Submission Template'!S56&lt;&gt;""),IF('Submission Template'!L56="yes",AK60+1,AK60),"")</f>
      </c>
      <c r="AL61" s="99">
        <f>IF(OR('Submission Template'!N56&lt;&gt;"",'Submission Template'!S56&lt;&gt;""),IF('Submission Template'!L56="yes",1,0),"")</f>
      </c>
      <c r="AM61" s="99">
        <f>IF(AND('Submission Template'!L56="yes",'Submission Template'!N56&lt;&gt;""),'Submission Template'!N56,"")</f>
      </c>
      <c r="AN61" s="99">
        <f>IF(AND('Submission Template'!L56="yes",'Submission Template'!S56&lt;&gt;""),'Submission Template'!S56,"")</f>
      </c>
      <c r="AO61" s="99"/>
      <c r="AP61" s="99"/>
      <c r="AQ61" s="101"/>
      <c r="AR61" s="99"/>
      <c r="AS61" s="119">
        <f>IF('Submission Template'!$AR$25=1,IF(AND('Submission Template'!$L56="yes",$AK61&gt;1),ROUND((($AJ61*$E61)/($D61-'Submission Template'!$O56))^2+1,1),""),"")</f>
      </c>
      <c r="AT61" s="119">
        <f>IF('Submission Template'!$AS$25=1,IF(AND('Submission Template'!$L56="yes",$AK61&gt;1),ROUND((($AJ61*O61)/(N61-'Submission Template'!T56))^2+1,1),""),"")</f>
      </c>
      <c r="AU61" s="9"/>
      <c r="AV61" s="9"/>
      <c r="AW61" s="9"/>
      <c r="AX61" s="9"/>
      <c r="AY61" s="9"/>
      <c r="AZ61" s="9"/>
      <c r="BA61" s="9"/>
      <c r="BB61" s="9"/>
      <c r="BC61" s="9"/>
      <c r="BD61" s="9"/>
      <c r="BE61" s="9"/>
      <c r="BF61" s="9"/>
      <c r="BG61" s="9"/>
      <c r="BH61" s="9"/>
      <c r="BI61" s="9"/>
      <c r="BJ61" s="9"/>
      <c r="BK61" s="9"/>
      <c r="BL61" s="9"/>
      <c r="BM61" s="9"/>
      <c r="BN61" s="9"/>
      <c r="BO61" s="9"/>
      <c r="BP61" s="9"/>
      <c r="BQ61" s="9"/>
      <c r="BR61" s="9"/>
      <c r="BS61" s="9"/>
    </row>
    <row r="62" spans="2:71" ht="12.75">
      <c r="B62" s="57">
        <f>IF('Submission Template'!$AR$25=1,IF(AND('Submission Template'!$Q$10="yes",Calculations!$AK62&lt;&gt;""),MAX($AK62-1,0),$AK62),"")</f>
      </c>
      <c r="C62" s="123">
        <f t="shared" si="8"/>
      </c>
      <c r="D62" s="58">
        <f>IF('Submission Template'!$AR$25=1,IF(AND('Submission Template'!$L57&lt;&gt;"no",'Submission Template'!N57&lt;&gt;""),AVERAGE(AM$28:AM62),""),"")</f>
      </c>
      <c r="E62" s="58">
        <f>IF('Submission Template'!$AR$25=1,IF($AK62&gt;1,IF(AND('Submission Template'!$L57&lt;&gt;"no",'Submission Template'!N57&lt;&gt;""),STDEV(AM$28:AM62),""),""),"")</f>
      </c>
      <c r="F62" s="59">
        <f>IF('Submission Template'!$AR$25=1,IF('Submission Template'!N57&lt;&gt;"",IF('Submission Template'!$L56="no",F61,G61),""),"")</f>
      </c>
      <c r="G62" s="59">
        <f>IF('Submission Template'!$AR$25=1,IF($AH62=1,MAX(IF(AND($AK62=1,'Submission Template'!$L57="yes"),0,IF('Submission Template'!$L57="yes",(F62+'Submission Template'!N57-('Submission Template'!O57+0.25*E62)),G61)),0),""),"")</f>
      </c>
      <c r="H62" s="59">
        <f t="shared" si="10"/>
      </c>
      <c r="I62" s="60">
        <f t="shared" si="11"/>
      </c>
      <c r="J62" s="60">
        <f t="shared" si="12"/>
      </c>
      <c r="K62" s="61">
        <f>IF(G62&lt;&gt;"",IF($AL62=1,IF(AND(J62&lt;&gt;1,I62=1,D62&lt;'Submission Template'!O57),1,0),K61),"")</f>
      </c>
      <c r="L62" s="57">
        <f>IF('Submission Template'!$AS$25=1,IF(AND('Submission Template'!$Q$10="yes",Calculations!$AK62&lt;&gt;""),MAX($AK62-1,0),$AK62),"")</f>
      </c>
      <c r="M62" s="125">
        <f t="shared" si="5"/>
      </c>
      <c r="N62" s="58">
        <f>IF('Submission Template'!$AS$25=1,IF(AND('Submission Template'!$L57&lt;&gt;"no",'Submission Template'!S57&lt;&gt;""),AVERAGE(AN$28:AN62),""),"")</f>
      </c>
      <c r="O62" s="58">
        <f>IF('Submission Template'!$AS$25=1,IF($AK62&gt;1,IF(AND('Submission Template'!$L57&lt;&gt;"no",'Submission Template'!S57&lt;&gt;""),STDEV(AN$28:AN62),""),""),"")</f>
      </c>
      <c r="P62" s="59">
        <f>IF('Submission Template'!$AS$25=1,IF('Submission Template'!S57&lt;&gt;"",IF('Submission Template'!$L56="no",P61,Q61),""),"")</f>
      </c>
      <c r="Q62" s="59">
        <f>IF('Submission Template'!$AS$25=1,IF($AI62=1,MAX(IF(AND($AK62=1,'Submission Template'!$L57="yes"),0,IF('Submission Template'!$L57="yes",(P62+'Submission Template'!S57-('Submission Template'!T57+0.25*O62)),Q61)),0),""),"")</f>
      </c>
      <c r="R62" s="59">
        <f t="shared" si="13"/>
      </c>
      <c r="S62" s="60">
        <f t="shared" si="6"/>
      </c>
      <c r="T62" s="60">
        <f t="shared" si="14"/>
      </c>
      <c r="U62" s="61">
        <f>IF(Q62&lt;&gt;"",IF($AL62=1,IF(AND(T62&lt;&gt;1,S62=1,N62&lt;'Submission Template'!T57),1,0),U61),"")</f>
      </c>
      <c r="V62" s="9"/>
      <c r="W62" s="10">
        <f>IF(AND('Submission Template'!L57="yes",'Submission Template'!Y57="yes"),"Test cannot be invalid AND included in CumSum",IF(OR($G62&gt;$H62,$Q62&gt;$R62),"WARNING: CumSum statistic exceeds Action Limit!",""))</f>
      </c>
      <c r="X62" s="9"/>
      <c r="Y62" s="9"/>
      <c r="Z62" s="9"/>
      <c r="AA62" s="9"/>
      <c r="AB62" s="9"/>
      <c r="AC62" s="9"/>
      <c r="AD62" s="9"/>
      <c r="AE62" s="9"/>
      <c r="AF62" s="9"/>
      <c r="AG62" s="97"/>
      <c r="AH62" s="99">
        <f>IF(AND('Submission Template'!O57&lt;&gt;"",'Submission Template'!N57&lt;&gt;"",'Submission Template'!L57&lt;&gt;""),1,0)</f>
        <v>0</v>
      </c>
      <c r="AI62" s="99">
        <f>IF(AND('Submission Template'!T57&lt;&gt;"",'Submission Template'!S57&lt;&gt;"",'Submission Template'!L57&lt;&gt;""),1,0)</f>
        <v>0</v>
      </c>
      <c r="AJ62" s="99">
        <f t="shared" si="9"/>
      </c>
      <c r="AK62" s="99">
        <f>IF(OR('Submission Template'!N57&lt;&gt;"",'Submission Template'!S57&lt;&gt;""),IF('Submission Template'!L57="yes",AK61+1,AK61),"")</f>
      </c>
      <c r="AL62" s="99">
        <f>IF(OR('Submission Template'!N57&lt;&gt;"",'Submission Template'!S57&lt;&gt;""),IF('Submission Template'!L57="yes",1,0),"")</f>
      </c>
      <c r="AM62" s="99">
        <f>IF(AND('Submission Template'!L57="yes",'Submission Template'!N57&lt;&gt;""),'Submission Template'!N57,"")</f>
      </c>
      <c r="AN62" s="99">
        <f>IF(AND('Submission Template'!L57="yes",'Submission Template'!S57&lt;&gt;""),'Submission Template'!S57,"")</f>
      </c>
      <c r="AO62" s="99"/>
      <c r="AP62" s="99"/>
      <c r="AQ62" s="101"/>
      <c r="AR62" s="99"/>
      <c r="AS62" s="119">
        <f>IF('Submission Template'!$AR$25=1,IF(AND('Submission Template'!$L57="yes",$AK62&gt;1),ROUND((($AJ62*$E62)/($D62-'Submission Template'!$O57))^2+1,1),""),"")</f>
      </c>
      <c r="AT62" s="119">
        <f>IF('Submission Template'!$AS$25=1,IF(AND('Submission Template'!$L57="yes",$AK62&gt;1),ROUND((($AJ62*O62)/(N62-'Submission Template'!T57))^2+1,1),""),"")</f>
      </c>
      <c r="AU62" s="9"/>
      <c r="AV62" s="9"/>
      <c r="AW62" s="9"/>
      <c r="AX62" s="9"/>
      <c r="AY62" s="9"/>
      <c r="AZ62" s="9"/>
      <c r="BA62" s="9"/>
      <c r="BB62" s="9"/>
      <c r="BC62" s="9"/>
      <c r="BD62" s="9"/>
      <c r="BE62" s="9"/>
      <c r="BF62" s="9"/>
      <c r="BG62" s="9"/>
      <c r="BH62" s="9"/>
      <c r="BI62" s="9"/>
      <c r="BJ62" s="9"/>
      <c r="BK62" s="9"/>
      <c r="BL62" s="9"/>
      <c r="BM62" s="9"/>
      <c r="BN62" s="9"/>
      <c r="BO62" s="9"/>
      <c r="BP62" s="9"/>
      <c r="BQ62" s="9"/>
      <c r="BR62" s="9"/>
      <c r="BS62" s="9"/>
    </row>
    <row r="63" spans="2:71" ht="12.75">
      <c r="B63" s="57">
        <f>IF('Submission Template'!$AR$25=1,IF(AND('Submission Template'!$Q$10="yes",Calculations!$AK63&lt;&gt;""),MAX($AK63-1,0),$AK63),"")</f>
      </c>
      <c r="C63" s="123">
        <f t="shared" si="8"/>
      </c>
      <c r="D63" s="58">
        <f>IF('Submission Template'!$AR$25=1,IF(AND('Submission Template'!$L58&lt;&gt;"no",'Submission Template'!N58&lt;&gt;""),AVERAGE(AM$28:AM63),""),"")</f>
      </c>
      <c r="E63" s="58">
        <f>IF('Submission Template'!$AR$25=1,IF($AK63&gt;1,IF(AND('Submission Template'!$L58&lt;&gt;"no",'Submission Template'!N58&lt;&gt;""),STDEV(AM$28:AM63),""),""),"")</f>
      </c>
      <c r="F63" s="59">
        <f>IF('Submission Template'!$AR$25=1,IF('Submission Template'!N58&lt;&gt;"",IF('Submission Template'!$L57="no",F62,G62),""),"")</f>
      </c>
      <c r="G63" s="59">
        <f>IF('Submission Template'!$AR$25=1,IF($AH63=1,MAX(IF(AND($AK63=1,'Submission Template'!$L58="yes"),0,IF('Submission Template'!$L58="yes",(F63+'Submission Template'!N58-('Submission Template'!O58+0.25*E63)),G62)),0),""),"")</f>
      </c>
      <c r="H63" s="59">
        <f t="shared" si="10"/>
      </c>
      <c r="I63" s="60">
        <f t="shared" si="11"/>
      </c>
      <c r="J63" s="60">
        <f t="shared" si="12"/>
      </c>
      <c r="K63" s="61">
        <f>IF(G63&lt;&gt;"",IF($AL63=1,IF(AND(J63&lt;&gt;1,I63=1,D63&lt;'Submission Template'!O58),1,0),K62),"")</f>
      </c>
      <c r="L63" s="57">
        <f>IF('Submission Template'!$AS$25=1,IF(AND('Submission Template'!$Q$10="yes",Calculations!$AK63&lt;&gt;""),MAX($AK63-1,0),$AK63),"")</f>
      </c>
      <c r="M63" s="125">
        <f t="shared" si="5"/>
      </c>
      <c r="N63" s="58">
        <f>IF('Submission Template'!$AS$25=1,IF(AND('Submission Template'!$L58&lt;&gt;"no",'Submission Template'!S58&lt;&gt;""),AVERAGE(AN$28:AN63),""),"")</f>
      </c>
      <c r="O63" s="58">
        <f>IF('Submission Template'!$AS$25=1,IF($AK63&gt;1,IF(AND('Submission Template'!$L58&lt;&gt;"no",'Submission Template'!S58&lt;&gt;""),STDEV(AN$28:AN63),""),""),"")</f>
      </c>
      <c r="P63" s="59">
        <f>IF('Submission Template'!$AS$25=1,IF('Submission Template'!S58&lt;&gt;"",IF('Submission Template'!$L57="no",P62,Q62),""),"")</f>
      </c>
      <c r="Q63" s="59">
        <f>IF('Submission Template'!$AS$25=1,IF($AI63=1,MAX(IF(AND($AK63=1,'Submission Template'!$L58="yes"),0,IF('Submission Template'!$L58="yes",(P63+'Submission Template'!S58-('Submission Template'!T58+0.25*O63)),Q62)),0),""),"")</f>
      </c>
      <c r="R63" s="59">
        <f t="shared" si="13"/>
      </c>
      <c r="S63" s="60">
        <f t="shared" si="6"/>
      </c>
      <c r="T63" s="60">
        <f t="shared" si="14"/>
      </c>
      <c r="U63" s="61">
        <f>IF(Q63&lt;&gt;"",IF($AL63=1,IF(AND(T63&lt;&gt;1,S63=1,N63&lt;'Submission Template'!T58),1,0),U62),"")</f>
      </c>
      <c r="V63" s="9"/>
      <c r="W63" s="10">
        <f>IF(AND('Submission Template'!L58="yes",'Submission Template'!Y58="yes"),"Test cannot be invalid AND included in CumSum",IF(OR($G63&gt;$H63,$Q63&gt;$R63),"WARNING: CumSum statistic exceeds Action Limit!",""))</f>
      </c>
      <c r="X63" s="9"/>
      <c r="Y63" s="9"/>
      <c r="Z63" s="9"/>
      <c r="AA63" s="9"/>
      <c r="AB63" s="9"/>
      <c r="AC63" s="9"/>
      <c r="AD63" s="9"/>
      <c r="AE63" s="9"/>
      <c r="AF63" s="9"/>
      <c r="AG63" s="97"/>
      <c r="AH63" s="99">
        <f>IF(AND('Submission Template'!O58&lt;&gt;"",'Submission Template'!N58&lt;&gt;"",'Submission Template'!L58&lt;&gt;""),1,0)</f>
        <v>0</v>
      </c>
      <c r="AI63" s="99">
        <f>IF(AND('Submission Template'!T58&lt;&gt;"",'Submission Template'!S58&lt;&gt;"",'Submission Template'!L58&lt;&gt;""),1,0)</f>
        <v>0</v>
      </c>
      <c r="AJ63" s="99">
        <f t="shared" si="9"/>
      </c>
      <c r="AK63" s="99">
        <f>IF(OR('Submission Template'!N58&lt;&gt;"",'Submission Template'!S58&lt;&gt;""),IF('Submission Template'!L58="yes",AK62+1,AK62),"")</f>
      </c>
      <c r="AL63" s="99">
        <f>IF(OR('Submission Template'!N58&lt;&gt;"",'Submission Template'!S58&lt;&gt;""),IF('Submission Template'!L58="yes",1,0),"")</f>
      </c>
      <c r="AM63" s="99">
        <f>IF(AND('Submission Template'!L58="yes",'Submission Template'!N58&lt;&gt;""),'Submission Template'!N58,"")</f>
      </c>
      <c r="AN63" s="99">
        <f>IF(AND('Submission Template'!L58="yes",'Submission Template'!S58&lt;&gt;""),'Submission Template'!S58,"")</f>
      </c>
      <c r="AO63" s="99"/>
      <c r="AP63" s="99"/>
      <c r="AQ63" s="101"/>
      <c r="AR63" s="99"/>
      <c r="AS63" s="119">
        <f>IF('Submission Template'!$AR$25=1,IF(AND('Submission Template'!$L58="yes",$AK63&gt;1),ROUND((($AJ63*$E63)/($D63-'Submission Template'!$O58))^2+1,1),""),"")</f>
      </c>
      <c r="AT63" s="119">
        <f>IF('Submission Template'!$AS$25=1,IF(AND('Submission Template'!$L58="yes",$AK63&gt;1),ROUND((($AJ63*O63)/(N63-'Submission Template'!T58))^2+1,1),""),"")</f>
      </c>
      <c r="AU63" s="9"/>
      <c r="AV63" s="9"/>
      <c r="AW63" s="9"/>
      <c r="AX63" s="9"/>
      <c r="AY63" s="9"/>
      <c r="AZ63" s="9"/>
      <c r="BA63" s="9"/>
      <c r="BB63" s="9"/>
      <c r="BC63" s="9"/>
      <c r="BD63" s="9"/>
      <c r="BE63" s="9"/>
      <c r="BF63" s="9"/>
      <c r="BG63" s="9"/>
      <c r="BH63" s="9"/>
      <c r="BI63" s="9"/>
      <c r="BJ63" s="9"/>
      <c r="BK63" s="9"/>
      <c r="BL63" s="9"/>
      <c r="BM63" s="9"/>
      <c r="BN63" s="9"/>
      <c r="BO63" s="9"/>
      <c r="BP63" s="9"/>
      <c r="BQ63" s="9"/>
      <c r="BR63" s="9"/>
      <c r="BS63" s="9"/>
    </row>
    <row r="64" spans="2:71" ht="12.75">
      <c r="B64" s="57">
        <f>IF('Submission Template'!$AR$25=1,IF(AND('Submission Template'!$Q$10="yes",Calculations!$AK64&lt;&gt;""),MAX($AK64-1,0),$AK64),"")</f>
      </c>
      <c r="C64" s="123">
        <f t="shared" si="8"/>
      </c>
      <c r="D64" s="58">
        <f>IF('Submission Template'!$AR$25=1,IF(AND('Submission Template'!$L59&lt;&gt;"no",'Submission Template'!N59&lt;&gt;""),AVERAGE(AM$28:AM64),""),"")</f>
      </c>
      <c r="E64" s="58">
        <f>IF('Submission Template'!$AR$25=1,IF($AK64&gt;1,IF(AND('Submission Template'!$L59&lt;&gt;"no",'Submission Template'!N59&lt;&gt;""),STDEV(AM$28:AM64),""),""),"")</f>
      </c>
      <c r="F64" s="59">
        <f>IF('Submission Template'!$AR$25=1,IF('Submission Template'!N59&lt;&gt;"",IF('Submission Template'!$L58="no",F63,G63),""),"")</f>
      </c>
      <c r="G64" s="59">
        <f>IF('Submission Template'!$AR$25=1,IF($AH64=1,MAX(IF(AND($AK64=1,'Submission Template'!$L59="yes"),0,IF('Submission Template'!$L59="yes",(F64+'Submission Template'!N59-('Submission Template'!O59+0.25*E64)),G63)),0),""),"")</f>
      </c>
      <c r="H64" s="59">
        <f t="shared" si="10"/>
      </c>
      <c r="I64" s="60">
        <f t="shared" si="11"/>
      </c>
      <c r="J64" s="60">
        <f t="shared" si="12"/>
      </c>
      <c r="K64" s="61">
        <f>IF(G64&lt;&gt;"",IF($AL64=1,IF(AND(J64&lt;&gt;1,I64=1,D64&lt;'Submission Template'!O59),1,0),K63),"")</f>
      </c>
      <c r="L64" s="57">
        <f>IF('Submission Template'!$AS$25=1,IF(AND('Submission Template'!$Q$10="yes",Calculations!$AK64&lt;&gt;""),MAX($AK64-1,0),$AK64),"")</f>
      </c>
      <c r="M64" s="125">
        <f t="shared" si="5"/>
      </c>
      <c r="N64" s="58">
        <f>IF('Submission Template'!$AS$25=1,IF(AND('Submission Template'!$L59&lt;&gt;"no",'Submission Template'!S59&lt;&gt;""),AVERAGE(AN$28:AN64),""),"")</f>
      </c>
      <c r="O64" s="58">
        <f>IF('Submission Template'!$AS$25=1,IF($AK64&gt;1,IF(AND('Submission Template'!$L59&lt;&gt;"no",'Submission Template'!S59&lt;&gt;""),STDEV(AN$28:AN64),""),""),"")</f>
      </c>
      <c r="P64" s="59">
        <f>IF('Submission Template'!$AS$25=1,IF('Submission Template'!S59&lt;&gt;"",IF('Submission Template'!$L58="no",P63,Q63),""),"")</f>
      </c>
      <c r="Q64" s="59">
        <f>IF('Submission Template'!$AS$25=1,IF($AI64=1,MAX(IF(AND($AK64=1,'Submission Template'!$L59="yes"),0,IF('Submission Template'!$L59="yes",(P64+'Submission Template'!S59-('Submission Template'!T59+0.25*O64)),Q63)),0),""),"")</f>
      </c>
      <c r="R64" s="59">
        <f t="shared" si="13"/>
      </c>
      <c r="S64" s="60">
        <f t="shared" si="6"/>
      </c>
      <c r="T64" s="60">
        <f t="shared" si="14"/>
      </c>
      <c r="U64" s="61">
        <f>IF(Q64&lt;&gt;"",IF($AL64=1,IF(AND(T64&lt;&gt;1,S64=1,N64&lt;'Submission Template'!T59),1,0),U63),"")</f>
      </c>
      <c r="V64" s="9"/>
      <c r="W64" s="10">
        <f>IF(AND('Submission Template'!L59="yes",'Submission Template'!Y59="yes"),"Test cannot be invalid AND included in CumSum",IF(OR($G64&gt;$H64,$Q64&gt;$R64),"WARNING: CumSum statistic exceeds Action Limit!",""))</f>
      </c>
      <c r="X64" s="9"/>
      <c r="Y64" s="9"/>
      <c r="Z64" s="9"/>
      <c r="AA64" s="9"/>
      <c r="AB64" s="9"/>
      <c r="AC64" s="9"/>
      <c r="AD64" s="9"/>
      <c r="AE64" s="9"/>
      <c r="AF64" s="9"/>
      <c r="AG64" s="97"/>
      <c r="AH64" s="99">
        <f>IF(AND('Submission Template'!O59&lt;&gt;"",'Submission Template'!N59&lt;&gt;"",'Submission Template'!L59&lt;&gt;""),1,0)</f>
        <v>0</v>
      </c>
      <c r="AI64" s="99">
        <f>IF(AND('Submission Template'!T59&lt;&gt;"",'Submission Template'!S59&lt;&gt;"",'Submission Template'!L59&lt;&gt;""),1,0)</f>
        <v>0</v>
      </c>
      <c r="AJ64" s="99">
        <f t="shared" si="9"/>
      </c>
      <c r="AK64" s="99">
        <f>IF(OR('Submission Template'!N59&lt;&gt;"",'Submission Template'!S59&lt;&gt;""),IF('Submission Template'!L59="yes",AK63+1,AK63),"")</f>
      </c>
      <c r="AL64" s="99">
        <f>IF(OR('Submission Template'!N59&lt;&gt;"",'Submission Template'!S59&lt;&gt;""),IF('Submission Template'!L59="yes",1,0),"")</f>
      </c>
      <c r="AM64" s="99">
        <f>IF(AND('Submission Template'!L59="yes",'Submission Template'!N59&lt;&gt;""),'Submission Template'!N59,"")</f>
      </c>
      <c r="AN64" s="99">
        <f>IF(AND('Submission Template'!L59="yes",'Submission Template'!S59&lt;&gt;""),'Submission Template'!S59,"")</f>
      </c>
      <c r="AO64" s="99"/>
      <c r="AP64" s="99"/>
      <c r="AQ64" s="101"/>
      <c r="AR64" s="99"/>
      <c r="AS64" s="119">
        <f>IF('Submission Template'!$AR$25=1,IF(AND('Submission Template'!$L59="yes",$AK64&gt;1),ROUND((($AJ64*$E64)/($D64-'Submission Template'!$O59))^2+1,1),""),"")</f>
      </c>
      <c r="AT64" s="119">
        <f>IF('Submission Template'!$AS$25=1,IF(AND('Submission Template'!$L59="yes",$AK64&gt;1),ROUND((($AJ64*O64)/(N64-'Submission Template'!T59))^2+1,1),""),"")</f>
      </c>
      <c r="AU64" s="9"/>
      <c r="AV64" s="9"/>
      <c r="AW64" s="9"/>
      <c r="AX64" s="9"/>
      <c r="AY64" s="9"/>
      <c r="AZ64" s="9"/>
      <c r="BA64" s="9"/>
      <c r="BB64" s="9"/>
      <c r="BC64" s="9"/>
      <c r="BD64" s="9"/>
      <c r="BE64" s="9"/>
      <c r="BF64" s="9"/>
      <c r="BG64" s="9"/>
      <c r="BH64" s="9"/>
      <c r="BI64" s="9"/>
      <c r="BJ64" s="9"/>
      <c r="BK64" s="9"/>
      <c r="BL64" s="9"/>
      <c r="BM64" s="9"/>
      <c r="BN64" s="9"/>
      <c r="BO64" s="9"/>
      <c r="BP64" s="9"/>
      <c r="BQ64" s="9"/>
      <c r="BR64" s="9"/>
      <c r="BS64" s="9"/>
    </row>
    <row r="65" spans="2:71" ht="12.75">
      <c r="B65" s="57">
        <f>IF('Submission Template'!$AR$25=1,IF(AND('Submission Template'!$Q$10="yes",Calculations!$AK65&lt;&gt;""),MAX($AK65-1,0),$AK65),"")</f>
      </c>
      <c r="C65" s="123">
        <f t="shared" si="8"/>
      </c>
      <c r="D65" s="58">
        <f>IF('Submission Template'!$AR$25=1,IF(AND('Submission Template'!$L60&lt;&gt;"no",'Submission Template'!N60&lt;&gt;""),AVERAGE(AM$28:AM65),""),"")</f>
      </c>
      <c r="E65" s="58">
        <f>IF('Submission Template'!$AR$25=1,IF($AK65&gt;1,IF(AND('Submission Template'!$L60&lt;&gt;"no",'Submission Template'!N60&lt;&gt;""),STDEV(AM$28:AM65),""),""),"")</f>
      </c>
      <c r="F65" s="59">
        <f>IF('Submission Template'!$AR$25=1,IF('Submission Template'!N60&lt;&gt;"",IF('Submission Template'!$L59="no",F64,G64),""),"")</f>
      </c>
      <c r="G65" s="59">
        <f>IF('Submission Template'!$AR$25=1,IF($AH65=1,MAX(IF(AND($AK65=1,'Submission Template'!$L60="yes"),0,IF('Submission Template'!$L60="yes",(F65+'Submission Template'!N60-('Submission Template'!O60+0.25*E65)),G64)),0),""),"")</f>
      </c>
      <c r="H65" s="59">
        <f t="shared" si="10"/>
      </c>
      <c r="I65" s="60">
        <f t="shared" si="11"/>
      </c>
      <c r="J65" s="60">
        <f t="shared" si="12"/>
      </c>
      <c r="K65" s="61">
        <f>IF(G65&lt;&gt;"",IF($AL65=1,IF(AND(J65&lt;&gt;1,I65=1,D65&lt;'Submission Template'!O60),1,0),K64),"")</f>
      </c>
      <c r="L65" s="57">
        <f>IF('Submission Template'!$AS$25=1,IF(AND('Submission Template'!$Q$10="yes",Calculations!$AK65&lt;&gt;""),MAX($AK65-1,0),$AK65),"")</f>
      </c>
      <c r="M65" s="125">
        <f t="shared" si="5"/>
      </c>
      <c r="N65" s="58">
        <f>IF('Submission Template'!$AS$25=1,IF(AND('Submission Template'!$L60&lt;&gt;"no",'Submission Template'!S60&lt;&gt;""),AVERAGE(AN$28:AN65),""),"")</f>
      </c>
      <c r="O65" s="58">
        <f>IF('Submission Template'!$AS$25=1,IF($AK65&gt;1,IF(AND('Submission Template'!$L60&lt;&gt;"no",'Submission Template'!S60&lt;&gt;""),STDEV(AN$28:AN65),""),""),"")</f>
      </c>
      <c r="P65" s="59">
        <f>IF('Submission Template'!$AS$25=1,IF('Submission Template'!S60&lt;&gt;"",IF('Submission Template'!$L59="no",P64,Q64),""),"")</f>
      </c>
      <c r="Q65" s="59">
        <f>IF('Submission Template'!$AS$25=1,IF($AI65=1,MAX(IF(AND($AK65=1,'Submission Template'!$L60="yes"),0,IF('Submission Template'!$L60="yes",(P65+'Submission Template'!S60-('Submission Template'!T60+0.25*O65)),Q64)),0),""),"")</f>
      </c>
      <c r="R65" s="59">
        <f t="shared" si="13"/>
      </c>
      <c r="S65" s="60">
        <f t="shared" si="6"/>
      </c>
      <c r="T65" s="60">
        <f t="shared" si="14"/>
      </c>
      <c r="U65" s="61">
        <f>IF(Q65&lt;&gt;"",IF($AL65=1,IF(AND(T65&lt;&gt;1,S65=1,N65&lt;'Submission Template'!T60),1,0),U64),"")</f>
      </c>
      <c r="V65" s="9"/>
      <c r="W65" s="10">
        <f>IF(AND('Submission Template'!L60="yes",'Submission Template'!Y60="yes"),"Test cannot be invalid AND included in CumSum",IF(OR($G65&gt;$H65,$Q65&gt;$R65),"WARNING: CumSum statistic exceeds Action Limit!",""))</f>
      </c>
      <c r="X65" s="9"/>
      <c r="Y65" s="9"/>
      <c r="Z65" s="9"/>
      <c r="AA65" s="9"/>
      <c r="AB65" s="9"/>
      <c r="AC65" s="9"/>
      <c r="AD65" s="9"/>
      <c r="AE65" s="9"/>
      <c r="AF65" s="9"/>
      <c r="AG65" s="97"/>
      <c r="AH65" s="99">
        <f>IF(AND('Submission Template'!O60&lt;&gt;"",'Submission Template'!N60&lt;&gt;"",'Submission Template'!L60&lt;&gt;""),1,0)</f>
        <v>0</v>
      </c>
      <c r="AI65" s="99">
        <f>IF(AND('Submission Template'!T60&lt;&gt;"",'Submission Template'!S60&lt;&gt;"",'Submission Template'!L60&lt;&gt;""),1,0)</f>
        <v>0</v>
      </c>
      <c r="AJ65" s="99">
        <f t="shared" si="9"/>
      </c>
      <c r="AK65" s="99">
        <f>IF(OR('Submission Template'!N60&lt;&gt;"",'Submission Template'!S60&lt;&gt;""),IF('Submission Template'!L60="yes",AK64+1,AK64),"")</f>
      </c>
      <c r="AL65" s="99">
        <f>IF(OR('Submission Template'!N60&lt;&gt;"",'Submission Template'!S60&lt;&gt;""),IF('Submission Template'!L60="yes",1,0),"")</f>
      </c>
      <c r="AM65" s="99">
        <f>IF(AND('Submission Template'!L60="yes",'Submission Template'!N60&lt;&gt;""),'Submission Template'!N60,"")</f>
      </c>
      <c r="AN65" s="99">
        <f>IF(AND('Submission Template'!L60="yes",'Submission Template'!S60&lt;&gt;""),'Submission Template'!S60,"")</f>
      </c>
      <c r="AO65" s="99"/>
      <c r="AP65" s="99"/>
      <c r="AQ65" s="101"/>
      <c r="AR65" s="99"/>
      <c r="AS65" s="119">
        <f>IF('Submission Template'!$AR$25=1,IF(AND('Submission Template'!$L60="yes",$AK65&gt;1),ROUND((($AJ65*$E65)/($D65-'Submission Template'!$O60))^2+1,1),""),"")</f>
      </c>
      <c r="AT65" s="119">
        <f>IF('Submission Template'!$AS$25=1,IF(AND('Submission Template'!$L60="yes",$AK65&gt;1),ROUND((($AJ65*O65)/(N65-'Submission Template'!T60))^2+1,1),""),"")</f>
      </c>
      <c r="AU65" s="9"/>
      <c r="AV65" s="9"/>
      <c r="AW65" s="9"/>
      <c r="AX65" s="9"/>
      <c r="AY65" s="9"/>
      <c r="AZ65" s="9"/>
      <c r="BA65" s="9"/>
      <c r="BB65" s="9"/>
      <c r="BC65" s="9"/>
      <c r="BD65" s="9"/>
      <c r="BE65" s="9"/>
      <c r="BF65" s="9"/>
      <c r="BG65" s="9"/>
      <c r="BH65" s="9"/>
      <c r="BI65" s="9"/>
      <c r="BJ65" s="9"/>
      <c r="BK65" s="9"/>
      <c r="BL65" s="9"/>
      <c r="BM65" s="9"/>
      <c r="BN65" s="9"/>
      <c r="BO65" s="9"/>
      <c r="BP65" s="9"/>
      <c r="BQ65" s="9"/>
      <c r="BR65" s="9"/>
      <c r="BS65" s="9"/>
    </row>
    <row r="66" spans="2:71" ht="12.75">
      <c r="B66" s="57">
        <f>IF('Submission Template'!$AR$25=1,IF(AND('Submission Template'!$Q$10="yes",Calculations!$AK66&lt;&gt;""),MAX($AK66-1,0),$AK66),"")</f>
      </c>
      <c r="C66" s="123">
        <f t="shared" si="8"/>
      </c>
      <c r="D66" s="58">
        <f>IF('Submission Template'!$AR$25=1,IF(AND('Submission Template'!$L61&lt;&gt;"no",'Submission Template'!N61&lt;&gt;""),AVERAGE(AM$28:AM66),""),"")</f>
      </c>
      <c r="E66" s="58">
        <f>IF('Submission Template'!$AR$25=1,IF($AK66&gt;1,IF(AND('Submission Template'!$L61&lt;&gt;"no",'Submission Template'!N61&lt;&gt;""),STDEV(AM$28:AM66),""),""),"")</f>
      </c>
      <c r="F66" s="59">
        <f>IF('Submission Template'!$AR$25=1,IF('Submission Template'!N61&lt;&gt;"",IF('Submission Template'!$L60="no",F65,G65),""),"")</f>
      </c>
      <c r="G66" s="59">
        <f>IF('Submission Template'!$AR$25=1,IF($AH66=1,MAX(IF(AND($AK66=1,'Submission Template'!$L61="yes"),0,IF('Submission Template'!$L61="yes",(F66+'Submission Template'!N61-('Submission Template'!O61+0.25*E66)),G65)),0),""),"")</f>
      </c>
      <c r="H66" s="59">
        <f t="shared" si="10"/>
      </c>
      <c r="I66" s="60">
        <f t="shared" si="11"/>
      </c>
      <c r="J66" s="60">
        <f t="shared" si="12"/>
      </c>
      <c r="K66" s="61">
        <f>IF(G66&lt;&gt;"",IF($AL66=1,IF(AND(J66&lt;&gt;1,I66=1,D66&lt;'Submission Template'!O61),1,0),K65),"")</f>
      </c>
      <c r="L66" s="57">
        <f>IF('Submission Template'!$AS$25=1,IF(AND('Submission Template'!$Q$10="yes",Calculations!$AK66&lt;&gt;""),MAX($AK66-1,0),$AK66),"")</f>
      </c>
      <c r="M66" s="125">
        <f t="shared" si="5"/>
      </c>
      <c r="N66" s="58">
        <f>IF('Submission Template'!$AS$25=1,IF(AND('Submission Template'!$L61&lt;&gt;"no",'Submission Template'!S61&lt;&gt;""),AVERAGE(AN$28:AN66),""),"")</f>
      </c>
      <c r="O66" s="58">
        <f>IF('Submission Template'!$AS$25=1,IF($AK66&gt;1,IF(AND('Submission Template'!$L61&lt;&gt;"no",'Submission Template'!S61&lt;&gt;""),STDEV(AN$28:AN66),""),""),"")</f>
      </c>
      <c r="P66" s="59">
        <f>IF('Submission Template'!$AS$25=1,IF('Submission Template'!S61&lt;&gt;"",IF('Submission Template'!$L60="no",P65,Q65),""),"")</f>
      </c>
      <c r="Q66" s="59">
        <f>IF('Submission Template'!$AS$25=1,IF($AI66=1,MAX(IF(AND($AK66=1,'Submission Template'!$L61="yes"),0,IF('Submission Template'!$L61="yes",(P66+'Submission Template'!S61-('Submission Template'!T61+0.25*O66)),Q65)),0),""),"")</f>
      </c>
      <c r="R66" s="59">
        <f t="shared" si="13"/>
      </c>
      <c r="S66" s="60">
        <f t="shared" si="6"/>
      </c>
      <c r="T66" s="60">
        <f t="shared" si="14"/>
      </c>
      <c r="U66" s="61">
        <f>IF(Q66&lt;&gt;"",IF($AL66=1,IF(AND(T66&lt;&gt;1,S66=1,N66&lt;'Submission Template'!T61),1,0),U65),"")</f>
      </c>
      <c r="V66" s="9"/>
      <c r="W66" s="10">
        <f>IF(AND('Submission Template'!L61="yes",'Submission Template'!Y61="yes"),"Test cannot be invalid AND included in CumSum",IF(OR($G66&gt;$H66,$Q66&gt;$R66),"WARNING: CumSum statistic exceeds Action Limit!",""))</f>
      </c>
      <c r="X66" s="9"/>
      <c r="Y66" s="9"/>
      <c r="Z66" s="9"/>
      <c r="AA66" s="9"/>
      <c r="AB66" s="9"/>
      <c r="AC66" s="9"/>
      <c r="AD66" s="9"/>
      <c r="AE66" s="9"/>
      <c r="AF66" s="9"/>
      <c r="AG66" s="97"/>
      <c r="AH66" s="99">
        <f>IF(AND('Submission Template'!O61&lt;&gt;"",'Submission Template'!N61&lt;&gt;"",'Submission Template'!L61&lt;&gt;""),1,0)</f>
        <v>0</v>
      </c>
      <c r="AI66" s="99">
        <f>IF(AND('Submission Template'!T61&lt;&gt;"",'Submission Template'!S61&lt;&gt;"",'Submission Template'!L61&lt;&gt;""),1,0)</f>
        <v>0</v>
      </c>
      <c r="AJ66" s="99">
        <f t="shared" si="9"/>
      </c>
      <c r="AK66" s="99">
        <f>IF(OR('Submission Template'!N61&lt;&gt;"",'Submission Template'!S61&lt;&gt;""),IF('Submission Template'!L61="yes",AK65+1,AK65),"")</f>
      </c>
      <c r="AL66" s="99">
        <f>IF(OR('Submission Template'!N61&lt;&gt;"",'Submission Template'!S61&lt;&gt;""),IF('Submission Template'!L61="yes",1,0),"")</f>
      </c>
      <c r="AM66" s="99">
        <f>IF(AND('Submission Template'!L61="yes",'Submission Template'!N61&lt;&gt;""),'Submission Template'!N61,"")</f>
      </c>
      <c r="AN66" s="99">
        <f>IF(AND('Submission Template'!L61="yes",'Submission Template'!S61&lt;&gt;""),'Submission Template'!S61,"")</f>
      </c>
      <c r="AO66" s="99"/>
      <c r="AP66" s="99"/>
      <c r="AQ66" s="101"/>
      <c r="AR66" s="99"/>
      <c r="AS66" s="119">
        <f>IF('Submission Template'!$AR$25=1,IF(AND('Submission Template'!$L61="yes",$AK66&gt;1),ROUND((($AJ66*$E66)/($D66-'Submission Template'!$O61))^2+1,1),""),"")</f>
      </c>
      <c r="AT66" s="119">
        <f>IF('Submission Template'!$AS$25=1,IF(AND('Submission Template'!$L61="yes",$AK66&gt;1),ROUND((($AJ66*O66)/(N66-'Submission Template'!T61))^2+1,1),""),"")</f>
      </c>
      <c r="AU66" s="9"/>
      <c r="AV66" s="9"/>
      <c r="AW66" s="9"/>
      <c r="AX66" s="9"/>
      <c r="AY66" s="9"/>
      <c r="AZ66" s="9"/>
      <c r="BA66" s="9"/>
      <c r="BB66" s="9"/>
      <c r="BC66" s="9"/>
      <c r="BD66" s="9"/>
      <c r="BE66" s="9"/>
      <c r="BF66" s="9"/>
      <c r="BG66" s="9"/>
      <c r="BH66" s="9"/>
      <c r="BI66" s="9"/>
      <c r="BJ66" s="9"/>
      <c r="BK66" s="9"/>
      <c r="BL66" s="9"/>
      <c r="BM66" s="9"/>
      <c r="BN66" s="9"/>
      <c r="BO66" s="9"/>
      <c r="BP66" s="9"/>
      <c r="BQ66" s="9"/>
      <c r="BR66" s="9"/>
      <c r="BS66" s="9"/>
    </row>
    <row r="67" spans="2:71" ht="12.75">
      <c r="B67" s="57">
        <f>IF('Submission Template'!$AR$25=1,IF(AND('Submission Template'!$Q$10="yes",Calculations!$AK67&lt;&gt;""),MAX($AK67-1,0),$AK67),"")</f>
      </c>
      <c r="C67" s="123">
        <f t="shared" si="8"/>
      </c>
      <c r="D67" s="58">
        <f>IF('Submission Template'!$AR$25=1,IF(AND('Submission Template'!$L62&lt;&gt;"no",'Submission Template'!N62&lt;&gt;""),AVERAGE(AM$28:AM67),""),"")</f>
      </c>
      <c r="E67" s="58">
        <f>IF('Submission Template'!$AR$25=1,IF($AK67&gt;1,IF(AND('Submission Template'!$L62&lt;&gt;"no",'Submission Template'!N62&lt;&gt;""),STDEV(AM$28:AM67),""),""),"")</f>
      </c>
      <c r="F67" s="59">
        <f>IF('Submission Template'!$AR$25=1,IF('Submission Template'!N62&lt;&gt;"",IF('Submission Template'!$L61="no",F66,G66),""),"")</f>
      </c>
      <c r="G67" s="59">
        <f>IF('Submission Template'!$AR$25=1,IF($AH67=1,MAX(IF(AND($AK67=1,'Submission Template'!$L62="yes"),0,IF('Submission Template'!$L62="yes",(F67+'Submission Template'!N62-('Submission Template'!O62+0.25*E67)),G66)),0),""),"")</f>
      </c>
      <c r="H67" s="59">
        <f t="shared" si="10"/>
      </c>
      <c r="I67" s="60">
        <f t="shared" si="11"/>
      </c>
      <c r="J67" s="60">
        <f t="shared" si="12"/>
      </c>
      <c r="K67" s="61">
        <f>IF(G67&lt;&gt;"",IF($AL67=1,IF(AND(J67&lt;&gt;1,I67=1,D67&lt;'Submission Template'!O62),1,0),K66),"")</f>
      </c>
      <c r="L67" s="57">
        <f>IF('Submission Template'!$AS$25=1,IF(AND('Submission Template'!$Q$10="yes",Calculations!$AK67&lt;&gt;""),MAX($AK67-1,0),$AK67),"")</f>
      </c>
      <c r="M67" s="125">
        <f t="shared" si="5"/>
      </c>
      <c r="N67" s="58">
        <f>IF('Submission Template'!$AS$25=1,IF(AND('Submission Template'!$L62&lt;&gt;"no",'Submission Template'!S62&lt;&gt;""),AVERAGE(AN$28:AN67),""),"")</f>
      </c>
      <c r="O67" s="58">
        <f>IF('Submission Template'!$AS$25=1,IF($AK67&gt;1,IF(AND('Submission Template'!$L62&lt;&gt;"no",'Submission Template'!S62&lt;&gt;""),STDEV(AN$28:AN67),""),""),"")</f>
      </c>
      <c r="P67" s="59">
        <f>IF('Submission Template'!$AS$25=1,IF('Submission Template'!S62&lt;&gt;"",IF('Submission Template'!$L61="no",P66,Q66),""),"")</f>
      </c>
      <c r="Q67" s="59">
        <f>IF('Submission Template'!$AS$25=1,IF($AI67=1,MAX(IF(AND($AK67=1,'Submission Template'!$L62="yes"),0,IF('Submission Template'!$L62="yes",(P67+'Submission Template'!S62-('Submission Template'!T62+0.25*O67)),Q66)),0),""),"")</f>
      </c>
      <c r="R67" s="59">
        <f t="shared" si="13"/>
      </c>
      <c r="S67" s="60">
        <f t="shared" si="6"/>
      </c>
      <c r="T67" s="60">
        <f t="shared" si="14"/>
      </c>
      <c r="U67" s="61">
        <f>IF(Q67&lt;&gt;"",IF($AL67=1,IF(AND(T67&lt;&gt;1,S67=1,N67&lt;'Submission Template'!T62),1,0),U66),"")</f>
      </c>
      <c r="V67" s="9"/>
      <c r="W67" s="10">
        <f>IF(AND('Submission Template'!L62="yes",'Submission Template'!Y62="yes"),"Test cannot be invalid AND included in CumSum",IF(OR($G67&gt;$H67,$Q67&gt;$R67),"WARNING: CumSum statistic exceeds Action Limit!",""))</f>
      </c>
      <c r="X67" s="9"/>
      <c r="Y67" s="9"/>
      <c r="Z67" s="9"/>
      <c r="AA67" s="9"/>
      <c r="AB67" s="9"/>
      <c r="AC67" s="9"/>
      <c r="AD67" s="9"/>
      <c r="AE67" s="9"/>
      <c r="AF67" s="9"/>
      <c r="AG67" s="97"/>
      <c r="AH67" s="99">
        <f>IF(AND('Submission Template'!O62&lt;&gt;"",'Submission Template'!N62&lt;&gt;"",'Submission Template'!L62&lt;&gt;""),1,0)</f>
        <v>0</v>
      </c>
      <c r="AI67" s="99">
        <f>IF(AND('Submission Template'!T62&lt;&gt;"",'Submission Template'!S62&lt;&gt;"",'Submission Template'!L62&lt;&gt;""),1,0)</f>
        <v>0</v>
      </c>
      <c r="AJ67" s="99">
        <f t="shared" si="9"/>
      </c>
      <c r="AK67" s="99">
        <f>IF(OR('Submission Template'!N62&lt;&gt;"",'Submission Template'!S62&lt;&gt;""),IF('Submission Template'!L62="yes",AK66+1,AK66),"")</f>
      </c>
      <c r="AL67" s="99">
        <f>IF(OR('Submission Template'!N62&lt;&gt;"",'Submission Template'!S62&lt;&gt;""),IF('Submission Template'!L62="yes",1,0),"")</f>
      </c>
      <c r="AM67" s="99">
        <f>IF(AND('Submission Template'!L62="yes",'Submission Template'!N62&lt;&gt;""),'Submission Template'!N62,"")</f>
      </c>
      <c r="AN67" s="99">
        <f>IF(AND('Submission Template'!L62="yes",'Submission Template'!S62&lt;&gt;""),'Submission Template'!S62,"")</f>
      </c>
      <c r="AO67" s="99"/>
      <c r="AP67" s="99"/>
      <c r="AQ67" s="101"/>
      <c r="AR67" s="99"/>
      <c r="AS67" s="119">
        <f>IF('Submission Template'!$AR$25=1,IF(AND('Submission Template'!$L62="yes",$AK67&gt;1),ROUND((($AJ67*$E67)/($D67-'Submission Template'!$O62))^2+1,1),""),"")</f>
      </c>
      <c r="AT67" s="119">
        <f>IF('Submission Template'!$AS$25=1,IF(AND('Submission Template'!$L62="yes",$AK67&gt;1),ROUND((($AJ67*O67)/(N67-'Submission Template'!T62))^2+1,1),""),"")</f>
      </c>
      <c r="AU67" s="9"/>
      <c r="AV67" s="9"/>
      <c r="AW67" s="9"/>
      <c r="AX67" s="9"/>
      <c r="AY67" s="9"/>
      <c r="AZ67" s="9"/>
      <c r="BA67" s="9"/>
      <c r="BB67" s="9"/>
      <c r="BC67" s="9"/>
      <c r="BD67" s="9"/>
      <c r="BE67" s="9"/>
      <c r="BF67" s="9"/>
      <c r="BG67" s="9"/>
      <c r="BH67" s="9"/>
      <c r="BI67" s="9"/>
      <c r="BJ67" s="9"/>
      <c r="BK67" s="9"/>
      <c r="BL67" s="9"/>
      <c r="BM67" s="9"/>
      <c r="BN67" s="9"/>
      <c r="BO67" s="9"/>
      <c r="BP67" s="9"/>
      <c r="BQ67" s="9"/>
      <c r="BR67" s="9"/>
      <c r="BS67" s="9"/>
    </row>
    <row r="68" spans="2:71" ht="12.75">
      <c r="B68" s="57">
        <f>IF('Submission Template'!$AR$25=1,IF(AND('Submission Template'!$Q$10="yes",Calculations!$AK68&lt;&gt;""),MAX($AK68-1,0),$AK68),"")</f>
      </c>
      <c r="C68" s="123">
        <f t="shared" si="8"/>
      </c>
      <c r="D68" s="58">
        <f>IF('Submission Template'!$AR$25=1,IF(AND('Submission Template'!$L63&lt;&gt;"no",'Submission Template'!N63&lt;&gt;""),AVERAGE(AM$28:AM68),""),"")</f>
      </c>
      <c r="E68" s="58">
        <f>IF('Submission Template'!$AR$25=1,IF($AK68&gt;1,IF(AND('Submission Template'!$L63&lt;&gt;"no",'Submission Template'!N63&lt;&gt;""),STDEV(AM$28:AM68),""),""),"")</f>
      </c>
      <c r="F68" s="59">
        <f>IF('Submission Template'!$AR$25=1,IF('Submission Template'!N63&lt;&gt;"",IF('Submission Template'!$L62="no",F67,G67),""),"")</f>
      </c>
      <c r="G68" s="59">
        <f>IF('Submission Template'!$AR$25=1,IF($AH68=1,MAX(IF(AND($AK68=1,'Submission Template'!$L63="yes"),0,IF('Submission Template'!$L63="yes",(F68+'Submission Template'!N63-('Submission Template'!O63+0.25*E68)),G67)),0),""),"")</f>
      </c>
      <c r="H68" s="59">
        <f t="shared" si="10"/>
      </c>
      <c r="I68" s="60">
        <f t="shared" si="11"/>
      </c>
      <c r="J68" s="60">
        <f t="shared" si="12"/>
      </c>
      <c r="K68" s="61">
        <f>IF(G68&lt;&gt;"",IF($AL68=1,IF(AND(J68&lt;&gt;1,I68=1,D68&lt;'Submission Template'!O63),1,0),K67),"")</f>
      </c>
      <c r="L68" s="57">
        <f>IF('Submission Template'!$AS$25=1,IF(AND('Submission Template'!$Q$10="yes",Calculations!$AK68&lt;&gt;""),MAX($AK68-1,0),$AK68),"")</f>
      </c>
      <c r="M68" s="125">
        <f t="shared" si="5"/>
      </c>
      <c r="N68" s="58">
        <f>IF('Submission Template'!$AS$25=1,IF(AND('Submission Template'!$L63&lt;&gt;"no",'Submission Template'!S63&lt;&gt;""),AVERAGE(AN$28:AN68),""),"")</f>
      </c>
      <c r="O68" s="58">
        <f>IF('Submission Template'!$AS$25=1,IF($AK68&gt;1,IF(AND('Submission Template'!$L63&lt;&gt;"no",'Submission Template'!S63&lt;&gt;""),STDEV(AN$28:AN68),""),""),"")</f>
      </c>
      <c r="P68" s="59">
        <f>IF('Submission Template'!$AS$25=1,IF('Submission Template'!S63&lt;&gt;"",IF('Submission Template'!$L62="no",P67,Q67),""),"")</f>
      </c>
      <c r="Q68" s="59">
        <f>IF('Submission Template'!$AS$25=1,IF($AI68=1,MAX(IF(AND($AK68=1,'Submission Template'!$L63="yes"),0,IF('Submission Template'!$L63="yes",(P68+'Submission Template'!S63-('Submission Template'!T63+0.25*O68)),Q67)),0),""),"")</f>
      </c>
      <c r="R68" s="59">
        <f t="shared" si="13"/>
      </c>
      <c r="S68" s="60">
        <f t="shared" si="6"/>
      </c>
      <c r="T68" s="60">
        <f t="shared" si="14"/>
      </c>
      <c r="U68" s="61">
        <f>IF(Q68&lt;&gt;"",IF($AL68=1,IF(AND(T68&lt;&gt;1,S68=1,N68&lt;'Submission Template'!T63),1,0),U67),"")</f>
      </c>
      <c r="V68" s="9"/>
      <c r="W68" s="10">
        <f>IF(AND('Submission Template'!L63="yes",'Submission Template'!Y63="yes"),"Test cannot be invalid AND included in CumSum",IF(OR($G68&gt;$H68,$Q68&gt;$R68),"WARNING: CumSum statistic exceeds Action Limit!",""))</f>
      </c>
      <c r="X68" s="9"/>
      <c r="Y68" s="9"/>
      <c r="Z68" s="9"/>
      <c r="AA68" s="9"/>
      <c r="AB68" s="9"/>
      <c r="AC68" s="9"/>
      <c r="AD68" s="9"/>
      <c r="AE68" s="9"/>
      <c r="AF68" s="9"/>
      <c r="AG68" s="97"/>
      <c r="AH68" s="99">
        <f>IF(AND('Submission Template'!O63&lt;&gt;"",'Submission Template'!N63&lt;&gt;"",'Submission Template'!L63&lt;&gt;""),1,0)</f>
        <v>0</v>
      </c>
      <c r="AI68" s="99">
        <f>IF(AND('Submission Template'!T63&lt;&gt;"",'Submission Template'!S63&lt;&gt;"",'Submission Template'!L63&lt;&gt;""),1,0)</f>
        <v>0</v>
      </c>
      <c r="AJ68" s="99">
        <f t="shared" si="9"/>
      </c>
      <c r="AK68" s="99">
        <f>IF(OR('Submission Template'!N63&lt;&gt;"",'Submission Template'!S63&lt;&gt;""),IF('Submission Template'!L63="yes",AK67+1,AK67),"")</f>
      </c>
      <c r="AL68" s="99">
        <f>IF(OR('Submission Template'!N63&lt;&gt;"",'Submission Template'!S63&lt;&gt;""),IF('Submission Template'!L63="yes",1,0),"")</f>
      </c>
      <c r="AM68" s="99">
        <f>IF(AND('Submission Template'!L63="yes",'Submission Template'!N63&lt;&gt;""),'Submission Template'!N63,"")</f>
      </c>
      <c r="AN68" s="99">
        <f>IF(AND('Submission Template'!L63="yes",'Submission Template'!S63&lt;&gt;""),'Submission Template'!S63,"")</f>
      </c>
      <c r="AO68" s="99"/>
      <c r="AP68" s="99"/>
      <c r="AQ68" s="101"/>
      <c r="AR68" s="99"/>
      <c r="AS68" s="119">
        <f>IF('Submission Template'!$AR$25=1,IF(AND('Submission Template'!$L63="yes",$AK68&gt;1),ROUND((($AJ68*$E68)/($D68-'Submission Template'!$O63))^2+1,1),""),"")</f>
      </c>
      <c r="AT68" s="119">
        <f>IF('Submission Template'!$AS$25=1,IF(AND('Submission Template'!$L63="yes",$AK68&gt;1),ROUND((($AJ68*O68)/(N68-'Submission Template'!T63))^2+1,1),""),"")</f>
      </c>
      <c r="AU68" s="9"/>
      <c r="AV68" s="9"/>
      <c r="AW68" s="9"/>
      <c r="AX68" s="9"/>
      <c r="AY68" s="9"/>
      <c r="AZ68" s="9"/>
      <c r="BA68" s="9"/>
      <c r="BB68" s="9"/>
      <c r="BC68" s="9"/>
      <c r="BD68" s="9"/>
      <c r="BE68" s="9"/>
      <c r="BF68" s="9"/>
      <c r="BG68" s="9"/>
      <c r="BH68" s="9"/>
      <c r="BI68" s="9"/>
      <c r="BJ68" s="9"/>
      <c r="BK68" s="9"/>
      <c r="BL68" s="9"/>
      <c r="BM68" s="9"/>
      <c r="BN68" s="9"/>
      <c r="BO68" s="9"/>
      <c r="BP68" s="9"/>
      <c r="BQ68" s="9"/>
      <c r="BR68" s="9"/>
      <c r="BS68" s="9"/>
    </row>
    <row r="69" spans="2:71" ht="12.75">
      <c r="B69" s="57">
        <f>IF('Submission Template'!$AR$25=1,IF(AND('Submission Template'!$Q$10="yes",Calculations!$AK69&lt;&gt;""),MAX($AK69-1,0),$AK69),"")</f>
      </c>
      <c r="C69" s="123">
        <f t="shared" si="8"/>
      </c>
      <c r="D69" s="58">
        <f>IF('Submission Template'!$AR$25=1,IF(AND('Submission Template'!$L64&lt;&gt;"no",'Submission Template'!N64&lt;&gt;""),AVERAGE(AM$28:AM69),""),"")</f>
      </c>
      <c r="E69" s="58">
        <f>IF('Submission Template'!$AR$25=1,IF($AK69&gt;1,IF(AND('Submission Template'!$L64&lt;&gt;"no",'Submission Template'!N64&lt;&gt;""),STDEV(AM$28:AM69),""),""),"")</f>
      </c>
      <c r="F69" s="59">
        <f>IF('Submission Template'!$AR$25=1,IF('Submission Template'!N64&lt;&gt;"",IF('Submission Template'!$L63="no",F68,G68),""),"")</f>
      </c>
      <c r="G69" s="59">
        <f>IF('Submission Template'!$AR$25=1,IF($AH69=1,MAX(IF(AND($AK69=1,'Submission Template'!$L64="yes"),0,IF('Submission Template'!$L64="yes",(F69+'Submission Template'!N64-('Submission Template'!O64+0.25*E69)),G68)),0),""),"")</f>
      </c>
      <c r="H69" s="59">
        <f t="shared" si="10"/>
      </c>
      <c r="I69" s="60">
        <f t="shared" si="11"/>
      </c>
      <c r="J69" s="60">
        <f t="shared" si="12"/>
      </c>
      <c r="K69" s="61">
        <f>IF(G69&lt;&gt;"",IF($AL69=1,IF(AND(J69&lt;&gt;1,I69=1,D69&lt;'Submission Template'!O64),1,0),K68),"")</f>
      </c>
      <c r="L69" s="57">
        <f>IF('Submission Template'!$AS$25=1,IF(AND('Submission Template'!$Q$10="yes",Calculations!$AK69&lt;&gt;""),MAX($AK69-1,0),$AK69),"")</f>
      </c>
      <c r="M69" s="125">
        <f t="shared" si="5"/>
      </c>
      <c r="N69" s="58">
        <f>IF('Submission Template'!$AS$25=1,IF(AND('Submission Template'!$L64&lt;&gt;"no",'Submission Template'!S64&lt;&gt;""),AVERAGE(AN$28:AN69),""),"")</f>
      </c>
      <c r="O69" s="58">
        <f>IF('Submission Template'!$AS$25=1,IF($AK69&gt;1,IF(AND('Submission Template'!$L64&lt;&gt;"no",'Submission Template'!S64&lt;&gt;""),STDEV(AN$28:AN69),""),""),"")</f>
      </c>
      <c r="P69" s="59">
        <f>IF('Submission Template'!$AS$25=1,IF('Submission Template'!S64&lt;&gt;"",IF('Submission Template'!$L63="no",P68,Q68),""),"")</f>
      </c>
      <c r="Q69" s="59">
        <f>IF('Submission Template'!$AS$25=1,IF($AI69=1,MAX(IF(AND($AK69=1,'Submission Template'!$L64="yes"),0,IF('Submission Template'!$L64="yes",(P69+'Submission Template'!S64-('Submission Template'!T64+0.25*O69)),Q68)),0),""),"")</f>
      </c>
      <c r="R69" s="59">
        <f t="shared" si="13"/>
      </c>
      <c r="S69" s="60">
        <f t="shared" si="6"/>
      </c>
      <c r="T69" s="60">
        <f t="shared" si="14"/>
      </c>
      <c r="U69" s="61">
        <f>IF(Q69&lt;&gt;"",IF($AL69=1,IF(AND(T69&lt;&gt;1,S69=1,N69&lt;'Submission Template'!T64),1,0),U68),"")</f>
      </c>
      <c r="V69" s="9"/>
      <c r="W69" s="10">
        <f>IF(AND('Submission Template'!L64="yes",'Submission Template'!Y64="yes"),"Test cannot be invalid AND included in CumSum",IF(OR($G69&gt;$H69,$Q69&gt;$R69),"WARNING: CumSum statistic exceeds Action Limit!",""))</f>
      </c>
      <c r="X69" s="9"/>
      <c r="Y69" s="9"/>
      <c r="Z69" s="9"/>
      <c r="AA69" s="9"/>
      <c r="AB69" s="9"/>
      <c r="AC69" s="9"/>
      <c r="AD69" s="9"/>
      <c r="AE69" s="9"/>
      <c r="AF69" s="9"/>
      <c r="AG69" s="97"/>
      <c r="AH69" s="99">
        <f>IF(AND('Submission Template'!O64&lt;&gt;"",'Submission Template'!N64&lt;&gt;"",'Submission Template'!L64&lt;&gt;""),1,0)</f>
        <v>0</v>
      </c>
      <c r="AI69" s="99">
        <f>IF(AND('Submission Template'!T64&lt;&gt;"",'Submission Template'!S64&lt;&gt;"",'Submission Template'!L64&lt;&gt;""),1,0)</f>
        <v>0</v>
      </c>
      <c r="AJ69" s="99">
        <f t="shared" si="9"/>
      </c>
      <c r="AK69" s="99">
        <f>IF(OR('Submission Template'!N64&lt;&gt;"",'Submission Template'!S64&lt;&gt;""),IF('Submission Template'!L64="yes",AK68+1,AK68),"")</f>
      </c>
      <c r="AL69" s="99">
        <f>IF(OR('Submission Template'!N64&lt;&gt;"",'Submission Template'!S64&lt;&gt;""),IF('Submission Template'!L64="yes",1,0),"")</f>
      </c>
      <c r="AM69" s="99">
        <f>IF(AND('Submission Template'!L64="yes",'Submission Template'!N64&lt;&gt;""),'Submission Template'!N64,"")</f>
      </c>
      <c r="AN69" s="99">
        <f>IF(AND('Submission Template'!L64="yes",'Submission Template'!S64&lt;&gt;""),'Submission Template'!S64,"")</f>
      </c>
      <c r="AO69" s="99"/>
      <c r="AP69" s="99"/>
      <c r="AQ69" s="101"/>
      <c r="AR69" s="99"/>
      <c r="AS69" s="119">
        <f>IF('Submission Template'!$AR$25=1,IF(AND('Submission Template'!$L64="yes",$AK69&gt;1),ROUND((($AJ69*$E69)/($D69-'Submission Template'!$O64))^2+1,1),""),"")</f>
      </c>
      <c r="AT69" s="119">
        <f>IF('Submission Template'!$AS$25=1,IF(AND('Submission Template'!$L64="yes",$AK69&gt;1),ROUND((($AJ69*O69)/(N69-'Submission Template'!T64))^2+1,1),""),"")</f>
      </c>
      <c r="AU69" s="9"/>
      <c r="AV69" s="9"/>
      <c r="AW69" s="9"/>
      <c r="AX69" s="9"/>
      <c r="AY69" s="9"/>
      <c r="AZ69" s="9"/>
      <c r="BA69" s="9"/>
      <c r="BB69" s="9"/>
      <c r="BC69" s="9"/>
      <c r="BD69" s="9"/>
      <c r="BE69" s="9"/>
      <c r="BF69" s="9"/>
      <c r="BG69" s="9"/>
      <c r="BH69" s="9"/>
      <c r="BI69" s="9"/>
      <c r="BJ69" s="9"/>
      <c r="BK69" s="9"/>
      <c r="BL69" s="9"/>
      <c r="BM69" s="9"/>
      <c r="BN69" s="9"/>
      <c r="BO69" s="9"/>
      <c r="BP69" s="9"/>
      <c r="BQ69" s="9"/>
      <c r="BR69" s="9"/>
      <c r="BS69" s="9"/>
    </row>
    <row r="70" spans="2:71" ht="12.75">
      <c r="B70" s="57">
        <f>IF('Submission Template'!$AR$25=1,IF(AND('Submission Template'!$Q$10="yes",Calculations!$AK70&lt;&gt;""),MAX($AK70-1,0),$AK70),"")</f>
      </c>
      <c r="C70" s="123">
        <f t="shared" si="8"/>
      </c>
      <c r="D70" s="58">
        <f>IF('Submission Template'!$AR$25=1,IF(AND('Submission Template'!$L65&lt;&gt;"no",'Submission Template'!N65&lt;&gt;""),AVERAGE(AM$28:AM70),""),"")</f>
      </c>
      <c r="E70" s="58">
        <f>IF('Submission Template'!$AR$25=1,IF($AK70&gt;1,IF(AND('Submission Template'!$L65&lt;&gt;"no",'Submission Template'!N65&lt;&gt;""),STDEV(AM$28:AM70),""),""),"")</f>
      </c>
      <c r="F70" s="59">
        <f>IF('Submission Template'!$AR$25=1,IF('Submission Template'!N65&lt;&gt;"",IF('Submission Template'!$L64="no",F69,G69),""),"")</f>
      </c>
      <c r="G70" s="59">
        <f>IF('Submission Template'!$AR$25=1,IF($AH70=1,MAX(IF(AND($AK70=1,'Submission Template'!$L65="yes"),0,IF('Submission Template'!$L65="yes",(F70+'Submission Template'!N65-('Submission Template'!O65+0.25*E70)),G69)),0),""),"")</f>
      </c>
      <c r="H70" s="59">
        <f t="shared" si="10"/>
      </c>
      <c r="I70" s="60">
        <f t="shared" si="11"/>
      </c>
      <c r="J70" s="60">
        <f t="shared" si="12"/>
      </c>
      <c r="K70" s="61">
        <f>IF(G70&lt;&gt;"",IF($AL70=1,IF(AND(J70&lt;&gt;1,I70=1,D70&lt;'Submission Template'!O65),1,0),K69),"")</f>
      </c>
      <c r="L70" s="57">
        <f>IF('Submission Template'!$AS$25=1,IF(AND('Submission Template'!$Q$10="yes",Calculations!$AK70&lt;&gt;""),MAX($AK70-1,0),$AK70),"")</f>
      </c>
      <c r="M70" s="125">
        <f t="shared" si="5"/>
      </c>
      <c r="N70" s="58">
        <f>IF('Submission Template'!$AS$25=1,IF(AND('Submission Template'!$L65&lt;&gt;"no",'Submission Template'!S65&lt;&gt;""),AVERAGE(AN$28:AN70),""),"")</f>
      </c>
      <c r="O70" s="58">
        <f>IF('Submission Template'!$AS$25=1,IF($AK70&gt;1,IF(AND('Submission Template'!$L65&lt;&gt;"no",'Submission Template'!S65&lt;&gt;""),STDEV(AN$28:AN70),""),""),"")</f>
      </c>
      <c r="P70" s="59">
        <f>IF('Submission Template'!$AS$25=1,IF('Submission Template'!S65&lt;&gt;"",IF('Submission Template'!$L64="no",P69,Q69),""),"")</f>
      </c>
      <c r="Q70" s="59">
        <f>IF('Submission Template'!$AS$25=1,IF($AI70=1,MAX(IF(AND($AK70=1,'Submission Template'!$L65="yes"),0,IF('Submission Template'!$L65="yes",(P70+'Submission Template'!S65-('Submission Template'!T65+0.25*O70)),Q69)),0),""),"")</f>
      </c>
      <c r="R70" s="59">
        <f t="shared" si="13"/>
      </c>
      <c r="S70" s="60">
        <f t="shared" si="6"/>
      </c>
      <c r="T70" s="60">
        <f t="shared" si="14"/>
      </c>
      <c r="U70" s="61">
        <f>IF(Q70&lt;&gt;"",IF($AL70=1,IF(AND(T70&lt;&gt;1,S70=1,N70&lt;'Submission Template'!T65),1,0),U69),"")</f>
      </c>
      <c r="V70" s="9"/>
      <c r="W70" s="10">
        <f>IF(AND('Submission Template'!L65="yes",'Submission Template'!Y65="yes"),"Test cannot be invalid AND included in CumSum",IF(OR($G70&gt;$H70,$Q70&gt;$R70),"WARNING: CumSum statistic exceeds Action Limit!",""))</f>
      </c>
      <c r="X70" s="9"/>
      <c r="Y70" s="9"/>
      <c r="Z70" s="9"/>
      <c r="AA70" s="9"/>
      <c r="AB70" s="9"/>
      <c r="AC70" s="9"/>
      <c r="AD70" s="9"/>
      <c r="AE70" s="9"/>
      <c r="AF70" s="9"/>
      <c r="AG70" s="97"/>
      <c r="AH70" s="99">
        <f>IF(AND('Submission Template'!O65&lt;&gt;"",'Submission Template'!N65&lt;&gt;"",'Submission Template'!L65&lt;&gt;""),1,0)</f>
        <v>0</v>
      </c>
      <c r="AI70" s="99">
        <f>IF(AND('Submission Template'!T65&lt;&gt;"",'Submission Template'!S65&lt;&gt;"",'Submission Template'!L65&lt;&gt;""),1,0)</f>
        <v>0</v>
      </c>
      <c r="AJ70" s="99">
        <f t="shared" si="9"/>
      </c>
      <c r="AK70" s="99">
        <f>IF(OR('Submission Template'!N65&lt;&gt;"",'Submission Template'!S65&lt;&gt;""),IF('Submission Template'!L65="yes",AK69+1,AK69),"")</f>
      </c>
      <c r="AL70" s="99">
        <f>IF(OR('Submission Template'!N65&lt;&gt;"",'Submission Template'!S65&lt;&gt;""),IF('Submission Template'!L65="yes",1,0),"")</f>
      </c>
      <c r="AM70" s="99">
        <f>IF(AND('Submission Template'!L65="yes",'Submission Template'!N65&lt;&gt;""),'Submission Template'!N65,"")</f>
      </c>
      <c r="AN70" s="99">
        <f>IF(AND('Submission Template'!L65="yes",'Submission Template'!S65&lt;&gt;""),'Submission Template'!S65,"")</f>
      </c>
      <c r="AO70" s="99"/>
      <c r="AP70" s="99"/>
      <c r="AQ70" s="101"/>
      <c r="AR70" s="99"/>
      <c r="AS70" s="119">
        <f>IF('Submission Template'!$AR$25=1,IF(AND('Submission Template'!$L65="yes",$AK70&gt;1),ROUND((($AJ70*$E70)/($D70-'Submission Template'!$O65))^2+1,1),""),"")</f>
      </c>
      <c r="AT70" s="119">
        <f>IF('Submission Template'!$AS$25=1,IF(AND('Submission Template'!$L65="yes",$AK70&gt;1),ROUND((($AJ70*O70)/(N70-'Submission Template'!T65))^2+1,1),""),"")</f>
      </c>
      <c r="AU70" s="9"/>
      <c r="AV70" s="9"/>
      <c r="AW70" s="9"/>
      <c r="AX70" s="9"/>
      <c r="AY70" s="9"/>
      <c r="AZ70" s="9"/>
      <c r="BA70" s="9"/>
      <c r="BB70" s="9"/>
      <c r="BC70" s="9"/>
      <c r="BD70" s="9"/>
      <c r="BE70" s="9"/>
      <c r="BF70" s="9"/>
      <c r="BG70" s="9"/>
      <c r="BH70" s="9"/>
      <c r="BI70" s="9"/>
      <c r="BJ70" s="9"/>
      <c r="BK70" s="9"/>
      <c r="BL70" s="9"/>
      <c r="BM70" s="9"/>
      <c r="BN70" s="9"/>
      <c r="BO70" s="9"/>
      <c r="BP70" s="9"/>
      <c r="BQ70" s="9"/>
      <c r="BR70" s="9"/>
      <c r="BS70" s="9"/>
    </row>
    <row r="71" spans="2:71" ht="12.75">
      <c r="B71" s="57">
        <f>IF('Submission Template'!$AR$25=1,IF(AND('Submission Template'!$Q$10="yes",Calculations!$AK71&lt;&gt;""),MAX($AK71-1,0),$AK71),"")</f>
      </c>
      <c r="C71" s="123">
        <f t="shared" si="8"/>
      </c>
      <c r="D71" s="58">
        <f>IF('Submission Template'!$AR$25=1,IF(AND('Submission Template'!$L66&lt;&gt;"no",'Submission Template'!N66&lt;&gt;""),AVERAGE(AM$28:AM71),""),"")</f>
      </c>
      <c r="E71" s="58">
        <f>IF('Submission Template'!$AR$25=1,IF($AK71&gt;1,IF(AND('Submission Template'!$L66&lt;&gt;"no",'Submission Template'!N66&lt;&gt;""),STDEV(AM$28:AM71),""),""),"")</f>
      </c>
      <c r="F71" s="59">
        <f>IF('Submission Template'!$AR$25=1,IF('Submission Template'!N66&lt;&gt;"",IF('Submission Template'!$L65="no",F70,G70),""),"")</f>
      </c>
      <c r="G71" s="59">
        <f>IF('Submission Template'!$AR$25=1,IF($AH71=1,MAX(IF(AND($AK71=1,'Submission Template'!$L66="yes"),0,IF('Submission Template'!$L66="yes",(F71+'Submission Template'!N66-('Submission Template'!O66+0.25*E71)),G70)),0),""),"")</f>
      </c>
      <c r="H71" s="59">
        <f t="shared" si="10"/>
      </c>
      <c r="I71" s="60">
        <f t="shared" si="11"/>
      </c>
      <c r="J71" s="60">
        <f t="shared" si="12"/>
      </c>
      <c r="K71" s="61">
        <f>IF(G71&lt;&gt;"",IF($AL71=1,IF(AND(J71&lt;&gt;1,I71=1,D71&lt;'Submission Template'!O66),1,0),K70),"")</f>
      </c>
      <c r="L71" s="57">
        <f>IF('Submission Template'!$AS$25=1,IF(AND('Submission Template'!$Q$10="yes",Calculations!$AK71&lt;&gt;""),MAX($AK71-1,0),$AK71),"")</f>
      </c>
      <c r="M71" s="125">
        <f t="shared" si="5"/>
      </c>
      <c r="N71" s="58">
        <f>IF('Submission Template'!$AS$25=1,IF(AND('Submission Template'!$L66&lt;&gt;"no",'Submission Template'!S66&lt;&gt;""),AVERAGE(AN$28:AN71),""),"")</f>
      </c>
      <c r="O71" s="58">
        <f>IF('Submission Template'!$AS$25=1,IF($AK71&gt;1,IF(AND('Submission Template'!$L66&lt;&gt;"no",'Submission Template'!S66&lt;&gt;""),STDEV(AN$28:AN71),""),""),"")</f>
      </c>
      <c r="P71" s="59">
        <f>IF('Submission Template'!$AS$25=1,IF('Submission Template'!S66&lt;&gt;"",IF('Submission Template'!$L65="no",P70,Q70),""),"")</f>
      </c>
      <c r="Q71" s="59">
        <f>IF('Submission Template'!$AS$25=1,IF($AI71=1,MAX(IF(AND($AK71=1,'Submission Template'!$L66="yes"),0,IF('Submission Template'!$L66="yes",(P71+'Submission Template'!S66-('Submission Template'!T66+0.25*O71)),Q70)),0),""),"")</f>
      </c>
      <c r="R71" s="59">
        <f t="shared" si="13"/>
      </c>
      <c r="S71" s="60">
        <f t="shared" si="6"/>
      </c>
      <c r="T71" s="60">
        <f t="shared" si="14"/>
      </c>
      <c r="U71" s="61">
        <f>IF(Q71&lt;&gt;"",IF($AL71=1,IF(AND(T71&lt;&gt;1,S71=1,N71&lt;'Submission Template'!T66),1,0),U70),"")</f>
      </c>
      <c r="V71" s="9"/>
      <c r="W71" s="10">
        <f>IF(AND('Submission Template'!L66="yes",'Submission Template'!Y66="yes"),"Test cannot be invalid AND included in CumSum",IF(OR($G71&gt;$H71,$Q71&gt;$R71),"WARNING: CumSum statistic exceeds Action Limit!",""))</f>
      </c>
      <c r="X71" s="9"/>
      <c r="Y71" s="9"/>
      <c r="Z71" s="9"/>
      <c r="AA71" s="9"/>
      <c r="AB71" s="9"/>
      <c r="AC71" s="9"/>
      <c r="AD71" s="9"/>
      <c r="AE71" s="9"/>
      <c r="AF71" s="9"/>
      <c r="AG71" s="97"/>
      <c r="AH71" s="99">
        <f>IF(AND('Submission Template'!O66&lt;&gt;"",'Submission Template'!N66&lt;&gt;"",'Submission Template'!L66&lt;&gt;""),1,0)</f>
        <v>0</v>
      </c>
      <c r="AI71" s="99">
        <f>IF(AND('Submission Template'!T66&lt;&gt;"",'Submission Template'!S66&lt;&gt;"",'Submission Template'!L66&lt;&gt;""),1,0)</f>
        <v>0</v>
      </c>
      <c r="AJ71" s="99">
        <f t="shared" si="9"/>
      </c>
      <c r="AK71" s="99">
        <f>IF(OR('Submission Template'!N66&lt;&gt;"",'Submission Template'!S66&lt;&gt;""),IF('Submission Template'!L66="yes",AK70+1,AK70),"")</f>
      </c>
      <c r="AL71" s="99">
        <f>IF(OR('Submission Template'!N66&lt;&gt;"",'Submission Template'!S66&lt;&gt;""),IF('Submission Template'!L66="yes",1,0),"")</f>
      </c>
      <c r="AM71" s="99">
        <f>IF(AND('Submission Template'!L66="yes",'Submission Template'!N66&lt;&gt;""),'Submission Template'!N66,"")</f>
      </c>
      <c r="AN71" s="99">
        <f>IF(AND('Submission Template'!L66="yes",'Submission Template'!S66&lt;&gt;""),'Submission Template'!S66,"")</f>
      </c>
      <c r="AO71" s="99"/>
      <c r="AP71" s="99"/>
      <c r="AQ71" s="101"/>
      <c r="AR71" s="99"/>
      <c r="AS71" s="119">
        <f>IF('Submission Template'!$AR$25=1,IF(AND('Submission Template'!$L66="yes",$AK71&gt;1),ROUND((($AJ71*$E71)/($D71-'Submission Template'!$O66))^2+1,1),""),"")</f>
      </c>
      <c r="AT71" s="119">
        <f>IF('Submission Template'!$AS$25=1,IF(AND('Submission Template'!$L66="yes",$AK71&gt;1),ROUND((($AJ71*O71)/(N71-'Submission Template'!T66))^2+1,1),""),"")</f>
      </c>
      <c r="AU71" s="9"/>
      <c r="AV71" s="9"/>
      <c r="AW71" s="9"/>
      <c r="AX71" s="9"/>
      <c r="AY71" s="9"/>
      <c r="AZ71" s="9"/>
      <c r="BA71" s="9"/>
      <c r="BB71" s="9"/>
      <c r="BC71" s="9"/>
      <c r="BD71" s="9"/>
      <c r="BE71" s="9"/>
      <c r="BF71" s="9"/>
      <c r="BG71" s="9"/>
      <c r="BH71" s="9"/>
      <c r="BI71" s="9"/>
      <c r="BJ71" s="9"/>
      <c r="BK71" s="9"/>
      <c r="BL71" s="9"/>
      <c r="BM71" s="9"/>
      <c r="BN71" s="9"/>
      <c r="BO71" s="9"/>
      <c r="BP71" s="9"/>
      <c r="BQ71" s="9"/>
      <c r="BR71" s="9"/>
      <c r="BS71" s="9"/>
    </row>
    <row r="72" spans="2:71" ht="12.75">
      <c r="B72" s="57">
        <f>IF('Submission Template'!$AR$25=1,IF(AND('Submission Template'!$Q$10="yes",Calculations!$AK72&lt;&gt;""),MAX($AK72-1,0),$AK72),"")</f>
      </c>
      <c r="C72" s="123">
        <f t="shared" si="8"/>
      </c>
      <c r="D72" s="58">
        <f>IF('Submission Template'!$AR$25=1,IF(AND('Submission Template'!$L67&lt;&gt;"no",'Submission Template'!N67&lt;&gt;""),AVERAGE(AM$28:AM72),""),"")</f>
      </c>
      <c r="E72" s="58">
        <f>IF('Submission Template'!$AR$25=1,IF($AK72&gt;1,IF(AND('Submission Template'!$L67&lt;&gt;"no",'Submission Template'!N67&lt;&gt;""),STDEV(AM$28:AM72),""),""),"")</f>
      </c>
      <c r="F72" s="59">
        <f>IF('Submission Template'!$AR$25=1,IF('Submission Template'!N67&lt;&gt;"",IF('Submission Template'!$L66="no",F71,G71),""),"")</f>
      </c>
      <c r="G72" s="59">
        <f>IF('Submission Template'!$AR$25=1,IF($AH72=1,MAX(IF(AND($AK72=1,'Submission Template'!$L67="yes"),0,IF('Submission Template'!$L67="yes",(F72+'Submission Template'!N67-('Submission Template'!O67+0.25*E72)),G71)),0),""),"")</f>
      </c>
      <c r="H72" s="59">
        <f t="shared" si="10"/>
      </c>
      <c r="I72" s="60">
        <f t="shared" si="11"/>
      </c>
      <c r="J72" s="60">
        <f t="shared" si="12"/>
      </c>
      <c r="K72" s="61">
        <f>IF(G72&lt;&gt;"",IF($AL72=1,IF(AND(J72&lt;&gt;1,I72=1,D72&lt;'Submission Template'!O67),1,0),K71),"")</f>
      </c>
      <c r="L72" s="57">
        <f>IF('Submission Template'!$AS$25=1,IF(AND('Submission Template'!$Q$10="yes",Calculations!$AK72&lt;&gt;""),MAX($AK72-1,0),$AK72),"")</f>
      </c>
      <c r="M72" s="125">
        <f t="shared" si="5"/>
      </c>
      <c r="N72" s="58">
        <f>IF('Submission Template'!$AS$25=1,IF(AND('Submission Template'!$L67&lt;&gt;"no",'Submission Template'!S67&lt;&gt;""),AVERAGE(AN$28:AN72),""),"")</f>
      </c>
      <c r="O72" s="58">
        <f>IF('Submission Template'!$AS$25=1,IF($AK72&gt;1,IF(AND('Submission Template'!$L67&lt;&gt;"no",'Submission Template'!S67&lt;&gt;""),STDEV(AN$28:AN72),""),""),"")</f>
      </c>
      <c r="P72" s="59">
        <f>IF('Submission Template'!$AS$25=1,IF('Submission Template'!S67&lt;&gt;"",IF('Submission Template'!$L66="no",P71,Q71),""),"")</f>
      </c>
      <c r="Q72" s="59">
        <f>IF('Submission Template'!$AS$25=1,IF($AI72=1,MAX(IF(AND($AK72=1,'Submission Template'!$L67="yes"),0,IF('Submission Template'!$L67="yes",(P72+'Submission Template'!S67-('Submission Template'!T67+0.25*O72)),Q71)),0),""),"")</f>
      </c>
      <c r="R72" s="59">
        <f t="shared" si="13"/>
      </c>
      <c r="S72" s="60">
        <f t="shared" si="6"/>
      </c>
      <c r="T72" s="60">
        <f t="shared" si="14"/>
      </c>
      <c r="U72" s="61">
        <f>IF(Q72&lt;&gt;"",IF($AL72=1,IF(AND(T72&lt;&gt;1,S72=1,N72&lt;'Submission Template'!T67),1,0),U71),"")</f>
      </c>
      <c r="V72" s="9"/>
      <c r="W72" s="10">
        <f>IF(AND('Submission Template'!L67="yes",'Submission Template'!Y67="yes"),"Test cannot be invalid AND included in CumSum",IF(OR($G72&gt;$H72,$Q72&gt;$R72),"WARNING: CumSum statistic exceeds Action Limit!",""))</f>
      </c>
      <c r="X72" s="9"/>
      <c r="Y72" s="9"/>
      <c r="Z72" s="9"/>
      <c r="AA72" s="9"/>
      <c r="AB72" s="9"/>
      <c r="AC72" s="9"/>
      <c r="AD72" s="9"/>
      <c r="AE72" s="9"/>
      <c r="AF72" s="9"/>
      <c r="AG72" s="97"/>
      <c r="AH72" s="99">
        <f>IF(AND('Submission Template'!O67&lt;&gt;"",'Submission Template'!N67&lt;&gt;"",'Submission Template'!L67&lt;&gt;""),1,0)</f>
        <v>0</v>
      </c>
      <c r="AI72" s="99">
        <f>IF(AND('Submission Template'!T67&lt;&gt;"",'Submission Template'!S67&lt;&gt;"",'Submission Template'!L67&lt;&gt;""),1,0)</f>
        <v>0</v>
      </c>
      <c r="AJ72" s="99">
        <f t="shared" si="9"/>
      </c>
      <c r="AK72" s="99">
        <f>IF(OR('Submission Template'!N67&lt;&gt;"",'Submission Template'!S67&lt;&gt;""),IF('Submission Template'!L67="yes",AK71+1,AK71),"")</f>
      </c>
      <c r="AL72" s="99">
        <f>IF(OR('Submission Template'!N67&lt;&gt;"",'Submission Template'!S67&lt;&gt;""),IF('Submission Template'!L67="yes",1,0),"")</f>
      </c>
      <c r="AM72" s="99">
        <f>IF(AND('Submission Template'!L67="yes",'Submission Template'!N67&lt;&gt;""),'Submission Template'!N67,"")</f>
      </c>
      <c r="AN72" s="99">
        <f>IF(AND('Submission Template'!L67="yes",'Submission Template'!S67&lt;&gt;""),'Submission Template'!S67,"")</f>
      </c>
      <c r="AO72" s="99"/>
      <c r="AP72" s="99"/>
      <c r="AQ72" s="101"/>
      <c r="AR72" s="99"/>
      <c r="AS72" s="119">
        <f>IF('Submission Template'!$AR$25=1,IF(AND('Submission Template'!$L67="yes",$AK72&gt;1),ROUND((($AJ72*$E72)/($D72-'Submission Template'!$O67))^2+1,1),""),"")</f>
      </c>
      <c r="AT72" s="119">
        <f>IF('Submission Template'!$AS$25=1,IF(AND('Submission Template'!$L67="yes",$AK72&gt;1),ROUND((($AJ72*O72)/(N72-'Submission Template'!T67))^2+1,1),""),"")</f>
      </c>
      <c r="AU72" s="9"/>
      <c r="AV72" s="9"/>
      <c r="AW72" s="9"/>
      <c r="AX72" s="9"/>
      <c r="AY72" s="9"/>
      <c r="AZ72" s="9"/>
      <c r="BA72" s="9"/>
      <c r="BB72" s="9"/>
      <c r="BC72" s="9"/>
      <c r="BD72" s="9"/>
      <c r="BE72" s="9"/>
      <c r="BF72" s="9"/>
      <c r="BG72" s="9"/>
      <c r="BH72" s="9"/>
      <c r="BI72" s="9"/>
      <c r="BJ72" s="9"/>
      <c r="BK72" s="9"/>
      <c r="BL72" s="9"/>
      <c r="BM72" s="9"/>
      <c r="BN72" s="9"/>
      <c r="BO72" s="9"/>
      <c r="BP72" s="9"/>
      <c r="BQ72" s="9"/>
      <c r="BR72" s="9"/>
      <c r="BS72" s="9"/>
    </row>
    <row r="73" spans="2:71" ht="12.75">
      <c r="B73" s="57">
        <f>IF('Submission Template'!$AR$25=1,IF(AND('Submission Template'!$Q$10="yes",Calculations!$AK73&lt;&gt;""),MAX($AK73-1,0),$AK73),"")</f>
      </c>
      <c r="C73" s="123">
        <f t="shared" si="8"/>
      </c>
      <c r="D73" s="58">
        <f>IF('Submission Template'!$AR$25=1,IF(AND('Submission Template'!$L68&lt;&gt;"no",'Submission Template'!N68&lt;&gt;""),AVERAGE(AM$28:AM73),""),"")</f>
      </c>
      <c r="E73" s="58">
        <f>IF('Submission Template'!$AR$25=1,IF($AK73&gt;1,IF(AND('Submission Template'!$L68&lt;&gt;"no",'Submission Template'!N68&lt;&gt;""),STDEV(AM$28:AM73),""),""),"")</f>
      </c>
      <c r="F73" s="59">
        <f>IF('Submission Template'!$AR$25=1,IF('Submission Template'!N68&lt;&gt;"",IF('Submission Template'!$L67="no",F72,G72),""),"")</f>
      </c>
      <c r="G73" s="59">
        <f>IF('Submission Template'!$AR$25=1,IF($AH73=1,MAX(IF(AND($AK73=1,'Submission Template'!$L68="yes"),0,IF('Submission Template'!$L68="yes",(F73+'Submission Template'!N68-('Submission Template'!O68+0.25*E73)),G72)),0),""),"")</f>
      </c>
      <c r="H73" s="59">
        <f t="shared" si="10"/>
      </c>
      <c r="I73" s="60">
        <f t="shared" si="11"/>
      </c>
      <c r="J73" s="60">
        <f t="shared" si="12"/>
      </c>
      <c r="K73" s="61">
        <f>IF(G73&lt;&gt;"",IF($AL73=1,IF(AND(J73&lt;&gt;1,I73=1,D73&lt;'Submission Template'!O68),1,0),K72),"")</f>
      </c>
      <c r="L73" s="57">
        <f>IF('Submission Template'!$AS$25=1,IF(AND('Submission Template'!$Q$10="yes",Calculations!$AK73&lt;&gt;""),MAX($AK73-1,0),$AK73),"")</f>
      </c>
      <c r="M73" s="125">
        <f t="shared" si="5"/>
      </c>
      <c r="N73" s="58">
        <f>IF('Submission Template'!$AS$25=1,IF(AND('Submission Template'!$L68&lt;&gt;"no",'Submission Template'!S68&lt;&gt;""),AVERAGE(AN$28:AN73),""),"")</f>
      </c>
      <c r="O73" s="58">
        <f>IF('Submission Template'!$AS$25=1,IF($AK73&gt;1,IF(AND('Submission Template'!$L68&lt;&gt;"no",'Submission Template'!S68&lt;&gt;""),STDEV(AN$28:AN73),""),""),"")</f>
      </c>
      <c r="P73" s="59">
        <f>IF('Submission Template'!$AS$25=1,IF('Submission Template'!S68&lt;&gt;"",IF('Submission Template'!$L67="no",P72,Q72),""),"")</f>
      </c>
      <c r="Q73" s="59">
        <f>IF('Submission Template'!$AS$25=1,IF($AI73=1,MAX(IF(AND($AK73=1,'Submission Template'!$L68="yes"),0,IF('Submission Template'!$L68="yes",(P73+'Submission Template'!S68-('Submission Template'!T68+0.25*O73)),Q72)),0),""),"")</f>
      </c>
      <c r="R73" s="59">
        <f t="shared" si="13"/>
      </c>
      <c r="S73" s="60">
        <f t="shared" si="6"/>
      </c>
      <c r="T73" s="60">
        <f t="shared" si="14"/>
      </c>
      <c r="U73" s="61">
        <f>IF(Q73&lt;&gt;"",IF($AL73=1,IF(AND(T73&lt;&gt;1,S73=1,N73&lt;'Submission Template'!T68),1,0),U72),"")</f>
      </c>
      <c r="V73" s="9"/>
      <c r="W73" s="10">
        <f>IF(AND('Submission Template'!L68="yes",'Submission Template'!Y68="yes"),"Test cannot be invalid AND included in CumSum",IF(OR($G73&gt;$H73,$Q73&gt;$R73),"WARNING: CumSum statistic exceeds Action Limit!",""))</f>
      </c>
      <c r="X73" s="9"/>
      <c r="Y73" s="9"/>
      <c r="Z73" s="9"/>
      <c r="AA73" s="9"/>
      <c r="AB73" s="9"/>
      <c r="AC73" s="9"/>
      <c r="AD73" s="9"/>
      <c r="AE73" s="9"/>
      <c r="AF73" s="9"/>
      <c r="AG73" s="97"/>
      <c r="AH73" s="99">
        <f>IF(AND('Submission Template'!O68&lt;&gt;"",'Submission Template'!N68&lt;&gt;"",'Submission Template'!L68&lt;&gt;""),1,0)</f>
        <v>0</v>
      </c>
      <c r="AI73" s="99">
        <f>IF(AND('Submission Template'!T68&lt;&gt;"",'Submission Template'!S68&lt;&gt;"",'Submission Template'!L68&lt;&gt;""),1,0)</f>
        <v>0</v>
      </c>
      <c r="AJ73" s="99">
        <f t="shared" si="9"/>
      </c>
      <c r="AK73" s="99">
        <f>IF(OR('Submission Template'!N68&lt;&gt;"",'Submission Template'!S68&lt;&gt;""),IF('Submission Template'!L68="yes",AK72+1,AK72),"")</f>
      </c>
      <c r="AL73" s="99">
        <f>IF(OR('Submission Template'!N68&lt;&gt;"",'Submission Template'!S68&lt;&gt;""),IF('Submission Template'!L68="yes",1,0),"")</f>
      </c>
      <c r="AM73" s="99">
        <f>IF(AND('Submission Template'!L68="yes",'Submission Template'!N68&lt;&gt;""),'Submission Template'!N68,"")</f>
      </c>
      <c r="AN73" s="99">
        <f>IF(AND('Submission Template'!L68="yes",'Submission Template'!S68&lt;&gt;""),'Submission Template'!S68,"")</f>
      </c>
      <c r="AO73" s="99"/>
      <c r="AP73" s="99"/>
      <c r="AQ73" s="101"/>
      <c r="AR73" s="99"/>
      <c r="AS73" s="119">
        <f>IF('Submission Template'!$AR$25=1,IF(AND('Submission Template'!$L68="yes",$AK73&gt;1),ROUND((($AJ73*$E73)/($D73-'Submission Template'!$O68))^2+1,1),""),"")</f>
      </c>
      <c r="AT73" s="119">
        <f>IF('Submission Template'!$AS$25=1,IF(AND('Submission Template'!$L68="yes",$AK73&gt;1),ROUND((($AJ73*O73)/(N73-'Submission Template'!T68))^2+1,1),""),"")</f>
      </c>
      <c r="AU73" s="9"/>
      <c r="AV73" s="9"/>
      <c r="AW73" s="9"/>
      <c r="AX73" s="9"/>
      <c r="AY73" s="9"/>
      <c r="AZ73" s="9"/>
      <c r="BA73" s="9"/>
      <c r="BB73" s="9"/>
      <c r="BC73" s="9"/>
      <c r="BD73" s="9"/>
      <c r="BE73" s="9"/>
      <c r="BF73" s="9"/>
      <c r="BG73" s="9"/>
      <c r="BH73" s="9"/>
      <c r="BI73" s="9"/>
      <c r="BJ73" s="9"/>
      <c r="BK73" s="9"/>
      <c r="BL73" s="9"/>
      <c r="BM73" s="9"/>
      <c r="BN73" s="9"/>
      <c r="BO73" s="9"/>
      <c r="BP73" s="9"/>
      <c r="BQ73" s="9"/>
      <c r="BR73" s="9"/>
      <c r="BS73" s="9"/>
    </row>
    <row r="74" spans="2:71" ht="12.75">
      <c r="B74" s="57">
        <f>IF('Submission Template'!$AR$25=1,IF(AND('Submission Template'!$Q$10="yes",Calculations!$AK74&lt;&gt;""),MAX($AK74-1,0),$AK74),"")</f>
      </c>
      <c r="C74" s="123">
        <f t="shared" si="8"/>
      </c>
      <c r="D74" s="58">
        <f>IF('Submission Template'!$AR$25=1,IF(AND('Submission Template'!$L69&lt;&gt;"no",'Submission Template'!N69&lt;&gt;""),AVERAGE(AM$28:AM74),""),"")</f>
      </c>
      <c r="E74" s="58">
        <f>IF('Submission Template'!$AR$25=1,IF($AK74&gt;1,IF(AND('Submission Template'!$L69&lt;&gt;"no",'Submission Template'!N69&lt;&gt;""),STDEV(AM$28:AM74),""),""),"")</f>
      </c>
      <c r="F74" s="59">
        <f>IF('Submission Template'!$AR$25=1,IF('Submission Template'!N69&lt;&gt;"",IF('Submission Template'!$L68="no",F73,G73),""),"")</f>
      </c>
      <c r="G74" s="59">
        <f>IF('Submission Template'!$AR$25=1,IF($AH74=1,MAX(IF(AND($AK74=1,'Submission Template'!$L69="yes"),0,IF('Submission Template'!$L69="yes",(F74+'Submission Template'!N69-('Submission Template'!O69+0.25*E74)),G73)),0),""),"")</f>
      </c>
      <c r="H74" s="59">
        <f t="shared" si="10"/>
      </c>
      <c r="I74" s="60">
        <f t="shared" si="11"/>
      </c>
      <c r="J74" s="60">
        <f t="shared" si="12"/>
      </c>
      <c r="K74" s="61">
        <f>IF(G74&lt;&gt;"",IF($AL74=1,IF(AND(J74&lt;&gt;1,I74=1,D74&lt;'Submission Template'!O69),1,0),K73),"")</f>
      </c>
      <c r="L74" s="57">
        <f>IF('Submission Template'!$AS$25=1,IF(AND('Submission Template'!$Q$10="yes",Calculations!$AK74&lt;&gt;""),MAX($AK74-1,0),$AK74),"")</f>
      </c>
      <c r="M74" s="125">
        <f t="shared" si="5"/>
      </c>
      <c r="N74" s="58">
        <f>IF('Submission Template'!$AS$25=1,IF(AND('Submission Template'!$L69&lt;&gt;"no",'Submission Template'!S69&lt;&gt;""),AVERAGE(AN$28:AN74),""),"")</f>
      </c>
      <c r="O74" s="58">
        <f>IF('Submission Template'!$AS$25=1,IF($AK74&gt;1,IF(AND('Submission Template'!$L69&lt;&gt;"no",'Submission Template'!S69&lt;&gt;""),STDEV(AN$28:AN74),""),""),"")</f>
      </c>
      <c r="P74" s="59">
        <f>IF('Submission Template'!$AS$25=1,IF('Submission Template'!S69&lt;&gt;"",IF('Submission Template'!$L68="no",P73,Q73),""),"")</f>
      </c>
      <c r="Q74" s="59">
        <f>IF('Submission Template'!$AS$25=1,IF($AI74=1,MAX(IF(AND($AK74=1,'Submission Template'!$L69="yes"),0,IF('Submission Template'!$L69="yes",(P74+'Submission Template'!S69-('Submission Template'!T69+0.25*O74)),Q73)),0),""),"")</f>
      </c>
      <c r="R74" s="59">
        <f t="shared" si="13"/>
      </c>
      <c r="S74" s="60">
        <f t="shared" si="6"/>
      </c>
      <c r="T74" s="60">
        <f t="shared" si="14"/>
      </c>
      <c r="U74" s="61">
        <f>IF(Q74&lt;&gt;"",IF($AL74=1,IF(AND(T74&lt;&gt;1,S74=1,N74&lt;'Submission Template'!T69),1,0),U73),"")</f>
      </c>
      <c r="V74" s="9"/>
      <c r="W74" s="10">
        <f>IF(AND('Submission Template'!L69="yes",'Submission Template'!Y69="yes"),"Test cannot be invalid AND included in CumSum",IF(OR($G74&gt;$H74,$Q74&gt;$R74),"WARNING: CumSum statistic exceeds Action Limit!",""))</f>
      </c>
      <c r="X74" s="9"/>
      <c r="Y74" s="9"/>
      <c r="Z74" s="9"/>
      <c r="AA74" s="9"/>
      <c r="AB74" s="9"/>
      <c r="AC74" s="9"/>
      <c r="AD74" s="9"/>
      <c r="AE74" s="9"/>
      <c r="AF74" s="9"/>
      <c r="AG74" s="97"/>
      <c r="AH74" s="99">
        <f>IF(AND('Submission Template'!O69&lt;&gt;"",'Submission Template'!N69&lt;&gt;"",'Submission Template'!L69&lt;&gt;""),1,0)</f>
        <v>0</v>
      </c>
      <c r="AI74" s="99">
        <f>IF(AND('Submission Template'!T69&lt;&gt;"",'Submission Template'!S69&lt;&gt;"",'Submission Template'!L69&lt;&gt;""),1,0)</f>
        <v>0</v>
      </c>
      <c r="AJ74" s="99">
        <f t="shared" si="9"/>
      </c>
      <c r="AK74" s="99">
        <f>IF(OR('Submission Template'!N69&lt;&gt;"",'Submission Template'!S69&lt;&gt;""),IF('Submission Template'!L69="yes",AK73+1,AK73),"")</f>
      </c>
      <c r="AL74" s="99">
        <f>IF(OR('Submission Template'!N69&lt;&gt;"",'Submission Template'!S69&lt;&gt;""),IF('Submission Template'!L69="yes",1,0),"")</f>
      </c>
      <c r="AM74" s="99">
        <f>IF(AND('Submission Template'!L69="yes",'Submission Template'!N69&lt;&gt;""),'Submission Template'!N69,"")</f>
      </c>
      <c r="AN74" s="99">
        <f>IF(AND('Submission Template'!L69="yes",'Submission Template'!S69&lt;&gt;""),'Submission Template'!S69,"")</f>
      </c>
      <c r="AO74" s="99"/>
      <c r="AP74" s="99"/>
      <c r="AQ74" s="101"/>
      <c r="AR74" s="99"/>
      <c r="AS74" s="119">
        <f>IF('Submission Template'!$AR$25=1,IF(AND('Submission Template'!$L69="yes",$AK74&gt;1),ROUND((($AJ74*$E74)/($D74-'Submission Template'!$O69))^2+1,1),""),"")</f>
      </c>
      <c r="AT74" s="119">
        <f>IF('Submission Template'!$AS$25=1,IF(AND('Submission Template'!$L69="yes",$AK74&gt;1),ROUND((($AJ74*O74)/(N74-'Submission Template'!T69))^2+1,1),""),"")</f>
      </c>
      <c r="AU74" s="9"/>
      <c r="AV74" s="9"/>
      <c r="AW74" s="9"/>
      <c r="AX74" s="9"/>
      <c r="AY74" s="9"/>
      <c r="AZ74" s="9"/>
      <c r="BA74" s="9"/>
      <c r="BB74" s="9"/>
      <c r="BC74" s="9"/>
      <c r="BD74" s="9"/>
      <c r="BE74" s="9"/>
      <c r="BF74" s="9"/>
      <c r="BG74" s="9"/>
      <c r="BH74" s="9"/>
      <c r="BI74" s="9"/>
      <c r="BJ74" s="9"/>
      <c r="BK74" s="9"/>
      <c r="BL74" s="9"/>
      <c r="BM74" s="9"/>
      <c r="BN74" s="9"/>
      <c r="BO74" s="9"/>
      <c r="BP74" s="9"/>
      <c r="BQ74" s="9"/>
      <c r="BR74" s="9"/>
      <c r="BS74" s="9"/>
    </row>
    <row r="75" spans="2:71" ht="12.75">
      <c r="B75" s="62">
        <f>IF('Submission Template'!$AR$25=1,IF(AND('Submission Template'!$Q$10="yes",Calculations!$AK75&lt;&gt;""),MAX($AK75-1,0),$AK75),"")</f>
      </c>
      <c r="C75" s="124">
        <f t="shared" si="8"/>
      </c>
      <c r="D75" s="63">
        <f>IF('Submission Template'!$AR$25=1,IF(AND('Submission Template'!$L70&lt;&gt;"no",'Submission Template'!N70&lt;&gt;""),AVERAGE(AM$28:AM75),""),"")</f>
      </c>
      <c r="E75" s="63">
        <f>IF('Submission Template'!$AR$25=1,IF($AK75&gt;1,IF(AND('Submission Template'!$L70&lt;&gt;"no",'Submission Template'!N70&lt;&gt;""),STDEV(AM$28:AM75),""),""),"")</f>
      </c>
      <c r="F75" s="64">
        <f>IF('Submission Template'!$AR$25=1,IF('Submission Template'!N70&lt;&gt;"",IF('Submission Template'!$L69="no",F74,G74),""),"")</f>
      </c>
      <c r="G75" s="64">
        <f>IF('Submission Template'!$AR$25=1,IF($AH75=1,MAX(IF(AND($AK75=1,'Submission Template'!$L70="yes"),0,IF('Submission Template'!$L70="yes",(F75+'Submission Template'!N70-('Submission Template'!O70+0.25*E75)),G74)),0),""),"")</f>
      </c>
      <c r="H75" s="64">
        <f t="shared" si="10"/>
      </c>
      <c r="I75" s="65">
        <f t="shared" si="11"/>
      </c>
      <c r="J75" s="65">
        <f t="shared" si="12"/>
      </c>
      <c r="K75" s="66">
        <f>IF(G75&lt;&gt;"",IF($AL75=1,IF(AND(J75&lt;&gt;1,I75=1,D75&lt;'Submission Template'!O70),1,0),K74),"")</f>
      </c>
      <c r="L75" s="62">
        <f>IF('Submission Template'!$AS$25=1,IF(AND('Submission Template'!$Q$10="yes",Calculations!$AK75&lt;&gt;""),MAX($AK75-1,0),$AK75),"")</f>
      </c>
      <c r="M75" s="126">
        <f t="shared" si="5"/>
      </c>
      <c r="N75" s="63">
        <f>IF('Submission Template'!$AS$25=1,IF(AND('Submission Template'!$L70&lt;&gt;"no",'Submission Template'!S70&lt;&gt;""),AVERAGE(AN$28:AN75),""),"")</f>
      </c>
      <c r="O75" s="63">
        <f>IF('Submission Template'!$AS$25=1,IF($AK75&gt;1,IF(AND('Submission Template'!$L70&lt;&gt;"no",'Submission Template'!S70&lt;&gt;""),STDEV(AN$28:AN75),""),""),"")</f>
      </c>
      <c r="P75" s="64">
        <f>IF('Submission Template'!$AS$25=1,IF('Submission Template'!S70&lt;&gt;"",IF('Submission Template'!$L69="no",P74,Q74),""),"")</f>
      </c>
      <c r="Q75" s="64">
        <f>IF('Submission Template'!$AS$25=1,IF($AI75=1,MAX(IF(AND($AK75=1,'Submission Template'!$L70="yes"),0,IF('Submission Template'!$L70="yes",(P75+'Submission Template'!S70-('Submission Template'!T70+0.25*O75)),Q74)),0),""),"")</f>
      </c>
      <c r="R75" s="64">
        <f t="shared" si="13"/>
      </c>
      <c r="S75" s="65">
        <f t="shared" si="6"/>
      </c>
      <c r="T75" s="65">
        <f t="shared" si="14"/>
      </c>
      <c r="U75" s="66">
        <f>IF(Q75&lt;&gt;"",IF($AL75=1,IF(AND(T75&lt;&gt;1,S75=1,N75&lt;'Submission Template'!T70),1,0),U74),"")</f>
      </c>
      <c r="V75" s="9"/>
      <c r="W75" s="10">
        <f>IF(AND('Submission Template'!L70="yes",'Submission Template'!Y70="yes"),"Test cannot be invalid AND included in CumSum",IF(OR($G75&gt;$H75,$Q75&gt;$R75),"WARNING: CumSum statistic exceeds Action Limit!",""))</f>
      </c>
      <c r="X75" s="9"/>
      <c r="Y75" s="9"/>
      <c r="Z75" s="9"/>
      <c r="AA75" s="9"/>
      <c r="AB75" s="9"/>
      <c r="AC75" s="9"/>
      <c r="AD75" s="9"/>
      <c r="AE75" s="9"/>
      <c r="AF75" s="9"/>
      <c r="AG75" s="97"/>
      <c r="AH75" s="99">
        <f>IF(AND('Submission Template'!O70&lt;&gt;"",'Submission Template'!N70&lt;&gt;"",'Submission Template'!L70&lt;&gt;""),1,0)</f>
        <v>0</v>
      </c>
      <c r="AI75" s="99">
        <f>IF(AND('Submission Template'!T70&lt;&gt;"",'Submission Template'!S70&lt;&gt;"",'Submission Template'!L70&lt;&gt;""),1,0)</f>
        <v>0</v>
      </c>
      <c r="AJ75" s="99">
        <f t="shared" si="9"/>
      </c>
      <c r="AK75" s="99">
        <f>IF(OR('Submission Template'!N70&lt;&gt;"",'Submission Template'!S70&lt;&gt;""),IF('Submission Template'!L70="yes",AK74+1,AK74),"")</f>
      </c>
      <c r="AL75" s="99">
        <f>IF(OR('Submission Template'!N70&lt;&gt;"",'Submission Template'!S70&lt;&gt;""),IF('Submission Template'!L70="yes",1,0),"")</f>
      </c>
      <c r="AM75" s="99">
        <f>IF(AND('Submission Template'!L70="yes",'Submission Template'!N70&lt;&gt;""),'Submission Template'!N70,"")</f>
      </c>
      <c r="AN75" s="99">
        <f>IF(AND('Submission Template'!L70="yes",'Submission Template'!S70&lt;&gt;""),'Submission Template'!S70,"")</f>
      </c>
      <c r="AO75" s="99"/>
      <c r="AP75" s="99"/>
      <c r="AQ75" s="101"/>
      <c r="AR75" s="99"/>
      <c r="AS75" s="120">
        <f>IF('Submission Template'!$AR$25=1,IF(AND('Submission Template'!$L70="yes",$AK75&gt;1),ROUND((($AJ75*$E75)/($D75-'Submission Template'!$O70))^2+1,1),""),"")</f>
      </c>
      <c r="AT75" s="120">
        <f>IF('Submission Template'!$AS$25=1,IF(AND('Submission Template'!$L70="yes",$AK75&gt;1),ROUND((($AJ75*O75)/(N75-'Submission Template'!T70))^2+1,1),""),"")</f>
      </c>
      <c r="AU75" s="9"/>
      <c r="AV75" s="9"/>
      <c r="AW75" s="9"/>
      <c r="AX75" s="9"/>
      <c r="AY75" s="9"/>
      <c r="AZ75" s="9"/>
      <c r="BA75" s="9"/>
      <c r="BB75" s="9"/>
      <c r="BC75" s="9"/>
      <c r="BD75" s="9"/>
      <c r="BE75" s="9"/>
      <c r="BF75" s="9"/>
      <c r="BG75" s="9"/>
      <c r="BH75" s="9"/>
      <c r="BI75" s="9"/>
      <c r="BJ75" s="9"/>
      <c r="BK75" s="9"/>
      <c r="BL75" s="9"/>
      <c r="BM75" s="9"/>
      <c r="BN75" s="9"/>
      <c r="BO75" s="9"/>
      <c r="BP75" s="9"/>
      <c r="BQ75" s="9"/>
      <c r="BR75" s="9"/>
      <c r="BS75" s="9"/>
    </row>
    <row r="76" spans="2:71" ht="12.75">
      <c r="B76" s="9"/>
      <c r="C76" s="9"/>
      <c r="D76" s="9"/>
      <c r="E76" s="9"/>
      <c r="F76" s="9"/>
      <c r="G76" s="9"/>
      <c r="H76" s="14"/>
      <c r="I76" s="14"/>
      <c r="J76" s="14"/>
      <c r="K76" s="9"/>
      <c r="L76" s="9"/>
      <c r="M76" s="9"/>
      <c r="N76" s="9"/>
      <c r="O76" s="9"/>
      <c r="P76" s="9"/>
      <c r="Q76" s="9"/>
      <c r="R76" s="9"/>
      <c r="S76" s="14"/>
      <c r="T76" s="9"/>
      <c r="U76" s="9"/>
      <c r="V76" s="8" t="s">
        <v>42</v>
      </c>
      <c r="W76" s="10">
        <f>IF(AND('Submission Template'!L71="yes",'Submission Template'!Y71="yes"),"Test cannot be invalid AND included in CumSum",IF(OR($G76&gt;$H76,$Q76&gt;$R76),"WARNING: CumSum statistic exceeds Action Limit!",""))</f>
      </c>
      <c r="X76" s="8"/>
      <c r="Y76" s="8"/>
      <c r="Z76" s="9"/>
      <c r="AA76" s="9"/>
      <c r="AB76" s="9"/>
      <c r="AC76" s="9"/>
      <c r="AD76" s="9"/>
      <c r="AE76" s="9"/>
      <c r="AF76" s="9"/>
      <c r="AG76" s="97"/>
      <c r="AH76" s="99"/>
      <c r="AI76" s="99"/>
      <c r="AJ76" s="99"/>
      <c r="AK76" s="99"/>
      <c r="AL76" s="99"/>
      <c r="AM76" s="99"/>
      <c r="AN76" s="99"/>
      <c r="AO76" s="99"/>
      <c r="AP76" s="99"/>
      <c r="AQ76" s="101"/>
      <c r="AR76" s="99"/>
      <c r="AS76" s="9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row>
    <row r="77" spans="2:71" ht="12.75">
      <c r="B77" s="9"/>
      <c r="C77" s="9"/>
      <c r="D77" s="9"/>
      <c r="E77" s="9"/>
      <c r="F77" s="9"/>
      <c r="G77" s="9"/>
      <c r="H77" s="9"/>
      <c r="I77" s="9"/>
      <c r="J77" s="9"/>
      <c r="K77" s="9"/>
      <c r="L77" s="9"/>
      <c r="M77" s="9"/>
      <c r="N77" s="9"/>
      <c r="O77" s="9"/>
      <c r="P77" s="9"/>
      <c r="Q77" s="9"/>
      <c r="R77" s="9"/>
      <c r="S77" s="9"/>
      <c r="T77" s="9"/>
      <c r="U77" s="9"/>
      <c r="V77" s="9"/>
      <c r="W77" s="10"/>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row>
    <row r="78" spans="2:71" ht="12.7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row>
    <row r="79" spans="2:71" ht="12.7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row>
    <row r="80" spans="2:71" ht="12.7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row>
    <row r="81" spans="2:71" ht="12.7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row>
    <row r="82" spans="2:71" ht="12.7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row>
    <row r="83" spans="2:72" ht="12.7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row>
    <row r="84" spans="2:72" ht="12.7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row>
    <row r="85" spans="2:72" ht="12.7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row>
    <row r="86" spans="2:72" ht="12.7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row>
    <row r="87" spans="2:72" ht="12.7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row>
    <row r="88" spans="2:72" ht="12.7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row>
    <row r="89" spans="2:72" ht="12.7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row>
    <row r="90" spans="2:72" ht="12.7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row>
    <row r="91" spans="2:72" ht="12.75">
      <c r="B91" s="9"/>
      <c r="W91" s="9"/>
      <c r="X91" s="9"/>
      <c r="Y91" s="9"/>
      <c r="Z91" s="9"/>
      <c r="AA91" s="9"/>
      <c r="AB91" s="9"/>
      <c r="AC91" s="9"/>
      <c r="AD91" s="9"/>
      <c r="AE91" s="9"/>
      <c r="AF91" s="9"/>
      <c r="AG91" s="9"/>
      <c r="AH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row>
    <row r="124" ht="12.75">
      <c r="B124" s="7"/>
    </row>
    <row r="125" ht="12.75">
      <c r="B125" s="7"/>
    </row>
    <row r="126" ht="12.75">
      <c r="B126" s="7"/>
    </row>
  </sheetData>
  <sheetProtection password="E3E4" sheet="1" objects="1" scenarios="1" selectLockedCells="1"/>
  <mergeCells count="10">
    <mergeCell ref="H8:I8"/>
    <mergeCell ref="H10:I10"/>
    <mergeCell ref="P22:Q22"/>
    <mergeCell ref="N10:O10"/>
    <mergeCell ref="F22:G22"/>
    <mergeCell ref="H11:I11"/>
    <mergeCell ref="H12:I12"/>
    <mergeCell ref="N12:O12"/>
    <mergeCell ref="N11:O11"/>
    <mergeCell ref="N13:O13"/>
  </mergeCells>
  <conditionalFormatting sqref="B28:U28">
    <cfRule type="expression" priority="1" dxfId="0" stopIfTrue="1">
      <formula>$AO$26=1</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AH4"/>
  <sheetViews>
    <sheetView showGridLines="0" workbookViewId="0" topLeftCell="A1">
      <selection activeCell="B3" sqref="B3"/>
    </sheetView>
  </sheetViews>
  <sheetFormatPr defaultColWidth="9.140625" defaultRowHeight="12.75"/>
  <cols>
    <col min="1" max="1" width="0.85546875" style="0" customWidth="1"/>
  </cols>
  <sheetData>
    <row r="1" ht="4.5" customHeight="1"/>
    <row r="2" spans="2:34" ht="18.75">
      <c r="B2" s="37" t="s">
        <v>0</v>
      </c>
      <c r="C2" s="18"/>
      <c r="D2" s="19"/>
      <c r="E2" s="19"/>
      <c r="F2" s="19"/>
      <c r="G2" s="19"/>
      <c r="H2" s="20"/>
      <c r="I2" s="19"/>
      <c r="J2" s="19"/>
      <c r="K2" s="19"/>
      <c r="L2" s="19"/>
      <c r="M2" s="19"/>
      <c r="N2" s="19"/>
      <c r="O2" s="19"/>
      <c r="P2" s="19"/>
      <c r="Q2" s="19"/>
      <c r="R2" s="19"/>
      <c r="S2" s="19"/>
      <c r="T2" s="19"/>
      <c r="U2" s="19"/>
      <c r="V2" s="19"/>
      <c r="W2" s="19"/>
      <c r="X2" s="19"/>
      <c r="Y2" s="7"/>
      <c r="Z2" s="7"/>
      <c r="AA2" s="7"/>
      <c r="AB2" s="7"/>
      <c r="AC2" s="7"/>
      <c r="AD2" s="7"/>
      <c r="AE2" s="7"/>
      <c r="AF2" s="7"/>
      <c r="AG2" s="7"/>
      <c r="AH2" s="7"/>
    </row>
    <row r="3" spans="2:34" ht="14.25">
      <c r="B3" s="38" t="s">
        <v>108</v>
      </c>
      <c r="C3" s="22"/>
      <c r="D3" s="23"/>
      <c r="E3" s="23"/>
      <c r="F3" s="23"/>
      <c r="G3" s="23"/>
      <c r="H3" s="23"/>
      <c r="I3" s="23"/>
      <c r="J3" s="23"/>
      <c r="K3" s="23"/>
      <c r="L3" s="23"/>
      <c r="M3" s="23"/>
      <c r="N3" s="23"/>
      <c r="O3" s="23"/>
      <c r="P3" s="23"/>
      <c r="Q3" s="23"/>
      <c r="R3" s="23"/>
      <c r="S3" s="23"/>
      <c r="T3" s="23"/>
      <c r="U3" s="23"/>
      <c r="V3" s="23"/>
      <c r="W3" s="23"/>
      <c r="X3" s="23"/>
      <c r="Y3" s="17"/>
      <c r="Z3" s="17"/>
      <c r="AA3" s="17"/>
      <c r="AB3" s="17"/>
      <c r="AC3" s="17"/>
      <c r="AD3" s="17"/>
      <c r="AE3" s="17"/>
      <c r="AG3" s="17"/>
      <c r="AH3" s="17"/>
    </row>
    <row r="4" ht="12.75">
      <c r="B4"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Perrin Quarles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MDSADM10</cp:lastModifiedBy>
  <cp:lastPrinted>2005-05-13T15:23:58Z</cp:lastPrinted>
  <dcterms:created xsi:type="dcterms:W3CDTF">2005-02-03T14:28:49Z</dcterms:created>
  <dcterms:modified xsi:type="dcterms:W3CDTF">2008-03-27T19:45:44Z</dcterms:modified>
  <cp:category/>
  <cp:version/>
  <cp:contentType/>
  <cp:contentStatus/>
</cp:coreProperties>
</file>