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vbaProject.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codeName="{8C4F1C90-05EB-6A55-5F09-09C24B55AC0B}"/>
  <workbookPr codeName="ThisWorkbook" defaultThemeVersion="124226"/>
  <bookViews>
    <workbookView xWindow="120" yWindow="75" windowWidth="9420" windowHeight="5760"/>
  </bookViews>
  <sheets>
    <sheet name="Data Element Comparison" sheetId="19" r:id="rId1"/>
    <sheet name="Add or Remove Program Changes" sheetId="20" r:id="rId2"/>
  </sheets>
  <definedNames>
    <definedName name="_xlnm.Print_Area" localSheetId="0">'Data Element Comparison'!$A$1:$H$56</definedName>
    <definedName name="_xlnm.Print_Titles" localSheetId="0">'Data Element Comparison'!$1:$1</definedName>
  </definedNames>
  <calcPr calcId="125725"/>
</workbook>
</file>

<file path=xl/calcChain.xml><?xml version="1.0" encoding="utf-8"?>
<calcChain xmlns="http://schemas.openxmlformats.org/spreadsheetml/2006/main">
  <c r="G55" i="19"/>
  <c r="G24"/>
  <c r="G54" l="1"/>
  <c r="G49"/>
  <c r="G48"/>
  <c r="G47"/>
  <c r="G46"/>
  <c r="G45"/>
  <c r="G44"/>
  <c r="G43"/>
  <c r="G42"/>
  <c r="G41"/>
  <c r="G40"/>
  <c r="G39"/>
  <c r="G38"/>
  <c r="G37"/>
  <c r="E26"/>
  <c r="G26" s="1"/>
  <c r="E13"/>
  <c r="E10"/>
  <c r="G10" s="1"/>
  <c r="F4"/>
  <c r="G16"/>
  <c r="G18"/>
  <c r="G19"/>
  <c r="G36"/>
  <c r="G50"/>
  <c r="G51"/>
  <c r="G52"/>
  <c r="G53"/>
  <c r="B6" i="20"/>
  <c r="F23" i="19"/>
  <c r="G23" s="1"/>
  <c r="F17"/>
  <c r="F15"/>
  <c r="F13"/>
  <c r="F12"/>
  <c r="F9"/>
  <c r="F7"/>
  <c r="F6"/>
  <c r="F5"/>
  <c r="E35"/>
  <c r="G35" s="1"/>
  <c r="E34"/>
  <c r="G34" s="1"/>
  <c r="E33"/>
  <c r="G33" s="1"/>
  <c r="E32"/>
  <c r="G32" s="1"/>
  <c r="E31"/>
  <c r="G31" s="1"/>
  <c r="E30"/>
  <c r="G30" s="1"/>
  <c r="E29"/>
  <c r="G29" s="1"/>
  <c r="E28"/>
  <c r="G28" s="1"/>
  <c r="E27"/>
  <c r="G27" s="1"/>
  <c r="E22"/>
  <c r="G22" s="1"/>
  <c r="E21"/>
  <c r="G21" s="1"/>
  <c r="E20"/>
  <c r="G20" s="1"/>
  <c r="E17"/>
  <c r="E15"/>
  <c r="E14"/>
  <c r="G14" s="1"/>
  <c r="E12"/>
  <c r="E11"/>
  <c r="G11" s="1"/>
  <c r="E9"/>
  <c r="E8"/>
  <c r="E7"/>
  <c r="E6"/>
  <c r="E5"/>
  <c r="E4"/>
  <c r="E56" s="1"/>
  <c r="G2"/>
  <c r="G3"/>
  <c r="G12"/>
  <c r="G8"/>
  <c r="F56" l="1"/>
  <c r="G6"/>
  <c r="G13"/>
  <c r="G5"/>
  <c r="G9"/>
  <c r="G7"/>
  <c r="G15"/>
  <c r="G17"/>
  <c r="G4"/>
  <c r="G56" s="1"/>
</calcChain>
</file>

<file path=xl/sharedStrings.xml><?xml version="1.0" encoding="utf-8"?>
<sst xmlns="http://schemas.openxmlformats.org/spreadsheetml/2006/main" count="149" uniqueCount="109">
  <si>
    <t>REGS</t>
  </si>
  <si>
    <t>REASON</t>
  </si>
  <si>
    <t>DIFFERENCE</t>
  </si>
  <si>
    <t>TYPE OF CHANGE</t>
  </si>
  <si>
    <t>Adj</t>
  </si>
  <si>
    <t>P05 - CIMS Request</t>
  </si>
  <si>
    <t>P-09 - Fund Designation</t>
  </si>
  <si>
    <t>P10 - Policy</t>
  </si>
  <si>
    <t>P11 - Acreage</t>
  </si>
  <si>
    <t>P12 - Payment</t>
  </si>
  <si>
    <t>P13 - Inventory Value</t>
  </si>
  <si>
    <t>P14 - Insurance in Force</t>
  </si>
  <si>
    <t>P15 - Yields</t>
  </si>
  <si>
    <t>P17 - Land Identifier</t>
  </si>
  <si>
    <t>P20 - Loss Total</t>
  </si>
  <si>
    <t>P21 - Loss Line</t>
  </si>
  <si>
    <t>P22 - Inventory Loss</t>
  </si>
  <si>
    <t>P25 - Settlement/Arbitration</t>
  </si>
  <si>
    <t xml:space="preserve">P27 - Common Land Unit ID </t>
  </si>
  <si>
    <t>P49 - Delete</t>
  </si>
  <si>
    <t>P55 - Agent Data</t>
  </si>
  <si>
    <t>P56 - Loss Adjuster Data</t>
  </si>
  <si>
    <t xml:space="preserve">P57 - Quality Control Reporting </t>
  </si>
  <si>
    <t>P60 - Ineligible Producer Input</t>
  </si>
  <si>
    <t>P60E - Ineligible Producer Error</t>
  </si>
  <si>
    <t>P61 - Ineligible Producer Output</t>
  </si>
  <si>
    <t>P65 - CAT Fee Receivable</t>
  </si>
  <si>
    <t>P70 - Reverse 70 Detail</t>
  </si>
  <si>
    <t>P71 - Reverse 71 Trailer</t>
  </si>
  <si>
    <t>P81 - Policy Holder Tracking Exp. Inq.</t>
  </si>
  <si>
    <t>P123, 151 - AGR/AGR-L</t>
  </si>
  <si>
    <t>P135-140 - LRP/LGM</t>
  </si>
  <si>
    <t>P150 - Disbursements</t>
  </si>
  <si>
    <t>Providing documentation in subsequent years including, but not limited to, acreage measurement service, for incorrect acreage reports.</t>
  </si>
  <si>
    <t>Providing documentation for duplicate policies.</t>
  </si>
  <si>
    <t>Providing documentation and records of double cropping.</t>
  </si>
  <si>
    <t>Providing records of 3rd or later crop.</t>
  </si>
  <si>
    <t>Requesting an extension in writing when claim cannot be finalized in 60 days.</t>
  </si>
  <si>
    <t>Providing records for acreage that is less than a unit.</t>
  </si>
  <si>
    <t>Notice of harvested production if appraisal used for claim.</t>
  </si>
  <si>
    <t>Obtaining records for transitional acreage.</t>
  </si>
  <si>
    <t>1st and 2nd crop APH acres and production.</t>
  </si>
  <si>
    <t>Determine good farming practices.</t>
  </si>
  <si>
    <t xml:space="preserve">Adjusting inconsistent yields. </t>
  </si>
  <si>
    <t>Provide organic records.</t>
  </si>
  <si>
    <t>Provide copy of malt barley contract.</t>
  </si>
  <si>
    <t>Reading insurance documents</t>
  </si>
  <si>
    <t xml:space="preserve">P05 - CIMS Request Record *                                                        </t>
  </si>
  <si>
    <t>P12 - Payment Record</t>
  </si>
  <si>
    <t>P13 - Inventory Value Record</t>
  </si>
  <si>
    <t>P14 - Insurance in Force Record *</t>
  </si>
  <si>
    <t>P15 - Yield History Record</t>
  </si>
  <si>
    <t>P20 - Loss Total Record *</t>
  </si>
  <si>
    <t>P21 - Loss Line Record (Company Claim for Indemnity)</t>
  </si>
  <si>
    <t>P22 - Inventory Loss Record</t>
  </si>
  <si>
    <t>P27 - Land ID Record</t>
  </si>
  <si>
    <t>P48 - Delete Record *</t>
  </si>
  <si>
    <t>P49 - Policy Delete Record</t>
  </si>
  <si>
    <t>P51 - Conflict of Interest Policy Reporting Record</t>
  </si>
  <si>
    <t>P54 - Agency/Company Employee Data Record *</t>
  </si>
  <si>
    <t>P55 - Agent Data Record *</t>
  </si>
  <si>
    <t>P56 - Loss Adjuster Data Record *</t>
  </si>
  <si>
    <t>P57 - Quality Control Reporting Record</t>
  </si>
  <si>
    <t>P58 - Notice of Loss Reporting Record</t>
  </si>
  <si>
    <t>P81 - Policy Holder Tracking Experience Inquiry Record *</t>
  </si>
  <si>
    <t xml:space="preserve">Additional information provided as needed </t>
  </si>
  <si>
    <t>Record Retention</t>
  </si>
  <si>
    <t>Travel Time</t>
  </si>
  <si>
    <t>* Crop insurance companies transmittal of data elements to RMA</t>
  </si>
  <si>
    <t>Old Element</t>
  </si>
  <si>
    <t>New Element</t>
  </si>
  <si>
    <t>Added</t>
  </si>
  <si>
    <t>Program/Package Change</t>
  </si>
  <si>
    <t>Terminated Programs (CA Citrus, Cherries, Strawberries)</t>
  </si>
  <si>
    <t>Savings/Additional Burden Under Re-evaluated Calculations)</t>
  </si>
  <si>
    <t>New Pilot and 508(h) Crop Insurance Programs (apiculture; fresh market beans; processing pumpkins; livestock gross margin pilot dairy; Actual Revenue History cherries, citrus, and strawberries; grass seed; and sesame)</t>
  </si>
  <si>
    <t>Removed GRP/GRIP</t>
  </si>
  <si>
    <t>Removed Subpart U</t>
  </si>
  <si>
    <t>OLD BURDEN (all respondents)</t>
  </si>
  <si>
    <t>NEW BURDEN (all respondents)</t>
  </si>
  <si>
    <t>Total</t>
  </si>
  <si>
    <t>7 CFR Part 457</t>
  </si>
  <si>
    <t>Added P54 to implement the guidance in Manager's Bulletin MGR-08-001 http://www.rma.usda.gov/bulletins/managers/2008/mgr-08-001.pdf</t>
  </si>
  <si>
    <t>Added P48 when Data Acceptance System (DAS) moved to Policy Acceptance and Storage System (PASS) to allow insurance providers to delete records from RMA's system because they weren't able to in DAS</t>
  </si>
  <si>
    <t>Added P51 to implement the guidance in Manager's Bulletin MGR-08-001 http://www.rma.usda.gov/bulletins/managers/2008/mgr-08-001.pdf</t>
  </si>
  <si>
    <t>Added P58 to allow more reporting time in the event of a disaster as described in the narrative</t>
  </si>
  <si>
    <t>Deleted P17 record because this information is no longer collected by RMA (not a record used in Policy Acceptance and Storage System (PASS))</t>
  </si>
  <si>
    <t>Deleted P25 record because this information is no longer collected by RMA (not a record used in Policy Acceptance and Storage System (PASS))</t>
  </si>
  <si>
    <t xml:space="preserve">Deleted P150 because this information comes from information already collected in the P20 record. </t>
  </si>
  <si>
    <t>Deleted P123, 151 because this record is specific to only AGR and AGR-Lite.  However, RMA included AGR and AGR-Lite policyholders in the records above because the information RMA collects is accounted for in those records.</t>
  </si>
  <si>
    <t>Deleted P135-140 because this record is specific to only LRP/LGM.  However, RMA included LRP/LGM policyholders in the records above because the information RMA collects is accounted for in those records.</t>
  </si>
  <si>
    <t>P09 - Fund Designation Record (per company)*</t>
  </si>
  <si>
    <t>P10 - Policy Record (Company Application)</t>
  </si>
  <si>
    <t>P11 - Acreage Record (Company Acreage Report)</t>
  </si>
  <si>
    <t>Data elements associated with Subpart U - This will be deleted upon approval of separate final rule package (P60 - Ineligible Producer Input, P60E - Ineligible Producer Error, P61 - Ineligible Producer Output, P65 - CAT Fee Receivable, P70 - Reverse 70 Detail, P71 - Reverse 71 Trailer)</t>
  </si>
  <si>
    <t>Area Risk Protection Insurance (ARPI) has a proposed rule collection that was submitted to OMB who in turn filed each with comment and continue.  Because ARPI would now have its own collection package, the burden associated with ARPI was removed from related data elements in this collection package before it was submitted to OMB for renewal.  However, the final rule is still being written and until a final rule package is submitted and approved by OMB the removed associated burden for these needs to be added back into the renewal submission of this collection.   The burden and data elements associated with ARPI has now been combined into one line item.</t>
  </si>
  <si>
    <t>Orignally deleted P60E from this package because this information is associated with the collection of information pursuant to 7 CFR, Part 400, Subpart U and created a new package for the information collection requirements necessary for administering 7 CFR, Part 400, Subpart U.  Because Subpart U would now have its own collection package, the burden associated with Subpart U was removed from related data elements in this collection package before it was submitted to OMB for renewal.  However, the final rule for each is still being written and until a final rule package is submitted and approved by OMB the removed associated burden this needs to be added back into the renewal submission of this collection.  The burden and data elements associated with Subpart U has now been combined into one line item.</t>
  </si>
  <si>
    <t>Orignally deleted P61 from this package because this information is associated with the collection of information pursuant to 7 CFR, Part 400, Subpart U and created a new package for the information collection requirements necessary for administering 7 CFR, Part 400, Subpart U.  Because Subpart U would now have its own collection package, the burden associated with Subpart U was removed from related data elements in this collection package before it was submitted to OMB for renewal.  However, the final rule for each is still being written and until a final rule package is submitted and approved by OMB the removed associated burden this needs to be added back into the renewal submission of this collection.  The burden and data elements associated with Subpart U has now been combined into one line item.</t>
  </si>
  <si>
    <t>Total Adjustment*</t>
  </si>
  <si>
    <t>Orignally deleted P60 from this package because this information is associated with the collection of information pursuant to 7 CFR, Part 400, Subpart U and created a new package for the information collection requirements necessary for administering 7 CFR, Part 400, Subpart U.  Because Subpart U would now have its own collection package, the burden associated with Subpart U was removed from related data elements in this collection package before it was submitted to OMB for renewal.  However, the final rule is still being written and until a final rule package is submitted and approved by OMB the removed associated burden this needs to be added back into the renewal submission of this collection.  The burden and data elements associated with Subpart U has now been combined into one line item.</t>
  </si>
  <si>
    <t>Orignally deleted P65 from this package because this information is associated with the collection of information pursuant to 7 CFR, Part 400, Subpart U and created a new package for the information collection requirements necessary for administering 7 CFR, Part 400, Subpart U.  Because Subpart U would now have its own collection package, the burden associated with Subpart U was removed from related data elements in this collection package before it was submitted to OMB for renewal.  However, the final rule is still being written and until a final rule package is submitted and approved by OMB the removed associated burden this needs to be added back into the renewal submission of this collection.  The burden and data elements associated with Subpart U has now been combined into one line item.</t>
  </si>
  <si>
    <t>Orignally deleted P70 from this package because this information is associated with the collection of information pursuant to 7 CFR, Part 400, Subpart U and created a new package for the information collection requirements necessary for administering 7 CFR, Part 400, Subpart U.  Because Subpart U would now have its own collection package, the burden associated with Subpart U was removed from related data elements in this collection package before it was submitted to OMB for renewal.  However, the final rule is still being written and until a final rule package is submitted and approved by OMB the removed associated burden for each of these needs to be added back into the renewal submission of this collection.  The burden and data elements associated with Subpart U has now been combined into one line item listed below</t>
  </si>
  <si>
    <t>Orignally deleted P71 from this package because this information is associated with the collection of information pursuant to 7 CFR, Part 400, Subpart U and created a new package for the information collection requirements necessary for administering 7 CFR, Part 400, Subpart U.  Because Subpart U would now have its own collection package, the burden associated with Subpart U was removed from related data elements in this collection package before it was submitted to OMB for renewal.  However, the final rule is still being written and until a final rule package is submitted and approved by OMB the removed associated burden this needs to be added back into the renewal submission of this collection.  The burden and data elements associated with Subpart U has now been combined into one line item.</t>
  </si>
  <si>
    <t xml:space="preserve">*FCIC terminated the pilot crop insurance programs for California citrus (dollar plan of insurance), cherries (fixed dollar plan of insurance), and strawberries which reduced the burden by 12,886 hours.  However, the burden has increased by 35,943 hours due to added hours for new pilot and 508(h) crop insurance programs for apiculture; fresh market beans; processing pumpkins; livestock gross margin pilot dairy; Actual Revenue History cherries, citrus, and strawberries; grass seed; and sesame.  These hours were added/removed from the applicable data elements above.
</t>
  </si>
  <si>
    <t>Data elements associated with Area Risk Protection Insurance (ARPI) - Separate proposed rule ICR submitted. This will be deleted upon approval of final rule package (P09, P10, P11, P12, P14, P15, P20, P21, P27, P51, P54, P55, P57, P60, P60E, P61, P65, P70, P71, P81)</t>
  </si>
  <si>
    <t>Data elements associated with Subpart U - Ineligibility for Prog. Under FCIA: Separate proposed rule ICR submitted.  This will be deleted upon approval of final rule package.</t>
  </si>
  <si>
    <r>
      <t xml:space="preserve">Combined the following </t>
    </r>
    <r>
      <rPr>
        <b/>
        <sz val="11"/>
        <rFont val="Times New Roman"/>
        <family val="1"/>
      </rPr>
      <t>6</t>
    </r>
    <r>
      <rPr>
        <b/>
        <sz val="11"/>
        <color theme="1"/>
        <rFont val="Times New Roman"/>
        <family val="1"/>
      </rPr>
      <t xml:space="preserve"> line items </t>
    </r>
    <r>
      <rPr>
        <b/>
        <sz val="11"/>
        <rFont val="Times New Roman"/>
        <family val="1"/>
      </rPr>
      <t>(cells B25-30)</t>
    </r>
    <r>
      <rPr>
        <b/>
        <sz val="11"/>
        <color rgb="FFFF0000"/>
        <rFont val="Times New Roman"/>
        <family val="1"/>
      </rPr>
      <t xml:space="preserve"> </t>
    </r>
    <r>
      <rPr>
        <b/>
        <sz val="11"/>
        <color theme="1"/>
        <rFont val="Times New Roman"/>
        <family val="1"/>
      </rPr>
      <t>into one category.</t>
    </r>
  </si>
  <si>
    <r>
      <t xml:space="preserve">Combined the following 12 line items </t>
    </r>
    <r>
      <rPr>
        <b/>
        <sz val="11"/>
        <rFont val="Times New Roman"/>
        <family val="1"/>
      </rPr>
      <t>(cells B37-48)</t>
    </r>
    <r>
      <rPr>
        <b/>
        <sz val="11"/>
        <color rgb="FFFF0000"/>
        <rFont val="Times New Roman"/>
        <family val="1"/>
      </rPr>
      <t xml:space="preserve"> </t>
    </r>
    <r>
      <rPr>
        <b/>
        <sz val="11"/>
        <color theme="1"/>
        <rFont val="Times New Roman"/>
        <family val="1"/>
      </rPr>
      <t>into one category.</t>
    </r>
  </si>
  <si>
    <t>In previous submission, the total from Producer Data Element &amp; Company Data Element tables 501,000 + 664,000 = 1,165,000.  Figures 6 &amp; 5 were inadvertantly transposed before splitting out and transferring to the main burden spreadsheet as 162,634 + 993,438 = 1,156,072 for Additional hours for crop insurance companies to provide info to RMA; and Providing info for insured crops (forms).</t>
  </si>
</sst>
</file>

<file path=xl/styles.xml><?xml version="1.0" encoding="utf-8"?>
<styleSheet xmlns="http://schemas.openxmlformats.org/spreadsheetml/2006/main">
  <fonts count="8">
    <font>
      <sz val="10"/>
      <name val="Arial"/>
    </font>
    <font>
      <sz val="10"/>
      <name val="Arial"/>
      <family val="2"/>
    </font>
    <font>
      <b/>
      <sz val="11"/>
      <name val="Times New Roman"/>
      <family val="1"/>
    </font>
    <font>
      <sz val="11"/>
      <name val="Times New Roman"/>
      <family val="1"/>
    </font>
    <font>
      <b/>
      <sz val="10"/>
      <name val="Arial"/>
      <family val="2"/>
    </font>
    <font>
      <b/>
      <sz val="11"/>
      <color theme="1"/>
      <name val="Times New Roman"/>
      <family val="1"/>
    </font>
    <font>
      <sz val="11"/>
      <color theme="1"/>
      <name val="Times New Roman"/>
      <family val="1"/>
    </font>
    <font>
      <b/>
      <sz val="11"/>
      <color rgb="FFFF0000"/>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52">
    <xf numFmtId="0" fontId="0" fillId="0" borderId="0" xfId="0"/>
    <xf numFmtId="0" fontId="2" fillId="0" borderId="1" xfId="0" applyFont="1" applyBorder="1" applyAlignment="1">
      <alignment horizontal="center" wrapText="1"/>
    </xf>
    <xf numFmtId="0" fontId="2" fillId="0" borderId="1" xfId="0" applyFont="1" applyBorder="1" applyAlignment="1">
      <alignment wrapText="1"/>
    </xf>
    <xf numFmtId="49" fontId="3" fillId="0" borderId="0" xfId="0" applyNumberFormat="1" applyFont="1" applyBorder="1" applyAlignment="1">
      <alignment horizontal="left" vertical="center"/>
    </xf>
    <xf numFmtId="0" fontId="2" fillId="0" borderId="0" xfId="0" applyFont="1" applyBorder="1"/>
    <xf numFmtId="0" fontId="2" fillId="0" borderId="0" xfId="0" applyFont="1" applyBorder="1" applyAlignment="1">
      <alignment vertical="center" wrapText="1"/>
    </xf>
    <xf numFmtId="4" fontId="3" fillId="0" borderId="0" xfId="0" applyNumberFormat="1"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Border="1" applyAlignment="1">
      <alignment vertical="center" wrapText="1"/>
    </xf>
    <xf numFmtId="49" fontId="3" fillId="0" borderId="0" xfId="0" applyNumberFormat="1" applyFont="1" applyBorder="1" applyAlignment="1">
      <alignment vertical="center" wrapText="1"/>
    </xf>
    <xf numFmtId="0" fontId="3" fillId="0" borderId="0" xfId="0" applyFont="1" applyBorder="1" applyAlignment="1">
      <alignment horizontal="left" vertical="center"/>
    </xf>
    <xf numFmtId="49" fontId="3" fillId="0" borderId="0" xfId="0" applyNumberFormat="1" applyFont="1" applyBorder="1" applyAlignment="1">
      <alignment horizontal="left" vertical="center" wrapText="1"/>
    </xf>
    <xf numFmtId="0" fontId="3" fillId="0" borderId="0" xfId="0" applyFont="1" applyBorder="1" applyAlignment="1">
      <alignment horizontal="center"/>
    </xf>
    <xf numFmtId="0" fontId="3" fillId="0" borderId="0" xfId="0" applyFont="1" applyBorder="1" applyAlignment="1">
      <alignment wrapText="1"/>
    </xf>
    <xf numFmtId="0" fontId="3" fillId="0" borderId="0" xfId="0" applyFont="1" applyBorder="1" applyAlignment="1">
      <alignment horizontal="left" vertical="center" wrapText="1"/>
    </xf>
    <xf numFmtId="49" fontId="2" fillId="0" borderId="0" xfId="0" applyNumberFormat="1" applyFont="1" applyBorder="1" applyAlignment="1">
      <alignment wrapText="1"/>
    </xf>
    <xf numFmtId="4" fontId="2" fillId="0" borderId="0" xfId="0" applyNumberFormat="1" applyFont="1" applyBorder="1"/>
    <xf numFmtId="4" fontId="3" fillId="0" borderId="0" xfId="0" applyNumberFormat="1" applyFont="1" applyBorder="1"/>
    <xf numFmtId="0" fontId="1" fillId="0" borderId="0" xfId="0" applyFont="1" applyAlignment="1">
      <alignment wrapText="1"/>
    </xf>
    <xf numFmtId="0" fontId="0" fillId="0" borderId="0" xfId="0" applyAlignment="1">
      <alignment wrapText="1"/>
    </xf>
    <xf numFmtId="0" fontId="4" fillId="0" borderId="1" xfId="0" applyFont="1" applyBorder="1" applyAlignment="1">
      <alignment wrapText="1"/>
    </xf>
    <xf numFmtId="0" fontId="4" fillId="0" borderId="2" xfId="0" applyFont="1" applyBorder="1" applyAlignment="1">
      <alignment wrapText="1"/>
    </xf>
    <xf numFmtId="4" fontId="3" fillId="0" borderId="0" xfId="0" applyNumberFormat="1" applyFont="1" applyBorder="1" applyAlignment="1">
      <alignment horizontal="right"/>
    </xf>
    <xf numFmtId="49" fontId="2" fillId="0" borderId="0" xfId="0" applyNumberFormat="1" applyFont="1" applyBorder="1" applyAlignment="1" applyProtection="1">
      <alignment horizontal="left" vertical="center" wrapText="1"/>
      <protection locked="0"/>
    </xf>
    <xf numFmtId="49" fontId="3" fillId="0" borderId="0" xfId="0" applyNumberFormat="1" applyFont="1" applyBorder="1" applyAlignment="1" applyProtection="1">
      <alignment horizontal="left" vertical="center" wrapText="1"/>
      <protection locked="0"/>
    </xf>
    <xf numFmtId="0" fontId="3" fillId="0" borderId="0" xfId="0" applyFont="1" applyBorder="1" applyAlignment="1">
      <alignment vertical="center"/>
    </xf>
    <xf numFmtId="0" fontId="3" fillId="0" borderId="0" xfId="0" applyFont="1" applyBorder="1" applyAlignment="1" applyProtection="1">
      <alignment vertical="center" wrapText="1"/>
    </xf>
    <xf numFmtId="0" fontId="6" fillId="0" borderId="0" xfId="0" applyFont="1" applyBorder="1" applyAlignment="1">
      <alignment vertical="center"/>
    </xf>
    <xf numFmtId="0" fontId="6" fillId="0" borderId="0" xfId="0" applyFont="1" applyBorder="1" applyAlignment="1">
      <alignment vertical="center" wrapText="1"/>
    </xf>
    <xf numFmtId="3" fontId="3" fillId="0" borderId="0" xfId="0" applyNumberFormat="1" applyFont="1" applyBorder="1" applyAlignment="1">
      <alignment vertical="center" wrapText="1"/>
    </xf>
    <xf numFmtId="0" fontId="6" fillId="0" borderId="0" xfId="0" applyFont="1" applyBorder="1"/>
    <xf numFmtId="49" fontId="3" fillId="2" borderId="0" xfId="0" applyNumberFormat="1" applyFont="1" applyFill="1" applyBorder="1" applyAlignment="1">
      <alignment horizontal="left" vertical="center"/>
    </xf>
    <xf numFmtId="49" fontId="3" fillId="2" borderId="0" xfId="0" applyNumberFormat="1" applyFont="1" applyFill="1" applyBorder="1" applyAlignment="1" applyProtection="1">
      <alignment horizontal="left" vertical="center" wrapText="1"/>
      <protection locked="0"/>
    </xf>
    <xf numFmtId="4" fontId="3" fillId="2" borderId="0" xfId="0" applyNumberFormat="1" applyFont="1" applyFill="1" applyBorder="1" applyAlignment="1">
      <alignment horizontal="righ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49" fontId="2" fillId="0" borderId="0" xfId="0" applyNumberFormat="1" applyFont="1" applyBorder="1" applyAlignment="1">
      <alignment horizontal="left" vertical="center"/>
    </xf>
    <xf numFmtId="4" fontId="2" fillId="0" borderId="0" xfId="0" applyNumberFormat="1" applyFont="1" applyBorder="1" applyAlignment="1">
      <alignment horizontal="right" vertical="center"/>
    </xf>
    <xf numFmtId="0" fontId="2" fillId="0" borderId="0" xfId="0" applyFont="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pplyProtection="1">
      <alignment horizontal="left" vertical="center" wrapText="1"/>
      <protection locked="0"/>
    </xf>
    <xf numFmtId="4" fontId="3" fillId="2" borderId="1"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6"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5" fillId="0" borderId="0" xfId="0" applyFont="1" applyBorder="1" applyAlignment="1">
      <alignment vertical="center" wrapText="1"/>
    </xf>
    <xf numFmtId="0" fontId="0" fillId="0" borderId="0" xfId="0" applyAlignment="1">
      <alignment vertical="center" wrapText="1"/>
    </xf>
    <xf numFmtId="49" fontId="3" fillId="0" borderId="0" xfId="0" applyNumberFormat="1" applyFont="1" applyBorder="1" applyAlignment="1">
      <alignment horizontal="left" vertical="center" wrapText="1"/>
    </xf>
    <xf numFmtId="0" fontId="0" fillId="0" borderId="0" xfId="0" applyAlignment="1">
      <alignment vertical="center"/>
    </xf>
    <xf numFmtId="0" fontId="6" fillId="2" borderId="1" xfId="0" applyFont="1" applyFill="1" applyBorder="1" applyAlignment="1">
      <alignment vertical="center" wrapText="1"/>
    </xf>
    <xf numFmtId="0" fontId="0" fillId="2" borderId="1"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11111111111"/>
  <dimension ref="A1:H108"/>
  <sheetViews>
    <sheetView tabSelected="1" topLeftCell="C1" zoomScaleNormal="100" workbookViewId="0">
      <selection activeCell="D55" sqref="D55"/>
    </sheetView>
  </sheetViews>
  <sheetFormatPr defaultRowHeight="15"/>
  <cols>
    <col min="1" max="1" width="14.42578125" style="8" bestFit="1" customWidth="1"/>
    <col min="2" max="2" width="28" style="8" customWidth="1"/>
    <col min="3" max="3" width="22.28515625" style="8" customWidth="1"/>
    <col min="4" max="4" width="47.140625" style="8" customWidth="1"/>
    <col min="5" max="5" width="13.28515625" style="8" customWidth="1"/>
    <col min="6" max="6" width="13.140625" style="8" customWidth="1"/>
    <col min="7" max="7" width="15.5703125" style="8" customWidth="1"/>
    <col min="8" max="8" width="11" style="8" bestFit="1" customWidth="1"/>
    <col min="9" max="9" width="9.140625" style="8"/>
    <col min="10" max="10" width="11" style="8" customWidth="1"/>
    <col min="11" max="11" width="9.140625" style="8"/>
    <col min="12" max="12" width="9.42578125" style="8" bestFit="1" customWidth="1"/>
    <col min="13" max="16384" width="9.140625" style="8"/>
  </cols>
  <sheetData>
    <row r="1" spans="1:8" s="1" customFormat="1" ht="71.25">
      <c r="A1" s="1" t="s">
        <v>0</v>
      </c>
      <c r="B1" s="1" t="s">
        <v>69</v>
      </c>
      <c r="C1" s="1" t="s">
        <v>70</v>
      </c>
      <c r="D1" s="2" t="s">
        <v>1</v>
      </c>
      <c r="E1" s="1" t="s">
        <v>78</v>
      </c>
      <c r="F1" s="1" t="s">
        <v>79</v>
      </c>
      <c r="G1" s="1" t="s">
        <v>2</v>
      </c>
      <c r="H1" s="2" t="s">
        <v>3</v>
      </c>
    </row>
    <row r="2" spans="1:8" ht="65.099999999999994" customHeight="1">
      <c r="A2" s="3" t="s">
        <v>81</v>
      </c>
      <c r="B2" s="26" t="s">
        <v>5</v>
      </c>
      <c r="C2" s="27" t="s">
        <v>47</v>
      </c>
      <c r="D2" s="5"/>
      <c r="E2" s="6">
        <v>2000</v>
      </c>
      <c r="F2" s="6">
        <v>0</v>
      </c>
      <c r="G2" s="6">
        <f t="shared" ref="G2:G52" si="0">F2-E2</f>
        <v>-2000</v>
      </c>
      <c r="H2" s="7" t="s">
        <v>4</v>
      </c>
    </row>
    <row r="3" spans="1:8" ht="45" customHeight="1">
      <c r="A3" s="3"/>
      <c r="B3" s="28" t="s">
        <v>6</v>
      </c>
      <c r="C3" s="25" t="s">
        <v>91</v>
      </c>
      <c r="D3" s="9"/>
      <c r="E3" s="6">
        <v>11000</v>
      </c>
      <c r="F3" s="6">
        <v>0</v>
      </c>
      <c r="G3" s="6">
        <f t="shared" si="0"/>
        <v>-11000</v>
      </c>
      <c r="H3" s="7" t="s">
        <v>4</v>
      </c>
    </row>
    <row r="4" spans="1:8" ht="45" customHeight="1">
      <c r="A4" s="3"/>
      <c r="B4" s="28" t="s">
        <v>7</v>
      </c>
      <c r="C4" s="25" t="s">
        <v>92</v>
      </c>
      <c r="D4" s="9"/>
      <c r="E4" s="6">
        <f>83000+99000</f>
        <v>182000</v>
      </c>
      <c r="F4" s="6">
        <f>39472.62+39487.61</f>
        <v>78960.23000000001</v>
      </c>
      <c r="G4" s="6">
        <f t="shared" si="0"/>
        <v>-103039.76999999999</v>
      </c>
      <c r="H4" s="7" t="s">
        <v>4</v>
      </c>
    </row>
    <row r="5" spans="1:8" s="11" customFormat="1" ht="50.1" customHeight="1">
      <c r="A5" s="10"/>
      <c r="B5" s="28" t="s">
        <v>8</v>
      </c>
      <c r="C5" s="25" t="s">
        <v>93</v>
      </c>
      <c r="D5" s="9"/>
      <c r="E5" s="6">
        <f>78000+90000</f>
        <v>168000</v>
      </c>
      <c r="F5" s="6">
        <f>835392.6+556225.02</f>
        <v>1391617.62</v>
      </c>
      <c r="G5" s="6">
        <f t="shared" si="0"/>
        <v>1223617.6200000001</v>
      </c>
      <c r="H5" s="7" t="s">
        <v>4</v>
      </c>
    </row>
    <row r="6" spans="1:8" s="11" customFormat="1" ht="24.95" customHeight="1">
      <c r="A6" s="12"/>
      <c r="B6" s="28" t="s">
        <v>9</v>
      </c>
      <c r="C6" s="25" t="s">
        <v>48</v>
      </c>
      <c r="D6" s="9"/>
      <c r="E6" s="6">
        <f>45000+29000</f>
        <v>74000</v>
      </c>
      <c r="F6" s="6">
        <f>63604.5+63604.5</f>
        <v>127209</v>
      </c>
      <c r="G6" s="6">
        <f>F6-E6</f>
        <v>53209</v>
      </c>
      <c r="H6" s="7" t="s">
        <v>4</v>
      </c>
    </row>
    <row r="7" spans="1:8" s="11" customFormat="1" ht="35.1" customHeight="1">
      <c r="A7" s="3"/>
      <c r="B7" s="28" t="s">
        <v>10</v>
      </c>
      <c r="C7" s="25" t="s">
        <v>49</v>
      </c>
      <c r="D7" s="9"/>
      <c r="E7" s="6">
        <f>5000+28000</f>
        <v>33000</v>
      </c>
      <c r="F7" s="6">
        <f>20912+1307</f>
        <v>22219</v>
      </c>
      <c r="G7" s="6">
        <f t="shared" si="0"/>
        <v>-10781</v>
      </c>
      <c r="H7" s="7" t="s">
        <v>4</v>
      </c>
    </row>
    <row r="8" spans="1:8" s="11" customFormat="1" ht="35.1" customHeight="1">
      <c r="A8" s="12"/>
      <c r="B8" s="28" t="s">
        <v>11</v>
      </c>
      <c r="C8" s="25" t="s">
        <v>50</v>
      </c>
      <c r="D8" s="9"/>
      <c r="E8" s="6">
        <f>74000+29000</f>
        <v>103000</v>
      </c>
      <c r="F8" s="6">
        <v>0</v>
      </c>
      <c r="G8" s="6">
        <f t="shared" si="0"/>
        <v>-103000</v>
      </c>
      <c r="H8" s="7" t="s">
        <v>4</v>
      </c>
    </row>
    <row r="9" spans="1:8" s="11" customFormat="1" ht="35.1" customHeight="1">
      <c r="A9" s="3"/>
      <c r="B9" s="28" t="s">
        <v>12</v>
      </c>
      <c r="C9" s="25" t="s">
        <v>51</v>
      </c>
      <c r="D9" s="9"/>
      <c r="E9" s="6">
        <f>79000+100000</f>
        <v>179000</v>
      </c>
      <c r="F9" s="6">
        <f>1113856.8+1668675.06</f>
        <v>2782531.8600000003</v>
      </c>
      <c r="G9" s="6">
        <f t="shared" si="0"/>
        <v>2603531.8600000003</v>
      </c>
      <c r="H9" s="7" t="s">
        <v>4</v>
      </c>
    </row>
    <row r="10" spans="1:8" s="11" customFormat="1" ht="45">
      <c r="A10" s="3"/>
      <c r="B10" s="28" t="s">
        <v>13</v>
      </c>
      <c r="C10" s="25"/>
      <c r="D10" s="15" t="s">
        <v>86</v>
      </c>
      <c r="E10" s="6">
        <f>32000+38000</f>
        <v>70000</v>
      </c>
      <c r="F10" s="6">
        <v>0</v>
      </c>
      <c r="G10" s="6">
        <f t="shared" si="0"/>
        <v>-70000</v>
      </c>
      <c r="H10" s="7" t="s">
        <v>4</v>
      </c>
    </row>
    <row r="11" spans="1:8" s="11" customFormat="1" ht="30">
      <c r="A11" s="3"/>
      <c r="B11" s="28" t="s">
        <v>14</v>
      </c>
      <c r="C11" s="25" t="s">
        <v>52</v>
      </c>
      <c r="D11" s="9"/>
      <c r="E11" s="6">
        <f>35000+0</f>
        <v>35000</v>
      </c>
      <c r="F11" s="6">
        <v>0</v>
      </c>
      <c r="G11" s="6">
        <f t="shared" si="0"/>
        <v>-35000</v>
      </c>
      <c r="H11" s="7" t="s">
        <v>4</v>
      </c>
    </row>
    <row r="12" spans="1:8" s="11" customFormat="1" ht="45" customHeight="1">
      <c r="A12" s="3"/>
      <c r="B12" s="28" t="s">
        <v>15</v>
      </c>
      <c r="C12" s="25" t="s">
        <v>53</v>
      </c>
      <c r="D12" s="9"/>
      <c r="E12" s="6">
        <f>37000+29000</f>
        <v>66000</v>
      </c>
      <c r="F12" s="6">
        <f>835390.5+834258.05</f>
        <v>1669648.55</v>
      </c>
      <c r="G12" s="6">
        <f t="shared" si="0"/>
        <v>1603648.55</v>
      </c>
      <c r="H12" s="7" t="s">
        <v>4</v>
      </c>
    </row>
    <row r="13" spans="1:8" s="11" customFormat="1" ht="30">
      <c r="A13" s="3"/>
      <c r="B13" s="28" t="s">
        <v>16</v>
      </c>
      <c r="C13" s="25" t="s">
        <v>54</v>
      </c>
      <c r="D13" s="9"/>
      <c r="E13" s="6">
        <f>3000+0</f>
        <v>3000</v>
      </c>
      <c r="F13" s="6">
        <f>302.5+302.5</f>
        <v>605</v>
      </c>
      <c r="G13" s="6">
        <f>F13-E13</f>
        <v>-2395</v>
      </c>
      <c r="H13" s="7" t="s">
        <v>4</v>
      </c>
    </row>
    <row r="14" spans="1:8" s="11" customFormat="1" ht="45">
      <c r="A14" s="3"/>
      <c r="B14" s="28" t="s">
        <v>17</v>
      </c>
      <c r="C14" s="25"/>
      <c r="D14" s="25" t="s">
        <v>87</v>
      </c>
      <c r="E14" s="6">
        <f>2000+0</f>
        <v>2000</v>
      </c>
      <c r="F14" s="6">
        <v>0</v>
      </c>
      <c r="G14" s="6">
        <f t="shared" si="0"/>
        <v>-2000</v>
      </c>
      <c r="H14" s="7" t="s">
        <v>4</v>
      </c>
    </row>
    <row r="15" spans="1:8" s="13" customFormat="1" ht="30" customHeight="1">
      <c r="B15" s="28" t="s">
        <v>18</v>
      </c>
      <c r="C15" s="25" t="s">
        <v>55</v>
      </c>
      <c r="D15" s="9"/>
      <c r="E15" s="23">
        <f>5000+9000</f>
        <v>14000</v>
      </c>
      <c r="F15" s="23">
        <f>472809.48</f>
        <v>472809.48</v>
      </c>
      <c r="G15" s="6">
        <f t="shared" si="0"/>
        <v>458809.48</v>
      </c>
      <c r="H15" s="7" t="s">
        <v>4</v>
      </c>
    </row>
    <row r="16" spans="1:8" s="13" customFormat="1" ht="75">
      <c r="B16" s="28"/>
      <c r="C16" s="25" t="s">
        <v>56</v>
      </c>
      <c r="D16" s="25" t="s">
        <v>83</v>
      </c>
      <c r="E16" s="23"/>
      <c r="F16" s="23">
        <v>0</v>
      </c>
      <c r="G16" s="6">
        <f t="shared" si="0"/>
        <v>0</v>
      </c>
      <c r="H16" s="7" t="s">
        <v>4</v>
      </c>
    </row>
    <row r="17" spans="1:8" s="13" customFormat="1" ht="30">
      <c r="B17" s="28" t="s">
        <v>19</v>
      </c>
      <c r="C17" s="25" t="s">
        <v>57</v>
      </c>
      <c r="D17" s="9"/>
      <c r="E17" s="23">
        <f>19000+0</f>
        <v>19000</v>
      </c>
      <c r="F17" s="23">
        <f>11124.9</f>
        <v>11124.9</v>
      </c>
      <c r="G17" s="6">
        <f t="shared" si="0"/>
        <v>-7875.1</v>
      </c>
      <c r="H17" s="7" t="s">
        <v>4</v>
      </c>
    </row>
    <row r="18" spans="1:8" s="11" customFormat="1" ht="75" customHeight="1">
      <c r="A18" s="3"/>
      <c r="B18" s="28"/>
      <c r="C18" s="25" t="s">
        <v>58</v>
      </c>
      <c r="D18" s="15" t="s">
        <v>84</v>
      </c>
      <c r="E18" s="6"/>
      <c r="F18" s="6">
        <v>2503.4</v>
      </c>
      <c r="G18" s="6">
        <f t="shared" si="0"/>
        <v>2503.4</v>
      </c>
      <c r="H18" s="7" t="s">
        <v>4</v>
      </c>
    </row>
    <row r="19" spans="1:8" s="11" customFormat="1" ht="75" customHeight="1">
      <c r="A19" s="3"/>
      <c r="B19" s="28"/>
      <c r="C19" s="25" t="s">
        <v>59</v>
      </c>
      <c r="D19" s="15" t="s">
        <v>82</v>
      </c>
      <c r="E19" s="6"/>
      <c r="F19" s="6">
        <v>0</v>
      </c>
      <c r="G19" s="6">
        <f t="shared" si="0"/>
        <v>0</v>
      </c>
      <c r="H19" s="7" t="s">
        <v>4</v>
      </c>
    </row>
    <row r="20" spans="1:8" s="11" customFormat="1" ht="45" customHeight="1">
      <c r="A20" s="3"/>
      <c r="B20" s="28" t="s">
        <v>20</v>
      </c>
      <c r="C20" s="25" t="s">
        <v>60</v>
      </c>
      <c r="D20" s="9"/>
      <c r="E20" s="6">
        <f>2000+0</f>
        <v>2000</v>
      </c>
      <c r="F20" s="6">
        <v>0</v>
      </c>
      <c r="G20" s="6">
        <f t="shared" si="0"/>
        <v>-2000</v>
      </c>
      <c r="H20" s="7" t="s">
        <v>4</v>
      </c>
    </row>
    <row r="21" spans="1:8" s="11" customFormat="1" ht="50.1" customHeight="1">
      <c r="A21" s="3"/>
      <c r="B21" s="28" t="s">
        <v>21</v>
      </c>
      <c r="C21" s="25" t="s">
        <v>61</v>
      </c>
      <c r="D21" s="9"/>
      <c r="E21" s="6">
        <f>2000+0</f>
        <v>2000</v>
      </c>
      <c r="F21" s="6">
        <v>0</v>
      </c>
      <c r="G21" s="6">
        <f t="shared" si="0"/>
        <v>-2000</v>
      </c>
      <c r="H21" s="7" t="s">
        <v>4</v>
      </c>
    </row>
    <row r="22" spans="1:8" s="11" customFormat="1" ht="39.950000000000003" customHeight="1">
      <c r="A22" s="3"/>
      <c r="B22" s="28" t="s">
        <v>22</v>
      </c>
      <c r="C22" s="25" t="s">
        <v>62</v>
      </c>
      <c r="D22" s="9"/>
      <c r="E22" s="6">
        <f>2000+0</f>
        <v>2000</v>
      </c>
      <c r="F22" s="6">
        <v>384</v>
      </c>
      <c r="G22" s="6">
        <f t="shared" si="0"/>
        <v>-1616</v>
      </c>
      <c r="H22" s="7" t="s">
        <v>4</v>
      </c>
    </row>
    <row r="23" spans="1:8" s="11" customFormat="1" ht="50.1" customHeight="1">
      <c r="A23" s="3"/>
      <c r="B23" s="28"/>
      <c r="C23" s="25" t="s">
        <v>63</v>
      </c>
      <c r="D23" s="15" t="s">
        <v>85</v>
      </c>
      <c r="E23" s="6"/>
      <c r="F23" s="6">
        <f>33415.62+50049.32</f>
        <v>83464.94</v>
      </c>
      <c r="G23" s="6">
        <f t="shared" si="0"/>
        <v>83464.94</v>
      </c>
      <c r="H23" s="7" t="s">
        <v>4</v>
      </c>
    </row>
    <row r="24" spans="1:8" s="36" customFormat="1" ht="99.95" customHeight="1">
      <c r="A24" s="32"/>
      <c r="B24" s="44" t="s">
        <v>105</v>
      </c>
      <c r="C24" s="33"/>
      <c r="D24" s="45"/>
      <c r="E24" s="34"/>
      <c r="F24" s="34">
        <v>1448</v>
      </c>
      <c r="G24" s="34">
        <f t="shared" si="0"/>
        <v>1448</v>
      </c>
      <c r="H24" s="35"/>
    </row>
    <row r="25" spans="1:8" s="11" customFormat="1" ht="30" customHeight="1">
      <c r="A25" s="3"/>
      <c r="B25" s="29"/>
      <c r="C25" s="46" t="s">
        <v>106</v>
      </c>
      <c r="D25" s="47"/>
      <c r="E25" s="6"/>
      <c r="F25" s="6"/>
      <c r="G25" s="6"/>
      <c r="H25" s="7"/>
    </row>
    <row r="26" spans="1:8" s="11" customFormat="1">
      <c r="A26" s="3"/>
      <c r="B26" s="29" t="s">
        <v>23</v>
      </c>
      <c r="C26" s="25" t="s">
        <v>94</v>
      </c>
      <c r="D26" s="25" t="s">
        <v>99</v>
      </c>
      <c r="E26" s="6">
        <f>37000+0</f>
        <v>37000</v>
      </c>
      <c r="F26" s="6">
        <v>0</v>
      </c>
      <c r="G26" s="6">
        <f t="shared" si="0"/>
        <v>-37000</v>
      </c>
      <c r="H26" s="7" t="s">
        <v>4</v>
      </c>
    </row>
    <row r="27" spans="1:8" s="11" customFormat="1" ht="30">
      <c r="A27" s="3"/>
      <c r="B27" s="29" t="s">
        <v>24</v>
      </c>
      <c r="C27" s="25"/>
      <c r="D27" s="25" t="s">
        <v>96</v>
      </c>
      <c r="E27" s="6">
        <f>11000+0</f>
        <v>11000</v>
      </c>
      <c r="F27" s="6">
        <v>0</v>
      </c>
      <c r="G27" s="6">
        <f t="shared" si="0"/>
        <v>-11000</v>
      </c>
      <c r="H27" s="7" t="s">
        <v>4</v>
      </c>
    </row>
    <row r="28" spans="1:8" s="11" customFormat="1" ht="30">
      <c r="A28" s="3"/>
      <c r="B28" s="29" t="s">
        <v>25</v>
      </c>
      <c r="C28" s="25"/>
      <c r="D28" s="25" t="s">
        <v>97</v>
      </c>
      <c r="E28" s="6">
        <f>19000+0</f>
        <v>19000</v>
      </c>
      <c r="F28" s="6">
        <v>0</v>
      </c>
      <c r="G28" s="6">
        <f t="shared" si="0"/>
        <v>-19000</v>
      </c>
      <c r="H28" s="7" t="s">
        <v>4</v>
      </c>
    </row>
    <row r="29" spans="1:8" s="11" customFormat="1">
      <c r="A29" s="3"/>
      <c r="B29" s="29" t="s">
        <v>26</v>
      </c>
      <c r="C29" s="25"/>
      <c r="D29" s="25" t="s">
        <v>100</v>
      </c>
      <c r="E29" s="6">
        <f>3000+0</f>
        <v>3000</v>
      </c>
      <c r="F29" s="6">
        <v>0</v>
      </c>
      <c r="G29" s="6">
        <f t="shared" si="0"/>
        <v>-3000</v>
      </c>
      <c r="H29" s="7" t="s">
        <v>4</v>
      </c>
    </row>
    <row r="30" spans="1:8" s="11" customFormat="1">
      <c r="A30" s="3"/>
      <c r="B30" s="28" t="s">
        <v>27</v>
      </c>
      <c r="C30" s="25"/>
      <c r="D30" s="25" t="s">
        <v>101</v>
      </c>
      <c r="E30" s="6">
        <f>5000+0</f>
        <v>5000</v>
      </c>
      <c r="F30" s="6">
        <v>0</v>
      </c>
      <c r="G30" s="6">
        <f t="shared" si="0"/>
        <v>-5000</v>
      </c>
      <c r="H30" s="7" t="s">
        <v>4</v>
      </c>
    </row>
    <row r="31" spans="1:8" s="11" customFormat="1">
      <c r="A31" s="3"/>
      <c r="B31" s="28" t="s">
        <v>28</v>
      </c>
      <c r="C31" s="25"/>
      <c r="D31" s="25" t="s">
        <v>102</v>
      </c>
      <c r="E31" s="6">
        <f>9000+0</f>
        <v>9000</v>
      </c>
      <c r="F31" s="6">
        <v>0</v>
      </c>
      <c r="G31" s="6">
        <f t="shared" si="0"/>
        <v>-9000</v>
      </c>
      <c r="H31" s="7" t="s">
        <v>4</v>
      </c>
    </row>
    <row r="32" spans="1:8" s="13" customFormat="1" ht="45">
      <c r="B32" s="29" t="s">
        <v>29</v>
      </c>
      <c r="C32" s="25" t="s">
        <v>64</v>
      </c>
      <c r="D32" s="28"/>
      <c r="E32" s="6">
        <f>24000+0</f>
        <v>24000</v>
      </c>
      <c r="F32" s="6">
        <v>0</v>
      </c>
      <c r="G32" s="6">
        <f t="shared" si="0"/>
        <v>-24000</v>
      </c>
      <c r="H32" s="7" t="s">
        <v>4</v>
      </c>
    </row>
    <row r="33" spans="1:8" s="13" customFormat="1" ht="125.1" customHeight="1">
      <c r="B33" s="28" t="s">
        <v>30</v>
      </c>
      <c r="C33" s="25"/>
      <c r="D33" s="29" t="s">
        <v>89</v>
      </c>
      <c r="E33" s="6">
        <f>5000+27000</f>
        <v>32000</v>
      </c>
      <c r="F33" s="6">
        <v>0</v>
      </c>
      <c r="G33" s="6">
        <f t="shared" si="0"/>
        <v>-32000</v>
      </c>
      <c r="H33" s="7" t="s">
        <v>4</v>
      </c>
    </row>
    <row r="34" spans="1:8" s="13" customFormat="1" ht="125.1" customHeight="1">
      <c r="B34" s="28" t="s">
        <v>31</v>
      </c>
      <c r="C34" s="25"/>
      <c r="D34" s="29" t="s">
        <v>90</v>
      </c>
      <c r="E34" s="6">
        <f>3000+23000</f>
        <v>26000</v>
      </c>
      <c r="F34" s="6">
        <v>0</v>
      </c>
      <c r="G34" s="6">
        <f t="shared" si="0"/>
        <v>-26000</v>
      </c>
      <c r="H34" s="7" t="s">
        <v>4</v>
      </c>
    </row>
    <row r="35" spans="1:8" s="11" customFormat="1" ht="65.099999999999994" customHeight="1">
      <c r="A35" s="3"/>
      <c r="B35" s="28" t="s">
        <v>32</v>
      </c>
      <c r="C35" s="25"/>
      <c r="D35" s="29" t="s">
        <v>88</v>
      </c>
      <c r="E35" s="6">
        <f>32000+0</f>
        <v>32000</v>
      </c>
      <c r="F35" s="6">
        <v>0</v>
      </c>
      <c r="G35" s="6">
        <f t="shared" si="0"/>
        <v>-32000</v>
      </c>
      <c r="H35" s="7" t="s">
        <v>4</v>
      </c>
    </row>
    <row r="36" spans="1:8" s="11" customFormat="1" ht="45" customHeight="1">
      <c r="A36" s="3"/>
      <c r="B36" s="5"/>
      <c r="C36" s="46" t="s">
        <v>107</v>
      </c>
      <c r="D36" s="47"/>
      <c r="E36" s="6">
        <v>0</v>
      </c>
      <c r="F36" s="6">
        <v>8250</v>
      </c>
      <c r="G36" s="6">
        <f t="shared" si="0"/>
        <v>8250</v>
      </c>
      <c r="H36" s="7" t="s">
        <v>4</v>
      </c>
    </row>
    <row r="37" spans="1:8" s="11" customFormat="1" ht="90" customHeight="1">
      <c r="A37" s="3"/>
      <c r="B37" s="5" t="s">
        <v>33</v>
      </c>
      <c r="C37" s="24" t="s">
        <v>65</v>
      </c>
      <c r="D37" s="29"/>
      <c r="E37" s="6">
        <v>12</v>
      </c>
      <c r="F37" s="6">
        <v>0</v>
      </c>
      <c r="G37" s="6">
        <f t="shared" si="0"/>
        <v>-12</v>
      </c>
      <c r="H37" s="7"/>
    </row>
    <row r="38" spans="1:8" s="11" customFormat="1" ht="54.95" customHeight="1">
      <c r="A38" s="3"/>
      <c r="B38" s="5" t="s">
        <v>34</v>
      </c>
      <c r="C38" s="24"/>
      <c r="D38" s="9"/>
      <c r="E38" s="6">
        <v>125</v>
      </c>
      <c r="F38" s="6">
        <v>0</v>
      </c>
      <c r="G38" s="6">
        <f t="shared" si="0"/>
        <v>-125</v>
      </c>
      <c r="H38" s="7"/>
    </row>
    <row r="39" spans="1:8" s="11" customFormat="1" ht="45" customHeight="1">
      <c r="A39" s="3"/>
      <c r="B39" s="5" t="s">
        <v>35</v>
      </c>
      <c r="C39" s="24"/>
      <c r="D39" s="30"/>
      <c r="E39" s="6">
        <v>3066</v>
      </c>
      <c r="F39" s="6">
        <v>0</v>
      </c>
      <c r="G39" s="6">
        <f t="shared" si="0"/>
        <v>-3066</v>
      </c>
      <c r="H39" s="7"/>
    </row>
    <row r="40" spans="1:8" s="11" customFormat="1" ht="45" customHeight="1">
      <c r="A40" s="3"/>
      <c r="B40" s="5" t="s">
        <v>36</v>
      </c>
      <c r="C40" s="24"/>
      <c r="D40" s="9"/>
      <c r="E40" s="6">
        <v>25</v>
      </c>
      <c r="F40" s="6">
        <v>0</v>
      </c>
      <c r="G40" s="6">
        <f t="shared" si="0"/>
        <v>-25</v>
      </c>
      <c r="H40" s="7"/>
    </row>
    <row r="41" spans="1:8" s="11" customFormat="1" ht="60" customHeight="1">
      <c r="A41" s="3"/>
      <c r="B41" s="5" t="s">
        <v>37</v>
      </c>
      <c r="C41" s="24"/>
      <c r="D41" s="9"/>
      <c r="E41" s="6">
        <v>208</v>
      </c>
      <c r="F41" s="6">
        <v>0</v>
      </c>
      <c r="G41" s="6">
        <f t="shared" si="0"/>
        <v>-208</v>
      </c>
      <c r="H41" s="7"/>
    </row>
    <row r="42" spans="1:8" s="11" customFormat="1" ht="65.099999999999994" customHeight="1">
      <c r="A42" s="3"/>
      <c r="B42" s="5" t="s">
        <v>38</v>
      </c>
      <c r="C42" s="24"/>
      <c r="D42" s="9"/>
      <c r="E42" s="6">
        <v>250</v>
      </c>
      <c r="F42" s="6">
        <v>0</v>
      </c>
      <c r="G42" s="6">
        <f t="shared" si="0"/>
        <v>-250</v>
      </c>
      <c r="H42" s="7"/>
    </row>
    <row r="43" spans="1:8" s="11" customFormat="1" ht="60" customHeight="1">
      <c r="A43" s="3"/>
      <c r="B43" s="5" t="s">
        <v>39</v>
      </c>
      <c r="C43" s="24"/>
      <c r="D43" s="9"/>
      <c r="E43" s="6">
        <v>125</v>
      </c>
      <c r="F43" s="6">
        <v>0</v>
      </c>
      <c r="G43" s="6">
        <f t="shared" si="0"/>
        <v>-125</v>
      </c>
      <c r="H43" s="7"/>
    </row>
    <row r="44" spans="1:8" s="11" customFormat="1" ht="45" customHeight="1">
      <c r="A44" s="3"/>
      <c r="B44" s="5" t="s">
        <v>40</v>
      </c>
      <c r="C44" s="24"/>
      <c r="D44" s="9"/>
      <c r="E44" s="6">
        <v>450</v>
      </c>
      <c r="F44" s="6">
        <v>0</v>
      </c>
      <c r="G44" s="6">
        <f t="shared" si="0"/>
        <v>-450</v>
      </c>
      <c r="H44" s="7"/>
    </row>
    <row r="45" spans="1:8" s="11" customFormat="1" ht="45" customHeight="1">
      <c r="A45" s="3"/>
      <c r="B45" s="5" t="s">
        <v>41</v>
      </c>
      <c r="C45" s="24"/>
      <c r="D45" s="9"/>
      <c r="E45" s="6">
        <v>250</v>
      </c>
      <c r="F45" s="6">
        <v>0</v>
      </c>
      <c r="G45" s="6">
        <f t="shared" si="0"/>
        <v>-250</v>
      </c>
      <c r="H45" s="7"/>
    </row>
    <row r="46" spans="1:8" s="11" customFormat="1" ht="45" customHeight="1">
      <c r="A46" s="3"/>
      <c r="B46" s="5" t="s">
        <v>42</v>
      </c>
      <c r="C46" s="24"/>
      <c r="D46" s="30"/>
      <c r="E46" s="6">
        <v>1000</v>
      </c>
      <c r="F46" s="6">
        <v>0</v>
      </c>
      <c r="G46" s="6">
        <f t="shared" si="0"/>
        <v>-1000</v>
      </c>
      <c r="H46" s="7"/>
    </row>
    <row r="47" spans="1:8" s="11" customFormat="1" ht="45" customHeight="1">
      <c r="A47" s="3"/>
      <c r="B47" s="5" t="s">
        <v>43</v>
      </c>
      <c r="C47" s="24"/>
      <c r="D47" s="30"/>
      <c r="E47" s="6">
        <v>1000</v>
      </c>
      <c r="F47" s="6">
        <v>0</v>
      </c>
      <c r="G47" s="6">
        <f t="shared" si="0"/>
        <v>-1000</v>
      </c>
      <c r="H47" s="7"/>
    </row>
    <row r="48" spans="1:8" s="13" customFormat="1" ht="24.95" customHeight="1">
      <c r="B48" s="5" t="s">
        <v>44</v>
      </c>
      <c r="C48" s="24"/>
      <c r="D48" s="30"/>
      <c r="E48" s="6">
        <v>2000</v>
      </c>
      <c r="F48" s="6">
        <v>0</v>
      </c>
      <c r="G48" s="6">
        <f t="shared" si="0"/>
        <v>-2000</v>
      </c>
      <c r="H48" s="7"/>
    </row>
    <row r="49" spans="1:8" s="13" customFormat="1" ht="35.1" customHeight="1">
      <c r="B49" s="5" t="s">
        <v>45</v>
      </c>
      <c r="C49" s="24"/>
      <c r="D49" s="9"/>
      <c r="E49" s="6">
        <v>250</v>
      </c>
      <c r="F49" s="6">
        <v>0</v>
      </c>
      <c r="G49" s="6">
        <f t="shared" si="0"/>
        <v>-250</v>
      </c>
      <c r="H49" s="7"/>
    </row>
    <row r="50" spans="1:8" s="13" customFormat="1" ht="35.1" customHeight="1">
      <c r="B50" s="9" t="s">
        <v>46</v>
      </c>
      <c r="C50" s="25"/>
      <c r="D50" s="28"/>
      <c r="E50" s="6">
        <v>624141</v>
      </c>
      <c r="F50" s="6">
        <v>278204</v>
      </c>
      <c r="G50" s="6">
        <f t="shared" si="0"/>
        <v>-345937</v>
      </c>
      <c r="H50" s="7" t="s">
        <v>4</v>
      </c>
    </row>
    <row r="51" spans="1:8" s="11" customFormat="1" ht="24.95" customHeight="1">
      <c r="A51" s="3"/>
      <c r="B51" s="31"/>
      <c r="C51" s="25" t="s">
        <v>66</v>
      </c>
      <c r="D51" s="28" t="s">
        <v>71</v>
      </c>
      <c r="E51" s="6"/>
      <c r="F51" s="6">
        <v>167078.51999999999</v>
      </c>
      <c r="G51" s="6">
        <f t="shared" si="0"/>
        <v>167078.51999999999</v>
      </c>
      <c r="H51" s="7" t="s">
        <v>4</v>
      </c>
    </row>
    <row r="52" spans="1:8" s="11" customFormat="1" ht="50.1" customHeight="1">
      <c r="A52" s="3"/>
      <c r="B52" s="31"/>
      <c r="C52" s="25" t="s">
        <v>67</v>
      </c>
      <c r="D52" s="28" t="s">
        <v>71</v>
      </c>
      <c r="E52" s="6"/>
      <c r="F52" s="6">
        <v>864154</v>
      </c>
      <c r="G52" s="6">
        <f t="shared" si="0"/>
        <v>864154</v>
      </c>
      <c r="H52" s="7" t="s">
        <v>4</v>
      </c>
    </row>
    <row r="53" spans="1:8" s="11" customFormat="1" ht="50.1" customHeight="1">
      <c r="A53" s="3"/>
      <c r="B53" s="31"/>
      <c r="C53" s="25" t="s">
        <v>68</v>
      </c>
      <c r="D53" s="28" t="s">
        <v>71</v>
      </c>
      <c r="E53" s="6"/>
      <c r="F53" s="6">
        <v>3217.5</v>
      </c>
      <c r="G53" s="6">
        <f>F53-E53</f>
        <v>3217.5</v>
      </c>
      <c r="H53" s="7" t="s">
        <v>4</v>
      </c>
    </row>
    <row r="54" spans="1:8" s="11" customFormat="1" ht="150" customHeight="1">
      <c r="A54" s="3"/>
      <c r="B54" s="29" t="s">
        <v>104</v>
      </c>
      <c r="D54" s="25" t="s">
        <v>95</v>
      </c>
      <c r="F54" s="6">
        <v>176473</v>
      </c>
      <c r="G54" s="6">
        <f>F54-E54</f>
        <v>176473</v>
      </c>
      <c r="H54" s="7" t="s">
        <v>4</v>
      </c>
    </row>
    <row r="55" spans="1:8" s="36" customFormat="1" ht="135" customHeight="1">
      <c r="A55" s="40"/>
      <c r="B55" s="50" t="s">
        <v>108</v>
      </c>
      <c r="C55" s="51"/>
      <c r="D55" s="41"/>
      <c r="E55" s="42">
        <v>-8928</v>
      </c>
      <c r="F55" s="42">
        <v>0</v>
      </c>
      <c r="G55" s="42">
        <f>F55-E55</f>
        <v>8928</v>
      </c>
      <c r="H55" s="43" t="s">
        <v>4</v>
      </c>
    </row>
    <row r="56" spans="1:8" s="11" customFormat="1" ht="54.95" customHeight="1">
      <c r="A56" s="37"/>
      <c r="B56" s="37"/>
      <c r="C56" s="37"/>
      <c r="D56" s="5" t="s">
        <v>98</v>
      </c>
      <c r="E56" s="38">
        <f>SUM(E2:E55)</f>
        <v>1788974</v>
      </c>
      <c r="F56" s="38">
        <f>SUM(F2:F55)</f>
        <v>8141903.0000000009</v>
      </c>
      <c r="G56" s="38">
        <f>SUM(G2:G55)</f>
        <v>6352929.0000000009</v>
      </c>
      <c r="H56" s="39"/>
    </row>
    <row r="57" spans="1:8" s="11" customFormat="1" ht="84" customHeight="1">
      <c r="A57" s="48" t="s">
        <v>103</v>
      </c>
      <c r="B57" s="49"/>
      <c r="C57" s="49"/>
      <c r="D57" s="49"/>
      <c r="E57" s="49"/>
      <c r="F57" s="49"/>
      <c r="G57" s="49"/>
      <c r="H57" s="49"/>
    </row>
    <row r="58" spans="1:8" s="11" customFormat="1" ht="65.099999999999994" customHeight="1">
      <c r="A58" s="3"/>
      <c r="B58" s="3"/>
      <c r="C58" s="3"/>
      <c r="D58" s="9"/>
      <c r="E58" s="6"/>
      <c r="F58" s="6"/>
      <c r="G58" s="6"/>
      <c r="H58" s="7"/>
    </row>
    <row r="59" spans="1:8" s="11" customFormat="1" ht="99.95" customHeight="1">
      <c r="A59" s="3"/>
      <c r="B59" s="3"/>
      <c r="C59" s="3"/>
      <c r="D59" s="5"/>
      <c r="E59" s="6"/>
      <c r="F59" s="6"/>
      <c r="G59" s="6"/>
      <c r="H59" s="7"/>
    </row>
    <row r="60" spans="1:8" s="11" customFormat="1" ht="65.099999999999994" customHeight="1">
      <c r="A60" s="3"/>
      <c r="B60" s="3"/>
      <c r="C60" s="3"/>
      <c r="D60" s="5"/>
      <c r="E60" s="6"/>
      <c r="F60" s="6"/>
      <c r="G60" s="6"/>
      <c r="H60" s="7"/>
    </row>
    <row r="61" spans="1:8" s="11" customFormat="1" ht="50.1" customHeight="1">
      <c r="A61" s="3"/>
      <c r="B61" s="3"/>
      <c r="C61" s="3"/>
      <c r="D61" s="5"/>
      <c r="E61" s="6"/>
      <c r="F61" s="6"/>
      <c r="G61" s="6"/>
      <c r="H61" s="7"/>
    </row>
    <row r="62" spans="1:8" s="11" customFormat="1" ht="39.950000000000003" customHeight="1">
      <c r="A62" s="3"/>
      <c r="B62" s="3"/>
      <c r="C62" s="3"/>
      <c r="D62" s="9"/>
      <c r="E62" s="6"/>
      <c r="F62" s="6"/>
      <c r="G62" s="6"/>
      <c r="H62" s="7"/>
    </row>
    <row r="63" spans="1:8" s="11" customFormat="1" ht="65.099999999999994" customHeight="1">
      <c r="A63" s="3"/>
      <c r="B63" s="3"/>
      <c r="C63" s="3"/>
      <c r="D63" s="9"/>
      <c r="E63" s="6"/>
      <c r="F63" s="6"/>
      <c r="G63" s="6"/>
      <c r="H63" s="7"/>
    </row>
    <row r="64" spans="1:8" s="11" customFormat="1" ht="30" customHeight="1">
      <c r="A64" s="3"/>
      <c r="B64" s="3"/>
      <c r="C64" s="3"/>
      <c r="D64" s="9"/>
      <c r="E64" s="6"/>
      <c r="F64" s="6"/>
      <c r="G64" s="6"/>
      <c r="H64" s="7"/>
    </row>
    <row r="65" spans="1:8" s="13" customFormat="1" ht="8.25" customHeight="1">
      <c r="D65" s="14"/>
      <c r="H65" s="14"/>
    </row>
    <row r="66" spans="1:8" s="13" customFormat="1">
      <c r="D66" s="14"/>
      <c r="H66" s="14"/>
    </row>
    <row r="67" spans="1:8" s="13" customFormat="1">
      <c r="D67" s="14"/>
      <c r="H67" s="14"/>
    </row>
    <row r="68" spans="1:8" s="11" customFormat="1" ht="50.1" customHeight="1">
      <c r="A68" s="12"/>
      <c r="B68" s="12"/>
      <c r="C68" s="12"/>
      <c r="D68" s="5"/>
      <c r="E68" s="6"/>
      <c r="F68" s="6"/>
      <c r="G68" s="6"/>
      <c r="H68" s="7"/>
    </row>
    <row r="69" spans="1:8" s="11" customFormat="1" ht="50.1" customHeight="1">
      <c r="A69" s="12"/>
      <c r="B69" s="12"/>
      <c r="C69" s="12"/>
      <c r="D69" s="9"/>
      <c r="E69" s="6"/>
      <c r="F69" s="6"/>
      <c r="G69" s="6"/>
      <c r="H69" s="7"/>
    </row>
    <row r="70" spans="1:8" s="11" customFormat="1" ht="50.1" customHeight="1">
      <c r="A70" s="12"/>
      <c r="B70" s="12"/>
      <c r="C70" s="12"/>
      <c r="D70" s="9"/>
      <c r="E70" s="6"/>
      <c r="F70" s="6"/>
      <c r="G70" s="6"/>
      <c r="H70" s="7"/>
    </row>
    <row r="71" spans="1:8" s="11" customFormat="1" ht="50.1" customHeight="1">
      <c r="A71" s="12"/>
      <c r="B71" s="12"/>
      <c r="C71" s="12"/>
      <c r="D71" s="9"/>
      <c r="E71" s="6"/>
      <c r="F71" s="6"/>
      <c r="G71" s="6"/>
      <c r="H71" s="7"/>
    </row>
    <row r="72" spans="1:8" s="11" customFormat="1" ht="50.1" customHeight="1">
      <c r="A72" s="12"/>
      <c r="B72" s="12"/>
      <c r="C72" s="12"/>
      <c r="D72" s="9"/>
      <c r="E72" s="6"/>
      <c r="F72" s="6"/>
      <c r="G72" s="6"/>
      <c r="H72" s="7"/>
    </row>
    <row r="73" spans="1:8" s="15" customFormat="1" ht="50.1" customHeight="1">
      <c r="A73" s="12"/>
      <c r="B73" s="12"/>
      <c r="C73" s="12"/>
      <c r="D73" s="9"/>
      <c r="E73" s="6"/>
      <c r="F73" s="6"/>
      <c r="G73" s="6"/>
      <c r="H73" s="7"/>
    </row>
    <row r="74" spans="1:8" s="15" customFormat="1" ht="50.1" customHeight="1">
      <c r="A74" s="12"/>
      <c r="B74" s="12"/>
      <c r="C74" s="12"/>
      <c r="D74" s="9"/>
      <c r="E74" s="6"/>
      <c r="F74" s="6"/>
      <c r="G74" s="6"/>
      <c r="H74" s="7"/>
    </row>
    <row r="75" spans="1:8" s="15" customFormat="1" ht="50.1" customHeight="1">
      <c r="A75" s="12"/>
      <c r="B75" s="12"/>
      <c r="C75" s="12"/>
      <c r="D75" s="9"/>
      <c r="E75" s="6"/>
      <c r="F75" s="6"/>
      <c r="G75" s="6"/>
      <c r="H75" s="7"/>
    </row>
    <row r="76" spans="1:8" s="15" customFormat="1" ht="50.1" customHeight="1">
      <c r="A76" s="12"/>
      <c r="B76" s="12"/>
      <c r="C76" s="12"/>
      <c r="D76" s="9"/>
      <c r="E76" s="6"/>
      <c r="F76" s="6"/>
      <c r="G76" s="6"/>
      <c r="H76" s="7"/>
    </row>
    <row r="77" spans="1:8" s="15" customFormat="1" ht="50.1" customHeight="1">
      <c r="A77" s="12"/>
      <c r="B77" s="12"/>
      <c r="C77" s="12"/>
      <c r="D77" s="9"/>
      <c r="E77" s="6"/>
      <c r="F77" s="6"/>
      <c r="G77" s="6"/>
      <c r="H77" s="7"/>
    </row>
    <row r="78" spans="1:8" s="13" customFormat="1" ht="45" customHeight="1">
      <c r="C78" s="16"/>
      <c r="D78" s="16"/>
      <c r="E78" s="17"/>
      <c r="F78" s="17"/>
      <c r="G78" s="17"/>
      <c r="H78" s="4"/>
    </row>
    <row r="79" spans="1:8" s="13" customFormat="1">
      <c r="A79" s="8"/>
      <c r="B79" s="8"/>
      <c r="C79" s="8"/>
      <c r="D79" s="8"/>
      <c r="E79" s="8"/>
      <c r="F79" s="8"/>
      <c r="G79" s="18"/>
      <c r="H79" s="8"/>
    </row>
    <row r="80" spans="1:8" s="15" customFormat="1" ht="80.099999999999994" customHeight="1">
      <c r="A80" s="8"/>
      <c r="B80" s="8"/>
      <c r="C80" s="8"/>
      <c r="D80" s="8"/>
      <c r="E80" s="8"/>
      <c r="F80" s="8"/>
      <c r="G80" s="8"/>
      <c r="H80" s="8"/>
    </row>
    <row r="81" spans="1:8" s="15" customFormat="1" ht="54.95" customHeight="1">
      <c r="A81" s="8"/>
      <c r="B81" s="8"/>
      <c r="C81" s="8"/>
      <c r="D81" s="8"/>
      <c r="E81" s="8"/>
      <c r="F81" s="8"/>
      <c r="G81" s="8"/>
      <c r="H81" s="8"/>
    </row>
    <row r="82" spans="1:8" s="15" customFormat="1" ht="54.95" customHeight="1">
      <c r="A82" s="8"/>
      <c r="B82" s="8"/>
      <c r="C82" s="8"/>
      <c r="D82" s="8"/>
      <c r="E82" s="8"/>
      <c r="F82" s="8"/>
      <c r="G82" s="8"/>
      <c r="H82" s="8"/>
    </row>
    <row r="83" spans="1:8" s="15" customFormat="1" ht="35.1" customHeight="1">
      <c r="A83" s="8"/>
      <c r="B83" s="8"/>
      <c r="C83" s="8"/>
      <c r="D83" s="8"/>
      <c r="E83" s="8"/>
      <c r="F83" s="8"/>
      <c r="G83" s="8"/>
      <c r="H83" s="8"/>
    </row>
    <row r="84" spans="1:8" s="15" customFormat="1" ht="50.1" customHeight="1">
      <c r="A84" s="8"/>
      <c r="B84" s="8"/>
      <c r="C84" s="8"/>
      <c r="D84" s="8"/>
      <c r="E84" s="8"/>
      <c r="F84" s="8"/>
      <c r="G84" s="8"/>
      <c r="H84" s="8"/>
    </row>
    <row r="85" spans="1:8" s="15" customFormat="1" ht="50.1" customHeight="1">
      <c r="A85" s="8"/>
      <c r="B85" s="8"/>
      <c r="C85" s="8"/>
      <c r="D85" s="8"/>
      <c r="E85" s="8"/>
      <c r="F85" s="8"/>
      <c r="G85" s="8"/>
      <c r="H85" s="8"/>
    </row>
    <row r="86" spans="1:8" s="15" customFormat="1" ht="39.950000000000003" customHeight="1">
      <c r="A86" s="8"/>
      <c r="B86" s="8"/>
      <c r="C86" s="8"/>
      <c r="D86" s="8"/>
      <c r="E86" s="8"/>
      <c r="F86" s="8"/>
      <c r="G86" s="8"/>
      <c r="H86" s="8"/>
    </row>
    <row r="87" spans="1:8" s="15" customFormat="1" ht="39.950000000000003" customHeight="1">
      <c r="A87" s="8"/>
      <c r="B87" s="8"/>
      <c r="C87" s="8"/>
      <c r="D87" s="8"/>
      <c r="E87" s="8"/>
      <c r="F87" s="8"/>
      <c r="G87" s="8"/>
      <c r="H87" s="8"/>
    </row>
    <row r="88" spans="1:8" s="15" customFormat="1" ht="39.950000000000003" customHeight="1">
      <c r="A88" s="8"/>
      <c r="B88" s="8"/>
      <c r="C88" s="8"/>
      <c r="D88" s="8"/>
      <c r="E88" s="8"/>
      <c r="F88" s="8"/>
      <c r="G88" s="8"/>
      <c r="H88" s="8"/>
    </row>
    <row r="89" spans="1:8" s="15" customFormat="1" ht="39.950000000000003" customHeight="1">
      <c r="A89" s="8"/>
      <c r="B89" s="8"/>
      <c r="C89" s="8"/>
      <c r="D89" s="8"/>
      <c r="E89" s="8"/>
      <c r="F89" s="8"/>
      <c r="G89" s="8"/>
      <c r="H89" s="8"/>
    </row>
    <row r="90" spans="1:8" s="4" customFormat="1">
      <c r="A90" s="8"/>
      <c r="B90" s="8"/>
      <c r="C90" s="8"/>
      <c r="D90" s="8"/>
      <c r="E90" s="8"/>
      <c r="F90" s="8"/>
      <c r="G90" s="8"/>
      <c r="H90" s="8"/>
    </row>
    <row r="91" spans="1:8" ht="9" customHeight="1"/>
    <row r="92" spans="1:8" ht="8.25" customHeight="1"/>
    <row r="93" spans="1:8" ht="8.25" customHeight="1"/>
    <row r="94" spans="1:8" ht="9" customHeight="1"/>
    <row r="95" spans="1:8" ht="8.25" customHeight="1"/>
    <row r="96" spans="1:8" ht="8.25" customHeight="1"/>
    <row r="97" ht="8.25" customHeight="1"/>
    <row r="98" ht="8.25" customHeight="1"/>
    <row r="100" ht="8.25" customHeight="1"/>
    <row r="108" ht="50.1" customHeight="1"/>
  </sheetData>
  <mergeCells count="4">
    <mergeCell ref="C36:D36"/>
    <mergeCell ref="C25:D25"/>
    <mergeCell ref="A57:H57"/>
    <mergeCell ref="B55:C55"/>
  </mergeCells>
  <phoneticPr fontId="0" type="noConversion"/>
  <pageMargins left="0.25" right="0.25" top="0.3" bottom="0.75" header="0.5" footer="0.5"/>
  <pageSetup scale="82" orientation="landscape" horizontalDpi="300" verticalDpi="300" r:id="rId1"/>
  <headerFooter alignWithMargins="0"/>
  <rowBreaks count="6" manualBreakCount="6">
    <brk id="13" max="7" man="1"/>
    <brk id="22" max="7" man="1"/>
    <brk id="33" max="7" man="1"/>
    <brk id="41" max="7" man="1"/>
    <brk id="52" max="7" man="1"/>
    <brk id="64" min="2" max="9" man="1"/>
  </rowBreaks>
</worksheet>
</file>

<file path=xl/worksheets/sheet2.xml><?xml version="1.0" encoding="utf-8"?>
<worksheet xmlns="http://schemas.openxmlformats.org/spreadsheetml/2006/main" xmlns:r="http://schemas.openxmlformats.org/officeDocument/2006/relationships">
  <dimension ref="A1:C6"/>
  <sheetViews>
    <sheetView workbookViewId="0">
      <selection activeCell="A3" sqref="A3"/>
    </sheetView>
  </sheetViews>
  <sheetFormatPr defaultRowHeight="12.75"/>
  <cols>
    <col min="1" max="1" width="49.140625" style="20" bestFit="1" customWidth="1"/>
    <col min="2" max="2" width="33.5703125" style="20" customWidth="1"/>
    <col min="3" max="16384" width="9.140625" style="20"/>
  </cols>
  <sheetData>
    <row r="1" spans="1:3" ht="25.5">
      <c r="A1" s="21" t="s">
        <v>72</v>
      </c>
      <c r="B1" s="21" t="s">
        <v>74</v>
      </c>
      <c r="C1" s="19"/>
    </row>
    <row r="2" spans="1:3">
      <c r="A2" s="19" t="s">
        <v>73</v>
      </c>
      <c r="B2" s="20">
        <v>-12886</v>
      </c>
    </row>
    <row r="3" spans="1:3" ht="63.75">
      <c r="A3" s="19" t="s">
        <v>75</v>
      </c>
      <c r="B3" s="20">
        <v>35943</v>
      </c>
    </row>
    <row r="4" spans="1:3">
      <c r="A4" s="19" t="s">
        <v>76</v>
      </c>
      <c r="B4" s="20">
        <v>-176579</v>
      </c>
    </row>
    <row r="5" spans="1:3">
      <c r="A5" s="19" t="s">
        <v>77</v>
      </c>
      <c r="B5" s="20">
        <v>1448</v>
      </c>
    </row>
    <row r="6" spans="1:3">
      <c r="A6" s="22" t="s">
        <v>80</v>
      </c>
      <c r="B6" s="22">
        <f>SUM(B2:B5)</f>
        <v>-152074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Data Element Comparison</vt:lpstr>
      <vt:lpstr>Add or Remove Program Changes</vt:lpstr>
      <vt:lpstr>'Data Element Comparison'!Print_Area</vt:lpstr>
      <vt:lpstr>'Data Element Comparison'!Print_Titles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cparker</cp:lastModifiedBy>
  <cp:lastPrinted>2012-09-19T18:36:47Z</cp:lastPrinted>
  <dcterms:created xsi:type="dcterms:W3CDTF">2000-01-10T18:54:20Z</dcterms:created>
  <dcterms:modified xsi:type="dcterms:W3CDTF">2012-09-19T18:37:53Z</dcterms:modified>
</cp:coreProperties>
</file>