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1" defaultThemeVersion="124226"/>
  <bookViews>
    <workbookView xWindow="120" yWindow="105" windowWidth="12120" windowHeight="9120" tabRatio="875"/>
  </bookViews>
  <sheets>
    <sheet name="Summary Submission Cover Sheet" sheetId="2" r:id="rId1"/>
    <sheet name="Income Statement Worksheet" sheetId="1" r:id="rId2"/>
    <sheet name="Balance Sheet Worksheet" sheetId="3" r:id="rId3"/>
    <sheet name="Capital Worksheet" sheetId="4" r:id="rId4"/>
    <sheet name="Retail Balance Projections" sheetId="7" r:id="rId5"/>
    <sheet name="Retail Loss Projections" sheetId="8" r:id="rId6"/>
    <sheet name="Retail Repurchase Worksheet" sheetId="9" r:id="rId7"/>
    <sheet name="Retail ASC 310-30 Worksheet" sheetId="10" r:id="rId8"/>
    <sheet name="Retail Fair Value Worksheet" sheetId="11" r:id="rId9"/>
    <sheet name="Securities CUSIPs Worksheet" sheetId="12" r:id="rId10"/>
    <sheet name="Securities Worksheet 1" sheetId="13" r:id="rId11"/>
    <sheet name="Securities Worksheet 2" sheetId="14" r:id="rId12"/>
    <sheet name="Securities Worksheet 3" sheetId="15" r:id="rId13"/>
    <sheet name="Securities Worksheet 4" sheetId="16" r:id="rId14"/>
    <sheet name="Trading Worksheet" sheetId="17" r:id="rId15"/>
    <sheet name="Counterparty Risk Worksheet" sheetId="18" r:id="rId16"/>
    <sheet name="Op Risk Scenario Inputs" sheetId="19" r:id="rId17"/>
    <sheet name="Projected Op Risk Losses" sheetId="20" r:id="rId18"/>
    <sheet name="PPNR Projections Worksheet" sheetId="5" r:id="rId19"/>
    <sheet name="PPNR NII Worksheet" sheetId="6" r:id="rId20"/>
    <sheet name="PPNR Metrics Worksheet" sheetId="22" r:id="rId21"/>
  </sheets>
  <externalReferences>
    <externalReference r:id="rId22"/>
  </externalReferences>
  <definedNames>
    <definedName name="CHOICE">'[1]PPNR Projections Worksheet'!$B$4</definedName>
    <definedName name="DEPOSIT_LIMIT">'[1]PPNR Projections Worksheet'!$B$5</definedName>
    <definedName name="NII_MANDATORY">'[1]PPNR Projections Worksheet'!$Z$20</definedName>
    <definedName name="NII_OPTIONAL">'[1]PPNR Projections Worksheet'!$Z$21</definedName>
    <definedName name="PRIMARY_CHOOSE">'[1]PPNR Projections Worksheet'!$Z$13</definedName>
    <definedName name="PRIMARY_NII">'[1]PPNR Projections Worksheet'!$Z$15</definedName>
    <definedName name="PRIMARY_SUBMISSION">'[1]PPNR Projections Worksheet'!$Z$14</definedName>
    <definedName name="_xlnm.Print_Area" localSheetId="18">'PPNR Projections Worksheet'!$A$1:$AD$118</definedName>
  </definedNames>
  <calcPr calcId="114210"/>
</workbook>
</file>

<file path=xl/calcChain.xml><?xml version="1.0" encoding="utf-8"?>
<calcChain xmlns="http://schemas.openxmlformats.org/spreadsheetml/2006/main">
  <c r="D30" i="1"/>
  <c r="G91" i="3"/>
  <c r="H91"/>
  <c r="I91"/>
  <c r="J91"/>
  <c r="K91"/>
  <c r="L91"/>
  <c r="M91"/>
  <c r="N91"/>
  <c r="O91"/>
  <c r="F91"/>
  <c r="N85" i="5"/>
  <c r="M85"/>
  <c r="L85"/>
  <c r="K85"/>
  <c r="V85"/>
  <c r="J85"/>
  <c r="I85"/>
  <c r="H85"/>
  <c r="G85"/>
  <c r="F85"/>
  <c r="P85"/>
  <c r="N74"/>
  <c r="M74"/>
  <c r="L74"/>
  <c r="K74"/>
  <c r="V74"/>
  <c r="J74"/>
  <c r="I74"/>
  <c r="H74"/>
  <c r="G74"/>
  <c r="F74"/>
  <c r="P74"/>
  <c r="O34" i="3"/>
  <c r="N34"/>
  <c r="M34"/>
  <c r="L34"/>
  <c r="K34"/>
  <c r="J34"/>
  <c r="I34"/>
  <c r="H34"/>
  <c r="G34"/>
  <c r="O33"/>
  <c r="N33"/>
  <c r="M33"/>
  <c r="L33"/>
  <c r="K33"/>
  <c r="J33"/>
  <c r="I33"/>
  <c r="I32"/>
  <c r="I31"/>
  <c r="H33"/>
  <c r="G33"/>
  <c r="O32"/>
  <c r="N32"/>
  <c r="M32"/>
  <c r="L32"/>
  <c r="K32"/>
  <c r="J32"/>
  <c r="H32"/>
  <c r="G32"/>
  <c r="O30"/>
  <c r="N30"/>
  <c r="M30"/>
  <c r="L30"/>
  <c r="K30"/>
  <c r="J30"/>
  <c r="I30"/>
  <c r="H30"/>
  <c r="G30"/>
  <c r="O29"/>
  <c r="N29"/>
  <c r="N26"/>
  <c r="M29"/>
  <c r="L29"/>
  <c r="L26"/>
  <c r="K29"/>
  <c r="J29"/>
  <c r="J26"/>
  <c r="I29"/>
  <c r="H29"/>
  <c r="H26"/>
  <c r="G29"/>
  <c r="O18"/>
  <c r="N18"/>
  <c r="M18"/>
  <c r="M17"/>
  <c r="M16"/>
  <c r="L18"/>
  <c r="K18"/>
  <c r="J18"/>
  <c r="I18"/>
  <c r="H18"/>
  <c r="G18"/>
  <c r="O17"/>
  <c r="N17"/>
  <c r="L17"/>
  <c r="K17"/>
  <c r="J17"/>
  <c r="I17"/>
  <c r="H17"/>
  <c r="G17"/>
  <c r="O15"/>
  <c r="N15"/>
  <c r="M15"/>
  <c r="L15"/>
  <c r="K15"/>
  <c r="J15"/>
  <c r="I15"/>
  <c r="H15"/>
  <c r="G15"/>
  <c r="S102" i="1"/>
  <c r="S101"/>
  <c r="S100"/>
  <c r="S99"/>
  <c r="O37"/>
  <c r="N37"/>
  <c r="M37"/>
  <c r="L37"/>
  <c r="K37"/>
  <c r="J37"/>
  <c r="I37"/>
  <c r="H37"/>
  <c r="G37"/>
  <c r="O36"/>
  <c r="O38"/>
  <c r="N36"/>
  <c r="M36"/>
  <c r="L36"/>
  <c r="K36"/>
  <c r="K38"/>
  <c r="J36"/>
  <c r="I36"/>
  <c r="H36"/>
  <c r="G36"/>
  <c r="N98"/>
  <c r="M98"/>
  <c r="L98"/>
  <c r="K98"/>
  <c r="J98"/>
  <c r="I98"/>
  <c r="H98"/>
  <c r="G98"/>
  <c r="O23"/>
  <c r="N23"/>
  <c r="M23"/>
  <c r="L23"/>
  <c r="K23"/>
  <c r="J23"/>
  <c r="I23"/>
  <c r="H23"/>
  <c r="G23"/>
  <c r="O22"/>
  <c r="N22"/>
  <c r="M22"/>
  <c r="L22"/>
  <c r="K22"/>
  <c r="K21"/>
  <c r="K20"/>
  <c r="J22"/>
  <c r="I22"/>
  <c r="H22"/>
  <c r="G22"/>
  <c r="S22"/>
  <c r="O21"/>
  <c r="N21"/>
  <c r="M21"/>
  <c r="L21"/>
  <c r="J21"/>
  <c r="I21"/>
  <c r="H21"/>
  <c r="H20"/>
  <c r="G21"/>
  <c r="O19"/>
  <c r="N19"/>
  <c r="M19"/>
  <c r="L19"/>
  <c r="K19"/>
  <c r="J19"/>
  <c r="I19"/>
  <c r="H19"/>
  <c r="G19"/>
  <c r="O14"/>
  <c r="N14"/>
  <c r="M14"/>
  <c r="L14"/>
  <c r="L11"/>
  <c r="K14"/>
  <c r="J14"/>
  <c r="J11"/>
  <c r="I14"/>
  <c r="H14"/>
  <c r="G14"/>
  <c r="O7"/>
  <c r="N7"/>
  <c r="M7"/>
  <c r="L7"/>
  <c r="K7"/>
  <c r="J7"/>
  <c r="I7"/>
  <c r="H7"/>
  <c r="G7"/>
  <c r="A2" i="4"/>
  <c r="A2" i="3"/>
  <c r="A2" i="1"/>
  <c r="O176" i="22"/>
  <c r="N176"/>
  <c r="M176"/>
  <c r="L176"/>
  <c r="K176"/>
  <c r="J176"/>
  <c r="I176"/>
  <c r="H176"/>
  <c r="G176"/>
  <c r="O86"/>
  <c r="N86"/>
  <c r="M86"/>
  <c r="L86"/>
  <c r="K86"/>
  <c r="J86"/>
  <c r="I86"/>
  <c r="H86"/>
  <c r="Q86"/>
  <c r="G86"/>
  <c r="N117" i="5"/>
  <c r="M117"/>
  <c r="L117"/>
  <c r="K117"/>
  <c r="J117"/>
  <c r="I117"/>
  <c r="H117"/>
  <c r="G117"/>
  <c r="F117"/>
  <c r="O70" i="1"/>
  <c r="N70"/>
  <c r="M70"/>
  <c r="L70"/>
  <c r="K70"/>
  <c r="J70"/>
  <c r="I70"/>
  <c r="H70"/>
  <c r="G70"/>
  <c r="O62"/>
  <c r="N62"/>
  <c r="M62"/>
  <c r="L62"/>
  <c r="K62"/>
  <c r="J62"/>
  <c r="I62"/>
  <c r="H62"/>
  <c r="G62"/>
  <c r="O61"/>
  <c r="N61"/>
  <c r="M61"/>
  <c r="L61"/>
  <c r="K61"/>
  <c r="J61"/>
  <c r="I61"/>
  <c r="H61"/>
  <c r="G61"/>
  <c r="O60"/>
  <c r="N60"/>
  <c r="M60"/>
  <c r="M63"/>
  <c r="M66"/>
  <c r="L60"/>
  <c r="K60"/>
  <c r="J60"/>
  <c r="I60"/>
  <c r="H60"/>
  <c r="G60"/>
  <c r="S60"/>
  <c r="B1" i="22"/>
  <c r="B1" i="20"/>
  <c r="B1" i="19"/>
  <c r="B1" i="18"/>
  <c r="A1" i="17"/>
  <c r="B1" i="16"/>
  <c r="B1" i="15"/>
  <c r="B1" i="14"/>
  <c r="B1" i="13"/>
  <c r="A1" i="12"/>
  <c r="B1" i="11"/>
  <c r="A1" i="10"/>
  <c r="R92" i="22"/>
  <c r="Q92"/>
  <c r="R91"/>
  <c r="Q91"/>
  <c r="R90"/>
  <c r="Q90"/>
  <c r="R87"/>
  <c r="Q87"/>
  <c r="R86"/>
  <c r="R85"/>
  <c r="Q85"/>
  <c r="R84"/>
  <c r="Q84"/>
  <c r="R83"/>
  <c r="Q83"/>
  <c r="R82"/>
  <c r="Q82"/>
  <c r="R81"/>
  <c r="Q81"/>
  <c r="R80"/>
  <c r="Q80"/>
  <c r="R75"/>
  <c r="Q75"/>
  <c r="R73"/>
  <c r="Q73"/>
  <c r="R72"/>
  <c r="Q72"/>
  <c r="R69"/>
  <c r="Q69"/>
  <c r="R68"/>
  <c r="Q68"/>
  <c r="R67"/>
  <c r="Q67"/>
  <c r="R65"/>
  <c r="Q65"/>
  <c r="R64"/>
  <c r="Q64"/>
  <c r="R63"/>
  <c r="Q63"/>
  <c r="R62"/>
  <c r="Q62"/>
  <c r="O62"/>
  <c r="N62"/>
  <c r="M62"/>
  <c r="L62"/>
  <c r="K62"/>
  <c r="J62"/>
  <c r="I62"/>
  <c r="H62"/>
  <c r="G62"/>
  <c r="R59"/>
  <c r="Q59"/>
  <c r="R55"/>
  <c r="Q55"/>
  <c r="R52"/>
  <c r="Q52"/>
  <c r="R49"/>
  <c r="Q49"/>
  <c r="R47"/>
  <c r="Q47"/>
  <c r="R46"/>
  <c r="Q46"/>
  <c r="R45"/>
  <c r="Q45"/>
  <c r="R43"/>
  <c r="Q43"/>
  <c r="R40"/>
  <c r="Q40"/>
  <c r="R36"/>
  <c r="Q36"/>
  <c r="R32"/>
  <c r="Q32"/>
  <c r="R28"/>
  <c r="Q28"/>
  <c r="R27"/>
  <c r="Q27"/>
  <c r="R24"/>
  <c r="Q24"/>
  <c r="R23"/>
  <c r="Q23"/>
  <c r="R21"/>
  <c r="Q21"/>
  <c r="R19"/>
  <c r="Q19"/>
  <c r="R18"/>
  <c r="Q18"/>
  <c r="R16"/>
  <c r="Q16"/>
  <c r="R15"/>
  <c r="Q15"/>
  <c r="R12"/>
  <c r="Q12"/>
  <c r="R11"/>
  <c r="Q11"/>
  <c r="O19" i="19"/>
  <c r="C12" i="18"/>
  <c r="C14" i="17"/>
  <c r="A8"/>
  <c r="A9"/>
  <c r="A10"/>
  <c r="A11"/>
  <c r="A12"/>
  <c r="A13"/>
  <c r="A14"/>
  <c r="A17"/>
  <c r="A18"/>
  <c r="A19"/>
  <c r="A7"/>
  <c r="C20" i="15"/>
  <c r="C13"/>
  <c r="AC73" i="13"/>
  <c r="Z73"/>
  <c r="W73"/>
  <c r="T73"/>
  <c r="Q73"/>
  <c r="N73"/>
  <c r="K73"/>
  <c r="H73"/>
  <c r="E73"/>
  <c r="AC72"/>
  <c r="Z72"/>
  <c r="W72"/>
  <c r="T72"/>
  <c r="Q72"/>
  <c r="N72"/>
  <c r="K72"/>
  <c r="H72"/>
  <c r="E72"/>
  <c r="AC71"/>
  <c r="Z71"/>
  <c r="W71"/>
  <c r="T71"/>
  <c r="Q71"/>
  <c r="N71"/>
  <c r="K71"/>
  <c r="H71"/>
  <c r="E71"/>
  <c r="AC70"/>
  <c r="Z70"/>
  <c r="W70"/>
  <c r="T70"/>
  <c r="Q70"/>
  <c r="N70"/>
  <c r="K70"/>
  <c r="H70"/>
  <c r="E70"/>
  <c r="AC69"/>
  <c r="Z69"/>
  <c r="W69"/>
  <c r="T69"/>
  <c r="Q69"/>
  <c r="N69"/>
  <c r="K69"/>
  <c r="H69"/>
  <c r="E69"/>
  <c r="AC68"/>
  <c r="Z68"/>
  <c r="W68"/>
  <c r="T68"/>
  <c r="Q68"/>
  <c r="N68"/>
  <c r="K68"/>
  <c r="H68"/>
  <c r="E68"/>
  <c r="AC67"/>
  <c r="Z67"/>
  <c r="W67"/>
  <c r="T67"/>
  <c r="Q67"/>
  <c r="N67"/>
  <c r="K67"/>
  <c r="H67"/>
  <c r="E67"/>
  <c r="AC66"/>
  <c r="Z66"/>
  <c r="W66"/>
  <c r="T66"/>
  <c r="Q66"/>
  <c r="N66"/>
  <c r="K66"/>
  <c r="H66"/>
  <c r="E66"/>
  <c r="AC65"/>
  <c r="Z65"/>
  <c r="W65"/>
  <c r="T65"/>
  <c r="Q65"/>
  <c r="N65"/>
  <c r="K65"/>
  <c r="H65"/>
  <c r="E65"/>
  <c r="AC64"/>
  <c r="Z64"/>
  <c r="W64"/>
  <c r="T64"/>
  <c r="Q64"/>
  <c r="N64"/>
  <c r="K64"/>
  <c r="H64"/>
  <c r="E64"/>
  <c r="AC63"/>
  <c r="Z63"/>
  <c r="W63"/>
  <c r="T63"/>
  <c r="Q63"/>
  <c r="N63"/>
  <c r="K63"/>
  <c r="H63"/>
  <c r="E63"/>
  <c r="AC62"/>
  <c r="Z62"/>
  <c r="W62"/>
  <c r="T62"/>
  <c r="Q62"/>
  <c r="N62"/>
  <c r="K62"/>
  <c r="H62"/>
  <c r="E62"/>
  <c r="AC61"/>
  <c r="Z61"/>
  <c r="Z57"/>
  <c r="W61"/>
  <c r="T61"/>
  <c r="Q61"/>
  <c r="N61"/>
  <c r="N57"/>
  <c r="K61"/>
  <c r="H61"/>
  <c r="E61"/>
  <c r="AC60"/>
  <c r="Z60"/>
  <c r="W60"/>
  <c r="T60"/>
  <c r="Q60"/>
  <c r="N60"/>
  <c r="K60"/>
  <c r="H60"/>
  <c r="E60"/>
  <c r="AC59"/>
  <c r="Z59"/>
  <c r="W59"/>
  <c r="T59"/>
  <c r="Q59"/>
  <c r="N59"/>
  <c r="K59"/>
  <c r="H59"/>
  <c r="E59"/>
  <c r="AC58"/>
  <c r="AC57"/>
  <c r="Z58"/>
  <c r="W58"/>
  <c r="W57"/>
  <c r="T58"/>
  <c r="Q58"/>
  <c r="Q57"/>
  <c r="N58"/>
  <c r="K58"/>
  <c r="K57"/>
  <c r="H58"/>
  <c r="E58"/>
  <c r="E57"/>
  <c r="AB57"/>
  <c r="AA57"/>
  <c r="Y57"/>
  <c r="X57"/>
  <c r="V57"/>
  <c r="U57"/>
  <c r="T57"/>
  <c r="S57"/>
  <c r="R57"/>
  <c r="P57"/>
  <c r="O57"/>
  <c r="M57"/>
  <c r="L57"/>
  <c r="J57"/>
  <c r="I57"/>
  <c r="H57"/>
  <c r="G57"/>
  <c r="F57"/>
  <c r="D57"/>
  <c r="C57"/>
  <c r="AC56"/>
  <c r="Z56"/>
  <c r="W56"/>
  <c r="T56"/>
  <c r="Q56"/>
  <c r="N56"/>
  <c r="K56"/>
  <c r="H56"/>
  <c r="E56"/>
  <c r="AC55"/>
  <c r="Z55"/>
  <c r="W55"/>
  <c r="T55"/>
  <c r="Q55"/>
  <c r="N55"/>
  <c r="K55"/>
  <c r="H55"/>
  <c r="E55"/>
  <c r="AC54"/>
  <c r="Z54"/>
  <c r="W54"/>
  <c r="T54"/>
  <c r="Q54"/>
  <c r="N54"/>
  <c r="K54"/>
  <c r="H54"/>
  <c r="E54"/>
  <c r="AC53"/>
  <c r="Z53"/>
  <c r="W53"/>
  <c r="T53"/>
  <c r="Q53"/>
  <c r="N53"/>
  <c r="K53"/>
  <c r="H53"/>
  <c r="E53"/>
  <c r="AC52"/>
  <c r="Z52"/>
  <c r="W52"/>
  <c r="T52"/>
  <c r="Q52"/>
  <c r="N52"/>
  <c r="K52"/>
  <c r="H52"/>
  <c r="E52"/>
  <c r="AC51"/>
  <c r="Z51"/>
  <c r="W51"/>
  <c r="T51"/>
  <c r="Q51"/>
  <c r="N51"/>
  <c r="K51"/>
  <c r="H51"/>
  <c r="E51"/>
  <c r="AC50"/>
  <c r="AB50"/>
  <c r="AB74"/>
  <c r="AA50"/>
  <c r="AA74"/>
  <c r="Y50"/>
  <c r="Y74"/>
  <c r="X50"/>
  <c r="Z50"/>
  <c r="V50"/>
  <c r="V74"/>
  <c r="U50"/>
  <c r="W50"/>
  <c r="S50"/>
  <c r="S74"/>
  <c r="R50"/>
  <c r="R74"/>
  <c r="Q50"/>
  <c r="P50"/>
  <c r="P74"/>
  <c r="O50"/>
  <c r="O74"/>
  <c r="M50"/>
  <c r="M74"/>
  <c r="L50"/>
  <c r="N50"/>
  <c r="J50"/>
  <c r="J74"/>
  <c r="I50"/>
  <c r="K50"/>
  <c r="G50"/>
  <c r="G74"/>
  <c r="F50"/>
  <c r="F74"/>
  <c r="E50"/>
  <c r="D50"/>
  <c r="D74"/>
  <c r="C50"/>
  <c r="C74"/>
  <c r="AC49"/>
  <c r="Z49"/>
  <c r="W49"/>
  <c r="T49"/>
  <c r="Q49"/>
  <c r="N49"/>
  <c r="K49"/>
  <c r="H49"/>
  <c r="E49"/>
  <c r="AC48"/>
  <c r="Z48"/>
  <c r="W48"/>
  <c r="T48"/>
  <c r="Q48"/>
  <c r="N48"/>
  <c r="K48"/>
  <c r="H48"/>
  <c r="E48"/>
  <c r="AC47"/>
  <c r="Z47"/>
  <c r="W47"/>
  <c r="T47"/>
  <c r="Q47"/>
  <c r="N47"/>
  <c r="K47"/>
  <c r="H47"/>
  <c r="E47"/>
  <c r="AC46"/>
  <c r="Z46"/>
  <c r="W46"/>
  <c r="T46"/>
  <c r="Q46"/>
  <c r="N46"/>
  <c r="K46"/>
  <c r="H46"/>
  <c r="E46"/>
  <c r="AC45"/>
  <c r="Z45"/>
  <c r="W45"/>
  <c r="T45"/>
  <c r="Q45"/>
  <c r="N45"/>
  <c r="K45"/>
  <c r="H45"/>
  <c r="E45"/>
  <c r="AC44"/>
  <c r="AC74"/>
  <c r="Z44"/>
  <c r="Z74"/>
  <c r="W44"/>
  <c r="T44"/>
  <c r="Q44"/>
  <c r="Q74"/>
  <c r="N44"/>
  <c r="N74"/>
  <c r="K44"/>
  <c r="H44"/>
  <c r="E44"/>
  <c r="E74"/>
  <c r="AC36"/>
  <c r="Z36"/>
  <c r="W36"/>
  <c r="T36"/>
  <c r="Q36"/>
  <c r="N36"/>
  <c r="K36"/>
  <c r="H36"/>
  <c r="E36"/>
  <c r="AC35"/>
  <c r="Z35"/>
  <c r="W35"/>
  <c r="T35"/>
  <c r="Q35"/>
  <c r="N35"/>
  <c r="K35"/>
  <c r="H35"/>
  <c r="E35"/>
  <c r="AC34"/>
  <c r="Z34"/>
  <c r="W34"/>
  <c r="T34"/>
  <c r="Q34"/>
  <c r="N34"/>
  <c r="K34"/>
  <c r="H34"/>
  <c r="E34"/>
  <c r="AC33"/>
  <c r="Z33"/>
  <c r="W33"/>
  <c r="T33"/>
  <c r="Q33"/>
  <c r="N33"/>
  <c r="K33"/>
  <c r="H33"/>
  <c r="E33"/>
  <c r="AC32"/>
  <c r="Z32"/>
  <c r="W32"/>
  <c r="T32"/>
  <c r="Q32"/>
  <c r="N32"/>
  <c r="K32"/>
  <c r="H32"/>
  <c r="E32"/>
  <c r="AC31"/>
  <c r="Z31"/>
  <c r="W31"/>
  <c r="T31"/>
  <c r="Q31"/>
  <c r="N31"/>
  <c r="K31"/>
  <c r="H31"/>
  <c r="E31"/>
  <c r="AC30"/>
  <c r="Z30"/>
  <c r="W30"/>
  <c r="T30"/>
  <c r="Q30"/>
  <c r="N30"/>
  <c r="K30"/>
  <c r="H30"/>
  <c r="E30"/>
  <c r="AC29"/>
  <c r="Z29"/>
  <c r="W29"/>
  <c r="T29"/>
  <c r="Q29"/>
  <c r="N29"/>
  <c r="K29"/>
  <c r="H29"/>
  <c r="E29"/>
  <c r="AC28"/>
  <c r="Z28"/>
  <c r="W28"/>
  <c r="T28"/>
  <c r="Q28"/>
  <c r="N28"/>
  <c r="K28"/>
  <c r="H28"/>
  <c r="E28"/>
  <c r="AC27"/>
  <c r="Z27"/>
  <c r="W27"/>
  <c r="T27"/>
  <c r="Q27"/>
  <c r="N27"/>
  <c r="K27"/>
  <c r="H27"/>
  <c r="E27"/>
  <c r="AC26"/>
  <c r="Z26"/>
  <c r="W26"/>
  <c r="T26"/>
  <c r="Q26"/>
  <c r="N26"/>
  <c r="K26"/>
  <c r="H26"/>
  <c r="E26"/>
  <c r="AC25"/>
  <c r="Z25"/>
  <c r="W25"/>
  <c r="T25"/>
  <c r="Q25"/>
  <c r="N25"/>
  <c r="K25"/>
  <c r="H25"/>
  <c r="E25"/>
  <c r="AC24"/>
  <c r="Z24"/>
  <c r="W24"/>
  <c r="T24"/>
  <c r="Q24"/>
  <c r="N24"/>
  <c r="K24"/>
  <c r="H24"/>
  <c r="E24"/>
  <c r="AC23"/>
  <c r="Z23"/>
  <c r="W23"/>
  <c r="T23"/>
  <c r="Q23"/>
  <c r="N23"/>
  <c r="K23"/>
  <c r="H23"/>
  <c r="E23"/>
  <c r="AC22"/>
  <c r="Z22"/>
  <c r="W22"/>
  <c r="W20"/>
  <c r="T22"/>
  <c r="Q22"/>
  <c r="N22"/>
  <c r="K22"/>
  <c r="K20"/>
  <c r="H22"/>
  <c r="E22"/>
  <c r="AC21"/>
  <c r="Z21"/>
  <c r="Z20"/>
  <c r="W21"/>
  <c r="T21"/>
  <c r="T20"/>
  <c r="Q21"/>
  <c r="N21"/>
  <c r="N20"/>
  <c r="K21"/>
  <c r="H21"/>
  <c r="H20"/>
  <c r="E21"/>
  <c r="AC20"/>
  <c r="AB20"/>
  <c r="AA20"/>
  <c r="Y20"/>
  <c r="X20"/>
  <c r="V20"/>
  <c r="U20"/>
  <c r="S20"/>
  <c r="R20"/>
  <c r="Q20"/>
  <c r="P20"/>
  <c r="O20"/>
  <c r="M20"/>
  <c r="L20"/>
  <c r="J20"/>
  <c r="I20"/>
  <c r="G20"/>
  <c r="F20"/>
  <c r="E20"/>
  <c r="D20"/>
  <c r="C20"/>
  <c r="AC19"/>
  <c r="Z19"/>
  <c r="W19"/>
  <c r="T19"/>
  <c r="Q19"/>
  <c r="N19"/>
  <c r="K19"/>
  <c r="H19"/>
  <c r="E19"/>
  <c r="AC18"/>
  <c r="Z18"/>
  <c r="W18"/>
  <c r="T18"/>
  <c r="Q18"/>
  <c r="N18"/>
  <c r="K18"/>
  <c r="H18"/>
  <c r="E18"/>
  <c r="AC17"/>
  <c r="Z17"/>
  <c r="W17"/>
  <c r="T17"/>
  <c r="Q17"/>
  <c r="N17"/>
  <c r="K17"/>
  <c r="H17"/>
  <c r="E17"/>
  <c r="AC16"/>
  <c r="Z16"/>
  <c r="W16"/>
  <c r="T16"/>
  <c r="Q16"/>
  <c r="N16"/>
  <c r="K16"/>
  <c r="H16"/>
  <c r="E16"/>
  <c r="AC15"/>
  <c r="Z15"/>
  <c r="W15"/>
  <c r="T15"/>
  <c r="Q15"/>
  <c r="N15"/>
  <c r="K15"/>
  <c r="H15"/>
  <c r="E15"/>
  <c r="AC14"/>
  <c r="Z14"/>
  <c r="W14"/>
  <c r="T14"/>
  <c r="Q14"/>
  <c r="N14"/>
  <c r="K14"/>
  <c r="H14"/>
  <c r="E14"/>
  <c r="AB13"/>
  <c r="AB37"/>
  <c r="AA13"/>
  <c r="AA37"/>
  <c r="Z13"/>
  <c r="Y13"/>
  <c r="Y37"/>
  <c r="X13"/>
  <c r="X37"/>
  <c r="V13"/>
  <c r="V37"/>
  <c r="U13"/>
  <c r="W13"/>
  <c r="S13"/>
  <c r="S37"/>
  <c r="R13"/>
  <c r="T13"/>
  <c r="P13"/>
  <c r="P37"/>
  <c r="O13"/>
  <c r="O37"/>
  <c r="N13"/>
  <c r="M13"/>
  <c r="M37"/>
  <c r="L13"/>
  <c r="L37"/>
  <c r="J13"/>
  <c r="J37"/>
  <c r="I13"/>
  <c r="K13"/>
  <c r="G13"/>
  <c r="G37"/>
  <c r="F13"/>
  <c r="H13"/>
  <c r="D13"/>
  <c r="D37"/>
  <c r="C13"/>
  <c r="C37"/>
  <c r="AC12"/>
  <c r="Z12"/>
  <c r="W12"/>
  <c r="T12"/>
  <c r="Q12"/>
  <c r="N12"/>
  <c r="K12"/>
  <c r="H12"/>
  <c r="E12"/>
  <c r="AC11"/>
  <c r="Z11"/>
  <c r="W11"/>
  <c r="T11"/>
  <c r="Q11"/>
  <c r="N11"/>
  <c r="K11"/>
  <c r="H11"/>
  <c r="E11"/>
  <c r="AC10"/>
  <c r="Z10"/>
  <c r="W10"/>
  <c r="T10"/>
  <c r="Q10"/>
  <c r="N10"/>
  <c r="K10"/>
  <c r="H10"/>
  <c r="E10"/>
  <c r="AC9"/>
  <c r="Z9"/>
  <c r="W9"/>
  <c r="T9"/>
  <c r="Q9"/>
  <c r="N9"/>
  <c r="K9"/>
  <c r="H9"/>
  <c r="E9"/>
  <c r="AC8"/>
  <c r="Z8"/>
  <c r="W8"/>
  <c r="T8"/>
  <c r="Q8"/>
  <c r="N8"/>
  <c r="K8"/>
  <c r="H8"/>
  <c r="E8"/>
  <c r="AC7"/>
  <c r="Z7"/>
  <c r="W7"/>
  <c r="T7"/>
  <c r="T37"/>
  <c r="Q7"/>
  <c r="N7"/>
  <c r="K7"/>
  <c r="H7"/>
  <c r="E7"/>
  <c r="E9" i="12"/>
  <c r="D9"/>
  <c r="C9"/>
  <c r="B9"/>
  <c r="A1" i="9"/>
  <c r="B1" i="8"/>
  <c r="K17"/>
  <c r="J17"/>
  <c r="I17"/>
  <c r="H17"/>
  <c r="G17"/>
  <c r="F17"/>
  <c r="E17"/>
  <c r="D17"/>
  <c r="C17"/>
  <c r="K14"/>
  <c r="J14"/>
  <c r="I14"/>
  <c r="H14"/>
  <c r="G14"/>
  <c r="F14"/>
  <c r="E14"/>
  <c r="D14"/>
  <c r="C14"/>
  <c r="K11"/>
  <c r="J11"/>
  <c r="I11"/>
  <c r="H11"/>
  <c r="G11"/>
  <c r="F11"/>
  <c r="E11"/>
  <c r="D11"/>
  <c r="C11"/>
  <c r="K8"/>
  <c r="J8"/>
  <c r="I8"/>
  <c r="H8"/>
  <c r="G8"/>
  <c r="F8"/>
  <c r="E8"/>
  <c r="D8"/>
  <c r="C8"/>
  <c r="A6"/>
  <c r="A7"/>
  <c r="A8"/>
  <c r="A9"/>
  <c r="A10"/>
  <c r="A11"/>
  <c r="A12"/>
  <c r="A13"/>
  <c r="A14"/>
  <c r="A15"/>
  <c r="A16"/>
  <c r="A17"/>
  <c r="A18"/>
  <c r="A19"/>
  <c r="A20"/>
  <c r="A21"/>
  <c r="A22"/>
  <c r="A23"/>
  <c r="A24"/>
  <c r="K5"/>
  <c r="J5"/>
  <c r="I5"/>
  <c r="H5"/>
  <c r="G5"/>
  <c r="F5"/>
  <c r="E5"/>
  <c r="D5"/>
  <c r="C5"/>
  <c r="B1" i="7"/>
  <c r="B1" i="6"/>
  <c r="L84"/>
  <c r="L87"/>
  <c r="K84"/>
  <c r="K87"/>
  <c r="J84"/>
  <c r="J87"/>
  <c r="I84"/>
  <c r="I87"/>
  <c r="H84"/>
  <c r="H87"/>
  <c r="G84"/>
  <c r="G87"/>
  <c r="F84"/>
  <c r="F87"/>
  <c r="E84"/>
  <c r="E87"/>
  <c r="D84"/>
  <c r="D87"/>
  <c r="L43"/>
  <c r="L46"/>
  <c r="K43"/>
  <c r="K46"/>
  <c r="J43"/>
  <c r="J46"/>
  <c r="I43"/>
  <c r="I46"/>
  <c r="I89"/>
  <c r="H43"/>
  <c r="H46"/>
  <c r="G43"/>
  <c r="G46"/>
  <c r="F43"/>
  <c r="F46"/>
  <c r="E43"/>
  <c r="E46"/>
  <c r="D43"/>
  <c r="D46"/>
  <c r="B6"/>
  <c r="B5"/>
  <c r="B1" i="5"/>
  <c r="V108"/>
  <c r="U108"/>
  <c r="V107"/>
  <c r="U107"/>
  <c r="V106"/>
  <c r="U106"/>
  <c r="V105"/>
  <c r="U105"/>
  <c r="V101"/>
  <c r="U101"/>
  <c r="V100"/>
  <c r="U100"/>
  <c r="V99"/>
  <c r="U99"/>
  <c r="V97"/>
  <c r="U97"/>
  <c r="V96"/>
  <c r="U96"/>
  <c r="V95"/>
  <c r="U95"/>
  <c r="N88"/>
  <c r="M88"/>
  <c r="L88"/>
  <c r="K88"/>
  <c r="V88"/>
  <c r="J88"/>
  <c r="S88"/>
  <c r="I88"/>
  <c r="H88"/>
  <c r="G88"/>
  <c r="U88"/>
  <c r="F88"/>
  <c r="N87"/>
  <c r="M87"/>
  <c r="L87"/>
  <c r="K87"/>
  <c r="V87"/>
  <c r="J87"/>
  <c r="Q87"/>
  <c r="I87"/>
  <c r="H87"/>
  <c r="G87"/>
  <c r="F87"/>
  <c r="P87"/>
  <c r="A87"/>
  <c r="A88"/>
  <c r="V86"/>
  <c r="U86"/>
  <c r="S86"/>
  <c r="Q86"/>
  <c r="P86"/>
  <c r="Q85"/>
  <c r="V84"/>
  <c r="U84"/>
  <c r="S84"/>
  <c r="Q84"/>
  <c r="P84"/>
  <c r="K80"/>
  <c r="G80"/>
  <c r="V78"/>
  <c r="U78"/>
  <c r="S78"/>
  <c r="Q78"/>
  <c r="P78"/>
  <c r="V77"/>
  <c r="U77"/>
  <c r="V76"/>
  <c r="U76"/>
  <c r="V75"/>
  <c r="U75"/>
  <c r="Q75"/>
  <c r="P75"/>
  <c r="N80"/>
  <c r="M80"/>
  <c r="L80"/>
  <c r="J80"/>
  <c r="I80"/>
  <c r="H80"/>
  <c r="V73"/>
  <c r="U73"/>
  <c r="Q73"/>
  <c r="P73"/>
  <c r="V72"/>
  <c r="U72"/>
  <c r="S72"/>
  <c r="Q72"/>
  <c r="P72"/>
  <c r="V71"/>
  <c r="U71"/>
  <c r="Q71"/>
  <c r="P71"/>
  <c r="V70"/>
  <c r="U70"/>
  <c r="Q70"/>
  <c r="P70"/>
  <c r="N69"/>
  <c r="M69"/>
  <c r="L69"/>
  <c r="K69"/>
  <c r="V69"/>
  <c r="J69"/>
  <c r="I69"/>
  <c r="H69"/>
  <c r="G69"/>
  <c r="U69"/>
  <c r="F69"/>
  <c r="N68"/>
  <c r="M68"/>
  <c r="L68"/>
  <c r="K68"/>
  <c r="V68"/>
  <c r="J68"/>
  <c r="S68"/>
  <c r="S80"/>
  <c r="I68"/>
  <c r="H68"/>
  <c r="G68"/>
  <c r="U68"/>
  <c r="F68"/>
  <c r="O65"/>
  <c r="O118"/>
  <c r="V63"/>
  <c r="U63"/>
  <c r="V59"/>
  <c r="U59"/>
  <c r="S59"/>
  <c r="Q59"/>
  <c r="P59"/>
  <c r="V58"/>
  <c r="U58"/>
  <c r="Q58"/>
  <c r="P58"/>
  <c r="V57"/>
  <c r="U57"/>
  <c r="S57"/>
  <c r="Q57"/>
  <c r="P57"/>
  <c r="V56"/>
  <c r="U56"/>
  <c r="Q56"/>
  <c r="P56"/>
  <c r="V55"/>
  <c r="U55"/>
  <c r="Q55"/>
  <c r="P55"/>
  <c r="V54"/>
  <c r="U54"/>
  <c r="Q54"/>
  <c r="P54"/>
  <c r="V53"/>
  <c r="U53"/>
  <c r="Q53"/>
  <c r="P53"/>
  <c r="N52"/>
  <c r="M52"/>
  <c r="L52"/>
  <c r="K52"/>
  <c r="V52"/>
  <c r="J52"/>
  <c r="I52"/>
  <c r="H52"/>
  <c r="G52"/>
  <c r="U52"/>
  <c r="F52"/>
  <c r="V51"/>
  <c r="U51"/>
  <c r="Q51"/>
  <c r="P51"/>
  <c r="V50"/>
  <c r="U50"/>
  <c r="Q50"/>
  <c r="P50"/>
  <c r="N49"/>
  <c r="M49"/>
  <c r="L49"/>
  <c r="K49"/>
  <c r="V49"/>
  <c r="J49"/>
  <c r="I49"/>
  <c r="H49"/>
  <c r="G49"/>
  <c r="U49"/>
  <c r="F49"/>
  <c r="V48"/>
  <c r="U48"/>
  <c r="Q48"/>
  <c r="P48"/>
  <c r="V47"/>
  <c r="U47"/>
  <c r="Q47"/>
  <c r="P47"/>
  <c r="V46"/>
  <c r="U46"/>
  <c r="Q46"/>
  <c r="P46"/>
  <c r="V45"/>
  <c r="U45"/>
  <c r="S45"/>
  <c r="Q45"/>
  <c r="P45"/>
  <c r="N44"/>
  <c r="M44"/>
  <c r="L44"/>
  <c r="K44"/>
  <c r="V44"/>
  <c r="J44"/>
  <c r="I44"/>
  <c r="H44"/>
  <c r="G44"/>
  <c r="U44"/>
  <c r="F44"/>
  <c r="V43"/>
  <c r="U43"/>
  <c r="S43"/>
  <c r="Q43"/>
  <c r="P43"/>
  <c r="V42"/>
  <c r="U42"/>
  <c r="S42"/>
  <c r="Q42"/>
  <c r="P42"/>
  <c r="V41"/>
  <c r="U41"/>
  <c r="Q41"/>
  <c r="P41"/>
  <c r="V40"/>
  <c r="U40"/>
  <c r="Q40"/>
  <c r="P40"/>
  <c r="V39"/>
  <c r="U39"/>
  <c r="S39"/>
  <c r="Q39"/>
  <c r="P39"/>
  <c r="N38"/>
  <c r="M38"/>
  <c r="L38"/>
  <c r="K38"/>
  <c r="V38"/>
  <c r="J38"/>
  <c r="S38"/>
  <c r="I38"/>
  <c r="H38"/>
  <c r="G38"/>
  <c r="U38"/>
  <c r="F38"/>
  <c r="V37"/>
  <c r="U37"/>
  <c r="Q37"/>
  <c r="P37"/>
  <c r="V36"/>
  <c r="U36"/>
  <c r="Q36"/>
  <c r="P36"/>
  <c r="V35"/>
  <c r="U35"/>
  <c r="Q35"/>
  <c r="P35"/>
  <c r="V34"/>
  <c r="U34"/>
  <c r="Q34"/>
  <c r="P34"/>
  <c r="V33"/>
  <c r="U33"/>
  <c r="Q33"/>
  <c r="P33"/>
  <c r="V32"/>
  <c r="U32"/>
  <c r="Q32"/>
  <c r="P32"/>
  <c r="Q31"/>
  <c r="P31"/>
  <c r="N31"/>
  <c r="M31"/>
  <c r="L31"/>
  <c r="L30"/>
  <c r="L61"/>
  <c r="K31"/>
  <c r="V31"/>
  <c r="J31"/>
  <c r="I31"/>
  <c r="H31"/>
  <c r="H30"/>
  <c r="H61"/>
  <c r="G31"/>
  <c r="U31"/>
  <c r="F31"/>
  <c r="N30"/>
  <c r="N61"/>
  <c r="M30"/>
  <c r="M61"/>
  <c r="K30"/>
  <c r="K61"/>
  <c r="J30"/>
  <c r="Q30"/>
  <c r="I30"/>
  <c r="I61"/>
  <c r="G30"/>
  <c r="G61"/>
  <c r="F30"/>
  <c r="V25"/>
  <c r="U25"/>
  <c r="S25"/>
  <c r="S27"/>
  <c r="Q25"/>
  <c r="P25"/>
  <c r="V24"/>
  <c r="U24"/>
  <c r="Q24"/>
  <c r="P24"/>
  <c r="V23"/>
  <c r="U23"/>
  <c r="Q23"/>
  <c r="P23"/>
  <c r="V22"/>
  <c r="U22"/>
  <c r="Q22"/>
  <c r="P22"/>
  <c r="V21"/>
  <c r="U21"/>
  <c r="S21"/>
  <c r="Q21"/>
  <c r="P21"/>
  <c r="V20"/>
  <c r="U20"/>
  <c r="Q20"/>
  <c r="P20"/>
  <c r="V19"/>
  <c r="U19"/>
  <c r="S19"/>
  <c r="Q19"/>
  <c r="P19"/>
  <c r="V18"/>
  <c r="U18"/>
  <c r="S18"/>
  <c r="Q18"/>
  <c r="P18"/>
  <c r="V17"/>
  <c r="U17"/>
  <c r="Q17"/>
  <c r="P17"/>
  <c r="V16"/>
  <c r="U16"/>
  <c r="Q16"/>
  <c r="P16"/>
  <c r="V15"/>
  <c r="U15"/>
  <c r="Q15"/>
  <c r="P15"/>
  <c r="V14"/>
  <c r="U14"/>
  <c r="Q14"/>
  <c r="P14"/>
  <c r="V13"/>
  <c r="U13"/>
  <c r="Q13"/>
  <c r="P13"/>
  <c r="V12"/>
  <c r="U12"/>
  <c r="Q12"/>
  <c r="P12"/>
  <c r="V11"/>
  <c r="U11"/>
  <c r="Q11"/>
  <c r="Q27"/>
  <c r="P11"/>
  <c r="P27"/>
  <c r="Q10"/>
  <c r="P10"/>
  <c r="O10"/>
  <c r="N10"/>
  <c r="N9"/>
  <c r="N27"/>
  <c r="M10"/>
  <c r="L10"/>
  <c r="K10"/>
  <c r="V10"/>
  <c r="J10"/>
  <c r="J9"/>
  <c r="I10"/>
  <c r="H10"/>
  <c r="G10"/>
  <c r="G9"/>
  <c r="F10"/>
  <c r="F9"/>
  <c r="F27"/>
  <c r="P9"/>
  <c r="O9"/>
  <c r="M9"/>
  <c r="M27"/>
  <c r="M65"/>
  <c r="L9"/>
  <c r="L27"/>
  <c r="L65"/>
  <c r="K9"/>
  <c r="K27"/>
  <c r="I9"/>
  <c r="I27"/>
  <c r="I65"/>
  <c r="H9"/>
  <c r="H27"/>
  <c r="H65"/>
  <c r="P103" i="1"/>
  <c r="F103"/>
  <c r="G138" i="4"/>
  <c r="H138"/>
  <c r="I138"/>
  <c r="J138"/>
  <c r="K138"/>
  <c r="L138"/>
  <c r="M138"/>
  <c r="N138"/>
  <c r="O138"/>
  <c r="F138"/>
  <c r="D46"/>
  <c r="B33"/>
  <c r="D23"/>
  <c r="B19"/>
  <c r="A11"/>
  <c r="A12"/>
  <c r="D10"/>
  <c r="A1"/>
  <c r="O105"/>
  <c r="N105"/>
  <c r="M105"/>
  <c r="L105"/>
  <c r="K105"/>
  <c r="J105"/>
  <c r="I105"/>
  <c r="H105"/>
  <c r="G105"/>
  <c r="F105"/>
  <c r="O101"/>
  <c r="N101"/>
  <c r="M101"/>
  <c r="L101"/>
  <c r="K101"/>
  <c r="J101"/>
  <c r="I101"/>
  <c r="H101"/>
  <c r="G101"/>
  <c r="F101"/>
  <c r="O97"/>
  <c r="N97"/>
  <c r="M97"/>
  <c r="L97"/>
  <c r="K97"/>
  <c r="J97"/>
  <c r="I97"/>
  <c r="H97"/>
  <c r="G97"/>
  <c r="F97"/>
  <c r="F89"/>
  <c r="O87"/>
  <c r="N87"/>
  <c r="M87"/>
  <c r="L87"/>
  <c r="K87"/>
  <c r="J87"/>
  <c r="I87"/>
  <c r="H87"/>
  <c r="G87"/>
  <c r="F87"/>
  <c r="O85"/>
  <c r="N85"/>
  <c r="M85"/>
  <c r="L85"/>
  <c r="K85"/>
  <c r="J85"/>
  <c r="I85"/>
  <c r="H85"/>
  <c r="G85"/>
  <c r="O52"/>
  <c r="N52"/>
  <c r="M52"/>
  <c r="L52"/>
  <c r="K52"/>
  <c r="J52"/>
  <c r="I52"/>
  <c r="H52"/>
  <c r="G52"/>
  <c r="F52"/>
  <c r="F51"/>
  <c r="F50"/>
  <c r="F49"/>
  <c r="O46"/>
  <c r="O50"/>
  <c r="N46"/>
  <c r="N49"/>
  <c r="M46"/>
  <c r="M51"/>
  <c r="L46"/>
  <c r="L51"/>
  <c r="K46"/>
  <c r="K50"/>
  <c r="J46"/>
  <c r="J49"/>
  <c r="I46"/>
  <c r="I51"/>
  <c r="H46"/>
  <c r="H51"/>
  <c r="G46"/>
  <c r="G50"/>
  <c r="S18"/>
  <c r="R18"/>
  <c r="Q18"/>
  <c r="S17"/>
  <c r="R17"/>
  <c r="Q17"/>
  <c r="S16"/>
  <c r="R16"/>
  <c r="Q16"/>
  <c r="S15"/>
  <c r="R15"/>
  <c r="Q15"/>
  <c r="S14"/>
  <c r="R14"/>
  <c r="Q14"/>
  <c r="S13"/>
  <c r="R13"/>
  <c r="Q13"/>
  <c r="S12"/>
  <c r="R12"/>
  <c r="Q12"/>
  <c r="S11"/>
  <c r="R11"/>
  <c r="Q11"/>
  <c r="S10"/>
  <c r="R10"/>
  <c r="Q10"/>
  <c r="S8"/>
  <c r="R8"/>
  <c r="Q8"/>
  <c r="A8"/>
  <c r="A9"/>
  <c r="G7"/>
  <c r="S7"/>
  <c r="D57" i="1"/>
  <c r="A1" i="3"/>
  <c r="F92"/>
  <c r="O79"/>
  <c r="O82"/>
  <c r="N79"/>
  <c r="N82"/>
  <c r="M79"/>
  <c r="L79"/>
  <c r="L82"/>
  <c r="K79"/>
  <c r="K82"/>
  <c r="J79"/>
  <c r="J82"/>
  <c r="I79"/>
  <c r="H79"/>
  <c r="H82"/>
  <c r="G79"/>
  <c r="G82"/>
  <c r="O69"/>
  <c r="N69"/>
  <c r="M69"/>
  <c r="L69"/>
  <c r="K69"/>
  <c r="J69"/>
  <c r="I69"/>
  <c r="H69"/>
  <c r="G69"/>
  <c r="O56"/>
  <c r="N56"/>
  <c r="M56"/>
  <c r="L56"/>
  <c r="K56"/>
  <c r="J56"/>
  <c r="I56"/>
  <c r="H56"/>
  <c r="G56"/>
  <c r="O35"/>
  <c r="N35"/>
  <c r="M35"/>
  <c r="L35"/>
  <c r="K35"/>
  <c r="J35"/>
  <c r="I35"/>
  <c r="H35"/>
  <c r="G35"/>
  <c r="O26"/>
  <c r="M26"/>
  <c r="K26"/>
  <c r="I26"/>
  <c r="G26"/>
  <c r="F26"/>
  <c r="O19"/>
  <c r="N19"/>
  <c r="M19"/>
  <c r="L19"/>
  <c r="K19"/>
  <c r="J19"/>
  <c r="I19"/>
  <c r="H19"/>
  <c r="G19"/>
  <c r="O11"/>
  <c r="N11"/>
  <c r="M11"/>
  <c r="L11"/>
  <c r="K11"/>
  <c r="J11"/>
  <c r="I11"/>
  <c r="H11"/>
  <c r="G11"/>
  <c r="A9"/>
  <c r="A10"/>
  <c r="A11"/>
  <c r="D80" i="1"/>
  <c r="D77"/>
  <c r="D74"/>
  <c r="D67"/>
  <c r="A1"/>
  <c r="D17" i="2"/>
  <c r="O91" i="1"/>
  <c r="N91"/>
  <c r="M91"/>
  <c r="L91"/>
  <c r="R91"/>
  <c r="K91"/>
  <c r="J91"/>
  <c r="I91"/>
  <c r="H91"/>
  <c r="Q91"/>
  <c r="G91"/>
  <c r="S91"/>
  <c r="F91"/>
  <c r="S90"/>
  <c r="R90"/>
  <c r="Q90"/>
  <c r="S89"/>
  <c r="R89"/>
  <c r="Q89"/>
  <c r="S88"/>
  <c r="R88"/>
  <c r="Q88"/>
  <c r="F85"/>
  <c r="S82"/>
  <c r="R82"/>
  <c r="Q82"/>
  <c r="S79"/>
  <c r="R79"/>
  <c r="Q79"/>
  <c r="S76"/>
  <c r="R76"/>
  <c r="Q76"/>
  <c r="S72"/>
  <c r="R72"/>
  <c r="Q72"/>
  <c r="S71"/>
  <c r="R71"/>
  <c r="Q71"/>
  <c r="Q70"/>
  <c r="O69"/>
  <c r="N69"/>
  <c r="M69"/>
  <c r="L69"/>
  <c r="R69"/>
  <c r="K69"/>
  <c r="J69"/>
  <c r="I69"/>
  <c r="H69"/>
  <c r="Q69"/>
  <c r="G69"/>
  <c r="S69"/>
  <c r="F69"/>
  <c r="O68"/>
  <c r="K68"/>
  <c r="G68"/>
  <c r="O67"/>
  <c r="N67"/>
  <c r="M67"/>
  <c r="R67"/>
  <c r="L67"/>
  <c r="K67"/>
  <c r="J67"/>
  <c r="I67"/>
  <c r="S67"/>
  <c r="H67"/>
  <c r="Q67"/>
  <c r="G67"/>
  <c r="F67"/>
  <c r="F63"/>
  <c r="F66"/>
  <c r="I63"/>
  <c r="I66"/>
  <c r="S56"/>
  <c r="R56"/>
  <c r="Q56"/>
  <c r="F55"/>
  <c r="F56"/>
  <c r="S54"/>
  <c r="R54"/>
  <c r="Q54"/>
  <c r="G53"/>
  <c r="F50"/>
  <c r="S48"/>
  <c r="R48"/>
  <c r="Q48"/>
  <c r="O45"/>
  <c r="N45"/>
  <c r="N68"/>
  <c r="M45"/>
  <c r="R45"/>
  <c r="L45"/>
  <c r="L68"/>
  <c r="K45"/>
  <c r="J45"/>
  <c r="J68"/>
  <c r="I45"/>
  <c r="I68"/>
  <c r="H45"/>
  <c r="H68"/>
  <c r="G45"/>
  <c r="F45"/>
  <c r="F68"/>
  <c r="S44"/>
  <c r="R44"/>
  <c r="Q44"/>
  <c r="S43"/>
  <c r="R43"/>
  <c r="Q43"/>
  <c r="S42"/>
  <c r="R42"/>
  <c r="Q42"/>
  <c r="S41"/>
  <c r="R41"/>
  <c r="Q41"/>
  <c r="Q37"/>
  <c r="M38"/>
  <c r="I38"/>
  <c r="S33"/>
  <c r="R33"/>
  <c r="Q33"/>
  <c r="S29"/>
  <c r="R29"/>
  <c r="Q29"/>
  <c r="S28"/>
  <c r="R28"/>
  <c r="Q28"/>
  <c r="S27"/>
  <c r="R27"/>
  <c r="Q27"/>
  <c r="S26"/>
  <c r="R26"/>
  <c r="Q26"/>
  <c r="S25"/>
  <c r="R25"/>
  <c r="Q25"/>
  <c r="O24"/>
  <c r="N24"/>
  <c r="M24"/>
  <c r="R24"/>
  <c r="L24"/>
  <c r="K24"/>
  <c r="J24"/>
  <c r="I24"/>
  <c r="H24"/>
  <c r="Q24"/>
  <c r="G24"/>
  <c r="S24"/>
  <c r="R23"/>
  <c r="O20"/>
  <c r="L20"/>
  <c r="S19"/>
  <c r="S18"/>
  <c r="R18"/>
  <c r="Q18"/>
  <c r="S17"/>
  <c r="R17"/>
  <c r="Q17"/>
  <c r="S16"/>
  <c r="R16"/>
  <c r="Q16"/>
  <c r="O15"/>
  <c r="N15"/>
  <c r="M15"/>
  <c r="R15"/>
  <c r="L15"/>
  <c r="K15"/>
  <c r="J15"/>
  <c r="I15"/>
  <c r="H15"/>
  <c r="Q15"/>
  <c r="G15"/>
  <c r="S15"/>
  <c r="O11"/>
  <c r="M11"/>
  <c r="K11"/>
  <c r="I11"/>
  <c r="S13"/>
  <c r="R13"/>
  <c r="Q13"/>
  <c r="S12"/>
  <c r="R12"/>
  <c r="Q12"/>
  <c r="N11"/>
  <c r="S10"/>
  <c r="R10"/>
  <c r="Q10"/>
  <c r="S9"/>
  <c r="R9"/>
  <c r="Q9"/>
  <c r="A9"/>
  <c r="A10"/>
  <c r="A11"/>
  <c r="A12"/>
  <c r="Q8"/>
  <c r="O8"/>
  <c r="N8"/>
  <c r="M8"/>
  <c r="L8"/>
  <c r="R8"/>
  <c r="K8"/>
  <c r="J8"/>
  <c r="I8"/>
  <c r="H8"/>
  <c r="G8"/>
  <c r="A8"/>
  <c r="Q7"/>
  <c r="P80" i="5"/>
  <c r="C37" i="15"/>
  <c r="G89" i="6"/>
  <c r="K89"/>
  <c r="H37" i="13"/>
  <c r="N37"/>
  <c r="Z37"/>
  <c r="K74"/>
  <c r="W74"/>
  <c r="E37"/>
  <c r="K37"/>
  <c r="W37"/>
  <c r="F37"/>
  <c r="R37"/>
  <c r="I74"/>
  <c r="U74"/>
  <c r="E13"/>
  <c r="Q13"/>
  <c r="Q37"/>
  <c r="AC13"/>
  <c r="AC37"/>
  <c r="I37"/>
  <c r="U37"/>
  <c r="H50"/>
  <c r="H74"/>
  <c r="T50"/>
  <c r="T74"/>
  <c r="L74"/>
  <c r="X74"/>
  <c r="F89" i="6"/>
  <c r="E89"/>
  <c r="D89"/>
  <c r="H89"/>
  <c r="L89"/>
  <c r="J89"/>
  <c r="L82" i="5"/>
  <c r="L118"/>
  <c r="Q9"/>
  <c r="J27"/>
  <c r="N65"/>
  <c r="P65"/>
  <c r="P118"/>
  <c r="P30"/>
  <c r="V61"/>
  <c r="U80"/>
  <c r="K65"/>
  <c r="V27"/>
  <c r="I82"/>
  <c r="I118"/>
  <c r="H82"/>
  <c r="H118"/>
  <c r="M82"/>
  <c r="M118"/>
  <c r="U9"/>
  <c r="G27"/>
  <c r="V80"/>
  <c r="U10"/>
  <c r="U30"/>
  <c r="F61"/>
  <c r="P61"/>
  <c r="J61"/>
  <c r="Q61"/>
  <c r="Q65"/>
  <c r="Q118"/>
  <c r="Q68"/>
  <c r="Q88"/>
  <c r="V9"/>
  <c r="S30"/>
  <c r="S44"/>
  <c r="S52"/>
  <c r="S61"/>
  <c r="S82"/>
  <c r="P68"/>
  <c r="U74"/>
  <c r="U85"/>
  <c r="U87"/>
  <c r="P88"/>
  <c r="Q74"/>
  <c r="Q80"/>
  <c r="F80"/>
  <c r="S85"/>
  <c r="S87"/>
  <c r="V30"/>
  <c r="Q14" i="1"/>
  <c r="S14"/>
  <c r="Q19"/>
  <c r="I20"/>
  <c r="I30"/>
  <c r="M20"/>
  <c r="Q22"/>
  <c r="S23"/>
  <c r="Q61"/>
  <c r="R61"/>
  <c r="S70"/>
  <c r="R7"/>
  <c r="K30"/>
  <c r="O30"/>
  <c r="O55"/>
  <c r="Q21"/>
  <c r="J38"/>
  <c r="N38"/>
  <c r="R37"/>
  <c r="Q60"/>
  <c r="L63"/>
  <c r="N63"/>
  <c r="O63"/>
  <c r="R63"/>
  <c r="S61"/>
  <c r="K63"/>
  <c r="K66"/>
  <c r="K74"/>
  <c r="K77"/>
  <c r="K85"/>
  <c r="O66"/>
  <c r="O74"/>
  <c r="O77"/>
  <c r="J63"/>
  <c r="J66"/>
  <c r="J74"/>
  <c r="J77"/>
  <c r="J80"/>
  <c r="J83"/>
  <c r="J103"/>
  <c r="N66"/>
  <c r="N74"/>
  <c r="N77"/>
  <c r="R70"/>
  <c r="R19"/>
  <c r="J20"/>
  <c r="N20"/>
  <c r="R22"/>
  <c r="Q23"/>
  <c r="H38"/>
  <c r="Q38"/>
  <c r="R36"/>
  <c r="S37"/>
  <c r="Q62"/>
  <c r="S21"/>
  <c r="S36"/>
  <c r="L16" i="3"/>
  <c r="L14"/>
  <c r="F90" i="4"/>
  <c r="F139"/>
  <c r="A10"/>
  <c r="A13"/>
  <c r="A14"/>
  <c r="A15"/>
  <c r="A16"/>
  <c r="A17"/>
  <c r="A18"/>
  <c r="A19"/>
  <c r="I49"/>
  <c r="M49"/>
  <c r="J50"/>
  <c r="N50"/>
  <c r="G51"/>
  <c r="K51"/>
  <c r="O51"/>
  <c r="G9"/>
  <c r="H49"/>
  <c r="L49"/>
  <c r="I50"/>
  <c r="M50"/>
  <c r="J51"/>
  <c r="N51"/>
  <c r="G49"/>
  <c r="K49"/>
  <c r="O49"/>
  <c r="H50"/>
  <c r="L50"/>
  <c r="G16" i="3"/>
  <c r="G14"/>
  <c r="K16"/>
  <c r="K14"/>
  <c r="O16"/>
  <c r="O14"/>
  <c r="J31"/>
  <c r="H16"/>
  <c r="H14"/>
  <c r="M14"/>
  <c r="H31"/>
  <c r="L31"/>
  <c r="I16"/>
  <c r="I14"/>
  <c r="I42"/>
  <c r="I46"/>
  <c r="I60"/>
  <c r="N31"/>
  <c r="D11"/>
  <c r="M31"/>
  <c r="J16"/>
  <c r="J14"/>
  <c r="K31"/>
  <c r="N16"/>
  <c r="N14"/>
  <c r="G31"/>
  <c r="O31"/>
  <c r="A14"/>
  <c r="I82"/>
  <c r="M82"/>
  <c r="K55" i="1"/>
  <c r="K50"/>
  <c r="L66"/>
  <c r="J85"/>
  <c r="O50"/>
  <c r="O85"/>
  <c r="O80"/>
  <c r="O83"/>
  <c r="O103"/>
  <c r="N85"/>
  <c r="N80"/>
  <c r="N83"/>
  <c r="N103"/>
  <c r="Q68"/>
  <c r="S68"/>
  <c r="A13"/>
  <c r="A14"/>
  <c r="A15"/>
  <c r="A16"/>
  <c r="R68"/>
  <c r="I74"/>
  <c r="I77"/>
  <c r="M74"/>
  <c r="M77"/>
  <c r="R11"/>
  <c r="R20"/>
  <c r="J30"/>
  <c r="N30"/>
  <c r="Q20"/>
  <c r="S7"/>
  <c r="M30"/>
  <c r="Q36"/>
  <c r="S45"/>
  <c r="R60"/>
  <c r="H63"/>
  <c r="L38"/>
  <c r="R38"/>
  <c r="S62"/>
  <c r="G63"/>
  <c r="L30"/>
  <c r="D8"/>
  <c r="H11"/>
  <c r="Q11"/>
  <c r="G38"/>
  <c r="Q45"/>
  <c r="R62"/>
  <c r="M68"/>
  <c r="R14"/>
  <c r="G20"/>
  <c r="S20"/>
  <c r="S8"/>
  <c r="R21"/>
  <c r="G11"/>
  <c r="I50"/>
  <c r="I55"/>
  <c r="S38"/>
  <c r="K80"/>
  <c r="K83"/>
  <c r="K103"/>
  <c r="N42" i="3"/>
  <c r="N46"/>
  <c r="N60"/>
  <c r="N92"/>
  <c r="H30" i="1"/>
  <c r="G65" i="5"/>
  <c r="U27"/>
  <c r="F65"/>
  <c r="K82"/>
  <c r="V65"/>
  <c r="K118"/>
  <c r="N118"/>
  <c r="N82"/>
  <c r="U61"/>
  <c r="J65"/>
  <c r="J42" i="3"/>
  <c r="J46"/>
  <c r="J60"/>
  <c r="J92"/>
  <c r="S11" i="1"/>
  <c r="H42" i="3"/>
  <c r="H46"/>
  <c r="H60"/>
  <c r="H92"/>
  <c r="A23" i="4"/>
  <c r="S9"/>
  <c r="G19"/>
  <c r="L42" i="3"/>
  <c r="L46"/>
  <c r="L60"/>
  <c r="L92"/>
  <c r="M42"/>
  <c r="M46"/>
  <c r="M60"/>
  <c r="M92"/>
  <c r="K42"/>
  <c r="K46"/>
  <c r="K60"/>
  <c r="K92"/>
  <c r="G42"/>
  <c r="G46"/>
  <c r="G60"/>
  <c r="G92"/>
  <c r="O42"/>
  <c r="O46"/>
  <c r="O60"/>
  <c r="O92"/>
  <c r="A15"/>
  <c r="I92"/>
  <c r="H66" i="1"/>
  <c r="Q63"/>
  <c r="M55"/>
  <c r="M50"/>
  <c r="H50"/>
  <c r="H55"/>
  <c r="Q30"/>
  <c r="M85"/>
  <c r="M80"/>
  <c r="M83"/>
  <c r="M103"/>
  <c r="L50"/>
  <c r="L55"/>
  <c r="R30"/>
  <c r="G66"/>
  <c r="S63"/>
  <c r="L74"/>
  <c r="R66"/>
  <c r="J50"/>
  <c r="J55"/>
  <c r="D15"/>
  <c r="A17"/>
  <c r="A18"/>
  <c r="A19"/>
  <c r="N50"/>
  <c r="N55"/>
  <c r="I85"/>
  <c r="I80"/>
  <c r="I83"/>
  <c r="I103"/>
  <c r="G30"/>
  <c r="D11"/>
  <c r="G82" i="5"/>
  <c r="G118"/>
  <c r="U65"/>
  <c r="V82"/>
  <c r="J118"/>
  <c r="J82"/>
  <c r="Q82"/>
  <c r="F118"/>
  <c r="F82"/>
  <c r="A24" i="4"/>
  <c r="A25"/>
  <c r="A26"/>
  <c r="A27"/>
  <c r="A28"/>
  <c r="A29"/>
  <c r="A30"/>
  <c r="A31"/>
  <c r="A32"/>
  <c r="A33"/>
  <c r="G23"/>
  <c r="G33"/>
  <c r="H7"/>
  <c r="A16" i="3"/>
  <c r="A17"/>
  <c r="G55" i="1"/>
  <c r="S30"/>
  <c r="G50"/>
  <c r="S50"/>
  <c r="S66"/>
  <c r="G74"/>
  <c r="Q66"/>
  <c r="H74"/>
  <c r="Q50"/>
  <c r="Q55"/>
  <c r="R50"/>
  <c r="R74"/>
  <c r="L77"/>
  <c r="R55"/>
  <c r="A20"/>
  <c r="A21"/>
  <c r="U82" i="5"/>
  <c r="P82"/>
  <c r="G82" i="4"/>
  <c r="G83"/>
  <c r="G89"/>
  <c r="G90"/>
  <c r="G139"/>
  <c r="G37"/>
  <c r="Q7"/>
  <c r="H9"/>
  <c r="A34"/>
  <c r="A35"/>
  <c r="D82"/>
  <c r="A18" i="3"/>
  <c r="A19"/>
  <c r="A22" i="1"/>
  <c r="A23"/>
  <c r="A24"/>
  <c r="G77"/>
  <c r="S74"/>
  <c r="G57"/>
  <c r="H53"/>
  <c r="H57"/>
  <c r="I53"/>
  <c r="I57"/>
  <c r="J53"/>
  <c r="J57"/>
  <c r="K53"/>
  <c r="K57"/>
  <c r="L53"/>
  <c r="L57"/>
  <c r="M53"/>
  <c r="M57"/>
  <c r="N53"/>
  <c r="N57"/>
  <c r="O53"/>
  <c r="O57"/>
  <c r="S55"/>
  <c r="R77"/>
  <c r="R85"/>
  <c r="L85"/>
  <c r="L80"/>
  <c r="H77"/>
  <c r="Q74"/>
  <c r="B90" i="4"/>
  <c r="A36"/>
  <c r="H19"/>
  <c r="Q9"/>
  <c r="A20" i="3"/>
  <c r="A21"/>
  <c r="A22"/>
  <c r="A23"/>
  <c r="A24"/>
  <c r="D16"/>
  <c r="D20" i="1"/>
  <c r="A25"/>
  <c r="G85"/>
  <c r="G80"/>
  <c r="S77"/>
  <c r="S85"/>
  <c r="L83"/>
  <c r="L103"/>
  <c r="R80"/>
  <c r="Q77"/>
  <c r="Q85"/>
  <c r="H85"/>
  <c r="H80"/>
  <c r="A37" i="4"/>
  <c r="A39"/>
  <c r="B37"/>
  <c r="H23"/>
  <c r="H33"/>
  <c r="I7"/>
  <c r="I9"/>
  <c r="I19"/>
  <c r="A25" i="3"/>
  <c r="A26"/>
  <c r="A27"/>
  <c r="D25"/>
  <c r="D19"/>
  <c r="S80" i="1"/>
  <c r="G83"/>
  <c r="G103"/>
  <c r="D24"/>
  <c r="A26"/>
  <c r="A27"/>
  <c r="A28"/>
  <c r="A29"/>
  <c r="A30"/>
  <c r="H83"/>
  <c r="H103"/>
  <c r="Q80"/>
  <c r="R83"/>
  <c r="R103"/>
  <c r="D14" i="3"/>
  <c r="J7" i="4"/>
  <c r="J9"/>
  <c r="J19"/>
  <c r="I23"/>
  <c r="I33"/>
  <c r="A43"/>
  <c r="A44"/>
  <c r="A45"/>
  <c r="A46"/>
  <c r="A47"/>
  <c r="A49"/>
  <c r="A50"/>
  <c r="A51"/>
  <c r="A52"/>
  <c r="A56"/>
  <c r="A57"/>
  <c r="A58"/>
  <c r="A60"/>
  <c r="A61"/>
  <c r="A63"/>
  <c r="A64"/>
  <c r="A65"/>
  <c r="A66"/>
  <c r="A67"/>
  <c r="A70"/>
  <c r="H82"/>
  <c r="H83"/>
  <c r="H89"/>
  <c r="H90"/>
  <c r="H139"/>
  <c r="H37"/>
  <c r="A28" i="3"/>
  <c r="A29"/>
  <c r="A30"/>
  <c r="Q83" i="1"/>
  <c r="Q103"/>
  <c r="S83"/>
  <c r="S103"/>
  <c r="A33"/>
  <c r="A36"/>
  <c r="D55"/>
  <c r="A73" i="4"/>
  <c r="A76"/>
  <c r="A78"/>
  <c r="A79"/>
  <c r="A82"/>
  <c r="K7"/>
  <c r="K9"/>
  <c r="K19"/>
  <c r="J23"/>
  <c r="J33"/>
  <c r="I37"/>
  <c r="I82"/>
  <c r="I83"/>
  <c r="I89"/>
  <c r="I90"/>
  <c r="I139"/>
  <c r="D26" i="3"/>
  <c r="A31"/>
  <c r="A32"/>
  <c r="D38" i="1"/>
  <c r="A37"/>
  <c r="A38"/>
  <c r="A41"/>
  <c r="K23" i="4"/>
  <c r="K33"/>
  <c r="L7"/>
  <c r="Q19"/>
  <c r="J37"/>
  <c r="J82"/>
  <c r="J83"/>
  <c r="J89"/>
  <c r="J90"/>
  <c r="J139"/>
  <c r="A83"/>
  <c r="A84"/>
  <c r="D83"/>
  <c r="A33" i="3"/>
  <c r="A34"/>
  <c r="A35"/>
  <c r="A36"/>
  <c r="A37"/>
  <c r="A38"/>
  <c r="A39"/>
  <c r="A40"/>
  <c r="A41"/>
  <c r="A42"/>
  <c r="D45" i="1"/>
  <c r="A42"/>
  <c r="A43"/>
  <c r="A44"/>
  <c r="A45"/>
  <c r="K82" i="4"/>
  <c r="K83"/>
  <c r="K89"/>
  <c r="K90"/>
  <c r="K139"/>
  <c r="K37"/>
  <c r="A85"/>
  <c r="A86"/>
  <c r="D85"/>
  <c r="B85"/>
  <c r="L9"/>
  <c r="R7"/>
  <c r="D31" i="3"/>
  <c r="D42"/>
  <c r="A48" i="1"/>
  <c r="D68"/>
  <c r="R9" i="4"/>
  <c r="L19"/>
  <c r="B122"/>
  <c r="A87"/>
  <c r="D87"/>
  <c r="A44" i="3"/>
  <c r="D35"/>
  <c r="D69" i="1"/>
  <c r="A50"/>
  <c r="A53"/>
  <c r="D50"/>
  <c r="A45" i="3"/>
  <c r="A46"/>
  <c r="D46"/>
  <c r="L23" i="4"/>
  <c r="L33"/>
  <c r="M7"/>
  <c r="M9"/>
  <c r="M19"/>
  <c r="A88"/>
  <c r="A49" i="3"/>
  <c r="A52"/>
  <c r="A54" i="1"/>
  <c r="D89" i="4"/>
  <c r="B91"/>
  <c r="B92"/>
  <c r="A89"/>
  <c r="L82"/>
  <c r="L83"/>
  <c r="L89"/>
  <c r="L90"/>
  <c r="L139"/>
  <c r="L37"/>
  <c r="N7"/>
  <c r="N9"/>
  <c r="N19"/>
  <c r="M23"/>
  <c r="M33"/>
  <c r="A53" i="3"/>
  <c r="A54"/>
  <c r="A55"/>
  <c r="A56"/>
  <c r="A55" i="1"/>
  <c r="D56" i="3"/>
  <c r="O7" i="4"/>
  <c r="O9"/>
  <c r="O19"/>
  <c r="N23"/>
  <c r="N33"/>
  <c r="M37"/>
  <c r="M82"/>
  <c r="M83"/>
  <c r="M89"/>
  <c r="M90"/>
  <c r="M139"/>
  <c r="A90"/>
  <c r="A91"/>
  <c r="A92"/>
  <c r="D90"/>
  <c r="A59" i="3"/>
  <c r="A60"/>
  <c r="A64"/>
  <c r="A56" i="1"/>
  <c r="A57"/>
  <c r="A60"/>
  <c r="D60" i="3"/>
  <c r="A95" i="4"/>
  <c r="B127"/>
  <c r="O23"/>
  <c r="O33"/>
  <c r="R19"/>
  <c r="S19"/>
  <c r="N37"/>
  <c r="N82"/>
  <c r="N83"/>
  <c r="N89"/>
  <c r="N90"/>
  <c r="N139"/>
  <c r="A65" i="3"/>
  <c r="A66"/>
  <c r="A67"/>
  <c r="A68"/>
  <c r="A69"/>
  <c r="A73"/>
  <c r="A61" i="1"/>
  <c r="A62"/>
  <c r="A63"/>
  <c r="D69" i="3"/>
  <c r="O82" i="4"/>
  <c r="O83"/>
  <c r="O89"/>
  <c r="O90"/>
  <c r="O139"/>
  <c r="O37"/>
  <c r="A96"/>
  <c r="A97"/>
  <c r="A99"/>
  <c r="A74" i="3"/>
  <c r="A75"/>
  <c r="A76"/>
  <c r="A77"/>
  <c r="A78"/>
  <c r="D79"/>
  <c r="A66" i="1"/>
  <c r="D66"/>
  <c r="D63"/>
  <c r="A79" i="3"/>
  <c r="D19" i="4"/>
  <c r="A100"/>
  <c r="A101"/>
  <c r="A103"/>
  <c r="D97"/>
  <c r="A81" i="3"/>
  <c r="A82"/>
  <c r="A86"/>
  <c r="A67" i="1"/>
  <c r="A68"/>
  <c r="A69"/>
  <c r="A70"/>
  <c r="A71"/>
  <c r="A72"/>
  <c r="A73"/>
  <c r="A74"/>
  <c r="D82" i="3"/>
  <c r="D101" i="4"/>
  <c r="A104"/>
  <c r="A105"/>
  <c r="A76" i="1"/>
  <c r="D105" i="4"/>
  <c r="A77" i="1"/>
  <c r="A79"/>
  <c r="A80"/>
  <c r="A82"/>
  <c r="A83"/>
  <c r="A85"/>
  <c r="A88"/>
  <c r="D85"/>
  <c r="A89"/>
  <c r="A90"/>
  <c r="A91"/>
  <c r="A93"/>
  <c r="D91"/>
</calcChain>
</file>

<file path=xl/sharedStrings.xml><?xml version="1.0" encoding="utf-8"?>
<sst xmlns="http://schemas.openxmlformats.org/spreadsheetml/2006/main" count="1856" uniqueCount="1107">
  <si>
    <r>
      <rPr>
        <b/>
        <u/>
        <sz val="10"/>
        <rFont val="Calibri"/>
        <family val="2"/>
      </rPr>
      <t>Security Assumptions</t>
    </r>
    <r>
      <rPr>
        <b/>
        <sz val="10"/>
        <rFont val="Calibri"/>
        <family val="2"/>
      </rPr>
      <t xml:space="preserve">
Please state what type of security assumptions (where relevant).  Please provide a </t>
    </r>
    <r>
      <rPr>
        <b/>
        <u/>
        <sz val="10"/>
        <rFont val="Calibri"/>
        <family val="2"/>
      </rPr>
      <t>numerical</t>
    </r>
    <r>
      <rPr>
        <b/>
        <sz val="10"/>
        <rFont val="Calibri"/>
        <family val="2"/>
      </rPr>
      <t xml:space="preserve"> response.</t>
    </r>
  </si>
  <si>
    <t>Principal Market Value Source 
(e.g., 3rd party vendor(s), proprietary model, other)</t>
  </si>
  <si>
    <t>If relevant, please provide 3rd party vendor(s)</t>
  </si>
  <si>
    <t>Simple Average Discount Rate</t>
  </si>
  <si>
    <t>How often are securities normally marked (e.g., daily, etc.)?</t>
  </si>
  <si>
    <t>P/L Results in $Millions</t>
  </si>
  <si>
    <t>Firmwide Total</t>
  </si>
  <si>
    <t>Equity</t>
  </si>
  <si>
    <t>FX</t>
  </si>
  <si>
    <t>Rates</t>
  </si>
  <si>
    <t>Securitized Products</t>
  </si>
  <si>
    <t>Other Credit</t>
  </si>
  <si>
    <t>Private Equity</t>
  </si>
  <si>
    <t>Other Fair Value Assets</t>
  </si>
  <si>
    <t>Subcomponents</t>
  </si>
  <si>
    <t>Cross-Gamma</t>
  </si>
  <si>
    <t>Correlation</t>
  </si>
  <si>
    <t>CVA Hedges</t>
  </si>
  <si>
    <t>The categories above (Equities, FX, Rates, etc.) are NOT meant to denote lines of business</t>
  </si>
  <si>
    <t>or desks, but rather firmwide totals by risk stripe.</t>
  </si>
  <si>
    <t>"Other Credit" is defined as the contribution from all credit products other than those</t>
  </si>
  <si>
    <t>specified on the "Securitized Products" worksheet.</t>
  </si>
  <si>
    <t>$Millions
Losses should be reported as a positive value.</t>
  </si>
  <si>
    <t>Counterparty Credit MTM Losses (CVA losses)</t>
  </si>
  <si>
    <t>Counterparty Incremental Default Losses (CCR IDR)</t>
  </si>
  <si>
    <t>Impact of CCR IDR hedges (as defined in the Instructions)</t>
  </si>
  <si>
    <t>Trading Incremental Default Losses (Trading IDR)</t>
  </si>
  <si>
    <t>Trading Incremental Default losses from securitized products</t>
  </si>
  <si>
    <t>Trading Incremental Default losses from other credit sensitive instruments</t>
  </si>
  <si>
    <t>Consistency check</t>
  </si>
  <si>
    <t>Type of Data</t>
  </si>
  <si>
    <t>Brief Description</t>
  </si>
  <si>
    <t>Business Line</t>
  </si>
  <si>
    <t>Event Type</t>
  </si>
  <si>
    <t>Frequency</t>
  </si>
  <si>
    <t>Severity ($Mil)</t>
  </si>
  <si>
    <t>TOTAL</t>
  </si>
  <si>
    <t>TOTAL SHOULD AGREE TO THE PROJECTED "OPERATIONAL RISK EXPENSE" AMOUNT INCLUDED IN LINE 26 IN THE PPNR PROJECTIONS WORKSHEET</t>
  </si>
  <si>
    <r>
      <t xml:space="preserve">Provide any supporting information including statistical results, data, summary tables, and additional descriptions in a </t>
    </r>
    <r>
      <rPr>
        <b/>
        <u/>
        <sz val="13"/>
        <color indexed="10"/>
        <rFont val="Calibri"/>
        <family val="2"/>
      </rPr>
      <t>separate document</t>
    </r>
    <r>
      <rPr>
        <b/>
        <sz val="13"/>
        <color indexed="10"/>
        <rFont val="Calibri"/>
        <family val="2"/>
      </rPr>
      <t xml:space="preserve"> and cross reference the document to the respective question/item.</t>
    </r>
  </si>
  <si>
    <t>The sum of the quarterly data provided must equal the total for each scenario in the Op Risk Scenario Inputs Worksheet</t>
  </si>
  <si>
    <t>Projected Operational Risk Losses</t>
  </si>
  <si>
    <t>$Million</t>
  </si>
  <si>
    <t xml:space="preserve">Amounts </t>
  </si>
  <si>
    <t>Units</t>
  </si>
  <si>
    <r>
      <t xml:space="preserve">Metrics by Business Segment </t>
    </r>
    <r>
      <rPr>
        <b/>
        <sz val="11"/>
        <rFont val="Calibri"/>
        <family val="2"/>
      </rPr>
      <t>(6)</t>
    </r>
  </si>
  <si>
    <t>Retail and Small Business Segment</t>
  </si>
  <si>
    <r>
      <t>Credit Card Interchange Revenues - Gross (exclude charge cards)</t>
    </r>
    <r>
      <rPr>
        <b/>
        <sz val="11"/>
        <rFont val="Calibri"/>
        <family val="2"/>
      </rPr>
      <t xml:space="preserve"> (12)</t>
    </r>
  </si>
  <si>
    <t>$ Mil</t>
  </si>
  <si>
    <r>
      <t xml:space="preserve">Credit Card Purchase Volume (exclude charge cards) </t>
    </r>
    <r>
      <rPr>
        <b/>
        <sz val="11"/>
        <rFont val="Calibri"/>
        <family val="2"/>
      </rPr>
      <t>(12)</t>
    </r>
  </si>
  <si>
    <t>Mortgages</t>
  </si>
  <si>
    <r>
      <t>Average Third-Party Residential Mortgages Serviced</t>
    </r>
    <r>
      <rPr>
        <b/>
        <sz val="11"/>
        <rFont val="Calibri"/>
        <family val="2"/>
      </rPr>
      <t xml:space="preserve"> (7) (8)</t>
    </r>
  </si>
  <si>
    <r>
      <t>Production Revenues - Gross</t>
    </r>
    <r>
      <rPr>
        <b/>
        <sz val="11"/>
        <rFont val="Calibri"/>
        <family val="2"/>
      </rPr>
      <t xml:space="preserve"> (1)</t>
    </r>
  </si>
  <si>
    <r>
      <t xml:space="preserve">Servicing Revenue - Net </t>
    </r>
    <r>
      <rPr>
        <b/>
        <sz val="11"/>
        <rFont val="Calibri"/>
        <family val="2"/>
      </rPr>
      <t xml:space="preserve">(2) </t>
    </r>
  </si>
  <si>
    <t>Debit Card Interchange - Gross</t>
  </si>
  <si>
    <t>Debit Card Purchase Volume</t>
  </si>
  <si>
    <r>
      <t xml:space="preserve">International Retail and Small Business </t>
    </r>
    <r>
      <rPr>
        <b/>
        <sz val="11"/>
        <rFont val="Calibri"/>
        <family val="2"/>
      </rPr>
      <t>(3)</t>
    </r>
  </si>
  <si>
    <r>
      <t xml:space="preserve">Credit Card Revenues </t>
    </r>
    <r>
      <rPr>
        <b/>
        <sz val="11"/>
        <rFont val="Calibri"/>
        <family val="2"/>
      </rPr>
      <t>(3)</t>
    </r>
  </si>
  <si>
    <t>Investment Banking Segment</t>
  </si>
  <si>
    <t>Compensation - Total</t>
  </si>
  <si>
    <t>Compensation - Variable Pay (cash and stock, current and deferred)</t>
  </si>
  <si>
    <r>
      <t xml:space="preserve">Average Fee Rate </t>
    </r>
    <r>
      <rPr>
        <b/>
        <sz val="11"/>
        <rFont val="Calibri"/>
        <family val="2"/>
      </rPr>
      <t>(7)</t>
    </r>
  </si>
  <si>
    <t>%</t>
  </si>
  <si>
    <t>Deal Volume</t>
  </si>
  <si>
    <t>Number of Deals</t>
  </si>
  <si>
    <t>#</t>
  </si>
  <si>
    <r>
      <t xml:space="preserve">Market Share </t>
    </r>
    <r>
      <rPr>
        <b/>
        <sz val="11"/>
        <rFont val="Calibri"/>
        <family val="2"/>
      </rPr>
      <t>(5) (7)</t>
    </r>
  </si>
  <si>
    <r>
      <t>Market Share</t>
    </r>
    <r>
      <rPr>
        <b/>
        <sz val="11"/>
        <rFont val="Calibri"/>
        <family val="2"/>
      </rPr>
      <t xml:space="preserve"> (5) (7)</t>
    </r>
  </si>
  <si>
    <r>
      <t>Average Fee Rate</t>
    </r>
    <r>
      <rPr>
        <b/>
        <sz val="11"/>
        <rFont val="Calibri"/>
        <family val="2"/>
      </rPr>
      <t xml:space="preserve"> (7)</t>
    </r>
  </si>
  <si>
    <t>AUM</t>
  </si>
  <si>
    <t>Sales and Trading Segment</t>
  </si>
  <si>
    <t>Total Proprietary Trading Revenues</t>
  </si>
  <si>
    <t>Commission and Fees</t>
  </si>
  <si>
    <r>
      <t xml:space="preserve">Average Asset Balance </t>
    </r>
    <r>
      <rPr>
        <b/>
        <sz val="11"/>
        <rFont val="Calibri"/>
        <family val="2"/>
      </rPr>
      <t>(7)</t>
    </r>
  </si>
  <si>
    <r>
      <t>Average Asset Balance</t>
    </r>
    <r>
      <rPr>
        <b/>
        <sz val="11"/>
        <rFont val="Calibri"/>
        <family val="2"/>
      </rPr>
      <t xml:space="preserve"> (7)</t>
    </r>
  </si>
  <si>
    <r>
      <t xml:space="preserve">Average Client Balances </t>
    </r>
    <r>
      <rPr>
        <b/>
        <sz val="11"/>
        <rFont val="Calibri"/>
        <family val="2"/>
      </rPr>
      <t>(7)</t>
    </r>
  </si>
  <si>
    <t>Transaction Volume</t>
  </si>
  <si>
    <t>Investment Management Segment</t>
  </si>
  <si>
    <t>AUM - Total</t>
  </si>
  <si>
    <t>AUM - Equities</t>
  </si>
  <si>
    <t>AUM - Other</t>
  </si>
  <si>
    <t>Net Inflows/Outflows</t>
  </si>
  <si>
    <t>Wealth Management/Private Banking</t>
  </si>
  <si>
    <t xml:space="preserve">Number of Financial Advisors </t>
  </si>
  <si>
    <t xml:space="preserve">Investment Services Segment </t>
  </si>
  <si>
    <t>Assets under Custody and Administration</t>
  </si>
  <si>
    <t xml:space="preserve">Securities Lending Revenue </t>
  </si>
  <si>
    <t>Number of Deals Administered</t>
  </si>
  <si>
    <t>Treasury Services Segment</t>
  </si>
  <si>
    <r>
      <t xml:space="preserve">Average Interest Rate Spread between Loan and Deposit Yields </t>
    </r>
    <r>
      <rPr>
        <b/>
        <sz val="11"/>
        <rFont val="Calibri"/>
        <family val="2"/>
      </rPr>
      <t>(10)</t>
    </r>
  </si>
  <si>
    <t>Firm Wide Metrics</t>
  </si>
  <si>
    <t>Number of Employees</t>
  </si>
  <si>
    <t>BHCK4150</t>
  </si>
  <si>
    <t>Revenues - International</t>
  </si>
  <si>
    <r>
      <t>Revenues - APAC</t>
    </r>
    <r>
      <rPr>
        <b/>
        <sz val="11"/>
        <rFont val="Calibri"/>
        <family val="2"/>
      </rPr>
      <t xml:space="preserve"> (4)</t>
    </r>
  </si>
  <si>
    <r>
      <t xml:space="preserve">Revenues - EMEA </t>
    </r>
    <r>
      <rPr>
        <b/>
        <sz val="11"/>
        <rFont val="Calibri"/>
        <family val="2"/>
      </rPr>
      <t>(4)</t>
    </r>
  </si>
  <si>
    <r>
      <t xml:space="preserve">Revenues - LatAm </t>
    </r>
    <r>
      <rPr>
        <b/>
        <sz val="11"/>
        <rFont val="Calibri"/>
        <family val="2"/>
      </rPr>
      <t>(4)</t>
    </r>
  </si>
  <si>
    <r>
      <t xml:space="preserve">Revenues - Canada </t>
    </r>
    <r>
      <rPr>
        <b/>
        <sz val="11"/>
        <rFont val="Calibri"/>
        <family val="2"/>
      </rPr>
      <t>(4)</t>
    </r>
  </si>
  <si>
    <t xml:space="preserve">Revenues - Domestic </t>
  </si>
  <si>
    <t>OREO Balances</t>
  </si>
  <si>
    <t>BHCK2150</t>
  </si>
  <si>
    <t>Metrics for Net Interest Income Worksheet (Required only for BHCs that were required to complete the Net Interest Income Worksheet)</t>
  </si>
  <si>
    <t>Nonaccrual Loan Balance</t>
  </si>
  <si>
    <t>BHCK5526-BHCK3507</t>
  </si>
  <si>
    <t>Carrying Value of Purchased Credit Impaired (PCI) Loans</t>
  </si>
  <si>
    <t>BHCKC780</t>
  </si>
  <si>
    <t>Net Accretion of discount on PCI Loans included in interest Revenues</t>
  </si>
  <si>
    <t xml:space="preserve">Metrics for Primary Net Interest Income </t>
  </si>
  <si>
    <r>
      <t xml:space="preserve">Quarter End Weighted Average Life of Assets </t>
    </r>
    <r>
      <rPr>
        <b/>
        <u/>
        <sz val="11"/>
        <rFont val="Calibri"/>
        <family val="2"/>
      </rPr>
      <t>(9)</t>
    </r>
  </si>
  <si>
    <t>months</t>
  </si>
  <si>
    <r>
      <t xml:space="preserve">Other </t>
    </r>
    <r>
      <rPr>
        <b/>
        <sz val="11"/>
        <rFont val="Calibri"/>
        <family val="2"/>
      </rPr>
      <t>(13)</t>
    </r>
  </si>
  <si>
    <t>Interest-Bearing Securities (AFS, HTM, and/or Trading)</t>
  </si>
  <si>
    <r>
      <t xml:space="preserve">Quarter End Weighted Average Life of Liabilities </t>
    </r>
    <r>
      <rPr>
        <b/>
        <u/>
        <sz val="11"/>
        <rFont val="Calibri"/>
        <family val="2"/>
      </rPr>
      <t>(9)</t>
    </r>
  </si>
  <si>
    <t>Domestic Time Deposits</t>
  </si>
  <si>
    <t>Foreign Deposits-Time</t>
  </si>
  <si>
    <t xml:space="preserve">Fed Funds </t>
  </si>
  <si>
    <t>Repos</t>
  </si>
  <si>
    <t>Other Short Term Borrowing</t>
  </si>
  <si>
    <r>
      <t xml:space="preserve">Retail Deposit Repricing Beta in a "Normal Environment" </t>
    </r>
    <r>
      <rPr>
        <b/>
        <u/>
        <sz val="11"/>
        <rFont val="Calibri"/>
        <family val="2"/>
      </rPr>
      <t>(11)</t>
    </r>
  </si>
  <si>
    <t>For upward rate movements</t>
  </si>
  <si>
    <t>For downward rate movements</t>
  </si>
  <si>
    <t>Assumed Floor</t>
  </si>
  <si>
    <t xml:space="preserve">Money Market Accounts  </t>
  </si>
  <si>
    <t>Savings</t>
  </si>
  <si>
    <t>NOW, ATS, and other Transaction Accounts</t>
  </si>
  <si>
    <t>Time Deposits</t>
  </si>
  <si>
    <t xml:space="preserve">Metrics for Supplementary Net Interest Income </t>
  </si>
  <si>
    <r>
      <t xml:space="preserve">Quarter End Weighted Average Life of Assets </t>
    </r>
    <r>
      <rPr>
        <b/>
        <u/>
        <sz val="11"/>
        <rFont val="Calibri"/>
        <family val="2"/>
      </rPr>
      <t>(9) (14)</t>
    </r>
  </si>
  <si>
    <t>82A</t>
  </si>
  <si>
    <t>82B</t>
  </si>
  <si>
    <t>Home Equity Lines Of Credit (HELOCs)</t>
  </si>
  <si>
    <t>86A</t>
  </si>
  <si>
    <r>
      <t>Auto Loans</t>
    </r>
    <r>
      <rPr>
        <b/>
        <sz val="11"/>
        <rFont val="Calibri"/>
        <family val="2"/>
      </rPr>
      <t xml:space="preserve"> </t>
    </r>
  </si>
  <si>
    <t>86B</t>
  </si>
  <si>
    <t>86C</t>
  </si>
  <si>
    <t>86D</t>
  </si>
  <si>
    <t>Interest-Bearing Securities (AFS, HTM, and/or Trading Assets)</t>
  </si>
  <si>
    <r>
      <t xml:space="preserve">Quarter End Weighted Average Life of Liabilities </t>
    </r>
    <r>
      <rPr>
        <b/>
        <u/>
        <sz val="11"/>
        <rFont val="Calibri"/>
        <family val="2"/>
      </rPr>
      <t>(9) (14)</t>
    </r>
  </si>
  <si>
    <t>91A</t>
  </si>
  <si>
    <t>Fed Funds</t>
  </si>
  <si>
    <t>91B</t>
  </si>
  <si>
    <t>91C</t>
  </si>
  <si>
    <r>
      <t>Other Short Term Borrowing</t>
    </r>
    <r>
      <rPr>
        <b/>
        <sz val="11"/>
        <rFont val="Calibri"/>
        <family val="2"/>
      </rPr>
      <t xml:space="preserve"> </t>
    </r>
  </si>
  <si>
    <r>
      <t>Footnotes to the</t>
    </r>
    <r>
      <rPr>
        <b/>
        <i/>
        <sz val="11"/>
        <rFont val="Calibri"/>
        <family val="2"/>
      </rPr>
      <t xml:space="preserve"> PPNR Metrics Worksheet</t>
    </r>
  </si>
  <si>
    <r>
      <rPr>
        <b/>
        <sz val="11"/>
        <rFont val="Calibri"/>
        <family val="2"/>
      </rPr>
      <t>(1)</t>
    </r>
    <r>
      <rPr>
        <sz val="11"/>
        <rFont val="Calibri"/>
        <family val="2"/>
      </rPr>
      <t xml:space="preserve"> Revenues associated with residential mortgage production, including originations, sales of mortgage loans, and related hedging activities.  Do not include impact from repurchase provisions related to representations and warranties.</t>
    </r>
  </si>
  <si>
    <r>
      <rPr>
        <b/>
        <sz val="11"/>
        <rFont val="Calibri"/>
        <family val="2"/>
      </rPr>
      <t>(2)</t>
    </r>
    <r>
      <rPr>
        <sz val="11"/>
        <rFont val="Calibri"/>
        <family val="2"/>
      </rPr>
      <t xml:space="preserve"> Revenues associated with servicing residential mortgage loans held by others, MSRs, and related hedging activities.</t>
    </r>
  </si>
  <si>
    <r>
      <rPr>
        <b/>
        <sz val="11"/>
        <rFont val="Calibri"/>
        <family val="2"/>
      </rPr>
      <t>(3)</t>
    </r>
    <r>
      <rPr>
        <sz val="11"/>
        <rFont val="Calibri"/>
        <family val="2"/>
      </rPr>
      <t xml:space="preserve"> Provide metrics data for all quarters, but only if International Retail and Small Business Segment revenues exceeded 5% of Total Retail and Small Business Segment and Total Retail and Small Business revenue exceeded 5% of total revenues in any of the last four actual quarters requested in the PPNR schedule.  </t>
    </r>
  </si>
  <si>
    <r>
      <rPr>
        <b/>
        <sz val="11"/>
        <rFont val="Calibri"/>
        <family val="2"/>
      </rPr>
      <t>(4)</t>
    </r>
    <r>
      <rPr>
        <sz val="11"/>
        <rFont val="Calibri"/>
        <family val="2"/>
      </rPr>
      <t xml:space="preserve"> Provide regional breakouts for all quarters but only if international revenue exceeded 5% of the total revenue in any of the last four actual quarters requested in the PPNR schedule.</t>
    </r>
  </si>
  <si>
    <r>
      <rPr>
        <b/>
        <sz val="11"/>
        <rFont val="Calibri"/>
        <family val="2"/>
      </rPr>
      <t>(5)</t>
    </r>
    <r>
      <rPr>
        <sz val="11"/>
        <rFont val="Calibri"/>
        <family val="2"/>
      </rPr>
      <t xml:space="preserve"> The market share is a percent of a global market defined as the total dollar volume of deals.</t>
    </r>
  </si>
  <si>
    <r>
      <rPr>
        <b/>
        <sz val="11"/>
        <rFont val="Calibri"/>
        <family val="2"/>
      </rPr>
      <t>(6)</t>
    </r>
    <r>
      <rPr>
        <sz val="11"/>
        <rFont val="Calibri"/>
        <family val="2"/>
      </rPr>
      <t xml:space="preserve"> See instructions for guidance on related thresholds.</t>
    </r>
  </si>
  <si>
    <r>
      <rPr>
        <b/>
        <sz val="11"/>
        <rFont val="Calibri"/>
        <family val="2"/>
      </rPr>
      <t xml:space="preserve">(7) </t>
    </r>
    <r>
      <rPr>
        <sz val="11"/>
        <rFont val="Calibri"/>
        <family val="2"/>
      </rPr>
      <t>Annual numbers for all average balances, average rates, and all market shares should be reported only if the annual averages are not equal to a simple average of the four quarters for a given year.</t>
    </r>
  </si>
  <si>
    <r>
      <rPr>
        <b/>
        <sz val="11"/>
        <rFont val="Calibri"/>
        <family val="2"/>
      </rPr>
      <t>(8)</t>
    </r>
    <r>
      <rPr>
        <sz val="11"/>
        <rFont val="Calibri"/>
        <family val="2"/>
      </rPr>
      <t xml:space="preserve"> Average oustanding principal balance fo residential mortgage loans the BHC services for others.</t>
    </r>
  </si>
  <si>
    <r>
      <rPr>
        <b/>
        <sz val="11"/>
        <rFont val="Calibri"/>
        <family val="2"/>
      </rPr>
      <t>(9)</t>
    </r>
    <r>
      <rPr>
        <sz val="11"/>
        <rFont val="Calibri"/>
        <family val="2"/>
      </rPr>
      <t xml:space="preserve"> The Weighted Average Life should be calculated based on the expected remaining lives, inclusive of behavioral assumptions.  It should reflect the weighted average of time to principal actual repayment (as modeled) for all positions in that portfolio, rounded to the nearest monthly term.</t>
    </r>
  </si>
  <si>
    <r>
      <rPr>
        <b/>
        <sz val="11"/>
        <rFont val="Calibri"/>
        <family val="2"/>
      </rPr>
      <t>(10)</t>
    </r>
    <r>
      <rPr>
        <sz val="11"/>
        <rFont val="Calibri"/>
        <family val="2"/>
      </rPr>
      <t xml:space="preserve"> A spread between the interest rates charged on loans (e.g. working capital loans) and interest rates paid on Treasury Services customer deposit balances.</t>
    </r>
  </si>
  <si>
    <r>
      <rPr>
        <b/>
        <sz val="11"/>
        <rFont val="Calibri"/>
        <family val="2"/>
      </rPr>
      <t>(11)</t>
    </r>
    <r>
      <rPr>
        <sz val="11"/>
        <rFont val="Calibri"/>
        <family val="2"/>
      </rPr>
      <t xml:space="preserve"> A rate movement in an environment where the repricing assumption assumed by each of the major deposit products is not restricted by a cap, floor, or zero.</t>
    </r>
  </si>
  <si>
    <r>
      <rPr>
        <b/>
        <sz val="11"/>
        <rFont val="Calibri"/>
        <family val="2"/>
      </rPr>
      <t>(12)</t>
    </r>
    <r>
      <rPr>
        <sz val="11"/>
        <rFont val="Calibri"/>
        <family val="2"/>
      </rPr>
      <t xml:space="preserve"> Include revenues earned on BHC issued cards as well as a result of a partnership agreement.</t>
    </r>
  </si>
  <si>
    <r>
      <rPr>
        <b/>
        <sz val="11"/>
        <rFont val="Calibri"/>
        <family val="2"/>
      </rPr>
      <t>(13)</t>
    </r>
    <r>
      <rPr>
        <sz val="11"/>
        <rFont val="Calibri"/>
        <family val="2"/>
      </rPr>
      <t xml:space="preserve"> Corresponds to line item 6C Other on the Net Interest Income worksheet</t>
    </r>
  </si>
  <si>
    <r>
      <rPr>
        <b/>
        <sz val="11"/>
        <rFont val="Calibri"/>
        <family val="2"/>
      </rPr>
      <t>(14)</t>
    </r>
    <r>
      <rPr>
        <sz val="11"/>
        <rFont val="Calibri"/>
        <family val="2"/>
      </rPr>
      <t xml:space="preserve"> Complete on a best efforts basis if the worksheet has been designated as "Supplementary Net Interest Income"</t>
    </r>
  </si>
  <si>
    <t>Do international revenues exceed 5% of total revenues?</t>
  </si>
  <si>
    <t>2011&amp;12</t>
  </si>
  <si>
    <t>2Q 2013</t>
  </si>
  <si>
    <t>1Q 2014</t>
  </si>
  <si>
    <t>3Q 2014</t>
  </si>
  <si>
    <t>4Q 2014</t>
  </si>
  <si>
    <r>
      <t>Bank to complete the table below for ASC 310-30 (</t>
    </r>
    <r>
      <rPr>
        <b/>
        <sz val="11"/>
        <rFont val="Calibri"/>
        <family val="2"/>
      </rPr>
      <t>SOP03-3) Purchased Impaired loans in each Retail portfolio under each stress scenario.</t>
    </r>
  </si>
  <si>
    <t xml:space="preserve">Provide actual information for Q3 2012 (in the BHC Baseline Scenario only) and projected information for the period of Q4 2012 to Q4 2014.  </t>
  </si>
  <si>
    <t>Actual 9/30/2012
Amortized Cost</t>
  </si>
  <si>
    <t>Projected Q1 2014</t>
  </si>
  <si>
    <t>Projected Q2 2014</t>
  </si>
  <si>
    <t>Projected Q3 2014</t>
  </si>
  <si>
    <t>Projected Q4 2014</t>
  </si>
  <si>
    <t>Securities Worksheet 4: Actual 09/30/2012 AFS and HTM Fair Market Value Sources by Portfolio</t>
  </si>
  <si>
    <t xml:space="preserve">Provide information on actual 09/30/2012 fair market values.
</t>
  </si>
  <si>
    <t>Effective date: XXXX, 2012</t>
  </si>
  <si>
    <t xml:space="preserve">For the inputs into each scenario, provide the type of data, a brief description of the loss events (including events from an operational risk scenario analysis process), the impacted business line(s), the event type, any associated frequency and severity data, and the contribution of those events to the operational loss projection.  Provide total figures from Q4 2012 through Q4 2014. </t>
  </si>
  <si>
    <t>Baseline</t>
  </si>
  <si>
    <t>Adverse</t>
  </si>
  <si>
    <t>Severely Adverse</t>
  </si>
  <si>
    <t>Check Formula:</t>
  </si>
  <si>
    <t>Dodd-Frank Act Annual Stress Test Reporting Template for Covered Banks with Total Consolidated Assets of $50 Billion or More</t>
  </si>
  <si>
    <t xml:space="preserve">All Covered Banks are expected to complete a version of the Summary template for each required scenario - Baseline, Adverse, and Severely Adverse. </t>
  </si>
  <si>
    <r>
      <rPr>
        <sz val="11"/>
        <rFont val="Calibri"/>
        <family val="2"/>
      </rPr>
      <t>Any questions should be directed to</t>
    </r>
    <r>
      <rPr>
        <sz val="11"/>
        <color indexed="60"/>
        <rFont val="Calibri"/>
        <family val="2"/>
      </rPr>
      <t xml:space="preserve"> </t>
    </r>
    <r>
      <rPr>
        <b/>
        <sz val="12"/>
        <color indexed="10"/>
        <rFont val="Calibri"/>
        <family val="2"/>
      </rPr>
      <t>XXXXX@fdic.gov</t>
    </r>
    <r>
      <rPr>
        <sz val="11"/>
        <color indexed="60"/>
        <rFont val="Calibri"/>
        <family val="2"/>
      </rPr>
      <t>.</t>
    </r>
  </si>
  <si>
    <t>Covered Bank to complete the tables below for retail Held for Investment loans measured at fair value and Held for Sale loans as of 3Q 2012.</t>
  </si>
  <si>
    <t>Actual in $Millions</t>
  </si>
  <si>
    <t>Projected in $Millions</t>
  </si>
  <si>
    <t>Sums in $Millions</t>
  </si>
  <si>
    <t>Item</t>
  </si>
  <si>
    <t>Notes</t>
  </si>
  <si>
    <t>Q3 2012</t>
  </si>
  <si>
    <t>Q4 2012</t>
  </si>
  <si>
    <t>Q1 2013</t>
  </si>
  <si>
    <t>Q2 2013</t>
  </si>
  <si>
    <t>Q3 2013</t>
  </si>
  <si>
    <t>Q4 2013</t>
  </si>
  <si>
    <t>9-Quarter</t>
  </si>
  <si>
    <t>LOAN LOSSES</t>
  </si>
  <si>
    <t>First Lien Mortgages</t>
  </si>
  <si>
    <t>Second / Junior Lien Mortgages</t>
  </si>
  <si>
    <t>Closed-End Junior Liens</t>
  </si>
  <si>
    <t>HELOCs</t>
  </si>
  <si>
    <t>C&amp;I Loans</t>
  </si>
  <si>
    <t>Large Commercial Credits</t>
  </si>
  <si>
    <t>Small Business (Graded)</t>
  </si>
  <si>
    <t>Small Business (Scored/Delinquency Managed)</t>
  </si>
  <si>
    <t>CRE Loans</t>
  </si>
  <si>
    <t>Construction</t>
  </si>
  <si>
    <t>Multifamily</t>
  </si>
  <si>
    <t>Nonfarm, Non-residential</t>
  </si>
  <si>
    <t>Credit Cards</t>
  </si>
  <si>
    <t>Other Consumer</t>
  </si>
  <si>
    <t>Auto Loans</t>
  </si>
  <si>
    <t>Student Loans</t>
  </si>
  <si>
    <t xml:space="preserve">Other </t>
  </si>
  <si>
    <t>Other Loans</t>
  </si>
  <si>
    <t>Loans to foreign governments</t>
  </si>
  <si>
    <t>Agricultural loans</t>
  </si>
  <si>
    <t>Securities Lending</t>
  </si>
  <si>
    <t>Loans to depositories and other financial institutions</t>
  </si>
  <si>
    <t>All other loans</t>
  </si>
  <si>
    <t>Total Loan Losses</t>
  </si>
  <si>
    <t>is_total_loans</t>
  </si>
  <si>
    <t>COMMITMENTS AND CONTINGENT OBLIGATIONS</t>
  </si>
  <si>
    <t xml:space="preserve">   Total Commitment and Contingent Losses</t>
  </si>
  <si>
    <t>SECURITIES</t>
  </si>
  <si>
    <t>Other-than temporary impairment — Held to Maturity (HTM) Securities</t>
  </si>
  <si>
    <t>Other-than temporary impairment — Available for Sale (AFS) Securities</t>
  </si>
  <si>
    <t>Total Securities</t>
  </si>
  <si>
    <t>TRADING ACCOUNT</t>
  </si>
  <si>
    <t>Trading MTM Losses</t>
  </si>
  <si>
    <t>Match 9-Quarter Sum with Trading Worksheet Item 9</t>
  </si>
  <si>
    <t>Trading Incremental Default Losses</t>
  </si>
  <si>
    <t>Match 9-Quarter Sum with Counterparty Risk Worksheet Item 4</t>
  </si>
  <si>
    <t>Counterparty Credit MTM Losses</t>
  </si>
  <si>
    <t>Match 9-Quarter Sum with Counterparty Risk Worksheet Item 1</t>
  </si>
  <si>
    <t>Counterparty Incremental Default Losses</t>
  </si>
  <si>
    <t>Match 9-Quarter Sum with Counterparty Risk Worksheet Item 2</t>
  </si>
  <si>
    <t>Total Trading and Counterparty</t>
  </si>
  <si>
    <t>OTHER LOSSES</t>
  </si>
  <si>
    <t>Other losses (describe in supporting documentation)</t>
  </si>
  <si>
    <t>Total Losses</t>
  </si>
  <si>
    <t>ALLOWANCE FOR LOAN and LEASE LOSSES</t>
  </si>
  <si>
    <t>ALLL, prior quarter</t>
  </si>
  <si>
    <t>is_alllprev</t>
  </si>
  <si>
    <t>Provisions during the quarter</t>
  </si>
  <si>
    <t>is_provision</t>
  </si>
  <si>
    <t>Net charge-offs during the quarter</t>
  </si>
  <si>
    <t>Other ALLL Changes</t>
  </si>
  <si>
    <t>ALLL, current quarter</t>
  </si>
  <si>
    <t>is_alll</t>
  </si>
  <si>
    <t>PRE-PROVISION NET REVENUE</t>
  </si>
  <si>
    <t>Net interest income</t>
  </si>
  <si>
    <t>is_netintinc</t>
  </si>
  <si>
    <t>PPNR Projections Worksheet Item11</t>
  </si>
  <si>
    <t>Noninterest income</t>
  </si>
  <si>
    <t>is_nonintinc</t>
  </si>
  <si>
    <t>PPNR Projections Worksheet Item 22</t>
  </si>
  <si>
    <t>Noninterest expense</t>
  </si>
  <si>
    <t>is_nonintexp</t>
  </si>
  <si>
    <t>PPNR Projections Worksheet Item 31</t>
  </si>
  <si>
    <t>Pre-Provision Net Revenue</t>
  </si>
  <si>
    <t>CONDENSED INCOME STATEMENT</t>
  </si>
  <si>
    <t>Other Losses, including goodwill impairment and fair value adjustment for firm's own debt. (Describe in supporting documentation)</t>
  </si>
  <si>
    <t>One time income and (expense) items not included in PPNR</t>
  </si>
  <si>
    <t>PPNR Projections Worksheet, Item 36 minus Item 37</t>
  </si>
  <si>
    <t>Realized Gains (Losses) on held-to-maturity securities</t>
  </si>
  <si>
    <t>is_htm</t>
  </si>
  <si>
    <t>Realized Gains (Losses) on available-for-sale securities</t>
  </si>
  <si>
    <t>is_afs</t>
  </si>
  <si>
    <t>Memo: Provision for unfunded off-balance sheet credit exposures</t>
  </si>
  <si>
    <t>Income (loss) before taxes and extraordinary items</t>
  </si>
  <si>
    <t>is_pretaxextrainc</t>
  </si>
  <si>
    <t>Applicable income taxes (foreign and domestic)</t>
  </si>
  <si>
    <t>is_taxes</t>
  </si>
  <si>
    <t>Income (loss) before extraordinary items and other adjustments</t>
  </si>
  <si>
    <t>is_preextrainc</t>
  </si>
  <si>
    <t>Extraordinary items and other adjustments, net of income taxes</t>
  </si>
  <si>
    <t>is_extra</t>
  </si>
  <si>
    <t>is_minornetinc</t>
  </si>
  <si>
    <t>Net income (loss) attributable to minority interests</t>
  </si>
  <si>
    <t>is_minorinc</t>
  </si>
  <si>
    <t>is_netinc</t>
  </si>
  <si>
    <t>Effective Tax Rate (%)</t>
  </si>
  <si>
    <t>REPURCHASE RESERVE/LIABILITY FOR REPS AND WARRANTIES</t>
  </si>
  <si>
    <t>Reserve, prior quarter</t>
  </si>
  <si>
    <r>
      <t xml:space="preserve">Provisions during the quarter </t>
    </r>
    <r>
      <rPr>
        <b/>
        <i/>
        <sz val="11"/>
        <rFont val="Calibri"/>
        <family val="2"/>
      </rPr>
      <t>(included in PPNR or other revenue)</t>
    </r>
  </si>
  <si>
    <t>Net charges during the quarter</t>
  </si>
  <si>
    <t>Reserve, current quarter</t>
  </si>
  <si>
    <r>
      <t xml:space="preserve">Line item of </t>
    </r>
    <r>
      <rPr>
        <b/>
        <i/>
        <sz val="11"/>
        <rFont val="Calibri"/>
        <family val="2"/>
      </rPr>
      <t>PPNR Submission Worksheet</t>
    </r>
    <r>
      <rPr>
        <b/>
        <sz val="11"/>
        <rFont val="Calibri"/>
        <family val="2"/>
      </rPr>
      <t xml:space="preserve"> where repurchase provision is recorded</t>
    </r>
  </si>
  <si>
    <t>The following cells provide checks of the internal consistency of the projected capital schedules.  Please ensure that these cells are all "TRUE" before the worksheet is submitted.</t>
  </si>
  <si>
    <t>Other Non-Interest Expense</t>
  </si>
  <si>
    <t>Non-Interest Income - Retail and Small Business</t>
  </si>
  <si>
    <t>Non-Interest Income - Commercial Lending</t>
  </si>
  <si>
    <t>Non-Interest Income - Investment Banking</t>
  </si>
  <si>
    <t>Non-Interest Income - Sales and Trading</t>
  </si>
  <si>
    <t>Non-Interest Income - Investment Management</t>
  </si>
  <si>
    <t>Non-Interest Income - Investment Services</t>
  </si>
  <si>
    <t>Non-Interest Income - Treasury Services</t>
  </si>
  <si>
    <t>Non-Interest Income - Insurance Services</t>
  </si>
  <si>
    <t>Non-Interest Income - Retirement / Corporate Benefits Products</t>
  </si>
  <si>
    <t>Non-Interest Income - Corporate / Other</t>
  </si>
  <si>
    <t>Operational Risk Expense</t>
  </si>
  <si>
    <t>Litigation and Penalties Expense</t>
  </si>
  <si>
    <t>Professional and Outside Service Expense</t>
  </si>
  <si>
    <t>Other: Provide Explanation in the Memo</t>
  </si>
  <si>
    <t>N/A</t>
  </si>
  <si>
    <t>Summary Submission Cover Sheet</t>
  </si>
  <si>
    <t>Please ensure that the data submitted in this Summary Template match what was submitted in other data templates.</t>
  </si>
  <si>
    <t>Please do not change the structure of this workbook.</t>
  </si>
  <si>
    <t>Source:</t>
  </si>
  <si>
    <t>Submission Date (MM/DD/YYYY):</t>
  </si>
  <si>
    <t>When Received:</t>
  </si>
  <si>
    <t>Please indicate the scenario associated with this submission using the following drop-down menu:</t>
  </si>
  <si>
    <t>Briefly describe the scenario below:</t>
  </si>
  <si>
    <t>Bank</t>
  </si>
  <si>
    <t>Bank Additional Scenario 1</t>
  </si>
  <si>
    <t>Bank Additional Scenario 2</t>
  </si>
  <si>
    <t>Bank Additional Scenario 3</t>
  </si>
  <si>
    <t>Bank Additional Scenario 4</t>
  </si>
  <si>
    <t>Bank Additional Scenario 5</t>
  </si>
  <si>
    <t>Bank Additional Scenario 6</t>
  </si>
  <si>
    <t>Bank Additional Scenario 7</t>
  </si>
  <si>
    <t>Bank Additional Scenario 8</t>
  </si>
  <si>
    <t>Bank Additional Scenario 9</t>
  </si>
  <si>
    <t>Bank Additional Scenario 10</t>
  </si>
  <si>
    <t>riad4230</t>
  </si>
  <si>
    <t>riadc233 less riad5523</t>
  </si>
  <si>
    <t>riad3521</t>
  </si>
  <si>
    <t>To build/decrease Item 47 (rconb557) in Balance Sheet.</t>
  </si>
  <si>
    <t>riad4302</t>
  </si>
  <si>
    <t>riad4320</t>
  </si>
  <si>
    <t>Net income (loss) attributable to bank and minority interests</t>
  </si>
  <si>
    <t>Net income (loss) attributable to bank</t>
  </si>
  <si>
    <t>Item 57 less item 58 = riad4340 (must match item 4 on the Capital Worksheet)</t>
  </si>
  <si>
    <t>riadg103</t>
  </si>
  <si>
    <t>Net income attributable to bank</t>
  </si>
  <si>
    <t>Assets</t>
  </si>
  <si>
    <t>Held to Maturity (HTM)</t>
  </si>
  <si>
    <t>bs_htm</t>
  </si>
  <si>
    <t>Available for Sale (AFS)</t>
  </si>
  <si>
    <t>bs_afs</t>
  </si>
  <si>
    <t>LOANS</t>
  </si>
  <si>
    <t>Real Estate Loans</t>
  </si>
  <si>
    <t>bs_lnre</t>
  </si>
  <si>
    <t>First Lien Mortgages (In Domestic Offices)</t>
  </si>
  <si>
    <t>bs_first</t>
  </si>
  <si>
    <t>Second / Junior Lien Mortgages (In Domestic Offices)</t>
  </si>
  <si>
    <t>bs_closed</t>
  </si>
  <si>
    <t>bs_heloc</t>
  </si>
  <si>
    <t>CRE Loans (In Domestic Offices)</t>
  </si>
  <si>
    <t>bs_const</t>
  </si>
  <si>
    <t>bs_multi</t>
  </si>
  <si>
    <t>bs_nfnr</t>
  </si>
  <si>
    <t>Owner-Occupied</t>
  </si>
  <si>
    <t>bs_nfnr_ownocc</t>
  </si>
  <si>
    <t>Loans Secured by Farmland (In Domestic Offices)</t>
  </si>
  <si>
    <t>bs_farm</t>
  </si>
  <si>
    <t>Real Estate Loans Not in Domestic Offices</t>
  </si>
  <si>
    <t>bs_fgnre</t>
  </si>
  <si>
    <t>bs_cards</t>
  </si>
  <si>
    <t>bs_auto</t>
  </si>
  <si>
    <t>Loans to Foreign Governments</t>
  </si>
  <si>
    <t>bs_fgngov</t>
  </si>
  <si>
    <t>Agricultural Loans</t>
  </si>
  <si>
    <t>bs_agric</t>
  </si>
  <si>
    <t>bs_seclend</t>
  </si>
  <si>
    <t>bs_dep</t>
  </si>
  <si>
    <t>All Other Loans and Leases</t>
  </si>
  <si>
    <t>bs_othoth</t>
  </si>
  <si>
    <t>Total Loans and Leases</t>
  </si>
  <si>
    <t>bs_total_loans</t>
  </si>
  <si>
    <t>Unearned Income on Loans</t>
  </si>
  <si>
    <t>bs_unearnedinc</t>
  </si>
  <si>
    <t>Allowance for Loan and Lease Losses</t>
  </si>
  <si>
    <t>bs_alll</t>
  </si>
  <si>
    <t xml:space="preserve">Loans and Leases (Held for Investment and Held for Sale), Net of Unearned Income and Allowance for Loan and Lease Losses </t>
  </si>
  <si>
    <t>bs_loans_net</t>
  </si>
  <si>
    <t>TRADING</t>
  </si>
  <si>
    <t>Trading Assets</t>
  </si>
  <si>
    <t>bs_trading</t>
  </si>
  <si>
    <t>INTANGIBLES</t>
  </si>
  <si>
    <t>Goodwill</t>
  </si>
  <si>
    <t>bs_goodwill</t>
  </si>
  <si>
    <t>Mortgage Servicing Rights</t>
  </si>
  <si>
    <t>bs_msr</t>
  </si>
  <si>
    <t>Purchased Credit Card Relationships and Nonmortgage Servicing Rights</t>
  </si>
  <si>
    <t>bs_pccr</t>
  </si>
  <si>
    <t>All Other Identifiable Intangible Assets</t>
  </si>
  <si>
    <t>bs_othintang</t>
  </si>
  <si>
    <t>Total Intangible Assets</t>
  </si>
  <si>
    <t>bs_intang</t>
  </si>
  <si>
    <t>OTHER</t>
  </si>
  <si>
    <t>Other Assets</t>
  </si>
  <si>
    <t>bs_othass</t>
  </si>
  <si>
    <t>Total Assets</t>
  </si>
  <si>
    <t>bs_total_assets</t>
  </si>
  <si>
    <t>Liabilities</t>
  </si>
  <si>
    <t>Deposits</t>
  </si>
  <si>
    <t>bs_deposits</t>
  </si>
  <si>
    <t>Trading Liabilities</t>
  </si>
  <si>
    <t>bs_tradliab</t>
  </si>
  <si>
    <t>Subordinated Notes Payable to Unconsolidated Trusts Issuing TruPS and TruPS Issued by Consolidated Special Purpose Entities</t>
  </si>
  <si>
    <t>bs_subnote</t>
  </si>
  <si>
    <t>bhckc699</t>
  </si>
  <si>
    <t>Other Liabilities</t>
  </si>
  <si>
    <t>bs_othliab</t>
  </si>
  <si>
    <t>Memo: Allowance for off-balance sheet credit exposures</t>
  </si>
  <si>
    <t>bs_obs_allowance</t>
  </si>
  <si>
    <t>Total Liabilities</t>
  </si>
  <si>
    <t>bs_total_liab</t>
  </si>
  <si>
    <t>Equity Capital</t>
  </si>
  <si>
    <t>Perpetual Preferred Stock and Related Surplus</t>
  </si>
  <si>
    <t>bs_pref</t>
  </si>
  <si>
    <t>Common Stock (Par Value)</t>
  </si>
  <si>
    <t>bs_common</t>
  </si>
  <si>
    <t>Surplus (Exclude All Surplus Related to Preferred Stock)</t>
  </si>
  <si>
    <t>bs_surplus</t>
  </si>
  <si>
    <t>Retained Earnings</t>
  </si>
  <si>
    <t>bs_re</t>
  </si>
  <si>
    <t>Accumulated Other Comprehensive Income (AOCI)</t>
  </si>
  <si>
    <t>bs_aoci</t>
  </si>
  <si>
    <t>Other Equity Capital Components</t>
  </si>
  <si>
    <t>bs_othequity</t>
  </si>
  <si>
    <t>bs_bhc_equity</t>
  </si>
  <si>
    <t>Noncontrolling (Minority) Interests in Consolidated Subsidiaries</t>
  </si>
  <si>
    <t>bs_minorint</t>
  </si>
  <si>
    <t>Total Equity Capital</t>
  </si>
  <si>
    <t>bs_total_equity</t>
  </si>
  <si>
    <t>Other</t>
  </si>
  <si>
    <t>Unused Commercial Lending Commitments and Letters of Credit</t>
  </si>
  <si>
    <t>bs_commit</t>
  </si>
  <si>
    <t>The following cells provide checks of the internal consistency of the projected schedules.  Please ensure that these cells are all "TRUE" before the worksheet is submitted.</t>
  </si>
  <si>
    <t>Balance Sheet</t>
  </si>
  <si>
    <t xml:space="preserve"> </t>
  </si>
  <si>
    <t>riad1754</t>
  </si>
  <si>
    <t>riad1773</t>
  </si>
  <si>
    <t>rcon5367</t>
  </si>
  <si>
    <t>rcon5368</t>
  </si>
  <si>
    <t>rcon1797</t>
  </si>
  <si>
    <t>rcon1460</t>
  </si>
  <si>
    <t>rcon1420</t>
  </si>
  <si>
    <t>rcfdb538</t>
  </si>
  <si>
    <t>rcfdk137</t>
  </si>
  <si>
    <t>Include rcfdf162</t>
  </si>
  <si>
    <t>rcfd2081</t>
  </si>
  <si>
    <t>rcfd2123</t>
  </si>
  <si>
    <t>rcfd3123</t>
  </si>
  <si>
    <t>rcfd3545</t>
  </si>
  <si>
    <t>rcfd3163</t>
  </si>
  <si>
    <t>rcfd3164</t>
  </si>
  <si>
    <t>rcfdb026</t>
  </si>
  <si>
    <t>rcfd5507</t>
  </si>
  <si>
    <t>rcfd0081 + rcfd0395 + rcfd0397 + rconb987 + rcfdb989 + rcfd2145 + rcfd2150 + rcfd2130 + rcfd3656 + rcfd2160</t>
  </si>
  <si>
    <t>rcfd3230</t>
  </si>
  <si>
    <t>rcfdb530</t>
  </si>
  <si>
    <t>rcfda130</t>
  </si>
  <si>
    <t>rcfd3000</t>
  </si>
  <si>
    <t>rcfd590</t>
  </si>
  <si>
    <t>rcon1545</t>
  </si>
  <si>
    <t>rconj454</t>
  </si>
  <si>
    <t>rconj451 + rcon2165 + rconf163</t>
  </si>
  <si>
    <t>Loans to nondepository financial institutions</t>
  </si>
  <si>
    <t>Obligations of states and political subdivisions</t>
  </si>
  <si>
    <t>rcfd2107</t>
  </si>
  <si>
    <t>rconf160</t>
  </si>
  <si>
    <t>rconf158 + rconf159</t>
  </si>
  <si>
    <t>rconf160 + rconf161</t>
  </si>
  <si>
    <t>rcon6631 + rcon6636 + rcfn6631 + rcfn6636</t>
  </si>
  <si>
    <t>rcfd548</t>
  </si>
  <si>
    <t xml:space="preserve">rconb993 + rcfdb995 + rcfd3190 </t>
  </si>
  <si>
    <t>rconb557</t>
  </si>
  <si>
    <t>rcfd3838</t>
  </si>
  <si>
    <t>rcfd3839</t>
  </si>
  <si>
    <t>rcfd3632</t>
  </si>
  <si>
    <t>Total Bank Equity Capital</t>
  </si>
  <si>
    <t>Please note that unlike Call Report reporting, all actual and projected income statement figures should be reported on a quarterly basis, and not on a cumulative basis.</t>
  </si>
  <si>
    <t>Bank Equity Capital</t>
  </si>
  <si>
    <t>rcfd164 + rcfdf165 + rcfd457 + rcfdj458 + rcfdj459 + rcfd3819 + rcfd3821 + rcfd3411</t>
  </si>
  <si>
    <t>riad3196</t>
  </si>
  <si>
    <t>Schedule HI-A—Changes in Bank Holding Company Equity Capital</t>
  </si>
  <si>
    <t>rk_equityprev</t>
  </si>
  <si>
    <t>Effect of changes in accounting principles and corrections of material accounting errors</t>
  </si>
  <si>
    <t>rk_acctchanges</t>
  </si>
  <si>
    <t>Balance end of previous QUARTER as restated (sum of items 1 and 2)</t>
  </si>
  <si>
    <t>rk_equityrestatedprev</t>
  </si>
  <si>
    <t>rk_netinc</t>
  </si>
  <si>
    <t>rk_treassale</t>
  </si>
  <si>
    <t>rk_treaspurch</t>
  </si>
  <si>
    <t>Changes incident to business combinations, net</t>
  </si>
  <si>
    <t>rk_combo_net</t>
  </si>
  <si>
    <t>Cash dividends declared on preferred stock</t>
  </si>
  <si>
    <t>rk_prefdiv</t>
  </si>
  <si>
    <t>Cash dividends declared on common stock</t>
  </si>
  <si>
    <t>rk_commondiv</t>
  </si>
  <si>
    <t>Other comprehensive income</t>
  </si>
  <si>
    <t>rk_aoci</t>
  </si>
  <si>
    <t>Change in the offsetting debit to the liability for Employee Stock Ownership Plan (ESOP) debt guaranteed by the bank holding company</t>
  </si>
  <si>
    <t>rk_esopliab</t>
  </si>
  <si>
    <t>bhck4591</t>
  </si>
  <si>
    <t>rk_othadj</t>
  </si>
  <si>
    <t>rk_equitycurr</t>
  </si>
  <si>
    <t>Schedule HC-R—Regulatory Capital</t>
  </si>
  <si>
    <t>Tier 1 capital</t>
  </si>
  <si>
    <t>Net unrealized gains (losses) on available-for-sale securities (if a gain, report as a positive value; if a loss, report as a negative value)</t>
  </si>
  <si>
    <t>rk_afssecgain</t>
  </si>
  <si>
    <t>Net unrealized loss on available-for-sale equity securities (report loss as a positive value)</t>
  </si>
  <si>
    <t>rk_afseqtyloss</t>
  </si>
  <si>
    <t>Accumulated net gains (losses) on cash flow hedges (if a gain, report as a positive value; if a loss, report as a negative value)</t>
  </si>
  <si>
    <t>rk_cashgain</t>
  </si>
  <si>
    <t>Nonqualifying perpetual preferred stock</t>
  </si>
  <si>
    <t>rk_nonqual_pref</t>
  </si>
  <si>
    <t>rk_qual_minorint</t>
  </si>
  <si>
    <t>Qualifying restricted core capital elements (other than cumulative perpetual preferred stock)</t>
  </si>
  <si>
    <t>rk_qual_core</t>
  </si>
  <si>
    <t>bhckg215</t>
  </si>
  <si>
    <t>Qualifying mandatory convertible preferred securities of internationally active bank holding companies</t>
  </si>
  <si>
    <t>rk_qual_convert</t>
  </si>
  <si>
    <t>bhckg216</t>
  </si>
  <si>
    <t>Disallowed goodwill and other disallowed intangible assets</t>
  </si>
  <si>
    <t>rk_disallow_intang</t>
  </si>
  <si>
    <t>Cumulative change in fair value of all financial liabilities accounted for under a fair value option that is included in retained earnings and is attributable to changes in the bank holding company's own creditworthiness (if a net gain, report as a positive value; if a net loss, report as a negative value)</t>
  </si>
  <si>
    <t xml:space="preserve">Certificate Number: </t>
  </si>
  <si>
    <t>rk_fvchange</t>
  </si>
  <si>
    <t>rk_tier1subtot</t>
  </si>
  <si>
    <t>Disallowed servicing assets and purchased credit card relationships</t>
  </si>
  <si>
    <t>rk_disallow_servass</t>
  </si>
  <si>
    <t>Disallowed deferred tax assets</t>
  </si>
  <si>
    <t>rk_disallow_dta</t>
  </si>
  <si>
    <t>Other additions to (deductions from) Tier 1 capital**</t>
  </si>
  <si>
    <t>rk_othtier1</t>
  </si>
  <si>
    <t>rk_tier1</t>
  </si>
  <si>
    <t>Total risk-weighted assets</t>
  </si>
  <si>
    <t>rk_rwa</t>
  </si>
  <si>
    <t>REGULATORY CAPITAL AND RATIOS</t>
  </si>
  <si>
    <t>Tier 1 Common Capital***</t>
  </si>
  <si>
    <t>rk_tier1_comm</t>
  </si>
  <si>
    <t>Tier 1 Capital</t>
  </si>
  <si>
    <t>Total Risk-Based Capital</t>
  </si>
  <si>
    <t>rk_totalrbc</t>
  </si>
  <si>
    <t>Risk-Weighted Assets</t>
  </si>
  <si>
    <t>Average Total Assets for Leverage Capital Purposes</t>
  </si>
  <si>
    <t>rk_avgass</t>
  </si>
  <si>
    <t>Tier 1 Common Ratio (%)</t>
  </si>
  <si>
    <t>Tier 1 Common/RWA*100</t>
  </si>
  <si>
    <t>Tier 1 Ratio (%)</t>
  </si>
  <si>
    <t>Tier 1 Capital/RWA*100</t>
  </si>
  <si>
    <t>Total Risk-Based Capital Ratio (%)</t>
  </si>
  <si>
    <t>Total Risk-Based Capital/RWA*100</t>
  </si>
  <si>
    <t>Tier 1 Leverage Ratio (%)</t>
  </si>
  <si>
    <t>Tier 1 Capital/Average Total Assets*100</t>
  </si>
  <si>
    <t>Schedule HC-R — Memoranda</t>
  </si>
  <si>
    <t>Preferred stock (including related surplus) eligible for inclusion in Tier 1 capital:</t>
  </si>
  <si>
    <t>Noncumulative perpetual preferred stock</t>
  </si>
  <si>
    <t>rk_pref_noncum</t>
  </si>
  <si>
    <t>bhck5479</t>
  </si>
  <si>
    <t>Other noncumulative preferred stock eligible for inclusion in Tier 1 capital (e.g., REIT preferred securities)</t>
  </si>
  <si>
    <t>rk_pref_other_noncum</t>
  </si>
  <si>
    <t>bhckc498</t>
  </si>
  <si>
    <t>Other cumulative preferred stock eligible for inclusion in Tier 1 capital (excluding TruPS)</t>
  </si>
  <si>
    <t>rk_pref_cum</t>
  </si>
  <si>
    <t>bhcka507</t>
  </si>
  <si>
    <t>Treasury stock (including offsetting debit to the liability for ESOP debt):</t>
  </si>
  <si>
    <t>In the form of perpetual preferred stock</t>
  </si>
  <si>
    <t>rk_treas_pref</t>
  </si>
  <si>
    <t>bhck5483</t>
  </si>
  <si>
    <t>In the form of common stock</t>
  </si>
  <si>
    <t>rk_treas_common</t>
  </si>
  <si>
    <t>bhck5484</t>
  </si>
  <si>
    <t>Restricted core capital elements included in Tier 1 capital:</t>
  </si>
  <si>
    <t>Qualifying Class B noncontrolling (minority) interest</t>
  </si>
  <si>
    <t>rk_restrict_classb</t>
  </si>
  <si>
    <t>bhckg219</t>
  </si>
  <si>
    <t>Qualifying Class C noncontrolling (minority) interest)</t>
  </si>
  <si>
    <t>rk_restrict_classc</t>
  </si>
  <si>
    <t>bhckg220</t>
  </si>
  <si>
    <t>Qualifying cumulative perpetual preferred stock</t>
  </si>
  <si>
    <t>rk_restrict_pref_cum</t>
  </si>
  <si>
    <t>bhck5990</t>
  </si>
  <si>
    <t>Qualifying TruPS</t>
  </si>
  <si>
    <t>rk_restrict_qual_trups</t>
  </si>
  <si>
    <t>bhckc502</t>
  </si>
  <si>
    <t>Goodwill net of any associated deferred tax liability</t>
  </si>
  <si>
    <t>rk_goodwill_net</t>
  </si>
  <si>
    <t>bhckg221</t>
  </si>
  <si>
    <t>Schedule HC-F—Other Assets</t>
  </si>
  <si>
    <t>Net deferred tax assets</t>
  </si>
  <si>
    <t>rk_dta_net</t>
  </si>
  <si>
    <t>Schedule HC-G—Other Liabilities</t>
  </si>
  <si>
    <t>Net deferred tax liabilities</t>
  </si>
  <si>
    <t>rk_dtl_net</t>
  </si>
  <si>
    <t>Schedule HC-M—Memoranda</t>
  </si>
  <si>
    <t>Total number of bank holding company common shares outstanding</t>
  </si>
  <si>
    <t>rk_commonshrs</t>
  </si>
  <si>
    <t>bhck3459</t>
  </si>
  <si>
    <t>Issuances associated with the U.S. Department of Treasury Capital Purchase Program:</t>
  </si>
  <si>
    <t>Senior perpetual preferred stock or similar items</t>
  </si>
  <si>
    <t>rk_tarp_pref</t>
  </si>
  <si>
    <t>bhckg234</t>
  </si>
  <si>
    <t>Warrants to purchase common stock or similar items</t>
  </si>
  <si>
    <t>rk_tarp_warr</t>
  </si>
  <si>
    <t>bhckg235</t>
  </si>
  <si>
    <t>Disallowed Deferred Tax Assets Calculation (Schedule HC-R Instructions)</t>
  </si>
  <si>
    <t>(a) Enter the tier 1 subtotal</t>
  </si>
  <si>
    <t>(b) Enter 10% of the tier 1 subtotal</t>
  </si>
  <si>
    <t>(c) Enter the amount of of deferred tax assets to be used when calculating the regulatory capital limit</t>
  </si>
  <si>
    <t>(d) Enter the amount of taxes previously paid that the bank holding company could recover through loss carrybacks if the bank holding company’s temporary differences (both deductible and taxable) fully reverse at the report date****</t>
  </si>
  <si>
    <t>(e) Amount of deferred tax assets that is dependent upon future taxable income</t>
  </si>
  <si>
    <t>(f) Enter the portion of (e) that the bank holding company could realize within the next 12 months based on its projected future taxable income. Future taxable income should not include net operating loss carryforwards to be used during the next 12 months or existing temporary differences that are expected to reverse over the next 12 months</t>
  </si>
  <si>
    <t>(g) Enter minimum of (f) and (b)</t>
  </si>
  <si>
    <t>Supplemental Capital Action Information (report in $Millions unless otherwise noted)******</t>
  </si>
  <si>
    <t>Common shares outstanding (Millions)</t>
  </si>
  <si>
    <t>Common dividends per share ($)</t>
  </si>
  <si>
    <t>Issuance of common stock for employee compensation</t>
  </si>
  <si>
    <t>Other issuance of common stock</t>
  </si>
  <si>
    <t>Total issuance of common stock</t>
  </si>
  <si>
    <t>Share repurchases to offset issuance for employee compensation</t>
  </si>
  <si>
    <t>Other share repurchase</t>
  </si>
  <si>
    <t>Total share repurchases</t>
  </si>
  <si>
    <t>(*)</t>
  </si>
  <si>
    <t>Please break out and explain below other adjustments to equity capital:</t>
  </si>
  <si>
    <t>(**)</t>
  </si>
  <si>
    <t>Please break out and explain below other additions to (deductions from) Tier 1 capital:</t>
  </si>
  <si>
    <t>(***)</t>
  </si>
  <si>
    <t>(****)</t>
  </si>
  <si>
    <t>Taxes paid during fiscal year ended 2009</t>
  </si>
  <si>
    <t>Taxes paid during fiscal year ended 2010</t>
  </si>
  <si>
    <t>Taxes paid during the 9 months ended 9/30/11</t>
  </si>
  <si>
    <t>(*****)</t>
  </si>
  <si>
    <t>Income (loss) reported to IRS on Schedule M3 (line 30) for fiscal year ended 2009</t>
  </si>
  <si>
    <t>Income (loss) reported to IRS on Schedule M3 (line 30) for fiscal year ended 2010</t>
  </si>
  <si>
    <t>(******)</t>
  </si>
  <si>
    <t>Please reconcile the Supplemental Capital Action and HI-A projections (i.e., allocate the capital actions among the HI-A buckets):</t>
  </si>
  <si>
    <t>Disallowed DTA</t>
  </si>
  <si>
    <t>y</t>
  </si>
  <si>
    <t>n</t>
  </si>
  <si>
    <t>riad3217</t>
  </si>
  <si>
    <t>riadb507</t>
  </si>
  <si>
    <t>riadb508</t>
  </si>
  <si>
    <t>Sale, conversion, acquisition, or retirement of capital stock, net (excluding treasury stock transactions)</t>
  </si>
  <si>
    <t>riad509</t>
  </si>
  <si>
    <t>Treasury stock transactions, net</t>
  </si>
  <si>
    <t>riadb510</t>
  </si>
  <si>
    <t>riad4356</t>
  </si>
  <si>
    <t>riad4470</t>
  </si>
  <si>
    <t>riad44760</t>
  </si>
  <si>
    <t>riadb511</t>
  </si>
  <si>
    <t>Other transactions with parent holding company (not included above)</t>
  </si>
  <si>
    <t>Total bank equity capital</t>
  </si>
  <si>
    <t>rcfdb588</t>
  </si>
  <si>
    <t>rcfd8434</t>
  </si>
  <si>
    <t>rcfda221</t>
  </si>
  <si>
    <t>rcfd4336</t>
  </si>
  <si>
    <t>Qualifying noncontrolling (minority) interests in consolidated subsidiaries</t>
  </si>
  <si>
    <t>rcfdb589</t>
  </si>
  <si>
    <t>riadb590</t>
  </si>
  <si>
    <t>riadf264</t>
  </si>
  <si>
    <t>riadc227</t>
  </si>
  <si>
    <t>rcfdb591</t>
  </si>
  <si>
    <t>rcfd5610</t>
  </si>
  <si>
    <t>rcfdb592</t>
  </si>
  <si>
    <t>rcfd8274</t>
  </si>
  <si>
    <t>rcfda223</t>
  </si>
  <si>
    <t>rcfda224</t>
  </si>
  <si>
    <t>rcfd3792</t>
  </si>
  <si>
    <t>rcfd3049</t>
  </si>
  <si>
    <t>rcfd2148</t>
  </si>
  <si>
    <t>RI-A bank equity capital vs bank equity capital</t>
  </si>
  <si>
    <t xml:space="preserve">Tier 1 common is calculated as Tier 1 capital less non-common elements, including perpetual preferred stock and related surplus and minority interest in subsidiaries.  </t>
  </si>
  <si>
    <t>Total bank equity capital most recently reported for the end of previous QUARTER</t>
  </si>
  <si>
    <t xml:space="preserve">Net income (loss) attributable to bank </t>
  </si>
  <si>
    <t>riad4415</t>
  </si>
  <si>
    <t>Q1 2014</t>
  </si>
  <si>
    <t>Q2 2014</t>
  </si>
  <si>
    <t>Q3 2014</t>
  </si>
  <si>
    <t>Q4 2014</t>
  </si>
  <si>
    <t>WARNING: MACROS MUST BE ENABLED TO USE THIS SCHEDULE</t>
  </si>
  <si>
    <t>Specify reporting designation for net interest income HERE</t>
  </si>
  <si>
    <t>Please indicate if deposits are one-third or more of total liabilities</t>
  </si>
  <si>
    <t>Amounts in $Mil</t>
  </si>
  <si>
    <t>THIS COLUMN HAS BEEN HIDDEN BECAUSE THE APPROPRIATE PERIODS TO CAPTURE IS UNKNOWN</t>
  </si>
  <si>
    <t>Amounts in $ Mil</t>
  </si>
  <si>
    <t xml:space="preserve">Projected </t>
  </si>
  <si>
    <t>2012 Projections</t>
  </si>
  <si>
    <t>2013 Projections</t>
  </si>
  <si>
    <t>Net Interest Income by Business Segment:</t>
  </si>
  <si>
    <t>Retail and Small Business</t>
  </si>
  <si>
    <t>Domestic (7)</t>
  </si>
  <si>
    <t>1A</t>
  </si>
  <si>
    <t>Credit Cards (7)</t>
  </si>
  <si>
    <t>1B</t>
  </si>
  <si>
    <t>Mortgages (7)</t>
  </si>
  <si>
    <t>1C</t>
  </si>
  <si>
    <t>Home Equity (7)</t>
  </si>
  <si>
    <t>1D</t>
  </si>
  <si>
    <t>Retail and Small Business Banking (7)</t>
  </si>
  <si>
    <t>Primary Net Interest Income</t>
  </si>
  <si>
    <t>1E</t>
  </si>
  <si>
    <t>Other Retail and Small Business (7)</t>
  </si>
  <si>
    <t>Supplementary Net Interest Income</t>
  </si>
  <si>
    <t>1F</t>
  </si>
  <si>
    <t>International Retail and Small Business (7)</t>
  </si>
  <si>
    <t>Commercial Lending</t>
  </si>
  <si>
    <t>Investment Banking</t>
  </si>
  <si>
    <t>Sales and Trading</t>
  </si>
  <si>
    <t>Investment Management</t>
  </si>
  <si>
    <t>Yes, deposits are one-third or more of total liabilities</t>
  </si>
  <si>
    <t>Investment Services</t>
  </si>
  <si>
    <t>No, deposits are less than one-third of total liabilities</t>
  </si>
  <si>
    <t>Treasury Services</t>
  </si>
  <si>
    <t>Insurance Services</t>
  </si>
  <si>
    <t>Retirement / Corporate Benefits Products</t>
  </si>
  <si>
    <t>Corporate / Other</t>
  </si>
  <si>
    <t>Total Net Interest Income (1)</t>
  </si>
  <si>
    <t>Non Interest Income by Business Segment:</t>
  </si>
  <si>
    <t>Domestic</t>
  </si>
  <si>
    <t>12A</t>
  </si>
  <si>
    <t>12B</t>
  </si>
  <si>
    <t>Mortgages and Home Equity</t>
  </si>
  <si>
    <t>12C</t>
  </si>
  <si>
    <t>Retail and Small Business Banking</t>
  </si>
  <si>
    <t>12D</t>
  </si>
  <si>
    <t>Other Retail and Small Business</t>
  </si>
  <si>
    <t>12E</t>
  </si>
  <si>
    <t>International Retail and Small Business</t>
  </si>
  <si>
    <t>14A</t>
  </si>
  <si>
    <t>Advisory</t>
  </si>
  <si>
    <t>14B</t>
  </si>
  <si>
    <t>Equity Underwriting</t>
  </si>
  <si>
    <t>14C</t>
  </si>
  <si>
    <t>Debt Underwriting</t>
  </si>
  <si>
    <t>14D</t>
  </si>
  <si>
    <t>Corporate Lending</t>
  </si>
  <si>
    <t>14E</t>
  </si>
  <si>
    <t>Merchant Banking / Private Equity</t>
  </si>
  <si>
    <t>Sales and Trading (10)</t>
  </si>
  <si>
    <t>15A</t>
  </si>
  <si>
    <t>Equities</t>
  </si>
  <si>
    <t>15B</t>
  </si>
  <si>
    <t>Fixed Revenues</t>
  </si>
  <si>
    <t>15C</t>
  </si>
  <si>
    <t>Commodities</t>
  </si>
  <si>
    <t>15D</t>
  </si>
  <si>
    <t>Prime Brokerage</t>
  </si>
  <si>
    <t>16A</t>
  </si>
  <si>
    <t>Asset Management</t>
  </si>
  <si>
    <t>16B</t>
  </si>
  <si>
    <t>Wealth Management / Private Banking</t>
  </si>
  <si>
    <t>17A</t>
  </si>
  <si>
    <t>Asset Servicing</t>
  </si>
  <si>
    <t>17B</t>
  </si>
  <si>
    <t>Issuer Services</t>
  </si>
  <si>
    <t>17C</t>
  </si>
  <si>
    <t>Other Investment Services</t>
  </si>
  <si>
    <t>Total Non-Interest Income (2) (3)</t>
  </si>
  <si>
    <t>Optional Immaterial Segment Revenues (9)</t>
  </si>
  <si>
    <t>Total Revenues</t>
  </si>
  <si>
    <t>Non Interest Expense by Business Segment:</t>
  </si>
  <si>
    <t>Compensation Expense (8)</t>
  </si>
  <si>
    <t>Base Pay</t>
  </si>
  <si>
    <t>25A</t>
  </si>
  <si>
    <t>Salary Expense (cash incl. deferred)</t>
  </si>
  <si>
    <t>25B</t>
  </si>
  <si>
    <t>Benefits Expense</t>
  </si>
  <si>
    <t>25C</t>
  </si>
  <si>
    <t>Stock Based Compensation</t>
  </si>
  <si>
    <t>25D</t>
  </si>
  <si>
    <t>Variable Pay (cash and stock, current and deferred)</t>
  </si>
  <si>
    <t>Litigation Expense &amp; Penalties (list only if not included in item 26)</t>
  </si>
  <si>
    <t>Occupancy Expense</t>
  </si>
  <si>
    <r>
      <t xml:space="preserve">Other Non-Interest Expense </t>
    </r>
    <r>
      <rPr>
        <b/>
        <sz val="11"/>
        <rFont val="Calibri"/>
        <family val="2"/>
      </rPr>
      <t>(4)(5)</t>
    </r>
  </si>
  <si>
    <t>Total Non-Interest Expense (2) (4)</t>
  </si>
  <si>
    <t>Projected PPNR [item 24 - item 31] (6)</t>
  </si>
  <si>
    <t>Valuation Adjustment for firm's own debt under fair value option (FVO)</t>
  </si>
  <si>
    <t>Loss resulting from trading shock exercise (if applicable) (11)</t>
  </si>
  <si>
    <t>Goodwill Impairment</t>
  </si>
  <si>
    <r>
      <t xml:space="preserve">One Time Items - Revenues </t>
    </r>
    <r>
      <rPr>
        <b/>
        <sz val="11"/>
        <rFont val="Calibri"/>
        <family val="2"/>
      </rPr>
      <t>(2)</t>
    </r>
  </si>
  <si>
    <r>
      <t xml:space="preserve">One Time Items - Expenses </t>
    </r>
    <r>
      <rPr>
        <b/>
        <sz val="11"/>
        <rFont val="Calibri"/>
        <family val="2"/>
      </rPr>
      <t>(2)</t>
    </r>
  </si>
  <si>
    <r>
      <t xml:space="preserve">Footnotes to the </t>
    </r>
    <r>
      <rPr>
        <b/>
        <i/>
        <sz val="11"/>
        <color indexed="8"/>
        <rFont val="Calibri"/>
        <family val="2"/>
      </rPr>
      <t>PPNR Submission Worksheet</t>
    </r>
  </si>
  <si>
    <t>(1)</t>
  </si>
  <si>
    <t xml:space="preserve">Amount should equal item 37 of the Net Interest Income Worksheet, if completed. </t>
  </si>
  <si>
    <t>(2)</t>
  </si>
  <si>
    <t>One-time items are material non-recurring and infrequent items.  Exclude such items from items 22-23 and 31 and report in items 36 and 37. Examples of one time items include gains or losses on sales of business lines, gains or losses on extinguishment of debt, gains or losses on mergers / joint ventures, etc. Break out these excluded items here:</t>
  </si>
  <si>
    <t>One Time Items - Revenues</t>
  </si>
  <si>
    <t>One Time Items - Expense</t>
  </si>
  <si>
    <t>(3)</t>
  </si>
  <si>
    <t xml:space="preserve">Excludes Valuation Adjustment for firm's own debt under fair value option (FVO) and trading shock loss in items 33 and 34. </t>
  </si>
  <si>
    <t>(4)</t>
  </si>
  <si>
    <t xml:space="preserve">Excludes Goodwill Impairment included in item 35 </t>
  </si>
  <si>
    <t>(5)</t>
  </si>
  <si>
    <t>Provide a further break out of significant items included in Other Non-Interest Expense:</t>
  </si>
  <si>
    <t>(6)</t>
  </si>
  <si>
    <t xml:space="preserve">By definition, PPNR will calculate as Net Interest Income plus Non-Interest Income less Non-Interest Expense for both material and immaterial segments, excluding items broken out in items 33-37. Other items, such as one time items (included in note 2 above), will be separately considered. </t>
  </si>
  <si>
    <t>(7)</t>
  </si>
  <si>
    <t>Complete on a best efforts basis if the worksheet has been designated as "Supplementary Net Interest Income"</t>
  </si>
  <si>
    <t>(8)</t>
  </si>
  <si>
    <t>Report commissions in category which is most consistent with internal reporting practice and provide supporting documentation and data in the accompanying memo for FR Y-14A.</t>
  </si>
  <si>
    <t>(9)</t>
  </si>
  <si>
    <t>See instructions for guidance on related thresholds.</t>
  </si>
  <si>
    <t>(10)</t>
  </si>
  <si>
    <t>Exclude result of trading shock exercise (where applicable), as it is reported in item 34</t>
  </si>
  <si>
    <t>(11)</t>
  </si>
  <si>
    <t>BHCs should not report changes in value of the MSR asset or hedges within the trading book</t>
  </si>
  <si>
    <t>The following cells provide checks of the internal consistency of the PPNR Template schedules. Please ensure that these cells are all "TRUE," or "N/A" before the worksheet is submitted.</t>
  </si>
  <si>
    <t>Net Interest Income agrees between worksheets</t>
  </si>
  <si>
    <t>Immaterial revenues are less than or equal to 10% of total revenue</t>
  </si>
  <si>
    <t>2014 Projections</t>
  </si>
  <si>
    <r>
      <rPr>
        <b/>
        <sz val="11"/>
        <rFont val="Calibri"/>
        <family val="2"/>
      </rPr>
      <t xml:space="preserve">Instructions: </t>
    </r>
    <r>
      <rPr>
        <sz val="11"/>
        <rFont val="Calibri"/>
        <family val="2"/>
      </rPr>
      <t>Banks are to complete non shaded cells only; all shaded cells with embedded formulas will self populate.  For items designated as supplementary, Bank are to complete the items as designated in the instructions. Flow quarterly items should be reported by quarter, and not on a cumulative basis.</t>
    </r>
  </si>
  <si>
    <t>Instructions: All Banks for which deposits comprise one-third or more of total liabilities for any reported period must complete this worksheet. Banks are to complete non shaded cells only; all shaded cells with embedded formulas will self populate.  For items designated as supplementary, Banks are to complete the items as designated in the instructions. Flow quarterly items should be reported by quarter, and not on a cumulative basis.</t>
  </si>
  <si>
    <r>
      <rPr>
        <b/>
        <sz val="11"/>
        <rFont val="Calibri"/>
        <family val="2"/>
      </rPr>
      <t xml:space="preserve">Instructions: </t>
    </r>
    <r>
      <rPr>
        <sz val="11"/>
        <rFont val="Calibri"/>
        <family val="2"/>
      </rPr>
      <t xml:space="preserve">Banks are to complete non shaded cells only.  Flow quarterly items should be reported by quarter, and not on a cumulative basis. </t>
    </r>
  </si>
  <si>
    <t>Call Report Codes</t>
  </si>
  <si>
    <t>RIADC216</t>
  </si>
  <si>
    <r>
      <t xml:space="preserve">Average Interest-Bearing Asset Balances </t>
    </r>
    <r>
      <rPr>
        <b/>
        <sz val="11"/>
        <rFont val="Calibri"/>
        <family val="2"/>
      </rPr>
      <t>($ Mil)</t>
    </r>
    <r>
      <rPr>
        <b/>
        <i/>
        <sz val="11"/>
        <rFont val="Calibri"/>
        <family val="2"/>
      </rPr>
      <t xml:space="preserve"> </t>
    </r>
    <r>
      <rPr>
        <b/>
        <sz val="11"/>
        <rFont val="Calibri"/>
        <family val="2"/>
      </rPr>
      <t>(1)</t>
    </r>
  </si>
  <si>
    <t>2A</t>
  </si>
  <si>
    <t>Closed-End Junior Liens (5)</t>
  </si>
  <si>
    <t>2B</t>
  </si>
  <si>
    <t>Home Equity Lines Of Credit (HELOCs) (5)</t>
  </si>
  <si>
    <t>6A</t>
  </si>
  <si>
    <t>Auto Loans (5)</t>
  </si>
  <si>
    <t>6B</t>
  </si>
  <si>
    <t>Student Loans (5)</t>
  </si>
  <si>
    <t>6C</t>
  </si>
  <si>
    <t>Other (5)</t>
  </si>
  <si>
    <t>6D</t>
  </si>
  <si>
    <t>Small Business (Scored/Delinquency Managed) (5)</t>
  </si>
  <si>
    <t>Other Loans &amp; Leases</t>
  </si>
  <si>
    <t xml:space="preserve">Interest-Bearing Securities (AFS, HTM, and/or Trading Assets) </t>
  </si>
  <si>
    <t xml:space="preserve">Deposits with Banks &amp; Other </t>
  </si>
  <si>
    <t>Average Rates Earned (%)</t>
  </si>
  <si>
    <t>11A</t>
  </si>
  <si>
    <t>11B</t>
  </si>
  <si>
    <t>HELOCs (5)</t>
  </si>
  <si>
    <t>Other  (5)</t>
  </si>
  <si>
    <t>Interest-Bearing Securities  (AFS, HTM, and/or Trading)</t>
  </si>
  <si>
    <t>Interest Income from above</t>
  </si>
  <si>
    <t xml:space="preserve">Other Interest Income (2) </t>
  </si>
  <si>
    <t xml:space="preserve">Total Interest Income </t>
  </si>
  <si>
    <r>
      <t xml:space="preserve">Average Interest-Bearing Liability Balance </t>
    </r>
    <r>
      <rPr>
        <b/>
        <sz val="11"/>
        <rFont val="Calibri"/>
        <family val="2"/>
      </rPr>
      <t>($ Mil)</t>
    </r>
  </si>
  <si>
    <t>Customer Deposits-Domestic</t>
  </si>
  <si>
    <t>22A</t>
  </si>
  <si>
    <t>Non-Interest-Bearing Demand (5)</t>
  </si>
  <si>
    <t>22B</t>
  </si>
  <si>
    <t>Money Market Accounts (5)</t>
  </si>
  <si>
    <t>22C</t>
  </si>
  <si>
    <t>Savings (5)</t>
  </si>
  <si>
    <t>22D</t>
  </si>
  <si>
    <t>NOW, ATS, and other Transaction Accounts (5)</t>
  </si>
  <si>
    <t>22E</t>
  </si>
  <si>
    <t>Time Deposits (5)</t>
  </si>
  <si>
    <t>Customer Deposits-Foreign</t>
  </si>
  <si>
    <t>23A</t>
  </si>
  <si>
    <t>Foreign Deposits (5)</t>
  </si>
  <si>
    <t>23B</t>
  </si>
  <si>
    <t>Foreign Deposits-Time (5)</t>
  </si>
  <si>
    <t>Fed Funds, Repos, &amp; Other Short Term Borrowing</t>
  </si>
  <si>
    <t>24A</t>
  </si>
  <si>
    <t>Fed Funds (5)</t>
  </si>
  <si>
    <t>24B</t>
  </si>
  <si>
    <t>Repos (5)</t>
  </si>
  <si>
    <t>24C</t>
  </si>
  <si>
    <t>Other Short Term Borrowing (5)</t>
  </si>
  <si>
    <t>Subordinated Notes Payable to Unconsolidated Trusts Issuing Trust Preferred Securities (TruPS) and TruPS Issued by Consolidated Special Purpose Entities</t>
  </si>
  <si>
    <t>All Other Long Term Debt</t>
  </si>
  <si>
    <t>Average Liability Rates (%)</t>
  </si>
  <si>
    <t>28A</t>
  </si>
  <si>
    <t>28B</t>
  </si>
  <si>
    <t>28C</t>
  </si>
  <si>
    <t>28D</t>
  </si>
  <si>
    <t>Negotiable Order of Withdrawal (NOW), Automatic Transfer Service (ATS), and other Transaction Accounts (5)</t>
  </si>
  <si>
    <t>28E</t>
  </si>
  <si>
    <t>29A</t>
  </si>
  <si>
    <t>29B</t>
  </si>
  <si>
    <t>30A</t>
  </si>
  <si>
    <t>30B</t>
  </si>
  <si>
    <t>30C</t>
  </si>
  <si>
    <t>Interest Expense from above</t>
  </si>
  <si>
    <t xml:space="preserve">Other Interest Expense (3) </t>
  </si>
  <si>
    <t xml:space="preserve">Total Interest Expense </t>
  </si>
  <si>
    <t>Total Net Interest Income (4)</t>
  </si>
  <si>
    <r>
      <t xml:space="preserve">Footnotes to the </t>
    </r>
    <r>
      <rPr>
        <b/>
        <i/>
        <sz val="11"/>
        <color indexed="8"/>
        <rFont val="Calibri"/>
        <family val="2"/>
      </rPr>
      <t>Net Interest Income Worksheet</t>
    </r>
  </si>
  <si>
    <r>
      <t xml:space="preserve">Exclude nonaccrual loans, reporting these balances in item 56 of the </t>
    </r>
    <r>
      <rPr>
        <i/>
        <sz val="11"/>
        <rFont val="Calibri"/>
        <family val="2"/>
      </rPr>
      <t>PPNR Metrics Worksheet</t>
    </r>
    <r>
      <rPr>
        <sz val="11"/>
        <rFont val="Calibri"/>
        <family val="2"/>
      </rPr>
      <t>. Include purchased credit impaired loans.</t>
    </r>
  </si>
  <si>
    <t>Break out and explain nature of significant items included in Other Interest Income.</t>
  </si>
  <si>
    <t>Break out and explain nature of significant items included in Other Interest Expense.</t>
  </si>
  <si>
    <r>
      <t xml:space="preserve">Amount should equal item 11 of the </t>
    </r>
    <r>
      <rPr>
        <i/>
        <sz val="11"/>
        <rFont val="Calibri"/>
        <family val="2"/>
      </rPr>
      <t>PPNR Submission Worksheet.</t>
    </r>
  </si>
  <si>
    <t>1st Mortgage (Domestic)</t>
  </si>
  <si>
    <t xml:space="preserve">       Balances</t>
  </si>
  <si>
    <t>1.a</t>
  </si>
  <si>
    <t xml:space="preserve">       New originations</t>
  </si>
  <si>
    <t>1.b</t>
  </si>
  <si>
    <t xml:space="preserve">       Paydowns</t>
  </si>
  <si>
    <t>1.c</t>
  </si>
  <si>
    <t xml:space="preserve">       Asset Purchases</t>
  </si>
  <si>
    <t>1.d</t>
  </si>
  <si>
    <t xml:space="preserve">       Asset Sales</t>
  </si>
  <si>
    <t>1st Lien HELOAN (Domestic)</t>
  </si>
  <si>
    <t>2.a</t>
  </si>
  <si>
    <t>2.b</t>
  </si>
  <si>
    <t>2.c</t>
  </si>
  <si>
    <t>2.d</t>
  </si>
  <si>
    <t>Closed-End Junior Liens (Domestic)</t>
  </si>
  <si>
    <t>3.a</t>
  </si>
  <si>
    <t>3.b</t>
  </si>
  <si>
    <t>3.c</t>
  </si>
  <si>
    <t>3.d</t>
  </si>
  <si>
    <t>HELOC (Domestic)</t>
  </si>
  <si>
    <t>4.a</t>
  </si>
  <si>
    <t>4.b</t>
  </si>
  <si>
    <t>4.c</t>
  </si>
  <si>
    <t>4.d</t>
  </si>
  <si>
    <t>1st Lien Mortgages (International)</t>
  </si>
  <si>
    <t>5.a</t>
  </si>
  <si>
    <t>5.b</t>
  </si>
  <si>
    <t>5.c</t>
  </si>
  <si>
    <t>5.d</t>
  </si>
  <si>
    <t>2nd Lien Mortgages (International)</t>
  </si>
  <si>
    <t>6.a</t>
  </si>
  <si>
    <t>6.b</t>
  </si>
  <si>
    <t>6.c</t>
  </si>
  <si>
    <t>6.d</t>
  </si>
  <si>
    <t>Card (Domestic)</t>
  </si>
  <si>
    <t>7.a</t>
  </si>
  <si>
    <t>7.b</t>
  </si>
  <si>
    <t>7.c</t>
  </si>
  <si>
    <t>7.d</t>
  </si>
  <si>
    <t>Card (International)</t>
  </si>
  <si>
    <t>8.a</t>
  </si>
  <si>
    <t>8.b</t>
  </si>
  <si>
    <t>8.c</t>
  </si>
  <si>
    <t>8.d</t>
  </si>
  <si>
    <t>Auto Loan/Lease (Domestic)</t>
  </si>
  <si>
    <t>9.a</t>
  </si>
  <si>
    <t>9.b</t>
  </si>
  <si>
    <t>9.c</t>
  </si>
  <si>
    <t>9.d</t>
  </si>
  <si>
    <t>Auto Loan/Lease (International)</t>
  </si>
  <si>
    <t>10.a</t>
  </si>
  <si>
    <t>10.b</t>
  </si>
  <si>
    <t>10.c</t>
  </si>
  <si>
    <t>10.d</t>
  </si>
  <si>
    <t xml:space="preserve">Student Loan </t>
  </si>
  <si>
    <t>11.a</t>
  </si>
  <si>
    <t>11.b</t>
  </si>
  <si>
    <t>11.c</t>
  </si>
  <si>
    <t>11.d</t>
  </si>
  <si>
    <t>Small Business Loan - Scored (Domestic)</t>
  </si>
  <si>
    <t>12.a</t>
  </si>
  <si>
    <t>12.b</t>
  </si>
  <si>
    <t>12.c</t>
  </si>
  <si>
    <t>12.d</t>
  </si>
  <si>
    <t>Small Business Loan - Scored (International)</t>
  </si>
  <si>
    <t>13.a</t>
  </si>
  <si>
    <t>13.b</t>
  </si>
  <si>
    <t>13.c</t>
  </si>
  <si>
    <t>13.d</t>
  </si>
  <si>
    <t>Other Consumer Loan (Domestic)</t>
  </si>
  <si>
    <t>14.a</t>
  </si>
  <si>
    <t>14.b</t>
  </si>
  <si>
    <t>14.c</t>
  </si>
  <si>
    <t>14.d</t>
  </si>
  <si>
    <t>Other Consumer Loan (International)</t>
  </si>
  <si>
    <t>15.a</t>
  </si>
  <si>
    <t>15.b</t>
  </si>
  <si>
    <t>15.c</t>
  </si>
  <si>
    <t>15.d</t>
  </si>
  <si>
    <t>Loan Losses in $Millions</t>
  </si>
  <si>
    <t>Mortgages (International)</t>
  </si>
  <si>
    <t>2nd Lien Mortgages and HELOCs (International)</t>
  </si>
  <si>
    <t>Table A.1  LOANS SOLD TO GSEs</t>
  </si>
  <si>
    <t>$Millions</t>
  </si>
  <si>
    <t>Vintage (BHC Baseline Scenario only)</t>
  </si>
  <si>
    <t>Unallocated</t>
  </si>
  <si>
    <t>Total</t>
  </si>
  <si>
    <t>Original UPB</t>
  </si>
  <si>
    <t>Outstanding UPB (Excluding UPB Exempted or Settled)</t>
  </si>
  <si>
    <t>Delinquency Status as of 3Q</t>
  </si>
  <si>
    <t xml:space="preserve">Current </t>
  </si>
  <si>
    <t>Current, Previously Delinquent</t>
  </si>
  <si>
    <t>Current and Modified</t>
  </si>
  <si>
    <t>Past due 30 to 90 days</t>
  </si>
  <si>
    <t>Past due 90+ days</t>
  </si>
  <si>
    <t>Net Credit Loss Realized to-date</t>
  </si>
  <si>
    <t>Estimated Lifetime Net Credit Losses</t>
  </si>
  <si>
    <t>Repurchased UPB</t>
  </si>
  <si>
    <t>Repurchase Loss to-date</t>
  </si>
  <si>
    <t>Settlements/Make-Whole Payments to-date</t>
  </si>
  <si>
    <t>Repurchase Requests Outstanding</t>
  </si>
  <si>
    <t>Repurchase Reserve</t>
  </si>
  <si>
    <t>Litigation Reserve for Rep and Warrant Issues</t>
  </si>
  <si>
    <t>Projected Future Repurchase Losses</t>
  </si>
  <si>
    <t>Table A.2  Loss Projections for LOANS SOLD TO GSEs</t>
  </si>
  <si>
    <t>Q4-2012</t>
  </si>
  <si>
    <t>Q1-2013</t>
  </si>
  <si>
    <t>Q2-2013</t>
  </si>
  <si>
    <t>Q3-2013</t>
  </si>
  <si>
    <t>Q4-2013</t>
  </si>
  <si>
    <t xml:space="preserve">Table B.1 LOANS SECURITIZED </t>
  </si>
  <si>
    <t>Table B.2  Loss Projections for SECURITIZED LOANS</t>
  </si>
  <si>
    <t>Table C.1  WHOLE LOANS SOLD</t>
  </si>
  <si>
    <t>Table C.2  Loss Projections for WHOLE LOANS SOLD</t>
  </si>
  <si>
    <t>Table D.1  TOTAL LOANS SOLD</t>
  </si>
  <si>
    <t>Table D.2  Loss Projections for TOTAL LOANS SOLD</t>
  </si>
  <si>
    <t>Vintage (Bank Baseline Scenario only)</t>
  </si>
  <si>
    <t>Q1-2014</t>
  </si>
  <si>
    <t>Q2-2014</t>
  </si>
  <si>
    <t>Q3-2014</t>
  </si>
  <si>
    <t>Q4-2014</t>
  </si>
  <si>
    <t>2015 or Later</t>
  </si>
  <si>
    <t xml:space="preserve">                               </t>
  </si>
  <si>
    <t>&lt;PORTFOLIO&gt;</t>
  </si>
  <si>
    <t>2Q 2012</t>
  </si>
  <si>
    <t>3Q 2012</t>
  </si>
  <si>
    <t>4Q 2012</t>
  </si>
  <si>
    <t>1Q 2013</t>
  </si>
  <si>
    <t>3Q 2013</t>
  </si>
  <si>
    <t>4Q 2013</t>
  </si>
  <si>
    <t>$ Unpaid Principal Balance</t>
  </si>
  <si>
    <t>$ Credit Mark Usage</t>
  </si>
  <si>
    <t>$ ASC 310-30 (SOP-03-3) Reserve Usage</t>
  </si>
  <si>
    <t>$ Ending Credit Marks</t>
  </si>
  <si>
    <t>$ Ending ASC 310-30 (SOP-03-3) Reserves</t>
  </si>
  <si>
    <t>Held for Investment Loans Measured at Fair Value</t>
  </si>
  <si>
    <t>Loans Held for Sale</t>
  </si>
  <si>
    <t xml:space="preserve">Fair Value </t>
  </si>
  <si>
    <t xml:space="preserve">Unpaid Principal Balance </t>
  </si>
  <si>
    <t>Carrying Value</t>
  </si>
  <si>
    <t>Unpaid Principal Balance</t>
  </si>
  <si>
    <t>1st Lien Mortgage</t>
  </si>
  <si>
    <t>HELOC</t>
  </si>
  <si>
    <t>Credit Card</t>
  </si>
  <si>
    <t>Auto Loan / Lease</t>
  </si>
  <si>
    <t>Student Loan</t>
  </si>
  <si>
    <t>Small Business Loan - Scored</t>
  </si>
  <si>
    <t>Other Consumer Loan</t>
  </si>
  <si>
    <t>Projected Other-Than-Temporary Impairment (OTTI) for Available-for-Sale (AFS) Securities and Held-to-Maturity (HTM) Securities by CUSIP</t>
  </si>
  <si>
    <t>For each CUSIP that incurred losses, please state the CUSIP and the amount of loss projected (over the entire forecast horizon).  Create a separate line item for each CUSIP. Total projected losses should reconcile to the total sum of projected losses provided in Securties Worksheet 1.</t>
  </si>
  <si>
    <t>Please provide responses in USD millions.</t>
  </si>
  <si>
    <t>CUSIP</t>
  </si>
  <si>
    <t>Credit Loss Portion</t>
  </si>
  <si>
    <t>Non- Credit Loss Portion</t>
  </si>
  <si>
    <t>Total OTTI</t>
  </si>
  <si>
    <t>GRAND TOTAL</t>
  </si>
  <si>
    <t>Securities Worksheet 1: Projected Other-Than-Temporary Impairment (OTTI) for Available-for-Sale (AFS) and Held-to-Maturity (HTM) Securities by Portfolio</t>
  </si>
  <si>
    <t xml:space="preserve">For each stress scenario used, please provide the credit loss portion and non-credit loss portion of projected OTTI (for relevant portfolios) for the quarters detailed in the table below. 
Please provide responses in USD millions.  Values should be quarterly, not cumulative.
</t>
  </si>
  <si>
    <t>Projected Q4 2012</t>
  </si>
  <si>
    <t>Projected Q1 2013</t>
  </si>
  <si>
    <t>Projected Q2 2013</t>
  </si>
  <si>
    <t>Projected Q3 2013</t>
  </si>
  <si>
    <t>Projected Q4 2013</t>
  </si>
  <si>
    <t>AFS Securities</t>
  </si>
  <si>
    <t>Agency RMBS</t>
  </si>
  <si>
    <t>Auction Rate Securities</t>
  </si>
  <si>
    <t>CDO</t>
  </si>
  <si>
    <t>CLO</t>
  </si>
  <si>
    <t>CMBS</t>
  </si>
  <si>
    <t>Common Stock (Equity)</t>
  </si>
  <si>
    <t>Total Consumer ABS (excl HEL ABS)*</t>
  </si>
  <si>
    <t>Auto ABS</t>
  </si>
  <si>
    <t>Credit Card ABS</t>
  </si>
  <si>
    <t>Student Loan ABS</t>
  </si>
  <si>
    <t>Other ABS</t>
  </si>
  <si>
    <t>Corporate Bonds (Domestic)</t>
  </si>
  <si>
    <t>Corporate Bonds (Foreign)</t>
  </si>
  <si>
    <t xml:space="preserve">Total Domestic Non-Agency RMBS (incl HEL ABS) </t>
  </si>
  <si>
    <t>Alt-A (Option ARM)</t>
  </si>
  <si>
    <t>Alt-A FRM</t>
  </si>
  <si>
    <t>Alt-A ARM</t>
  </si>
  <si>
    <t>Closed-End Second</t>
  </si>
  <si>
    <t>Scratch &amp; Dent</t>
  </si>
  <si>
    <t>Subprime</t>
  </si>
  <si>
    <t>Prime Fixed</t>
  </si>
  <si>
    <t>Prime ARM</t>
  </si>
  <si>
    <t>Foreign RMBS</t>
  </si>
  <si>
    <t>Municipal Bonds</t>
  </si>
  <si>
    <t>Mutual Funds</t>
  </si>
  <si>
    <t>Preferred Stock (Equity)</t>
  </si>
  <si>
    <t>Sovereign Bonds</t>
  </si>
  <si>
    <t>US Treasuries &amp; Agencies</t>
  </si>
  <si>
    <t>Other**</t>
  </si>
  <si>
    <t>*Please include auto ABS, credit card ABS and student loan ABS and other ABS that is not home equity, CDO or CLO ABS.</t>
  </si>
  <si>
    <t>** For 'Other' AFS securities, please provide name of security type in row 30 above (currently labeled "Other").  Please add additional rows if necessary.  If adding additional rows, please ensure that grand totals sum appropriately.</t>
  </si>
  <si>
    <t>HTM Securities</t>
  </si>
  <si>
    <t>Credit Loss Portion of OTTI</t>
  </si>
  <si>
    <t>Non- Credit Loss Portion of OTTI</t>
  </si>
  <si>
    <t>** For 'Other' HTM securities, please provide name of security type in row 61 above (currently labeled "Other").  Please add additional rows if necessary.  If adding additional rows, please ensure that grand totals sum appropriately.</t>
  </si>
  <si>
    <t>Securities Worksheet 2: Methodology for Determining Projected Other-Than-Temporary Impairment (OTTI) for Available-for-Sale (AFS) and Held-to-Maturity (HTM) Securities by Portfolio</t>
  </si>
  <si>
    <t>When stating the criteria for determining OTTI, please provide detail on the criteria used.  For example, if a price-based threshold is used, please state the threshold value.</t>
  </si>
  <si>
    <r>
      <rPr>
        <b/>
        <u/>
        <sz val="10"/>
        <rFont val="Calibri"/>
        <family val="2"/>
      </rPr>
      <t>Collateral Assumptions</t>
    </r>
    <r>
      <rPr>
        <b/>
        <sz val="10"/>
        <rFont val="Calibri"/>
        <family val="2"/>
      </rPr>
      <t xml:space="preserve">
Please state high-level simple average assumptions (where relevant) used for determining OTTI impairment.  Please provide a numerical response.</t>
    </r>
  </si>
  <si>
    <r>
      <rPr>
        <b/>
        <u/>
        <sz val="10"/>
        <rFont val="Calibri"/>
        <family val="2"/>
      </rPr>
      <t>Security Assumptions</t>
    </r>
    <r>
      <rPr>
        <b/>
        <sz val="10"/>
        <rFont val="Calibri"/>
        <family val="2"/>
      </rPr>
      <t xml:space="preserve">
Please state what type of security assumptions (where relevant) are used for determining OTTI impairment.  Please provide a </t>
    </r>
    <r>
      <rPr>
        <b/>
        <u/>
        <sz val="10"/>
        <rFont val="Calibri"/>
        <family val="2"/>
      </rPr>
      <t>qualitative</t>
    </r>
    <r>
      <rPr>
        <b/>
        <sz val="10"/>
        <rFont val="Calibri"/>
        <family val="2"/>
      </rPr>
      <t xml:space="preserve"> response.</t>
    </r>
  </si>
  <si>
    <t>AFS and HTM Securities</t>
  </si>
  <si>
    <r>
      <rPr>
        <b/>
        <u/>
        <sz val="10"/>
        <rFont val="Calibri"/>
        <family val="2"/>
      </rPr>
      <t>Criteria for determining OTTI including quantitative threshold value</t>
    </r>
    <r>
      <rPr>
        <b/>
        <sz val="10"/>
        <rFont val="Calibri"/>
        <family val="2"/>
      </rPr>
      <t xml:space="preserve">
(e.g., price-based threshold, ratings-based threshold, cash flow model-based expected losses)</t>
    </r>
  </si>
  <si>
    <t>Probability of Default</t>
  </si>
  <si>
    <t>Loss Severity</t>
  </si>
  <si>
    <t>Roll Rate Assumptions</t>
  </si>
  <si>
    <r>
      <t xml:space="preserve">Cumulative/ Projected Lifetime Loss Rate 
</t>
    </r>
    <r>
      <rPr>
        <b/>
        <sz val="8"/>
        <rFont val="Calibri"/>
        <family val="2"/>
      </rPr>
      <t>(% Original Balance)</t>
    </r>
  </si>
  <si>
    <t>Prepayment Rate</t>
  </si>
  <si>
    <t>Discount Rate
(e.g., book price/purchase price; other (please specify))</t>
  </si>
  <si>
    <t>If employing a third-party model (e.g., third party cash flow, credit and/or prepayment model), please specify the vendor model(s) used and purpose</t>
  </si>
  <si>
    <t>How often are securities normally tested for impairment?</t>
  </si>
  <si>
    <t xml:space="preserve">** For 'Other' AFS and HTM securities, please provide name of security type in row 30 above (currently labeled "Other").  Please add additional rows if necessary.  </t>
  </si>
  <si>
    <t>Securities Worksheet 3: Methodology and Assumptions for Determining Estimated Fair Market Values</t>
  </si>
  <si>
    <t>Estimated Post-Shock Fair Market Value</t>
  </si>
  <si>
    <t>Primary Market Variable(s) Used for Determination of Estimated Post-Shock Fair Value</t>
  </si>
  <si>
    <t>High-Level Description of Methodology
(Please describe the process for determining post-shock fair market values.  Please describe how changes (absolute or relative) in the primary market pricing variables were applied to MM/DD/YYYY positions to determine estimated post-shock fair market values.)</t>
  </si>
  <si>
    <t>Major Assumption(s)</t>
  </si>
  <si>
    <t>Covered Banks should complete all relevant cells in the corresponding worksheets, including this cover page.  Covered Banks should not complete any shaded cells.</t>
  </si>
  <si>
    <t>Bank Name:</t>
  </si>
  <si>
    <t xml:space="preserve">Covered Banks should estimate and provide fair market values of AFS securities based on a re-pricing of 09/30/2012 positions.  Firms should also provide the primary market variables used for determination of estimated fair market values, high-level description of methodology, and assumptions by portfolio.  If the format is insufficient, please include an attachment.  </t>
  </si>
  <si>
    <t xml:space="preserve">** For 'Other' AFS securities, please provide name of security type in row 30 above (currently labeled "Other").  Please add additional rows if necessary.  </t>
  </si>
  <si>
    <t xml:space="preserve">If using a proprietary model, please state the principal model input and assumption
(e.g., discount rate, PD, loss severity, etc.) </t>
  </si>
  <si>
    <r>
      <rPr>
        <b/>
        <u/>
        <sz val="10"/>
        <rFont val="Calibri"/>
        <family val="2"/>
      </rPr>
      <t>Collateral Assumptions</t>
    </r>
    <r>
      <rPr>
        <b/>
        <sz val="10"/>
        <rFont val="Calibri"/>
        <family val="2"/>
      </rPr>
      <t xml:space="preserve">
Please state high-level simple average assumptions (where relevant).  Please provide a </t>
    </r>
    <r>
      <rPr>
        <b/>
        <u/>
        <sz val="10"/>
        <rFont val="Calibri"/>
        <family val="2"/>
      </rPr>
      <t>numerical</t>
    </r>
    <r>
      <rPr>
        <b/>
        <sz val="10"/>
        <rFont val="Calibri"/>
        <family val="2"/>
      </rPr>
      <t xml:space="preserve"> response.</t>
    </r>
  </si>
</sst>
</file>

<file path=xl/styles.xml><?xml version="1.0" encoding="utf-8"?>
<styleSheet xmlns="http://schemas.openxmlformats.org/spreadsheetml/2006/main">
  <numFmts count="7">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m/d/yy;@"/>
    <numFmt numFmtId="166" formatCode="[$-409]m/d/yy\ h:mm\ AM/PM;@"/>
    <numFmt numFmtId="167" formatCode="0.0%"/>
  </numFmts>
  <fonts count="61">
    <font>
      <sz val="11"/>
      <color theme="1"/>
      <name val="Calibri"/>
      <family val="2"/>
      <scheme val="minor"/>
    </font>
    <font>
      <sz val="11"/>
      <color indexed="8"/>
      <name val="Calibri"/>
      <family val="2"/>
    </font>
    <font>
      <sz val="11"/>
      <color indexed="60"/>
      <name val="Calibri"/>
      <family val="2"/>
    </font>
    <font>
      <sz val="11"/>
      <color indexed="10"/>
      <name val="Calibri"/>
      <family val="2"/>
    </font>
    <font>
      <b/>
      <sz val="11"/>
      <color indexed="8"/>
      <name val="Calibri"/>
      <family val="2"/>
    </font>
    <font>
      <sz val="11"/>
      <color indexed="9"/>
      <name val="Calibri"/>
      <family val="2"/>
    </font>
    <font>
      <b/>
      <sz val="12"/>
      <color indexed="8"/>
      <name val="Calibri"/>
      <family val="2"/>
    </font>
    <font>
      <i/>
      <sz val="11"/>
      <color indexed="8"/>
      <name val="Calibri"/>
      <family val="2"/>
    </font>
    <font>
      <b/>
      <u/>
      <sz val="11"/>
      <name val="Calibri"/>
      <family val="2"/>
    </font>
    <font>
      <i/>
      <sz val="11"/>
      <name val="Calibri"/>
      <family val="2"/>
    </font>
    <font>
      <b/>
      <sz val="11"/>
      <name val="Calibri"/>
      <family val="2"/>
    </font>
    <font>
      <sz val="11"/>
      <name val="Calibri"/>
      <family val="2"/>
    </font>
    <font>
      <i/>
      <u/>
      <sz val="11"/>
      <name val="Calibri"/>
      <family val="2"/>
    </font>
    <font>
      <b/>
      <u/>
      <sz val="11"/>
      <color indexed="8"/>
      <name val="Calibri"/>
      <family val="2"/>
    </font>
    <font>
      <b/>
      <i/>
      <sz val="11"/>
      <name val="Calibri"/>
      <family val="2"/>
    </font>
    <font>
      <b/>
      <sz val="14"/>
      <color indexed="8"/>
      <name val="Calibri"/>
      <family val="2"/>
    </font>
    <font>
      <sz val="12"/>
      <color indexed="8"/>
      <name val="Calibri"/>
      <family val="2"/>
    </font>
    <font>
      <b/>
      <i/>
      <sz val="11"/>
      <color indexed="8"/>
      <name val="Calibri"/>
      <family val="2"/>
    </font>
    <font>
      <b/>
      <sz val="11"/>
      <color indexed="62"/>
      <name val="Calibri"/>
      <family val="2"/>
    </font>
    <font>
      <i/>
      <sz val="11"/>
      <color indexed="62"/>
      <name val="Calibri"/>
      <family val="2"/>
    </font>
    <font>
      <i/>
      <sz val="11"/>
      <color indexed="60"/>
      <name val="Calibri"/>
      <family val="2"/>
    </font>
    <font>
      <b/>
      <sz val="14"/>
      <name val="Calibri"/>
      <family val="2"/>
    </font>
    <font>
      <b/>
      <sz val="11"/>
      <color indexed="10"/>
      <name val="Calibri"/>
      <family val="2"/>
    </font>
    <font>
      <u/>
      <sz val="11"/>
      <name val="Calibri"/>
      <family val="2"/>
    </font>
    <font>
      <u/>
      <sz val="11"/>
      <color indexed="8"/>
      <name val="Calibri"/>
      <family val="2"/>
    </font>
    <font>
      <b/>
      <sz val="14"/>
      <color indexed="9"/>
      <name val="Calibri"/>
      <family val="2"/>
    </font>
    <font>
      <sz val="11"/>
      <color indexed="8"/>
      <name val="Calibri"/>
      <family val="2"/>
    </font>
    <font>
      <sz val="10"/>
      <name val="Arial"/>
      <family val="2"/>
    </font>
    <font>
      <sz val="12"/>
      <name val="Times New Roman"/>
      <family val="1"/>
    </font>
    <font>
      <b/>
      <sz val="11"/>
      <name val="Calibri"/>
      <family val="2"/>
    </font>
    <font>
      <sz val="11"/>
      <name val="Calibri"/>
      <family val="2"/>
    </font>
    <font>
      <b/>
      <sz val="12"/>
      <name val="Calibri"/>
      <family val="2"/>
    </font>
    <font>
      <sz val="10"/>
      <name val="Calibri"/>
      <family val="2"/>
    </font>
    <font>
      <sz val="12"/>
      <name val="Calibri"/>
      <family val="2"/>
    </font>
    <font>
      <sz val="8"/>
      <name val="Calibri"/>
      <family val="2"/>
    </font>
    <font>
      <b/>
      <i/>
      <sz val="12"/>
      <name val="Calibri"/>
      <family val="2"/>
    </font>
    <font>
      <b/>
      <i/>
      <sz val="11"/>
      <name val="Calibri"/>
      <family val="2"/>
    </font>
    <font>
      <sz val="12"/>
      <name val="Calibri"/>
      <family val="2"/>
    </font>
    <font>
      <b/>
      <u/>
      <sz val="11"/>
      <name val="Calibri"/>
      <family val="2"/>
    </font>
    <font>
      <sz val="9"/>
      <name val="Calibri"/>
      <family val="2"/>
    </font>
    <font>
      <b/>
      <sz val="11"/>
      <color indexed="8"/>
      <name val="Calibri"/>
      <family val="2"/>
    </font>
    <font>
      <b/>
      <u/>
      <sz val="11"/>
      <color indexed="8"/>
      <name val="Calibri"/>
      <family val="2"/>
    </font>
    <font>
      <b/>
      <sz val="16"/>
      <name val="Calibri"/>
      <family val="2"/>
    </font>
    <font>
      <b/>
      <sz val="10"/>
      <name val="Calibri"/>
      <family val="2"/>
    </font>
    <font>
      <b/>
      <u/>
      <sz val="11"/>
      <color indexed="18"/>
      <name val="Calibri"/>
      <family val="2"/>
    </font>
    <font>
      <b/>
      <sz val="10"/>
      <name val="Calibri"/>
      <family val="2"/>
    </font>
    <font>
      <b/>
      <u/>
      <sz val="10"/>
      <name val="Calibri"/>
      <family val="2"/>
    </font>
    <font>
      <b/>
      <sz val="9"/>
      <name val="Calibri"/>
      <family val="2"/>
    </font>
    <font>
      <b/>
      <sz val="8"/>
      <name val="Calibri"/>
      <family val="2"/>
    </font>
    <font>
      <sz val="12"/>
      <color indexed="8"/>
      <name val="Calibri"/>
      <family val="2"/>
    </font>
    <font>
      <b/>
      <sz val="11"/>
      <color indexed="8"/>
      <name val="Calibri"/>
      <family val="2"/>
    </font>
    <font>
      <b/>
      <sz val="12"/>
      <color indexed="8"/>
      <name val="Calibri"/>
      <family val="2"/>
    </font>
    <font>
      <sz val="14"/>
      <color indexed="8"/>
      <name val="Calibri"/>
      <family val="2"/>
    </font>
    <font>
      <sz val="10"/>
      <color indexed="8"/>
      <name val="Calibri"/>
      <family val="2"/>
    </font>
    <font>
      <b/>
      <sz val="12"/>
      <name val="Calibri"/>
      <family val="2"/>
    </font>
    <font>
      <b/>
      <sz val="12"/>
      <color indexed="10"/>
      <name val="Calibri"/>
      <family val="2"/>
    </font>
    <font>
      <b/>
      <sz val="13"/>
      <color indexed="10"/>
      <name val="Calibri"/>
      <family val="2"/>
    </font>
    <font>
      <b/>
      <u/>
      <sz val="13"/>
      <color indexed="10"/>
      <name val="Calibri"/>
      <family val="2"/>
    </font>
    <font>
      <sz val="11"/>
      <color indexed="62"/>
      <name val="Calibri"/>
      <family val="2"/>
    </font>
    <font>
      <sz val="11"/>
      <color rgb="FF9C0006"/>
      <name val="Calibri"/>
      <family val="2"/>
      <scheme val="minor"/>
    </font>
    <font>
      <sz val="11"/>
      <color rgb="FF9C65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8"/>
        <bgColor indexed="64"/>
      </patternFill>
    </fill>
    <fill>
      <patternFill patternType="solid">
        <fgColor indexed="50"/>
        <bgColor indexed="64"/>
      </patternFill>
    </fill>
    <fill>
      <patternFill patternType="solid">
        <fgColor indexed="13"/>
        <bgColor indexed="64"/>
      </patternFill>
    </fill>
    <fill>
      <patternFill patternType="solid">
        <fgColor rgb="FFFFC7CE"/>
      </patternFill>
    </fill>
    <fill>
      <patternFill patternType="solid">
        <fgColor rgb="FFFFEB9C"/>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64"/>
      </bottom>
      <diagonal/>
    </border>
    <border>
      <left style="thin">
        <color indexed="55"/>
      </left>
      <right style="thin">
        <color indexed="55"/>
      </right>
      <top style="thin">
        <color indexed="55"/>
      </top>
      <bottom style="thin">
        <color indexed="55"/>
      </bottom>
      <diagonal/>
    </border>
    <border>
      <left/>
      <right/>
      <top/>
      <bottom style="thin">
        <color indexed="64"/>
      </bottom>
      <diagonal/>
    </border>
    <border>
      <left style="thin">
        <color indexed="55"/>
      </left>
      <right/>
      <top/>
      <bottom/>
      <diagonal/>
    </border>
    <border>
      <left/>
      <right style="thin">
        <color indexed="55"/>
      </right>
      <top/>
      <bottom/>
      <diagonal/>
    </border>
    <border>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right style="thin">
        <color indexed="55"/>
      </right>
      <top style="thin">
        <color indexed="55"/>
      </top>
      <bottom style="thin">
        <color indexed="55"/>
      </bottom>
      <diagonal/>
    </border>
    <border>
      <left/>
      <right/>
      <top style="thin">
        <color indexed="64"/>
      </top>
      <bottom style="thin">
        <color indexed="64"/>
      </bottom>
      <diagonal/>
    </border>
    <border>
      <left/>
      <right style="thin">
        <color indexed="55"/>
      </right>
      <top/>
      <bottom style="thin">
        <color indexed="55"/>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style="thin">
        <color indexed="55"/>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55"/>
      </bottom>
      <diagonal/>
    </border>
    <border>
      <left style="thin">
        <color indexed="64"/>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64"/>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23"/>
      </bottom>
      <diagonal/>
    </border>
    <border>
      <left style="thin">
        <color indexed="64"/>
      </left>
      <right/>
      <top style="medium">
        <color indexed="64"/>
      </top>
      <bottom style="thin">
        <color indexed="23"/>
      </bottom>
      <diagonal/>
    </border>
    <border>
      <left/>
      <right style="thin">
        <color indexed="64"/>
      </right>
      <top style="medium">
        <color indexed="64"/>
      </top>
      <bottom style="thin">
        <color indexed="23"/>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style="thin">
        <color indexed="23"/>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top/>
      <bottom style="thin">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medium">
        <color indexed="64"/>
      </bottom>
      <diagonal/>
    </border>
    <border>
      <left/>
      <right style="thin">
        <color indexed="23"/>
      </right>
      <top style="thin">
        <color indexed="23"/>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3">
    <xf numFmtId="0" fontId="0" fillId="0" borderId="0"/>
    <xf numFmtId="0" fontId="59" fillId="8" borderId="0" applyNumberFormat="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1" fillId="0" borderId="0" applyFont="0" applyFill="0" applyBorder="0" applyAlignment="0" applyProtection="0"/>
    <xf numFmtId="0" fontId="60" fillId="9" borderId="0" applyNumberFormat="0" applyBorder="0" applyAlignment="0" applyProtection="0"/>
    <xf numFmtId="0" fontId="27" fillId="0" borderId="0"/>
    <xf numFmtId="0" fontId="26" fillId="0" borderId="0"/>
    <xf numFmtId="0" fontId="26" fillId="0" borderId="0"/>
    <xf numFmtId="0" fontId="28" fillId="0" borderId="0"/>
    <xf numFmtId="0" fontId="27" fillId="0" borderId="0"/>
    <xf numFmtId="0" fontId="27" fillId="0" borderId="0">
      <alignment horizontal="left" wrapText="1"/>
    </xf>
    <xf numFmtId="9" fontId="1" fillId="0" borderId="0" applyFont="0" applyFill="0" applyBorder="0" applyAlignment="0" applyProtection="0"/>
  </cellStyleXfs>
  <cellXfs count="640">
    <xf numFmtId="0" fontId="0" fillId="0" borderId="0" xfId="0"/>
    <xf numFmtId="0" fontId="0" fillId="0" borderId="0" xfId="0" applyProtection="1"/>
    <xf numFmtId="0" fontId="0" fillId="0" borderId="0" xfId="0" applyBorder="1" applyAlignment="1" applyProtection="1">
      <alignment horizontal="center"/>
    </xf>
    <xf numFmtId="0" fontId="0" fillId="0" borderId="0" xfId="0" applyFont="1" applyBorder="1" applyProtection="1"/>
    <xf numFmtId="0" fontId="7" fillId="0" borderId="0" xfId="0" applyFont="1" applyBorder="1" applyAlignment="1" applyProtection="1">
      <alignment horizontal="left" wrapText="1"/>
    </xf>
    <xf numFmtId="0" fontId="0"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4" fillId="0" borderId="0" xfId="0" applyFont="1" applyBorder="1" applyAlignment="1" applyProtection="1"/>
    <xf numFmtId="0" fontId="0" fillId="0" borderId="0" xfId="0" applyBorder="1" applyProtection="1"/>
    <xf numFmtId="0" fontId="0" fillId="0" borderId="2" xfId="0" applyBorder="1" applyAlignment="1" applyProtection="1">
      <alignment horizontal="center"/>
    </xf>
    <xf numFmtId="0" fontId="0" fillId="0" borderId="2" xfId="0" applyFont="1" applyBorder="1" applyProtection="1"/>
    <xf numFmtId="0" fontId="7" fillId="0" borderId="2" xfId="0" applyFont="1" applyBorder="1" applyAlignment="1" applyProtection="1">
      <alignment horizontal="left" wrapText="1"/>
    </xf>
    <xf numFmtId="0" fontId="0" fillId="0" borderId="2" xfId="0" applyFont="1" applyFill="1" applyBorder="1" applyAlignment="1" applyProtection="1">
      <alignment horizontal="center"/>
    </xf>
    <xf numFmtId="0" fontId="4" fillId="0" borderId="2" xfId="0" applyFont="1" applyFill="1" applyBorder="1" applyAlignment="1" applyProtection="1">
      <alignment horizontal="center" wrapText="1"/>
    </xf>
    <xf numFmtId="0" fontId="4" fillId="0" borderId="2" xfId="0" applyFont="1" applyBorder="1" applyAlignment="1" applyProtection="1">
      <alignment horizontal="center" wrapText="1"/>
    </xf>
    <xf numFmtId="0" fontId="0" fillId="0" borderId="0" xfId="0" applyAlignment="1" applyProtection="1">
      <alignment horizontal="center"/>
    </xf>
    <xf numFmtId="0" fontId="4" fillId="0" borderId="0" xfId="0" applyFont="1" applyBorder="1" applyAlignment="1" applyProtection="1">
      <alignment horizontal="center" wrapText="1"/>
    </xf>
    <xf numFmtId="0" fontId="8" fillId="0" borderId="0" xfId="0" applyFont="1" applyProtection="1"/>
    <xf numFmtId="0" fontId="9" fillId="0" borderId="0" xfId="0" applyFont="1" applyAlignment="1" applyProtection="1">
      <alignment horizontal="left" wrapText="1"/>
    </xf>
    <xf numFmtId="0" fontId="10" fillId="0" borderId="0" xfId="0" applyFont="1" applyAlignment="1" applyProtection="1">
      <alignment horizontal="left" indent="1"/>
    </xf>
    <xf numFmtId="164" fontId="0" fillId="0" borderId="3" xfId="2" applyNumberFormat="1" applyFont="1" applyFill="1" applyBorder="1" applyAlignment="1" applyProtection="1"/>
    <xf numFmtId="164" fontId="0" fillId="2" borderId="3" xfId="2" applyNumberFormat="1" applyFont="1" applyFill="1" applyBorder="1" applyAlignment="1" applyProtection="1"/>
    <xf numFmtId="0" fontId="0" fillId="0" borderId="0" xfId="0" applyAlignment="1" applyProtection="1">
      <alignment horizontal="left" indent="2"/>
    </xf>
    <xf numFmtId="0" fontId="7" fillId="0" borderId="0" xfId="0" applyFont="1" applyAlignment="1" applyProtection="1">
      <alignment horizontal="left" wrapText="1"/>
    </xf>
    <xf numFmtId="0" fontId="0" fillId="0" borderId="0" xfId="0" applyFont="1" applyAlignment="1" applyProtection="1">
      <alignment horizontal="left" indent="2"/>
    </xf>
    <xf numFmtId="0" fontId="11" fillId="0" borderId="0" xfId="0" applyFont="1" applyAlignment="1" applyProtection="1">
      <alignment horizontal="left" indent="2"/>
    </xf>
    <xf numFmtId="0" fontId="11" fillId="0" borderId="0" xfId="0" applyFont="1" applyFill="1" applyBorder="1" applyAlignment="1" applyProtection="1">
      <alignment horizontal="center"/>
    </xf>
    <xf numFmtId="0" fontId="11" fillId="0" borderId="0" xfId="0" applyFont="1" applyBorder="1" applyProtection="1"/>
    <xf numFmtId="0" fontId="11" fillId="0" borderId="0" xfId="0" applyFont="1" applyProtection="1"/>
    <xf numFmtId="0" fontId="0" fillId="0" borderId="4" xfId="0" applyBorder="1" applyAlignment="1" applyProtection="1">
      <alignment horizontal="center"/>
    </xf>
    <xf numFmtId="0" fontId="11" fillId="0" borderId="4" xfId="0" applyFont="1" applyBorder="1" applyAlignment="1" applyProtection="1">
      <alignment horizontal="left" indent="2"/>
    </xf>
    <xf numFmtId="0" fontId="9" fillId="0" borderId="4" xfId="0" applyFont="1" applyBorder="1" applyAlignment="1" applyProtection="1">
      <alignment horizontal="left" wrapText="1"/>
    </xf>
    <xf numFmtId="0" fontId="0" fillId="0" borderId="4" xfId="0" applyFont="1" applyFill="1" applyBorder="1" applyAlignment="1" applyProtection="1">
      <alignment horizontal="center"/>
    </xf>
    <xf numFmtId="0" fontId="0" fillId="0" borderId="5" xfId="0" applyBorder="1" applyProtection="1"/>
    <xf numFmtId="0" fontId="0" fillId="0" borderId="0" xfId="0" applyAlignment="1" applyProtection="1">
      <alignment horizontal="center" vertical="top"/>
    </xf>
    <xf numFmtId="0" fontId="10" fillId="0" borderId="0" xfId="0" applyFont="1" applyAlignment="1" applyProtection="1">
      <alignment horizontal="left" vertical="top" indent="3"/>
    </xf>
    <xf numFmtId="0" fontId="10" fillId="0" borderId="0" xfId="0" applyFont="1" applyAlignment="1" applyProtection="1">
      <alignment horizontal="left" indent="3"/>
    </xf>
    <xf numFmtId="0" fontId="8" fillId="0" borderId="0" xfId="0" applyFont="1" applyAlignment="1" applyProtection="1">
      <alignment horizontal="left"/>
    </xf>
    <xf numFmtId="0" fontId="10" fillId="0" borderId="0" xfId="0" applyFont="1" applyAlignment="1" applyProtection="1"/>
    <xf numFmtId="0" fontId="11" fillId="0" borderId="0" xfId="0" applyFont="1" applyAlignment="1" applyProtection="1">
      <alignment horizontal="left"/>
    </xf>
    <xf numFmtId="0" fontId="12" fillId="0" borderId="0" xfId="0" applyFont="1" applyAlignment="1" applyProtection="1">
      <alignment horizontal="left" wrapText="1"/>
    </xf>
    <xf numFmtId="0" fontId="10" fillId="0" borderId="4" xfId="0" applyFont="1" applyBorder="1" applyAlignment="1" applyProtection="1">
      <alignment horizontal="left" indent="1"/>
    </xf>
    <xf numFmtId="0" fontId="4" fillId="0" borderId="0" xfId="0" applyFont="1" applyBorder="1" applyAlignment="1" applyProtection="1">
      <alignment horizontal="left" indent="2"/>
    </xf>
    <xf numFmtId="164" fontId="0" fillId="0" borderId="3" xfId="2" applyNumberFormat="1" applyFont="1" applyFill="1" applyBorder="1" applyProtection="1"/>
    <xf numFmtId="164" fontId="0" fillId="2" borderId="3" xfId="2" applyNumberFormat="1" applyFont="1" applyFill="1" applyBorder="1" applyProtection="1"/>
    <xf numFmtId="0" fontId="13" fillId="0" borderId="0" xfId="0" applyFont="1" applyBorder="1" applyProtection="1"/>
    <xf numFmtId="0" fontId="4" fillId="0" borderId="0" xfId="0" applyFont="1" applyBorder="1" applyAlignment="1" applyProtection="1">
      <alignment horizontal="left" indent="1"/>
    </xf>
    <xf numFmtId="0" fontId="4" fillId="0" borderId="0" xfId="0" applyFont="1" applyFill="1" applyBorder="1" applyAlignment="1" applyProtection="1">
      <alignment horizontal="left" indent="2"/>
    </xf>
    <xf numFmtId="0" fontId="4" fillId="0" borderId="0" xfId="0" applyFont="1" applyBorder="1" applyProtection="1"/>
    <xf numFmtId="0" fontId="0" fillId="0" borderId="0" xfId="0" applyFill="1" applyBorder="1" applyAlignment="1" applyProtection="1">
      <alignment horizontal="center"/>
    </xf>
    <xf numFmtId="0" fontId="13" fillId="0" borderId="0" xfId="0" applyFont="1" applyBorder="1" applyAlignment="1" applyProtection="1">
      <alignment horizontal="left"/>
    </xf>
    <xf numFmtId="164" fontId="0" fillId="3" borderId="0" xfId="2" applyNumberFormat="1" applyFont="1" applyFill="1" applyBorder="1" applyProtection="1"/>
    <xf numFmtId="0" fontId="4" fillId="0" borderId="4" xfId="0" applyFont="1" applyBorder="1" applyAlignment="1" applyProtection="1">
      <alignment horizontal="left" indent="1"/>
    </xf>
    <xf numFmtId="0" fontId="7" fillId="0" borderId="4" xfId="0" applyFont="1" applyBorder="1" applyAlignment="1" applyProtection="1">
      <alignment horizontal="left" wrapText="1"/>
    </xf>
    <xf numFmtId="164" fontId="7" fillId="0" borderId="0" xfId="0" applyNumberFormat="1" applyFont="1" applyBorder="1" applyAlignment="1" applyProtection="1">
      <alignment horizontal="left" wrapText="1"/>
    </xf>
    <xf numFmtId="0" fontId="0" fillId="0" borderId="6" xfId="0" applyFont="1" applyFill="1" applyBorder="1" applyAlignment="1" applyProtection="1">
      <alignment horizontal="center"/>
    </xf>
    <xf numFmtId="0" fontId="11" fillId="0" borderId="4" xfId="0" applyFont="1" applyBorder="1" applyAlignment="1" applyProtection="1">
      <alignment horizontal="center"/>
    </xf>
    <xf numFmtId="0" fontId="10" fillId="0" borderId="4" xfId="0" applyFont="1" applyBorder="1" applyAlignment="1" applyProtection="1">
      <alignment horizontal="left" indent="2"/>
    </xf>
    <xf numFmtId="0" fontId="11" fillId="0" borderId="7" xfId="0" applyFont="1" applyFill="1" applyBorder="1" applyAlignment="1" applyProtection="1">
      <alignment horizontal="center"/>
    </xf>
    <xf numFmtId="164" fontId="11" fillId="0" borderId="3" xfId="2" applyNumberFormat="1" applyFont="1" applyFill="1" applyBorder="1" applyProtection="1"/>
    <xf numFmtId="164" fontId="11" fillId="0" borderId="3" xfId="2" applyNumberFormat="1" applyFont="1" applyFill="1" applyBorder="1" applyAlignment="1" applyProtection="1"/>
    <xf numFmtId="164" fontId="11" fillId="2" borderId="3" xfId="2" applyNumberFormat="1" applyFont="1" applyFill="1" applyBorder="1" applyProtection="1"/>
    <xf numFmtId="0" fontId="4" fillId="0" borderId="0" xfId="0" applyFont="1" applyBorder="1" applyAlignment="1" applyProtection="1">
      <alignment horizontal="left" vertical="top" indent="3"/>
    </xf>
    <xf numFmtId="0" fontId="7" fillId="0" borderId="0" xfId="0" applyFont="1" applyBorder="1" applyAlignment="1" applyProtection="1">
      <alignment horizontal="left" vertical="top" wrapText="1"/>
    </xf>
    <xf numFmtId="0" fontId="4" fillId="0" borderId="0" xfId="0" applyFont="1" applyBorder="1" applyAlignment="1" applyProtection="1">
      <alignment horizontal="left" indent="3"/>
    </xf>
    <xf numFmtId="0" fontId="0" fillId="0" borderId="0" xfId="0" applyFont="1" applyFill="1" applyBorder="1" applyAlignment="1" applyProtection="1">
      <alignment horizontal="center" vertical="top"/>
    </xf>
    <xf numFmtId="0" fontId="0" fillId="0" borderId="0" xfId="0" applyBorder="1" applyAlignment="1" applyProtection="1">
      <alignment vertical="top"/>
    </xf>
    <xf numFmtId="164" fontId="0" fillId="0" borderId="3" xfId="2" applyNumberFormat="1" applyFont="1" applyFill="1" applyBorder="1" applyAlignment="1" applyProtection="1">
      <alignment horizontal="right"/>
    </xf>
    <xf numFmtId="164" fontId="0" fillId="2" borderId="3" xfId="2" applyNumberFormat="1" applyFont="1" applyFill="1" applyBorder="1" applyAlignment="1" applyProtection="1">
      <alignment horizontal="right"/>
    </xf>
    <xf numFmtId="0" fontId="11" fillId="0" borderId="0" xfId="0" applyFont="1" applyAlignment="1" applyProtection="1">
      <alignment horizontal="center"/>
    </xf>
    <xf numFmtId="0" fontId="8" fillId="0" borderId="0" xfId="0" applyFont="1" applyBorder="1" applyAlignment="1" applyProtection="1"/>
    <xf numFmtId="0" fontId="9" fillId="0" borderId="0" xfId="0" applyFont="1" applyBorder="1" applyAlignment="1" applyProtection="1">
      <alignment horizontal="left" wrapText="1"/>
    </xf>
    <xf numFmtId="0" fontId="10" fillId="0" borderId="0" xfId="0" applyFont="1" applyFill="1" applyBorder="1" applyAlignment="1" applyProtection="1">
      <alignment horizontal="center" wrapText="1"/>
    </xf>
    <xf numFmtId="0" fontId="10" fillId="0" borderId="0" xfId="0" applyFont="1" applyBorder="1" applyAlignment="1" applyProtection="1">
      <alignment horizontal="center" wrapText="1"/>
    </xf>
    <xf numFmtId="0" fontId="10" fillId="0" borderId="0" xfId="0" applyFont="1" applyBorder="1" applyAlignment="1" applyProtection="1">
      <alignment horizontal="center"/>
    </xf>
    <xf numFmtId="0" fontId="10" fillId="0" borderId="0" xfId="0" applyFont="1" applyBorder="1" applyAlignment="1" applyProtection="1">
      <alignment horizontal="left" indent="1"/>
    </xf>
    <xf numFmtId="164" fontId="11" fillId="0" borderId="0" xfId="2" applyNumberFormat="1" applyFont="1" applyFill="1" applyBorder="1" applyProtection="1"/>
    <xf numFmtId="0" fontId="11" fillId="3" borderId="0" xfId="0" applyFont="1" applyFill="1" applyAlignment="1" applyProtection="1">
      <alignment horizontal="center"/>
    </xf>
    <xf numFmtId="0" fontId="10" fillId="3" borderId="0" xfId="0" applyFont="1" applyFill="1" applyBorder="1" applyAlignment="1" applyProtection="1">
      <alignment horizontal="left" indent="1"/>
    </xf>
    <xf numFmtId="0" fontId="9" fillId="3" borderId="0" xfId="0" applyFont="1" applyFill="1" applyBorder="1" applyAlignment="1" applyProtection="1">
      <alignment horizontal="left" wrapText="1"/>
    </xf>
    <xf numFmtId="0" fontId="11" fillId="3" borderId="0" xfId="0" applyFont="1" applyFill="1" applyBorder="1" applyAlignment="1" applyProtection="1">
      <alignment horizontal="center"/>
    </xf>
    <xf numFmtId="164" fontId="11" fillId="3" borderId="0" xfId="2" applyNumberFormat="1" applyFont="1" applyFill="1" applyBorder="1" applyProtection="1"/>
    <xf numFmtId="0" fontId="11" fillId="3" borderId="0" xfId="0" applyFont="1" applyFill="1" applyProtection="1"/>
    <xf numFmtId="0" fontId="11" fillId="3" borderId="0" xfId="0" applyFont="1" applyFill="1" applyBorder="1" applyProtection="1"/>
    <xf numFmtId="164" fontId="11" fillId="0" borderId="0" xfId="2" applyNumberFormat="1" applyFont="1" applyFill="1" applyBorder="1" applyAlignment="1" applyProtection="1"/>
    <xf numFmtId="0" fontId="0" fillId="3" borderId="4" xfId="0" applyFill="1" applyBorder="1" applyAlignment="1" applyProtection="1">
      <alignment horizontal="center"/>
    </xf>
    <xf numFmtId="0" fontId="4" fillId="3" borderId="4" xfId="0" applyFont="1" applyFill="1" applyBorder="1" applyProtection="1"/>
    <xf numFmtId="0" fontId="7" fillId="3" borderId="4" xfId="0" applyFont="1" applyFill="1" applyBorder="1" applyAlignment="1" applyProtection="1">
      <alignment horizontal="left" wrapText="1"/>
    </xf>
    <xf numFmtId="164" fontId="0" fillId="0" borderId="4" xfId="2" applyNumberFormat="1" applyFont="1" applyFill="1" applyBorder="1" applyProtection="1"/>
    <xf numFmtId="164" fontId="0" fillId="3" borderId="4" xfId="2" applyNumberFormat="1" applyFont="1" applyFill="1" applyBorder="1" applyProtection="1"/>
    <xf numFmtId="0" fontId="0" fillId="3" borderId="4" xfId="0" applyFill="1" applyBorder="1" applyProtection="1"/>
    <xf numFmtId="0" fontId="0" fillId="3" borderId="0" xfId="0" applyFill="1" applyProtection="1"/>
    <xf numFmtId="0" fontId="0" fillId="3" borderId="0" xfId="0" applyFill="1" applyAlignment="1" applyProtection="1">
      <alignment horizontal="center"/>
    </xf>
    <xf numFmtId="0" fontId="0" fillId="3" borderId="0" xfId="0" applyFont="1" applyFill="1" applyProtection="1"/>
    <xf numFmtId="0" fontId="7" fillId="3" borderId="0" xfId="0" applyFont="1" applyFill="1" applyAlignment="1" applyProtection="1">
      <alignment horizontal="left" wrapText="1"/>
    </xf>
    <xf numFmtId="164" fontId="0" fillId="0" borderId="0" xfId="2" applyNumberFormat="1" applyFont="1" applyFill="1" applyBorder="1" applyProtection="1"/>
    <xf numFmtId="0" fontId="4" fillId="3" borderId="0" xfId="0" applyFont="1" applyFill="1" applyProtection="1"/>
    <xf numFmtId="0" fontId="10" fillId="0" borderId="0" xfId="0" applyFont="1" applyBorder="1" applyAlignment="1" applyProtection="1">
      <alignment horizontal="left" indent="2"/>
    </xf>
    <xf numFmtId="0" fontId="9" fillId="0" borderId="0" xfId="0" applyFont="1" applyBorder="1" applyAlignment="1" applyProtection="1">
      <alignment horizontal="left" indent="2"/>
    </xf>
    <xf numFmtId="0" fontId="11" fillId="0" borderId="0" xfId="0" applyFont="1" applyFill="1" applyProtection="1"/>
    <xf numFmtId="164" fontId="11" fillId="0" borderId="0" xfId="0" applyNumberFormat="1" applyFont="1" applyBorder="1" applyAlignment="1" applyProtection="1">
      <alignment horizontal="center"/>
    </xf>
    <xf numFmtId="164" fontId="11" fillId="0" borderId="0" xfId="0" applyNumberFormat="1" applyFont="1" applyFill="1" applyBorder="1" applyAlignment="1" applyProtection="1">
      <alignment horizontal="center"/>
    </xf>
    <xf numFmtId="0" fontId="0" fillId="0" borderId="4" xfId="0" applyFont="1" applyBorder="1" applyProtection="1"/>
    <xf numFmtId="0" fontId="0" fillId="0" borderId="4" xfId="0" applyFill="1" applyBorder="1" applyProtection="1"/>
    <xf numFmtId="0" fontId="0" fillId="0" borderId="4" xfId="0" applyBorder="1" applyProtection="1"/>
    <xf numFmtId="0" fontId="0" fillId="0" borderId="0" xfId="0" applyAlignment="1" applyProtection="1">
      <alignment horizontal="left" indent="1"/>
    </xf>
    <xf numFmtId="0" fontId="0" fillId="0" borderId="0" xfId="0" applyFont="1" applyFill="1" applyAlignment="1" applyProtection="1">
      <alignment horizontal="center"/>
    </xf>
    <xf numFmtId="0" fontId="0" fillId="0" borderId="0" xfId="0" applyFill="1" applyProtection="1"/>
    <xf numFmtId="0" fontId="0" fillId="0" borderId="0" xfId="0" applyFont="1" applyProtection="1"/>
    <xf numFmtId="0" fontId="6" fillId="0" borderId="0" xfId="0" applyFont="1" applyBorder="1" applyAlignment="1" applyProtection="1">
      <alignment horizontal="left"/>
    </xf>
    <xf numFmtId="0" fontId="11" fillId="0" borderId="0" xfId="0" applyFont="1" applyFill="1" applyBorder="1" applyProtection="1"/>
    <xf numFmtId="0" fontId="6" fillId="0" borderId="0" xfId="0" applyFont="1" applyFill="1" applyBorder="1" applyAlignment="1" applyProtection="1">
      <alignment horizontal="left"/>
    </xf>
    <xf numFmtId="0" fontId="0" fillId="0" borderId="0" xfId="0" applyFill="1" applyBorder="1" applyProtection="1"/>
    <xf numFmtId="164" fontId="0" fillId="0" borderId="0" xfId="2" applyNumberFormat="1" applyFont="1" applyFill="1" applyBorder="1" applyAlignment="1" applyProtection="1">
      <alignment horizontal="center" wrapText="1"/>
    </xf>
    <xf numFmtId="165" fontId="0" fillId="0" borderId="3" xfId="2" applyNumberFormat="1" applyFont="1" applyFill="1" applyBorder="1" applyProtection="1">
      <protection locked="0"/>
    </xf>
    <xf numFmtId="166" fontId="0" fillId="2" borderId="0" xfId="2" applyNumberFormat="1" applyFont="1" applyFill="1" applyBorder="1" applyAlignment="1" applyProtection="1">
      <alignment horizontal="right"/>
    </xf>
    <xf numFmtId="164" fontId="0" fillId="0" borderId="0" xfId="2" applyNumberFormat="1" applyFont="1" applyFill="1" applyBorder="1" applyAlignment="1" applyProtection="1">
      <alignment horizontal="center"/>
    </xf>
    <xf numFmtId="0" fontId="0" fillId="0" borderId="4" xfId="0" applyBorder="1"/>
    <xf numFmtId="0" fontId="5" fillId="0" borderId="0" xfId="0" applyFont="1" applyProtection="1"/>
    <xf numFmtId="0" fontId="16" fillId="0" borderId="0" xfId="0" applyFont="1" applyBorder="1" applyProtection="1"/>
    <xf numFmtId="14" fontId="4" fillId="0" borderId="4" xfId="0" applyNumberFormat="1" applyFont="1" applyBorder="1" applyAlignment="1" applyProtection="1"/>
    <xf numFmtId="0" fontId="7" fillId="0" borderId="0" xfId="0" applyFont="1" applyBorder="1" applyAlignment="1" applyProtection="1">
      <alignment horizontal="left"/>
    </xf>
    <xf numFmtId="0" fontId="7" fillId="0" borderId="2" xfId="0" applyFont="1" applyBorder="1" applyAlignment="1" applyProtection="1">
      <alignment horizontal="left"/>
    </xf>
    <xf numFmtId="0" fontId="0" fillId="0" borderId="2" xfId="0" applyBorder="1" applyProtection="1"/>
    <xf numFmtId="0" fontId="9" fillId="0" borderId="0" xfId="0" applyFont="1" applyAlignment="1" applyProtection="1">
      <alignment horizontal="left"/>
    </xf>
    <xf numFmtId="164" fontId="0" fillId="0" borderId="0" xfId="0" applyNumberFormat="1" applyFill="1" applyBorder="1" applyAlignment="1" applyProtection="1">
      <alignment horizontal="center"/>
    </xf>
    <xf numFmtId="164" fontId="0" fillId="0" borderId="0" xfId="0" applyNumberFormat="1" applyBorder="1" applyAlignment="1" applyProtection="1">
      <alignment horizontal="center"/>
    </xf>
    <xf numFmtId="0" fontId="9" fillId="0" borderId="0" xfId="0" applyFont="1" applyBorder="1" applyAlignment="1" applyProtection="1">
      <alignment horizontal="left"/>
    </xf>
    <xf numFmtId="0" fontId="7" fillId="0" borderId="4" xfId="0" applyFont="1" applyBorder="1" applyAlignment="1" applyProtection="1">
      <alignment horizontal="left"/>
    </xf>
    <xf numFmtId="0" fontId="10" fillId="0" borderId="0" xfId="0" applyFont="1" applyAlignment="1" applyProtection="1">
      <alignment horizontal="left" indent="2"/>
    </xf>
    <xf numFmtId="0" fontId="0" fillId="0" borderId="0" xfId="0" applyFont="1" applyAlignment="1" applyProtection="1">
      <alignment horizontal="left" indent="3"/>
    </xf>
    <xf numFmtId="0" fontId="0" fillId="0" borderId="0" xfId="0" applyAlignment="1" applyProtection="1">
      <alignment horizontal="left" indent="3"/>
    </xf>
    <xf numFmtId="0" fontId="7" fillId="0" borderId="0" xfId="0" applyFont="1" applyAlignment="1" applyProtection="1">
      <alignment horizontal="left"/>
    </xf>
    <xf numFmtId="0" fontId="0" fillId="0" borderId="0" xfId="0" applyAlignment="1" applyProtection="1">
      <alignment horizontal="left" indent="4"/>
    </xf>
    <xf numFmtId="0" fontId="9" fillId="0" borderId="0" xfId="0" applyFont="1" applyAlignment="1" applyProtection="1">
      <alignment horizontal="left" indent="1"/>
    </xf>
    <xf numFmtId="0" fontId="9" fillId="0" borderId="4" xfId="0" applyFont="1" applyBorder="1" applyAlignment="1" applyProtection="1">
      <alignment horizontal="left"/>
    </xf>
    <xf numFmtId="0" fontId="10" fillId="0" borderId="0" xfId="0" applyFont="1" applyAlignment="1" applyProtection="1">
      <alignment horizontal="left" vertical="top" wrapText="1" indent="3"/>
    </xf>
    <xf numFmtId="0" fontId="4" fillId="0" borderId="0" xfId="0" applyFont="1" applyAlignment="1" applyProtection="1">
      <alignment horizontal="left" indent="1"/>
    </xf>
    <xf numFmtId="0" fontId="9" fillId="0" borderId="0" xfId="0" applyFont="1" applyAlignment="1" applyProtection="1">
      <alignment horizontal="left" vertical="top" wrapText="1"/>
    </xf>
    <xf numFmtId="0" fontId="4" fillId="0" borderId="0" xfId="0" applyFont="1" applyAlignment="1" applyProtection="1">
      <alignment horizontal="left" wrapText="1" indent="1"/>
    </xf>
    <xf numFmtId="0" fontId="10" fillId="0" borderId="4" xfId="0" applyFont="1" applyBorder="1" applyAlignment="1" applyProtection="1">
      <alignment horizontal="left" indent="4"/>
    </xf>
    <xf numFmtId="0" fontId="4" fillId="0" borderId="0" xfId="0" applyFont="1" applyAlignment="1" applyProtection="1">
      <alignment horizontal="left" indent="3"/>
    </xf>
    <xf numFmtId="0" fontId="9" fillId="0" borderId="0" xfId="0" applyFont="1" applyAlignment="1" applyProtection="1">
      <alignment horizontal="left" indent="2"/>
    </xf>
    <xf numFmtId="0" fontId="4" fillId="0" borderId="4" xfId="0" applyFont="1" applyBorder="1" applyAlignment="1" applyProtection="1">
      <alignment horizontal="left"/>
    </xf>
    <xf numFmtId="0" fontId="7" fillId="3" borderId="0" xfId="0" applyFont="1" applyFill="1" applyAlignment="1" applyProtection="1">
      <alignment horizontal="left"/>
    </xf>
    <xf numFmtId="164" fontId="11" fillId="0" borderId="0" xfId="0" applyNumberFormat="1" applyFont="1" applyFill="1" applyBorder="1" applyProtection="1"/>
    <xf numFmtId="0" fontId="60" fillId="9" borderId="0" xfId="5" applyAlignment="1" applyProtection="1">
      <alignment horizontal="left" indent="2"/>
    </xf>
    <xf numFmtId="0" fontId="60" fillId="9" borderId="4" xfId="5" applyBorder="1" applyAlignment="1" applyProtection="1">
      <alignment horizontal="left" wrapText="1"/>
    </xf>
    <xf numFmtId="0" fontId="60" fillId="9" borderId="0" xfId="5" applyBorder="1" applyAlignment="1" applyProtection="1">
      <alignment horizontal="left" wrapText="1"/>
    </xf>
    <xf numFmtId="0" fontId="60" fillId="9" borderId="0" xfId="5" applyProtection="1"/>
    <xf numFmtId="0" fontId="59" fillId="8" borderId="0" xfId="1" applyAlignment="1" applyProtection="1">
      <alignment horizontal="left" wrapText="1" indent="1"/>
    </xf>
    <xf numFmtId="0" fontId="59" fillId="8" borderId="0" xfId="1" applyAlignment="1" applyProtection="1">
      <alignment horizontal="left"/>
    </xf>
    <xf numFmtId="0" fontId="16" fillId="0" borderId="0" xfId="0" applyFont="1" applyProtection="1"/>
    <xf numFmtId="0" fontId="0" fillId="0" borderId="0" xfId="0" applyFont="1" applyAlignment="1" applyProtection="1">
      <alignment vertical="top"/>
    </xf>
    <xf numFmtId="0" fontId="7" fillId="0" borderId="0" xfId="0" applyFont="1" applyFill="1" applyAlignment="1" applyProtection="1">
      <alignment horizontal="left"/>
    </xf>
    <xf numFmtId="0" fontId="0" fillId="0" borderId="2" xfId="0" applyFill="1" applyBorder="1" applyAlignment="1" applyProtection="1">
      <alignment horizontal="center" vertical="top"/>
    </xf>
    <xf numFmtId="0" fontId="7" fillId="0" borderId="2" xfId="0" applyFont="1" applyFill="1" applyBorder="1" applyAlignment="1" applyProtection="1">
      <alignment horizontal="left"/>
    </xf>
    <xf numFmtId="0" fontId="13" fillId="0" borderId="0" xfId="0" applyFont="1" applyProtection="1"/>
    <xf numFmtId="0" fontId="17" fillId="0" borderId="0" xfId="0" applyFont="1" applyFill="1" applyAlignment="1" applyProtection="1">
      <alignment horizontal="left"/>
    </xf>
    <xf numFmtId="0" fontId="4" fillId="0" borderId="0" xfId="0" applyFont="1" applyFill="1" applyAlignment="1" applyProtection="1">
      <alignment horizontal="center"/>
    </xf>
    <xf numFmtId="0" fontId="0" fillId="0" borderId="0" xfId="0" applyFont="1" applyAlignment="1" applyProtection="1">
      <alignment horizontal="center" vertical="top"/>
    </xf>
    <xf numFmtId="0" fontId="4" fillId="0" borderId="0" xfId="0" applyFont="1" applyProtection="1"/>
    <xf numFmtId="0" fontId="7" fillId="0" borderId="0" xfId="0" applyFont="1" applyFill="1" applyAlignment="1" applyProtection="1">
      <alignment horizontal="left" vertical="top"/>
    </xf>
    <xf numFmtId="0" fontId="0" fillId="0" borderId="0" xfId="0" applyFill="1" applyAlignment="1" applyProtection="1">
      <alignment horizontal="center"/>
    </xf>
    <xf numFmtId="0" fontId="4" fillId="0" borderId="0" xfId="0" applyFont="1" applyAlignment="1" applyProtection="1">
      <alignment vertical="top"/>
    </xf>
    <xf numFmtId="0" fontId="7" fillId="0" borderId="0" xfId="0" applyFont="1" applyFill="1" applyAlignment="1" applyProtection="1">
      <alignment horizontal="left" vertical="top" wrapText="1"/>
    </xf>
    <xf numFmtId="0" fontId="4" fillId="0" borderId="0" xfId="0" applyFont="1" applyAlignment="1" applyProtection="1">
      <alignment wrapText="1"/>
    </xf>
    <xf numFmtId="0" fontId="0" fillId="0" borderId="4" xfId="0" applyFont="1" applyBorder="1" applyAlignment="1" applyProtection="1">
      <alignment horizontal="center" vertical="top"/>
    </xf>
    <xf numFmtId="0" fontId="4" fillId="0" borderId="4" xfId="0" applyFont="1" applyBorder="1" applyProtection="1"/>
    <xf numFmtId="0" fontId="0" fillId="0" borderId="4" xfId="0" applyFill="1" applyBorder="1" applyAlignment="1" applyProtection="1">
      <alignment horizontal="center"/>
    </xf>
    <xf numFmtId="0" fontId="4" fillId="0" borderId="0" xfId="0" applyFont="1" applyAlignment="1" applyProtection="1">
      <alignment horizontal="left" vertical="top" wrapText="1" indent="3"/>
    </xf>
    <xf numFmtId="0" fontId="17" fillId="0" borderId="0" xfId="0" applyFont="1" applyProtection="1"/>
    <xf numFmtId="0" fontId="4" fillId="0" borderId="0" xfId="0" applyFont="1" applyAlignment="1" applyProtection="1">
      <alignment horizontal="left"/>
    </xf>
    <xf numFmtId="0" fontId="0" fillId="0" borderId="4" xfId="0" applyFont="1" applyBorder="1" applyAlignment="1" applyProtection="1">
      <alignment vertical="top"/>
    </xf>
    <xf numFmtId="0" fontId="7" fillId="0" borderId="4" xfId="0" applyFont="1" applyFill="1" applyBorder="1" applyAlignment="1" applyProtection="1">
      <alignment horizontal="left"/>
    </xf>
    <xf numFmtId="0" fontId="4" fillId="0" borderId="4" xfId="0" applyFont="1" applyFill="1" applyBorder="1" applyAlignment="1" applyProtection="1">
      <alignment horizontal="center"/>
    </xf>
    <xf numFmtId="0" fontId="18" fillId="0" borderId="0" xfId="0" applyFont="1" applyBorder="1" applyProtection="1"/>
    <xf numFmtId="0" fontId="4" fillId="0" borderId="0" xfId="0" applyFont="1" applyFill="1" applyBorder="1" applyAlignment="1" applyProtection="1">
      <alignment horizontal="left" indent="3"/>
    </xf>
    <xf numFmtId="0" fontId="7" fillId="0" borderId="0" xfId="0" applyFont="1" applyFill="1" applyBorder="1" applyAlignment="1" applyProtection="1">
      <alignment horizontal="left"/>
    </xf>
    <xf numFmtId="0" fontId="0" fillId="0" borderId="0" xfId="0" applyFont="1" applyBorder="1" applyAlignment="1" applyProtection="1">
      <alignment vertical="top"/>
    </xf>
    <xf numFmtId="0" fontId="4" fillId="0" borderId="0" xfId="0" applyFont="1" applyFill="1" applyBorder="1" applyProtection="1"/>
    <xf numFmtId="0" fontId="4" fillId="0" borderId="0" xfId="0" applyFont="1" applyFill="1" applyBorder="1" applyAlignment="1" applyProtection="1">
      <alignment horizontal="center"/>
    </xf>
    <xf numFmtId="0" fontId="0" fillId="3" borderId="0" xfId="0" applyFont="1" applyFill="1" applyBorder="1" applyAlignment="1" applyProtection="1">
      <alignment vertical="top"/>
    </xf>
    <xf numFmtId="0" fontId="4" fillId="3" borderId="0" xfId="0" applyFont="1" applyFill="1" applyBorder="1" applyProtection="1"/>
    <xf numFmtId="0" fontId="19" fillId="3" borderId="0" xfId="0" applyFont="1" applyFill="1" applyBorder="1" applyProtection="1"/>
    <xf numFmtId="0" fontId="4" fillId="3" borderId="0" xfId="0" applyFont="1" applyFill="1" applyBorder="1" applyAlignment="1" applyProtection="1">
      <alignment horizontal="center"/>
    </xf>
    <xf numFmtId="0" fontId="18" fillId="3" borderId="0" xfId="0" applyFont="1" applyFill="1" applyBorder="1" applyProtection="1"/>
    <xf numFmtId="0" fontId="0" fillId="3" borderId="0" xfId="0" applyFont="1" applyFill="1" applyAlignment="1" applyProtection="1">
      <alignment vertical="top"/>
    </xf>
    <xf numFmtId="0" fontId="0" fillId="3" borderId="0" xfId="0" applyFill="1" applyBorder="1" applyProtection="1"/>
    <xf numFmtId="0" fontId="7" fillId="3" borderId="0" xfId="0" applyFont="1" applyFill="1" applyProtection="1"/>
    <xf numFmtId="0" fontId="4" fillId="3" borderId="0" xfId="0" applyFont="1" applyFill="1" applyAlignment="1" applyProtection="1">
      <alignment horizontal="left" indent="1"/>
    </xf>
    <xf numFmtId="43" fontId="0" fillId="0" borderId="3" xfId="2" applyNumberFormat="1" applyFont="1" applyFill="1" applyBorder="1" applyProtection="1"/>
    <xf numFmtId="43" fontId="0" fillId="2" borderId="3" xfId="2" applyNumberFormat="1" applyFont="1" applyFill="1" applyBorder="1" applyProtection="1"/>
    <xf numFmtId="0" fontId="7" fillId="3" borderId="0" xfId="0" applyFont="1" applyFill="1" applyBorder="1" applyAlignment="1" applyProtection="1">
      <alignment horizontal="left"/>
    </xf>
    <xf numFmtId="0" fontId="0" fillId="3" borderId="0" xfId="0" applyFont="1" applyFill="1" applyBorder="1" applyAlignment="1" applyProtection="1">
      <alignment horizontal="center"/>
    </xf>
    <xf numFmtId="0" fontId="4" fillId="3" borderId="0" xfId="0" applyFont="1" applyFill="1" applyBorder="1" applyAlignment="1" applyProtection="1">
      <alignment wrapText="1"/>
    </xf>
    <xf numFmtId="0" fontId="0" fillId="3" borderId="0" xfId="0" applyFill="1" applyBorder="1" applyAlignment="1" applyProtection="1">
      <alignment horizontal="center"/>
    </xf>
    <xf numFmtId="164" fontId="0" fillId="0" borderId="0" xfId="2" applyNumberFormat="1" applyFont="1" applyFill="1" applyBorder="1" applyAlignment="1" applyProtection="1"/>
    <xf numFmtId="0" fontId="4" fillId="0" borderId="0" xfId="0" applyFont="1" applyAlignment="1" applyProtection="1">
      <alignment horizontal="left" wrapText="1" indent="3"/>
    </xf>
    <xf numFmtId="0" fontId="4" fillId="0" borderId="0" xfId="0" applyFont="1" applyAlignment="1" applyProtection="1">
      <alignment horizontal="left" vertical="top" wrapText="1" indent="1"/>
    </xf>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4" xfId="0" applyFont="1" applyBorder="1" applyAlignment="1" applyProtection="1">
      <alignment horizontal="left" wrapText="1"/>
    </xf>
    <xf numFmtId="164" fontId="0" fillId="0" borderId="8" xfId="2" applyNumberFormat="1" applyFont="1" applyFill="1" applyBorder="1" applyProtection="1"/>
    <xf numFmtId="0" fontId="3" fillId="0" borderId="0" xfId="0" quotePrefix="1" applyFont="1" applyAlignment="1" applyProtection="1">
      <alignment vertical="top"/>
    </xf>
    <xf numFmtId="0" fontId="3" fillId="0" borderId="0" xfId="0" applyFont="1" applyAlignment="1" applyProtection="1"/>
    <xf numFmtId="164" fontId="7" fillId="0" borderId="0" xfId="2" applyNumberFormat="1" applyFont="1" applyAlignment="1" applyProtection="1">
      <alignment horizontal="left"/>
    </xf>
    <xf numFmtId="0" fontId="3" fillId="3" borderId="0" xfId="0" applyFont="1" applyFill="1" applyBorder="1" applyAlignment="1" applyProtection="1">
      <alignment horizontal="left"/>
    </xf>
    <xf numFmtId="0" fontId="0" fillId="3" borderId="0" xfId="0" applyFill="1" applyBorder="1" applyAlignment="1" applyProtection="1">
      <alignment horizontal="left"/>
    </xf>
    <xf numFmtId="0" fontId="11" fillId="0" borderId="0" xfId="0" applyFont="1" applyBorder="1" applyAlignment="1" applyProtection="1">
      <alignment vertical="top"/>
    </xf>
    <xf numFmtId="0" fontId="9"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1" fillId="0" borderId="0" xfId="0" applyFont="1" applyAlignment="1" applyProtection="1">
      <alignment vertical="top"/>
    </xf>
    <xf numFmtId="0" fontId="9" fillId="0" borderId="0" xfId="0" applyFont="1" applyFill="1" applyAlignment="1" applyProtection="1">
      <alignment horizontal="left"/>
    </xf>
    <xf numFmtId="0" fontId="11" fillId="0" borderId="0" xfId="0" applyFont="1" applyFill="1" applyAlignment="1" applyProtection="1">
      <alignment horizontal="center"/>
    </xf>
    <xf numFmtId="0" fontId="5" fillId="0" borderId="0" xfId="0" applyFont="1" applyAlignment="1" applyProtection="1">
      <alignment vertical="top"/>
    </xf>
    <xf numFmtId="0" fontId="59" fillId="8" borderId="0" xfId="1" applyProtection="1"/>
    <xf numFmtId="0" fontId="59" fillId="8" borderId="0" xfId="1" applyAlignment="1" applyProtection="1">
      <alignment horizontal="left" vertical="top"/>
    </xf>
    <xf numFmtId="0" fontId="59" fillId="8" borderId="0" xfId="1" applyAlignment="1" applyProtection="1">
      <alignment wrapText="1"/>
    </xf>
    <xf numFmtId="0" fontId="60" fillId="9" borderId="4" xfId="5" applyBorder="1" applyProtection="1"/>
    <xf numFmtId="0" fontId="59" fillId="8" borderId="0" xfId="1" applyBorder="1" applyAlignment="1" applyProtection="1">
      <alignment horizontal="left"/>
    </xf>
    <xf numFmtId="0" fontId="59" fillId="8" borderId="0" xfId="1" applyBorder="1" applyAlignment="1" applyProtection="1">
      <alignment horizontal="left" wrapText="1" indent="2"/>
    </xf>
    <xf numFmtId="0" fontId="59" fillId="8" borderId="0" xfId="1" applyBorder="1" applyAlignment="1" applyProtection="1">
      <alignment horizontal="left" wrapText="1"/>
    </xf>
    <xf numFmtId="0" fontId="59" fillId="8" borderId="0" xfId="1" applyBorder="1" applyAlignment="1" applyProtection="1">
      <alignment wrapText="1"/>
    </xf>
    <xf numFmtId="0" fontId="59" fillId="8" borderId="0" xfId="1" applyBorder="1" applyAlignment="1" applyProtection="1">
      <alignment horizontal="left" indent="2"/>
    </xf>
    <xf numFmtId="0" fontId="20" fillId="9" borderId="0" xfId="5" applyFont="1" applyAlignment="1" applyProtection="1">
      <alignment horizontal="left" vertical="top"/>
    </xf>
    <xf numFmtId="0" fontId="20" fillId="9" borderId="4" xfId="5" applyFont="1" applyBorder="1" applyAlignment="1" applyProtection="1">
      <alignment horizontal="left" vertical="top"/>
    </xf>
    <xf numFmtId="0" fontId="20" fillId="9" borderId="0" xfId="5" applyFont="1" applyAlignment="1" applyProtection="1">
      <alignment horizontal="left"/>
    </xf>
    <xf numFmtId="0" fontId="20" fillId="9" borderId="0" xfId="5" applyFont="1" applyBorder="1" applyAlignment="1" applyProtection="1">
      <alignment horizontal="left"/>
    </xf>
    <xf numFmtId="0" fontId="20" fillId="9" borderId="0" xfId="5" applyFont="1" applyBorder="1" applyAlignment="1" applyProtection="1">
      <alignment horizontal="left" wrapText="1"/>
    </xf>
    <xf numFmtId="0" fontId="6" fillId="0" borderId="0" xfId="0" applyFont="1" applyBorder="1" applyAlignment="1" applyProtection="1">
      <alignment horizontal="center"/>
    </xf>
    <xf numFmtId="0" fontId="4" fillId="0" borderId="0" xfId="0" applyFont="1" applyBorder="1" applyAlignment="1" applyProtection="1">
      <alignment horizontal="center"/>
    </xf>
    <xf numFmtId="0" fontId="0" fillId="0" borderId="0" xfId="0" applyAlignment="1" applyProtection="1"/>
    <xf numFmtId="0" fontId="0" fillId="0" borderId="0" xfId="0" applyFont="1" applyFill="1" applyBorder="1" applyAlignment="1" applyProtection="1">
      <alignment horizontal="left"/>
    </xf>
    <xf numFmtId="0" fontId="4" fillId="0" borderId="0" xfId="0" applyFont="1" applyAlignment="1" applyProtection="1">
      <alignment horizontal="center"/>
    </xf>
    <xf numFmtId="0" fontId="0" fillId="0" borderId="0" xfId="0" applyFont="1" applyFill="1" applyAlignment="1" applyProtection="1">
      <alignment horizontal="left"/>
    </xf>
    <xf numFmtId="0" fontId="22" fillId="3" borderId="0" xfId="0" applyFont="1" applyFill="1" applyProtection="1"/>
    <xf numFmtId="0" fontId="21" fillId="0" borderId="0" xfId="0" applyFont="1" applyFill="1" applyBorder="1" applyAlignment="1" applyProtection="1">
      <alignment horizontal="center"/>
    </xf>
    <xf numFmtId="0" fontId="10" fillId="0" borderId="9" xfId="0" applyFont="1" applyFill="1" applyBorder="1" applyProtection="1"/>
    <xf numFmtId="0" fontId="4" fillId="0" borderId="10" xfId="0" applyFont="1" applyBorder="1" applyAlignment="1" applyProtection="1"/>
    <xf numFmtId="0" fontId="10" fillId="0" borderId="0" xfId="0" applyFont="1" applyFill="1" applyAlignment="1" applyProtection="1"/>
    <xf numFmtId="0" fontId="10" fillId="0" borderId="0" xfId="0" applyFont="1" applyAlignment="1" applyProtection="1">
      <alignment horizontal="center"/>
    </xf>
    <xf numFmtId="0" fontId="10" fillId="0" borderId="4" xfId="0" applyFont="1" applyBorder="1" applyAlignment="1" applyProtection="1">
      <alignment horizontal="center" wrapText="1"/>
    </xf>
    <xf numFmtId="0" fontId="14" fillId="0" borderId="0" xfId="0" applyFont="1" applyFill="1" applyProtection="1"/>
    <xf numFmtId="0" fontId="0" fillId="0" borderId="0" xfId="0" applyFill="1" applyAlignment="1" applyProtection="1">
      <alignment horizontal="left"/>
    </xf>
    <xf numFmtId="0" fontId="23" fillId="0" borderId="0" xfId="0" applyFont="1" applyFill="1" applyProtection="1"/>
    <xf numFmtId="0" fontId="24" fillId="0" borderId="0" xfId="0" applyFont="1" applyProtection="1"/>
    <xf numFmtId="164" fontId="0" fillId="0" borderId="0" xfId="2" applyNumberFormat="1" applyFont="1" applyFill="1" applyBorder="1" applyProtection="1">
      <protection locked="0"/>
    </xf>
    <xf numFmtId="0" fontId="0" fillId="0" borderId="0" xfId="0" applyFont="1" applyBorder="1" applyProtection="1">
      <protection locked="0"/>
    </xf>
    <xf numFmtId="0" fontId="0" fillId="0" borderId="0" xfId="0" applyFont="1" applyProtection="1">
      <protection locked="0"/>
    </xf>
    <xf numFmtId="0" fontId="0" fillId="0" borderId="0" xfId="0" applyFont="1" applyFill="1" applyProtection="1">
      <protection locked="0"/>
    </xf>
    <xf numFmtId="0" fontId="11" fillId="0" borderId="0" xfId="0" applyFont="1" applyFill="1" applyAlignment="1" applyProtection="1">
      <alignment horizontal="left" indent="2"/>
    </xf>
    <xf numFmtId="0" fontId="11" fillId="0" borderId="0" xfId="0" applyFont="1" applyFill="1" applyAlignment="1" applyProtection="1">
      <alignment horizontal="left" indent="4"/>
    </xf>
    <xf numFmtId="164" fontId="0" fillId="3" borderId="11" xfId="2" applyNumberFormat="1" applyFont="1" applyFill="1" applyBorder="1" applyProtection="1">
      <protection locked="0"/>
    </xf>
    <xf numFmtId="164" fontId="0" fillId="3" borderId="3" xfId="2" applyNumberFormat="1" applyFont="1" applyFill="1" applyBorder="1" applyProtection="1">
      <protection locked="0"/>
    </xf>
    <xf numFmtId="0" fontId="25" fillId="0" borderId="0" xfId="0" applyFont="1" applyFill="1" applyBorder="1" applyAlignment="1" applyProtection="1">
      <alignment horizontal="left"/>
    </xf>
    <xf numFmtId="164" fontId="0" fillId="3" borderId="12" xfId="2" applyNumberFormat="1" applyFont="1" applyFill="1" applyBorder="1" applyProtection="1">
      <protection locked="0"/>
    </xf>
    <xf numFmtId="0" fontId="11" fillId="0" borderId="0" xfId="0" applyFont="1" applyFill="1" applyAlignment="1" applyProtection="1">
      <alignment horizontal="left"/>
    </xf>
    <xf numFmtId="0" fontId="0" fillId="0" borderId="0" xfId="0" applyFont="1" applyAlignment="1" applyProtection="1">
      <alignment horizontal="left"/>
    </xf>
    <xf numFmtId="164" fontId="0" fillId="0" borderId="13" xfId="2" applyNumberFormat="1" applyFont="1" applyFill="1" applyBorder="1" applyProtection="1">
      <protection locked="0"/>
    </xf>
    <xf numFmtId="0" fontId="0" fillId="0" borderId="14" xfId="0" applyFill="1" applyBorder="1" applyAlignment="1" applyProtection="1">
      <alignment horizontal="left"/>
    </xf>
    <xf numFmtId="0" fontId="10" fillId="0" borderId="14" xfId="0" applyFont="1" applyFill="1" applyBorder="1" applyProtection="1"/>
    <xf numFmtId="0" fontId="4" fillId="0" borderId="14" xfId="0" applyFont="1" applyBorder="1" applyProtection="1"/>
    <xf numFmtId="164" fontId="0" fillId="2" borderId="14" xfId="2" applyNumberFormat="1" applyFont="1" applyFill="1" applyBorder="1" applyProtection="1"/>
    <xf numFmtId="164" fontId="0" fillId="0" borderId="14" xfId="2" applyNumberFormat="1" applyFont="1" applyBorder="1" applyProtection="1"/>
    <xf numFmtId="43" fontId="0" fillId="0" borderId="0" xfId="2" applyFont="1" applyBorder="1" applyProtection="1"/>
    <xf numFmtId="43" fontId="0" fillId="0" borderId="14" xfId="2" applyFont="1" applyBorder="1" applyProtection="1"/>
    <xf numFmtId="0" fontId="10" fillId="0" borderId="0" xfId="0" applyFont="1" applyFill="1" applyBorder="1" applyProtection="1"/>
    <xf numFmtId="43" fontId="0" fillId="0" borderId="0" xfId="2" applyFont="1" applyFill="1" applyBorder="1" applyProtection="1"/>
    <xf numFmtId="164" fontId="17" fillId="0" borderId="0" xfId="0" applyNumberFormat="1" applyFont="1" applyFill="1" applyProtection="1"/>
    <xf numFmtId="0" fontId="0" fillId="0" borderId="0" xfId="0" applyFont="1" applyFill="1" applyBorder="1" applyAlignment="1" applyProtection="1">
      <alignment horizontal="left"/>
      <protection locked="0"/>
    </xf>
    <xf numFmtId="0" fontId="23" fillId="0" borderId="0" xfId="0" applyFont="1" applyFill="1" applyBorder="1" applyProtection="1"/>
    <xf numFmtId="0" fontId="24" fillId="0" borderId="0" xfId="0" applyFont="1" applyFill="1" applyBorder="1" applyProtection="1"/>
    <xf numFmtId="0" fontId="0" fillId="0" borderId="0" xfId="0" applyFont="1" applyFill="1" applyBorder="1" applyProtection="1"/>
    <xf numFmtId="0" fontId="0" fillId="0" borderId="0" xfId="0" applyFont="1" applyFill="1" applyBorder="1" applyProtection="1">
      <protection locked="0"/>
    </xf>
    <xf numFmtId="0" fontId="0" fillId="0" borderId="0" xfId="0" applyFill="1" applyBorder="1" applyAlignment="1" applyProtection="1">
      <alignment horizontal="left"/>
    </xf>
    <xf numFmtId="0" fontId="23" fillId="0" borderId="0" xfId="0" applyFont="1" applyFill="1" applyBorder="1" applyAlignment="1" applyProtection="1">
      <alignment horizontal="left"/>
    </xf>
    <xf numFmtId="0" fontId="24" fillId="0" borderId="0" xfId="0" applyFont="1" applyFill="1" applyBorder="1" applyAlignment="1" applyProtection="1">
      <alignment horizontal="left"/>
    </xf>
    <xf numFmtId="164" fontId="0" fillId="2" borderId="11" xfId="2" applyNumberFormat="1" applyFont="1" applyFill="1" applyBorder="1" applyProtection="1"/>
    <xf numFmtId="164" fontId="0" fillId="0" borderId="15" xfId="2" applyNumberFormat="1" applyFont="1" applyFill="1" applyBorder="1" applyProtection="1">
      <protection locked="0"/>
    </xf>
    <xf numFmtId="0" fontId="23" fillId="0" borderId="0" xfId="0" applyFont="1" applyFill="1" applyAlignment="1" applyProtection="1">
      <alignment horizontal="left"/>
    </xf>
    <xf numFmtId="0" fontId="24" fillId="0" borderId="0" xfId="0" applyFont="1" applyAlignment="1" applyProtection="1">
      <alignment horizontal="left"/>
    </xf>
    <xf numFmtId="164" fontId="0" fillId="0" borderId="0" xfId="0" applyNumberFormat="1" applyFont="1" applyProtection="1"/>
    <xf numFmtId="0" fontId="0" fillId="3" borderId="0" xfId="0" applyFont="1" applyFill="1" applyBorder="1" applyAlignment="1" applyProtection="1">
      <alignment horizontal="left"/>
    </xf>
    <xf numFmtId="164" fontId="0" fillId="4" borderId="14" xfId="2" applyNumberFormat="1" applyFont="1" applyFill="1" applyBorder="1" applyProtection="1"/>
    <xf numFmtId="0" fontId="17" fillId="0" borderId="0" xfId="0" applyFont="1" applyFill="1" applyProtection="1"/>
    <xf numFmtId="0" fontId="0" fillId="0" borderId="0" xfId="0" applyFill="1" applyBorder="1" applyAlignment="1" applyProtection="1">
      <alignment horizontal="left" indent="3"/>
    </xf>
    <xf numFmtId="0" fontId="11" fillId="0" borderId="0" xfId="0" applyFont="1" applyFill="1" applyAlignment="1" applyProtection="1">
      <alignment wrapText="1"/>
    </xf>
    <xf numFmtId="0" fontId="0" fillId="0" borderId="16" xfId="0" applyFont="1" applyFill="1" applyBorder="1" applyAlignment="1" applyProtection="1">
      <alignment horizontal="left"/>
    </xf>
    <xf numFmtId="0" fontId="10" fillId="0" borderId="16" xfId="0" applyFont="1" applyFill="1" applyBorder="1" applyProtection="1"/>
    <xf numFmtId="0" fontId="4" fillId="0" borderId="16" xfId="0" applyFont="1" applyBorder="1" applyProtection="1"/>
    <xf numFmtId="164" fontId="0" fillId="0" borderId="16" xfId="2" applyNumberFormat="1" applyFont="1" applyBorder="1" applyProtection="1"/>
    <xf numFmtId="43" fontId="0" fillId="0" borderId="16" xfId="2" applyFont="1" applyBorder="1" applyProtection="1"/>
    <xf numFmtId="0" fontId="4" fillId="0" borderId="17" xfId="0" applyFont="1" applyFill="1" applyBorder="1" applyAlignment="1" applyProtection="1">
      <alignment horizontal="left"/>
    </xf>
    <xf numFmtId="0" fontId="10" fillId="0" borderId="17" xfId="0" applyFont="1" applyFill="1" applyBorder="1" applyProtection="1"/>
    <xf numFmtId="0" fontId="4" fillId="0" borderId="17" xfId="0" applyFont="1" applyFill="1" applyBorder="1" applyProtection="1"/>
    <xf numFmtId="164" fontId="4" fillId="2" borderId="17" xfId="2" applyNumberFormat="1" applyFont="1" applyFill="1" applyBorder="1" applyProtection="1"/>
    <xf numFmtId="164" fontId="4" fillId="0" borderId="17" xfId="2" applyNumberFormat="1" applyFont="1" applyBorder="1" applyProtection="1"/>
    <xf numFmtId="164" fontId="4" fillId="0" borderId="0" xfId="2" applyNumberFormat="1" applyFont="1" applyBorder="1" applyProtection="1"/>
    <xf numFmtId="164" fontId="0" fillId="0" borderId="3" xfId="2" applyNumberFormat="1" applyFont="1" applyFill="1" applyBorder="1" applyProtection="1">
      <protection locked="0"/>
    </xf>
    <xf numFmtId="0" fontId="7" fillId="0" borderId="0" xfId="0" applyFont="1" applyProtection="1"/>
    <xf numFmtId="0" fontId="0" fillId="0" borderId="0" xfId="0" applyFont="1" applyFill="1" applyProtection="1"/>
    <xf numFmtId="0" fontId="4" fillId="0" borderId="4" xfId="0" applyFont="1" applyFill="1" applyBorder="1" applyAlignment="1" applyProtection="1">
      <alignment horizontal="left"/>
    </xf>
    <xf numFmtId="0" fontId="11" fillId="0" borderId="4" xfId="0" applyFont="1" applyFill="1" applyBorder="1" applyProtection="1"/>
    <xf numFmtId="0" fontId="0" fillId="0" borderId="4" xfId="0" applyFont="1" applyFill="1" applyBorder="1" applyProtection="1"/>
    <xf numFmtId="0" fontId="4" fillId="0" borderId="0" xfId="0" quotePrefix="1" applyFont="1" applyFill="1" applyAlignment="1" applyProtection="1">
      <alignment horizontal="center"/>
    </xf>
    <xf numFmtId="0" fontId="0" fillId="0" borderId="0" xfId="0" applyFont="1" applyFill="1"/>
    <xf numFmtId="0" fontId="0" fillId="0" borderId="0" xfId="0" applyFont="1"/>
    <xf numFmtId="0" fontId="0" fillId="0" borderId="0" xfId="0" applyFont="1" applyBorder="1"/>
    <xf numFmtId="164" fontId="11" fillId="3" borderId="3" xfId="2" applyNumberFormat="1" applyFont="1" applyFill="1" applyBorder="1" applyProtection="1">
      <protection locked="0"/>
    </xf>
    <xf numFmtId="0" fontId="11" fillId="0" borderId="0" xfId="0" applyFont="1" applyFill="1" applyAlignment="1" applyProtection="1"/>
    <xf numFmtId="49" fontId="4" fillId="0" borderId="0" xfId="0" quotePrefix="1" applyNumberFormat="1" applyFont="1" applyFill="1" applyAlignment="1" applyProtection="1">
      <alignment horizontal="center"/>
    </xf>
    <xf numFmtId="49" fontId="4" fillId="0" borderId="0" xfId="0" applyNumberFormat="1" applyFont="1" applyFill="1" applyAlignment="1" applyProtection="1">
      <alignment horizontal="center"/>
    </xf>
    <xf numFmtId="0" fontId="11" fillId="0" borderId="0" xfId="0" applyFont="1" applyBorder="1" applyAlignment="1" applyProtection="1">
      <alignment horizontal="center"/>
    </xf>
    <xf numFmtId="0" fontId="11" fillId="0" borderId="0" xfId="0" applyFont="1" applyFill="1" applyAlignment="1" applyProtection="1">
      <alignment horizontal="left" wrapText="1"/>
    </xf>
    <xf numFmtId="0" fontId="10" fillId="0" borderId="0" xfId="0" applyFont="1" applyBorder="1" applyAlignment="1" applyProtection="1">
      <alignment horizontal="left" wrapText="1"/>
    </xf>
    <xf numFmtId="0" fontId="11" fillId="0" borderId="0" xfId="0" applyFont="1" applyAlignment="1" applyProtection="1">
      <alignment wrapText="1"/>
    </xf>
    <xf numFmtId="0" fontId="11" fillId="0" borderId="0" xfId="0" applyFont="1" applyBorder="1" applyAlignment="1" applyProtection="1">
      <alignment horizontal="center" wrapText="1"/>
    </xf>
    <xf numFmtId="0" fontId="11" fillId="0" borderId="0" xfId="0" applyFont="1" applyBorder="1" applyAlignment="1">
      <alignment wrapText="1"/>
    </xf>
    <xf numFmtId="0" fontId="11" fillId="0" borderId="0" xfId="0" applyFont="1" applyAlignment="1">
      <alignment wrapText="1"/>
    </xf>
    <xf numFmtId="0" fontId="0" fillId="0" borderId="0" xfId="0" applyFont="1" applyAlignment="1" applyProtection="1"/>
    <xf numFmtId="0" fontId="0" fillId="0" borderId="0" xfId="0" applyFont="1" applyFill="1" applyAlignment="1" applyProtection="1"/>
    <xf numFmtId="0" fontId="10" fillId="0" borderId="0" xfId="0" applyFont="1" applyFill="1" applyAlignment="1" applyProtection="1">
      <alignment horizontal="left" indent="1"/>
    </xf>
    <xf numFmtId="0" fontId="0" fillId="0" borderId="0" xfId="0" applyFill="1" applyAlignment="1" applyProtection="1">
      <alignment horizontal="left" indent="2"/>
    </xf>
    <xf numFmtId="0" fontId="0" fillId="0" borderId="0" xfId="0" applyFont="1" applyFill="1" applyAlignment="1" applyProtection="1">
      <alignment horizontal="left" indent="2"/>
    </xf>
    <xf numFmtId="0" fontId="11" fillId="0" borderId="0" xfId="0" applyFont="1" applyFill="1" applyBorder="1" applyAlignment="1" applyProtection="1">
      <alignment horizontal="left" indent="2"/>
    </xf>
    <xf numFmtId="164" fontId="0" fillId="0" borderId="0" xfId="2" applyNumberFormat="1" applyFont="1" applyFill="1" applyProtection="1"/>
    <xf numFmtId="9" fontId="0" fillId="3" borderId="3" xfId="12" applyFont="1" applyFill="1" applyBorder="1" applyProtection="1">
      <protection locked="0"/>
    </xf>
    <xf numFmtId="9" fontId="0" fillId="0" borderId="3" xfId="12" applyFont="1" applyFill="1" applyBorder="1" applyProtection="1">
      <protection locked="0"/>
    </xf>
    <xf numFmtId="164" fontId="0" fillId="0" borderId="0" xfId="2" applyNumberFormat="1" applyFont="1" applyProtection="1"/>
    <xf numFmtId="0" fontId="10" fillId="0" borderId="0" xfId="0" applyFont="1" applyFill="1" applyProtection="1"/>
    <xf numFmtId="0" fontId="0" fillId="0" borderId="14" xfId="0" applyFont="1" applyFill="1" applyBorder="1" applyAlignment="1" applyProtection="1">
      <alignment horizontal="left"/>
    </xf>
    <xf numFmtId="0" fontId="4" fillId="0" borderId="14" xfId="0" applyFont="1" applyFill="1" applyBorder="1" applyProtection="1"/>
    <xf numFmtId="0" fontId="4" fillId="0" borderId="0" xfId="0" applyFont="1" applyFill="1" applyProtection="1"/>
    <xf numFmtId="43" fontId="0" fillId="0" borderId="0" xfId="2" applyFont="1" applyProtection="1"/>
    <xf numFmtId="0" fontId="10" fillId="0" borderId="0" xfId="0" applyFont="1" applyFill="1" applyAlignment="1" applyProtection="1">
      <alignment horizontal="left" wrapText="1" indent="1"/>
    </xf>
    <xf numFmtId="0" fontId="4" fillId="0" borderId="0" xfId="0" applyFont="1" applyFill="1" applyAlignment="1" applyProtection="1">
      <alignment horizontal="left" wrapText="1" indent="1"/>
    </xf>
    <xf numFmtId="0" fontId="11" fillId="0" borderId="0" xfId="0" quotePrefix="1" applyFont="1" applyFill="1" applyBorder="1" applyProtection="1"/>
    <xf numFmtId="0" fontId="0" fillId="0" borderId="0" xfId="0" quotePrefix="1" applyFill="1" applyBorder="1" applyProtection="1"/>
    <xf numFmtId="0" fontId="14" fillId="0" borderId="0" xfId="0" applyFont="1" applyFill="1" applyBorder="1" applyProtection="1"/>
    <xf numFmtId="0" fontId="17" fillId="0" borderId="0" xfId="0" applyFont="1" applyFill="1" applyBorder="1" applyProtection="1"/>
    <xf numFmtId="167" fontId="0" fillId="0" borderId="3" xfId="12" applyNumberFormat="1" applyFont="1" applyFill="1" applyBorder="1" applyProtection="1">
      <protection locked="0"/>
    </xf>
    <xf numFmtId="167" fontId="0" fillId="3" borderId="3" xfId="12" applyNumberFormat="1" applyFont="1" applyFill="1" applyBorder="1" applyProtection="1">
      <protection locked="0"/>
    </xf>
    <xf numFmtId="0" fontId="11" fillId="0" borderId="0" xfId="0" applyFont="1" applyFill="1" applyAlignment="1" applyProtection="1">
      <alignment horizontal="left" wrapText="1" indent="2"/>
    </xf>
    <xf numFmtId="167" fontId="0" fillId="0" borderId="0" xfId="12" applyNumberFormat="1" applyFont="1" applyFill="1" applyBorder="1" applyProtection="1">
      <protection locked="0"/>
    </xf>
    <xf numFmtId="164" fontId="0" fillId="0" borderId="0" xfId="2" applyNumberFormat="1" applyFont="1" applyBorder="1" applyProtection="1"/>
    <xf numFmtId="0" fontId="11" fillId="0" borderId="0" xfId="0" applyFont="1"/>
    <xf numFmtId="0" fontId="10" fillId="0" borderId="0" xfId="0" applyFont="1" applyAlignment="1">
      <alignment horizontal="center"/>
    </xf>
    <xf numFmtId="0" fontId="4" fillId="0" borderId="0" xfId="0" applyFont="1" applyAlignment="1">
      <alignment horizontal="center"/>
    </xf>
    <xf numFmtId="0" fontId="11" fillId="0" borderId="0" xfId="8" applyFont="1" applyFill="1" applyBorder="1" applyProtection="1"/>
    <xf numFmtId="0" fontId="11" fillId="0" borderId="0" xfId="0" applyFont="1" applyAlignment="1">
      <alignment horizontal="center"/>
    </xf>
    <xf numFmtId="0" fontId="10" fillId="0" borderId="0" xfId="6" applyFont="1" applyBorder="1" applyAlignment="1" applyProtection="1">
      <alignment wrapText="1"/>
      <protection locked="0"/>
    </xf>
    <xf numFmtId="164" fontId="0" fillId="2" borderId="3" xfId="3" applyNumberFormat="1" applyFont="1" applyFill="1" applyBorder="1" applyAlignment="1" applyProtection="1">
      <protection locked="0"/>
    </xf>
    <xf numFmtId="0" fontId="11" fillId="0" borderId="0" xfId="6" applyFont="1" applyBorder="1" applyAlignment="1" applyProtection="1">
      <alignment wrapText="1"/>
      <protection locked="0"/>
    </xf>
    <xf numFmtId="164" fontId="0" fillId="0" borderId="3" xfId="2" applyNumberFormat="1" applyFont="1" applyFill="1" applyBorder="1" applyAlignment="1" applyProtection="1">
      <protection locked="0"/>
    </xf>
    <xf numFmtId="0" fontId="29" fillId="0" borderId="0" xfId="7" applyFont="1" applyBorder="1" applyAlignment="1" applyProtection="1">
      <alignment wrapText="1"/>
      <protection locked="0"/>
    </xf>
    <xf numFmtId="0" fontId="0" fillId="0" borderId="0" xfId="8" applyFont="1" applyFill="1" applyBorder="1" applyProtection="1"/>
    <xf numFmtId="0" fontId="0" fillId="0" borderId="0" xfId="0" applyAlignment="1">
      <alignment horizontal="center"/>
    </xf>
    <xf numFmtId="0" fontId="1" fillId="0" borderId="0" xfId="8" applyFont="1" applyFill="1" applyBorder="1" applyProtection="1"/>
    <xf numFmtId="0" fontId="10" fillId="0" borderId="0" xfId="0" applyFont="1" applyAlignment="1" applyProtection="1">
      <alignment horizontal="left"/>
    </xf>
    <xf numFmtId="0" fontId="1" fillId="0" borderId="0" xfId="6" applyFont="1" applyBorder="1" applyAlignment="1" applyProtection="1">
      <alignment wrapText="1"/>
      <protection locked="0"/>
    </xf>
    <xf numFmtId="0" fontId="30" fillId="0" borderId="0" xfId="7" applyFont="1" applyBorder="1" applyAlignment="1" applyProtection="1">
      <alignment wrapText="1"/>
      <protection locked="0"/>
    </xf>
    <xf numFmtId="0" fontId="31" fillId="0" borderId="0" xfId="0" applyFont="1"/>
    <xf numFmtId="0" fontId="11" fillId="0" borderId="0" xfId="0" applyFont="1" applyFill="1" applyBorder="1" applyAlignment="1">
      <alignment horizontal="center"/>
    </xf>
    <xf numFmtId="0" fontId="10" fillId="0" borderId="0" xfId="0" applyFont="1" applyFill="1" applyBorder="1" applyAlignment="1">
      <alignment horizontal="center"/>
    </xf>
    <xf numFmtId="0" fontId="11" fillId="0" borderId="0" xfId="0" applyFont="1" applyBorder="1" applyAlignment="1">
      <alignment horizontal="left" vertical="center" wrapText="1"/>
    </xf>
    <xf numFmtId="0" fontId="0" fillId="0" borderId="0" xfId="0" applyBorder="1"/>
    <xf numFmtId="0" fontId="32" fillId="0" borderId="0" xfId="0" applyFont="1" applyBorder="1" applyAlignment="1">
      <alignment horizontal="right"/>
    </xf>
    <xf numFmtId="0" fontId="11" fillId="0" borderId="0" xfId="0" applyFont="1" applyBorder="1"/>
    <xf numFmtId="0" fontId="31" fillId="0" borderId="0" xfId="0" applyFont="1" applyBorder="1"/>
    <xf numFmtId="0" fontId="0" fillId="0" borderId="0" xfId="0" applyBorder="1" applyAlignment="1">
      <alignment horizontal="left" vertical="center" wrapText="1"/>
    </xf>
    <xf numFmtId="0" fontId="33" fillId="0" borderId="0" xfId="6" applyFont="1" applyFill="1" applyProtection="1">
      <protection locked="0"/>
    </xf>
    <xf numFmtId="0" fontId="30" fillId="0" borderId="0" xfId="6" applyFont="1" applyFill="1" applyBorder="1" applyAlignment="1" applyProtection="1">
      <alignment horizontal="center"/>
    </xf>
    <xf numFmtId="0" fontId="30" fillId="0" borderId="0" xfId="6" applyFont="1" applyFill="1" applyBorder="1" applyProtection="1"/>
    <xf numFmtId="0" fontId="30" fillId="0" borderId="0" xfId="6" applyFont="1" applyFill="1" applyBorder="1" applyProtection="1">
      <protection locked="0"/>
    </xf>
    <xf numFmtId="0" fontId="30" fillId="0" borderId="0" xfId="6" applyFont="1" applyFill="1" applyProtection="1">
      <protection locked="0"/>
    </xf>
    <xf numFmtId="0" fontId="34" fillId="0" borderId="0" xfId="6" applyFont="1" applyFill="1" applyBorder="1" applyAlignment="1" applyProtection="1">
      <alignment horizontal="center"/>
    </xf>
    <xf numFmtId="0" fontId="33" fillId="0" borderId="0" xfId="6" applyFont="1" applyFill="1" applyBorder="1" applyAlignment="1" applyProtection="1">
      <alignment horizontal="center"/>
    </xf>
    <xf numFmtId="0" fontId="35" fillId="0" borderId="0" xfId="6" applyFont="1" applyFill="1" applyProtection="1">
      <protection locked="0"/>
    </xf>
    <xf numFmtId="0" fontId="36" fillId="0" borderId="0" xfId="6" applyFont="1" applyFill="1" applyBorder="1" applyProtection="1"/>
    <xf numFmtId="0" fontId="17" fillId="0" borderId="0" xfId="0" applyFont="1"/>
    <xf numFmtId="0" fontId="29" fillId="0" borderId="0" xfId="6" applyFont="1" applyFill="1" applyBorder="1" applyAlignment="1" applyProtection="1">
      <alignment horizontal="center"/>
    </xf>
    <xf numFmtId="0" fontId="33" fillId="0" borderId="0" xfId="6" applyFont="1" applyFill="1" applyAlignment="1" applyProtection="1">
      <alignment horizontal="center"/>
      <protection locked="0"/>
    </xf>
    <xf numFmtId="0" fontId="30" fillId="0" borderId="0" xfId="6" applyFont="1" applyFill="1" applyBorder="1" applyAlignment="1" applyProtection="1">
      <alignment horizontal="left"/>
    </xf>
    <xf numFmtId="0" fontId="0" fillId="0" borderId="0" xfId="0" applyAlignment="1">
      <alignment horizontal="left"/>
    </xf>
    <xf numFmtId="0" fontId="0" fillId="0" borderId="0" xfId="0" applyFill="1"/>
    <xf numFmtId="0" fontId="0" fillId="0" borderId="0" xfId="0" applyAlignment="1">
      <alignment wrapText="1"/>
    </xf>
    <xf numFmtId="0" fontId="0" fillId="0" borderId="0" xfId="0" applyFill="1" applyAlignment="1">
      <alignment horizontal="center" wrapText="1"/>
    </xf>
    <xf numFmtId="0" fontId="0" fillId="0" borderId="0" xfId="0" applyAlignment="1">
      <alignment horizontal="center" wrapText="1"/>
    </xf>
    <xf numFmtId="0" fontId="0" fillId="0" borderId="18" xfId="0" applyFill="1" applyBorder="1"/>
    <xf numFmtId="0" fontId="0" fillId="2" borderId="18" xfId="0" applyFill="1" applyBorder="1"/>
    <xf numFmtId="0" fontId="37" fillId="0" borderId="0" xfId="9" applyFont="1" applyAlignment="1">
      <alignment vertical="center"/>
    </xf>
    <xf numFmtId="0" fontId="29" fillId="0" borderId="0" xfId="9" applyFont="1" applyAlignment="1">
      <alignment horizontal="center"/>
    </xf>
    <xf numFmtId="0" fontId="37" fillId="0" borderId="0" xfId="9" applyFont="1"/>
    <xf numFmtId="0" fontId="29" fillId="3" borderId="0" xfId="10" applyFont="1" applyFill="1" applyAlignment="1"/>
    <xf numFmtId="0" fontId="38" fillId="3" borderId="0" xfId="10" applyFont="1" applyFill="1" applyAlignment="1"/>
    <xf numFmtId="0" fontId="30" fillId="0" borderId="0" xfId="11" applyFont="1" applyAlignment="1"/>
    <xf numFmtId="0" fontId="39" fillId="0" borderId="0" xfId="11" applyFont="1" applyFill="1" applyAlignment="1"/>
    <xf numFmtId="0" fontId="40" fillId="3" borderId="0" xfId="10" applyFont="1" applyFill="1" applyAlignment="1">
      <alignment horizontal="left" vertical="top" wrapText="1"/>
    </xf>
    <xf numFmtId="0" fontId="41" fillId="3" borderId="0" xfId="10" applyFont="1" applyFill="1" applyAlignment="1">
      <alignment horizontal="left" vertical="top" wrapText="1"/>
    </xf>
    <xf numFmtId="0" fontId="42" fillId="3" borderId="0" xfId="10" applyFont="1" applyFill="1" applyAlignment="1"/>
    <xf numFmtId="0" fontId="10" fillId="0" borderId="18" xfId="9" applyFont="1" applyBorder="1" applyAlignment="1">
      <alignment wrapText="1"/>
    </xf>
    <xf numFmtId="0" fontId="43" fillId="0" borderId="18" xfId="9" applyFont="1" applyBorder="1" applyAlignment="1">
      <alignment horizontal="center" wrapText="1"/>
    </xf>
    <xf numFmtId="0" fontId="43" fillId="3" borderId="18" xfId="9" applyFont="1" applyFill="1" applyBorder="1" applyAlignment="1">
      <alignment horizontal="center" wrapText="1"/>
    </xf>
    <xf numFmtId="0" fontId="43" fillId="3" borderId="0" xfId="9" applyFont="1" applyFill="1" applyBorder="1" applyAlignment="1">
      <alignment horizontal="center" wrapText="1"/>
    </xf>
    <xf numFmtId="0" fontId="11" fillId="0" borderId="19" xfId="9" applyFont="1" applyFill="1" applyBorder="1" applyAlignment="1">
      <alignment vertical="top" wrapText="1"/>
    </xf>
    <xf numFmtId="164" fontId="0" fillId="0" borderId="20" xfId="2" applyNumberFormat="1" applyFont="1" applyFill="1" applyBorder="1" applyProtection="1">
      <protection locked="0"/>
    </xf>
    <xf numFmtId="164" fontId="0" fillId="0" borderId="21" xfId="2" applyNumberFormat="1" applyFont="1" applyFill="1" applyBorder="1" applyProtection="1">
      <protection locked="0"/>
    </xf>
    <xf numFmtId="164" fontId="0" fillId="0" borderId="22" xfId="2" applyNumberFormat="1" applyFont="1" applyFill="1" applyBorder="1" applyProtection="1">
      <protection locked="0"/>
    </xf>
    <xf numFmtId="0" fontId="11" fillId="3" borderId="0" xfId="9" applyFont="1" applyFill="1" applyBorder="1" applyAlignment="1">
      <alignment vertical="top" wrapText="1"/>
    </xf>
    <xf numFmtId="164" fontId="11" fillId="3" borderId="0" xfId="3" applyNumberFormat="1" applyFont="1" applyFill="1" applyBorder="1" applyAlignment="1">
      <alignment vertical="top" wrapText="1"/>
    </xf>
    <xf numFmtId="0" fontId="10" fillId="3" borderId="23" xfId="9" applyFont="1" applyFill="1" applyBorder="1" applyAlignment="1">
      <alignment vertical="top" wrapText="1"/>
    </xf>
    <xf numFmtId="164" fontId="0" fillId="2" borderId="24" xfId="2" applyNumberFormat="1" applyFont="1" applyFill="1" applyBorder="1" applyProtection="1">
      <protection locked="0"/>
    </xf>
    <xf numFmtId="164" fontId="0" fillId="2" borderId="25" xfId="2" applyNumberFormat="1" applyFont="1" applyFill="1" applyBorder="1" applyProtection="1">
      <protection locked="0"/>
    </xf>
    <xf numFmtId="164" fontId="0" fillId="2" borderId="26" xfId="2" applyNumberFormat="1" applyFont="1" applyFill="1" applyBorder="1" applyProtection="1">
      <protection locked="0"/>
    </xf>
    <xf numFmtId="43" fontId="11" fillId="3" borderId="0" xfId="3" applyFont="1" applyFill="1" applyBorder="1" applyAlignment="1">
      <alignment vertical="top" wrapText="1"/>
    </xf>
    <xf numFmtId="0" fontId="37" fillId="3" borderId="0" xfId="9" applyFont="1" applyFill="1"/>
    <xf numFmtId="0" fontId="11" fillId="0" borderId="0" xfId="9" applyFont="1"/>
    <xf numFmtId="0" fontId="30" fillId="0" borderId="0" xfId="11" applyFont="1" applyFill="1" applyAlignment="1"/>
    <xf numFmtId="0" fontId="37" fillId="0" borderId="27" xfId="9" applyFont="1" applyBorder="1" applyAlignment="1"/>
    <xf numFmtId="0" fontId="10" fillId="0" borderId="28" xfId="9" applyFont="1" applyBorder="1" applyAlignment="1">
      <alignment wrapText="1"/>
    </xf>
    <xf numFmtId="0" fontId="43" fillId="0" borderId="29" xfId="9" applyFont="1" applyBorder="1" applyAlignment="1">
      <alignment horizontal="center" wrapText="1"/>
    </xf>
    <xf numFmtId="0" fontId="43" fillId="0" borderId="11" xfId="9" applyFont="1" applyBorder="1" applyAlignment="1">
      <alignment horizontal="center" wrapText="1"/>
    </xf>
    <xf numFmtId="0" fontId="43" fillId="3" borderId="30" xfId="9" applyFont="1" applyFill="1" applyBorder="1" applyAlignment="1">
      <alignment horizontal="center" wrapText="1"/>
    </xf>
    <xf numFmtId="0" fontId="11" fillId="0" borderId="28" xfId="9" applyFont="1" applyBorder="1" applyAlignment="1">
      <alignment horizontal="center" vertical="top" wrapText="1"/>
    </xf>
    <xf numFmtId="0" fontId="11" fillId="0" borderId="31" xfId="9" applyFont="1" applyBorder="1" applyAlignment="1">
      <alignment vertical="top" wrapText="1"/>
    </xf>
    <xf numFmtId="164" fontId="11" fillId="2" borderId="32" xfId="3" applyNumberFormat="1" applyFont="1" applyFill="1" applyBorder="1" applyAlignment="1">
      <alignment vertical="top" wrapText="1"/>
    </xf>
    <xf numFmtId="0" fontId="11" fillId="0" borderId="31" xfId="9" applyFont="1" applyBorder="1" applyAlignment="1">
      <alignment horizontal="center" vertical="top" wrapText="1"/>
    </xf>
    <xf numFmtId="164" fontId="11" fillId="2" borderId="13" xfId="3" applyNumberFormat="1" applyFont="1" applyFill="1" applyBorder="1" applyAlignment="1">
      <alignment vertical="top" wrapText="1"/>
    </xf>
    <xf numFmtId="164" fontId="11" fillId="2" borderId="3" xfId="3" applyNumberFormat="1" applyFont="1" applyFill="1" applyBorder="1" applyAlignment="1">
      <alignment vertical="top" wrapText="1"/>
    </xf>
    <xf numFmtId="0" fontId="11" fillId="0" borderId="31" xfId="9" applyFont="1" applyBorder="1" applyAlignment="1">
      <alignment horizontal="left" vertical="top" wrapText="1" indent="4"/>
    </xf>
    <xf numFmtId="0" fontId="10" fillId="3" borderId="33" xfId="9" applyFont="1" applyFill="1" applyBorder="1" applyAlignment="1">
      <alignment horizontal="center" vertical="top" wrapText="1"/>
    </xf>
    <xf numFmtId="0" fontId="10" fillId="3" borderId="33" xfId="9" applyFont="1" applyFill="1" applyBorder="1" applyAlignment="1">
      <alignment vertical="top" wrapText="1"/>
    </xf>
    <xf numFmtId="43" fontId="11" fillId="2" borderId="34" xfId="3" applyFont="1" applyFill="1" applyBorder="1" applyAlignment="1">
      <alignment vertical="top" wrapText="1"/>
    </xf>
    <xf numFmtId="43" fontId="11" fillId="2" borderId="35" xfId="3" applyFont="1" applyFill="1" applyBorder="1" applyAlignment="1">
      <alignment vertical="top" wrapText="1"/>
    </xf>
    <xf numFmtId="164" fontId="11" fillId="2" borderId="36" xfId="3" applyNumberFormat="1" applyFont="1" applyFill="1" applyBorder="1" applyAlignment="1">
      <alignment vertical="top" wrapText="1"/>
    </xf>
    <xf numFmtId="0" fontId="32" fillId="0" borderId="0" xfId="9" applyFont="1" applyFill="1" applyBorder="1" applyAlignment="1">
      <alignment vertical="top" wrapText="1"/>
    </xf>
    <xf numFmtId="0" fontId="44" fillId="3" borderId="27" xfId="10" applyFont="1" applyFill="1" applyBorder="1" applyAlignment="1">
      <alignment horizontal="left" wrapText="1"/>
    </xf>
    <xf numFmtId="0" fontId="45" fillId="3" borderId="37" xfId="10" applyFont="1" applyFill="1" applyBorder="1" applyAlignment="1">
      <alignment horizontal="center" wrapText="1"/>
    </xf>
    <xf numFmtId="0" fontId="47" fillId="0" borderId="27" xfId="11" applyFont="1" applyFill="1" applyBorder="1" applyAlignment="1"/>
    <xf numFmtId="0" fontId="47" fillId="0" borderId="0" xfId="11" applyFont="1" applyFill="1" applyAlignment="1"/>
    <xf numFmtId="0" fontId="10" fillId="0" borderId="23" xfId="9" applyFont="1" applyBorder="1" applyAlignment="1">
      <alignment wrapText="1"/>
    </xf>
    <xf numFmtId="0" fontId="43" fillId="0" borderId="23" xfId="9" applyFont="1" applyBorder="1" applyAlignment="1">
      <alignment horizontal="center" wrapText="1"/>
    </xf>
    <xf numFmtId="0" fontId="45" fillId="0" borderId="38" xfId="11" applyFont="1" applyFill="1" applyBorder="1" applyAlignment="1">
      <alignment horizontal="center" wrapText="1"/>
    </xf>
    <xf numFmtId="0" fontId="31" fillId="0" borderId="0" xfId="9" applyFont="1"/>
    <xf numFmtId="0" fontId="11" fillId="0" borderId="33" xfId="9" applyFont="1" applyBorder="1" applyAlignment="1">
      <alignment horizontal="center" vertical="top" wrapText="1"/>
    </xf>
    <xf numFmtId="0" fontId="10" fillId="3" borderId="0" xfId="9" applyFont="1" applyFill="1" applyBorder="1" applyAlignment="1">
      <alignment horizontal="center" vertical="top" wrapText="1"/>
    </xf>
    <xf numFmtId="0" fontId="45" fillId="3" borderId="27" xfId="10" applyFont="1" applyFill="1" applyBorder="1" applyAlignment="1">
      <alignment horizontal="center" wrapText="1"/>
    </xf>
    <xf numFmtId="0" fontId="10" fillId="0" borderId="23" xfId="9" applyFont="1" applyBorder="1" applyAlignment="1">
      <alignment horizontal="center" wrapText="1"/>
    </xf>
    <xf numFmtId="0" fontId="39" fillId="3" borderId="0" xfId="11" applyFont="1" applyFill="1" applyAlignment="1"/>
    <xf numFmtId="0" fontId="30" fillId="3" borderId="0" xfId="11" applyFont="1" applyFill="1" applyBorder="1" applyAlignment="1">
      <alignment horizontal="center"/>
    </xf>
    <xf numFmtId="0" fontId="30" fillId="3" borderId="0" xfId="11" applyFont="1" applyFill="1" applyAlignment="1"/>
    <xf numFmtId="0" fontId="47" fillId="0" borderId="38" xfId="11" applyFont="1" applyFill="1" applyBorder="1" applyAlignment="1"/>
    <xf numFmtId="0" fontId="44" fillId="3" borderId="38" xfId="10" applyFont="1" applyFill="1" applyBorder="1" applyAlignment="1">
      <alignment horizontal="left" wrapText="1"/>
    </xf>
    <xf numFmtId="0" fontId="31" fillId="0" borderId="23" xfId="9" applyFont="1" applyBorder="1"/>
    <xf numFmtId="0" fontId="10" fillId="0" borderId="23" xfId="9" applyFont="1" applyBorder="1" applyAlignment="1">
      <alignment vertical="top" wrapText="1"/>
    </xf>
    <xf numFmtId="164" fontId="0" fillId="0" borderId="39" xfId="2" applyNumberFormat="1" applyFont="1" applyFill="1" applyBorder="1" applyProtection="1">
      <protection locked="0"/>
    </xf>
    <xf numFmtId="164" fontId="0" fillId="0" borderId="32" xfId="2" applyNumberFormat="1" applyFont="1" applyFill="1" applyBorder="1" applyProtection="1">
      <protection locked="0"/>
    </xf>
    <xf numFmtId="164" fontId="0" fillId="0" borderId="40" xfId="2" applyNumberFormat="1" applyFont="1" applyFill="1" applyBorder="1" applyProtection="1">
      <protection locked="0"/>
    </xf>
    <xf numFmtId="164" fontId="0" fillId="0" borderId="8" xfId="2" applyNumberFormat="1" applyFont="1" applyFill="1" applyBorder="1" applyProtection="1">
      <protection locked="0"/>
    </xf>
    <xf numFmtId="164" fontId="0" fillId="0" borderId="41" xfId="2" applyNumberFormat="1" applyFont="1" applyFill="1" applyBorder="1" applyProtection="1">
      <protection locked="0"/>
    </xf>
    <xf numFmtId="0" fontId="10" fillId="3" borderId="10" xfId="9" applyFont="1" applyFill="1" applyBorder="1" applyAlignment="1">
      <alignment horizontal="center" vertical="top" wrapText="1"/>
    </xf>
    <xf numFmtId="0" fontId="32" fillId="0" borderId="0" xfId="9" applyFont="1" applyFill="1" applyBorder="1" applyAlignment="1">
      <alignment horizontal="left" vertical="top" wrapText="1"/>
    </xf>
    <xf numFmtId="0" fontId="37" fillId="0" borderId="0" xfId="9" applyFont="1" applyBorder="1"/>
    <xf numFmtId="0" fontId="6" fillId="0" borderId="0" xfId="0" applyFont="1" applyBorder="1" applyAlignment="1" applyProtection="1"/>
    <xf numFmtId="0" fontId="26" fillId="0" borderId="0" xfId="7"/>
    <xf numFmtId="0" fontId="26" fillId="0" borderId="0" xfId="7" applyFill="1"/>
    <xf numFmtId="0" fontId="49" fillId="0" borderId="0" xfId="7" applyFont="1" applyFill="1"/>
    <xf numFmtId="0" fontId="50" fillId="0" borderId="0" xfId="7" applyFont="1" applyFill="1" applyAlignment="1"/>
    <xf numFmtId="0" fontId="26" fillId="0" borderId="0" xfId="7" applyAlignment="1">
      <alignment wrapText="1"/>
    </xf>
    <xf numFmtId="0" fontId="50" fillId="0" borderId="18" xfId="7" applyFont="1" applyBorder="1" applyAlignment="1">
      <alignment horizontal="center" wrapText="1"/>
    </xf>
    <xf numFmtId="0" fontId="26" fillId="0" borderId="0" xfId="7" applyAlignment="1">
      <alignment horizontal="center"/>
    </xf>
    <xf numFmtId="0" fontId="51" fillId="0" borderId="0" xfId="7" applyFont="1" applyFill="1"/>
    <xf numFmtId="0" fontId="50" fillId="0" borderId="0" xfId="7" applyFont="1"/>
    <xf numFmtId="164" fontId="0" fillId="2" borderId="3" xfId="2" applyNumberFormat="1" applyFont="1" applyFill="1" applyBorder="1" applyProtection="1">
      <protection locked="0"/>
    </xf>
    <xf numFmtId="0" fontId="52" fillId="0" borderId="0" xfId="7" applyFont="1"/>
    <xf numFmtId="164" fontId="0" fillId="0" borderId="0" xfId="2" applyNumberFormat="1" applyFont="1" applyFill="1" applyBorder="1" applyAlignment="1" applyProtection="1">
      <protection locked="0"/>
    </xf>
    <xf numFmtId="0" fontId="50" fillId="0" borderId="42" xfId="7" applyFont="1" applyFill="1" applyBorder="1"/>
    <xf numFmtId="0" fontId="26" fillId="0" borderId="10" xfId="7" applyFill="1" applyBorder="1"/>
    <xf numFmtId="0" fontId="26" fillId="0" borderId="43" xfId="7" applyFill="1" applyBorder="1"/>
    <xf numFmtId="0" fontId="50" fillId="0" borderId="44" xfId="7" applyFont="1" applyFill="1" applyBorder="1"/>
    <xf numFmtId="0" fontId="26" fillId="0" borderId="0" xfId="7" applyFill="1" applyBorder="1"/>
    <xf numFmtId="0" fontId="26" fillId="0" borderId="45" xfId="7" applyFill="1" applyBorder="1"/>
    <xf numFmtId="0" fontId="26" fillId="0" borderId="44" xfId="7" applyFill="1" applyBorder="1"/>
    <xf numFmtId="0" fontId="26" fillId="0" borderId="46" xfId="7" applyFill="1" applyBorder="1"/>
    <xf numFmtId="0" fontId="26" fillId="0" borderId="4" xfId="7" applyFill="1" applyBorder="1"/>
    <xf numFmtId="0" fontId="26" fillId="0" borderId="47" xfId="7" applyFill="1" applyBorder="1"/>
    <xf numFmtId="0" fontId="53" fillId="0" borderId="0" xfId="0" applyFont="1" applyAlignment="1" applyProtection="1">
      <alignment wrapText="1"/>
    </xf>
    <xf numFmtId="0" fontId="10" fillId="3" borderId="0" xfId="0" applyFont="1" applyFill="1" applyBorder="1" applyAlignment="1" applyProtection="1">
      <alignment horizontal="center" vertical="center" wrapText="1"/>
    </xf>
    <xf numFmtId="0" fontId="0" fillId="0" borderId="0" xfId="0" applyAlignment="1">
      <alignment horizontal="left" indent="1"/>
    </xf>
    <xf numFmtId="0" fontId="3" fillId="0" borderId="0" xfId="0" applyFont="1"/>
    <xf numFmtId="0" fontId="0" fillId="0" borderId="0" xfId="0" applyFill="1" applyBorder="1" applyAlignment="1">
      <alignment horizontal="left"/>
    </xf>
    <xf numFmtId="0" fontId="7" fillId="0" borderId="0" xfId="0" applyFont="1" applyFill="1" applyBorder="1" applyAlignment="1">
      <alignment horizontal="right"/>
    </xf>
    <xf numFmtId="0" fontId="7" fillId="0" borderId="0" xfId="0" applyFont="1"/>
    <xf numFmtId="0" fontId="54" fillId="0" borderId="0" xfId="9" applyFont="1" applyAlignment="1">
      <alignment vertical="center"/>
    </xf>
    <xf numFmtId="0" fontId="16" fillId="0" borderId="0" xfId="0" applyFont="1" applyAlignment="1" applyProtection="1">
      <alignment wrapText="1"/>
    </xf>
    <xf numFmtId="0" fontId="6" fillId="0" borderId="0" xfId="0" applyFont="1" applyProtection="1"/>
    <xf numFmtId="0" fontId="6" fillId="0" borderId="48" xfId="0" applyFont="1" applyFill="1" applyBorder="1" applyAlignment="1" applyProtection="1"/>
    <xf numFmtId="0" fontId="6" fillId="0" borderId="48" xfId="0" applyFont="1" applyBorder="1" applyAlignment="1" applyProtection="1"/>
    <xf numFmtId="0" fontId="16" fillId="0" borderId="1" xfId="0" applyFont="1" applyFill="1" applyBorder="1" applyProtection="1">
      <protection locked="0"/>
    </xf>
    <xf numFmtId="0" fontId="16" fillId="0" borderId="0" xfId="0" applyFont="1" applyFill="1" applyProtection="1"/>
    <xf numFmtId="0" fontId="6" fillId="0" borderId="0" xfId="0" quotePrefix="1" applyFont="1" applyAlignment="1" applyProtection="1">
      <alignment vertical="top"/>
    </xf>
    <xf numFmtId="0" fontId="55" fillId="0" borderId="0" xfId="0" applyFont="1" applyAlignment="1" applyProtection="1">
      <alignment vertical="top"/>
    </xf>
    <xf numFmtId="0" fontId="6" fillId="0" borderId="0" xfId="0" applyFont="1" applyAlignment="1" applyProtection="1">
      <alignment vertical="top"/>
    </xf>
    <xf numFmtId="0" fontId="16" fillId="0" borderId="0" xfId="0" applyFont="1" applyAlignment="1" applyProtection="1">
      <alignment vertical="top"/>
    </xf>
    <xf numFmtId="0" fontId="6" fillId="0" borderId="0" xfId="0" applyFont="1" applyAlignment="1" applyProtection="1">
      <alignment horizontal="left"/>
    </xf>
    <xf numFmtId="0" fontId="6" fillId="0" borderId="0" xfId="0" applyFont="1" applyAlignment="1" applyProtection="1">
      <alignment wrapText="1"/>
    </xf>
    <xf numFmtId="0" fontId="6" fillId="0" borderId="0" xfId="0" applyFont="1" applyAlignment="1" applyProtection="1">
      <alignment horizontal="center"/>
    </xf>
    <xf numFmtId="0" fontId="6" fillId="0" borderId="49" xfId="0" applyFont="1" applyBorder="1" applyAlignment="1" applyProtection="1">
      <alignment horizontal="center" wrapText="1"/>
    </xf>
    <xf numFmtId="0" fontId="6" fillId="0" borderId="0" xfId="0" applyFont="1" applyBorder="1" applyAlignment="1" applyProtection="1">
      <alignment horizontal="center" wrapText="1"/>
    </xf>
    <xf numFmtId="0" fontId="6" fillId="0" borderId="50" xfId="0" applyFont="1" applyBorder="1" applyAlignment="1" applyProtection="1">
      <alignment horizontal="center" wrapText="1"/>
    </xf>
    <xf numFmtId="0" fontId="10" fillId="0" borderId="0" xfId="0" applyFont="1" applyProtection="1"/>
    <xf numFmtId="0" fontId="22" fillId="0" borderId="0" xfId="0" applyFont="1" applyProtection="1"/>
    <xf numFmtId="0" fontId="9" fillId="0" borderId="0" xfId="0" applyFont="1" applyFill="1" applyAlignment="1" applyProtection="1">
      <alignment horizontal="left" indent="3"/>
    </xf>
    <xf numFmtId="0" fontId="7" fillId="0" borderId="0" xfId="0" applyFont="1" applyAlignment="1" applyProtection="1">
      <alignment horizontal="left" indent="3"/>
    </xf>
    <xf numFmtId="0" fontId="11" fillId="0" borderId="0" xfId="0" applyFont="1" applyFill="1" applyAlignment="1" applyProtection="1">
      <alignment horizontal="left" indent="6"/>
    </xf>
    <xf numFmtId="0" fontId="0" fillId="0" borderId="0" xfId="0" applyFont="1" applyAlignment="1" applyProtection="1">
      <alignment horizontal="left" indent="6"/>
    </xf>
    <xf numFmtId="164" fontId="0" fillId="3" borderId="12" xfId="2" applyNumberFormat="1" applyFont="1" applyFill="1" applyBorder="1" applyProtection="1"/>
    <xf numFmtId="164" fontId="0" fillId="3" borderId="3" xfId="2" applyNumberFormat="1" applyFont="1" applyFill="1" applyBorder="1" applyProtection="1"/>
    <xf numFmtId="164" fontId="0" fillId="2" borderId="12" xfId="2" applyNumberFormat="1" applyFont="1" applyFill="1" applyBorder="1" applyProtection="1"/>
    <xf numFmtId="0" fontId="0" fillId="3" borderId="0" xfId="0" applyFont="1" applyFill="1" applyBorder="1" applyProtection="1"/>
    <xf numFmtId="167" fontId="0" fillId="3" borderId="12" xfId="12" applyNumberFormat="1" applyFont="1" applyFill="1" applyBorder="1" applyProtection="1"/>
    <xf numFmtId="167" fontId="0" fillId="3" borderId="0" xfId="12" applyNumberFormat="1" applyFont="1" applyFill="1" applyBorder="1" applyProtection="1"/>
    <xf numFmtId="167" fontId="0" fillId="3" borderId="3" xfId="12" applyNumberFormat="1" applyFont="1" applyFill="1" applyBorder="1" applyProtection="1"/>
    <xf numFmtId="164" fontId="0" fillId="3" borderId="51" xfId="2" applyNumberFormat="1" applyFont="1" applyFill="1" applyBorder="1" applyProtection="1"/>
    <xf numFmtId="0" fontId="11" fillId="3" borderId="0" xfId="0" applyFont="1" applyFill="1" applyAlignment="1" applyProtection="1">
      <alignment horizontal="left" indent="6"/>
    </xf>
    <xf numFmtId="164" fontId="0" fillId="3" borderId="0" xfId="0" applyNumberFormat="1" applyFont="1" applyFill="1" applyProtection="1"/>
    <xf numFmtId="164" fontId="0" fillId="3" borderId="11" xfId="2" applyNumberFormat="1" applyFont="1" applyFill="1" applyBorder="1" applyProtection="1"/>
    <xf numFmtId="9" fontId="0" fillId="3" borderId="3" xfId="12" applyFont="1" applyFill="1" applyBorder="1" applyProtection="1"/>
    <xf numFmtId="9" fontId="0" fillId="3" borderId="0" xfId="12" applyFont="1" applyFill="1" applyProtection="1"/>
    <xf numFmtId="0" fontId="11" fillId="0" borderId="0" xfId="0" applyFont="1" applyFill="1" applyAlignment="1" applyProtection="1">
      <alignment horizontal="left" indent="3"/>
    </xf>
    <xf numFmtId="0" fontId="9" fillId="0" borderId="0" xfId="0" applyFont="1" applyFill="1" applyAlignment="1" applyProtection="1">
      <alignment horizontal="center"/>
    </xf>
    <xf numFmtId="0" fontId="11" fillId="3" borderId="0" xfId="0" applyFont="1" applyFill="1" applyAlignment="1" applyProtection="1">
      <alignment horizontal="left" indent="3"/>
    </xf>
    <xf numFmtId="0" fontId="58" fillId="0" borderId="0" xfId="0" applyFont="1" applyAlignment="1" applyProtection="1">
      <alignment horizontal="left" indent="3"/>
    </xf>
    <xf numFmtId="0" fontId="11" fillId="0" borderId="0" xfId="0" applyFont="1" applyFill="1" applyAlignment="1" applyProtection="1">
      <alignment horizontal="left" wrapText="1" indent="3"/>
    </xf>
    <xf numFmtId="0" fontId="53" fillId="3" borderId="0" xfId="0" applyFont="1" applyFill="1" applyAlignment="1" applyProtection="1">
      <alignment horizontal="center" wrapText="1"/>
    </xf>
    <xf numFmtId="43" fontId="0" fillId="3" borderId="3" xfId="2" applyNumberFormat="1" applyFont="1" applyFill="1" applyBorder="1" applyProtection="1"/>
    <xf numFmtId="43" fontId="0" fillId="3" borderId="52" xfId="2" applyNumberFormat="1" applyFont="1" applyFill="1" applyBorder="1" applyProtection="1"/>
    <xf numFmtId="43" fontId="0" fillId="3" borderId="0" xfId="2" applyNumberFormat="1" applyFont="1" applyFill="1" applyBorder="1" applyProtection="1"/>
    <xf numFmtId="0" fontId="10" fillId="0" borderId="0" xfId="0" applyFont="1" applyFill="1" applyAlignment="1" applyProtection="1">
      <alignment horizontal="left" indent="2"/>
    </xf>
    <xf numFmtId="0" fontId="10" fillId="0" borderId="4" xfId="0" applyFont="1" applyFill="1" applyBorder="1" applyAlignment="1" applyProtection="1">
      <alignment horizontal="left"/>
    </xf>
    <xf numFmtId="0" fontId="11" fillId="0" borderId="0" xfId="0" applyFont="1" applyFill="1" applyBorder="1" applyAlignment="1" applyProtection="1">
      <alignment horizontal="left"/>
    </xf>
    <xf numFmtId="0" fontId="11" fillId="3" borderId="0" xfId="0" applyFont="1" applyFill="1" applyAlignment="1" applyProtection="1">
      <alignment horizontal="left"/>
    </xf>
    <xf numFmtId="0" fontId="10" fillId="3" borderId="0" xfId="0" applyFont="1" applyFill="1" applyBorder="1" applyAlignment="1" applyProtection="1">
      <alignment horizontal="left" indent="2"/>
    </xf>
    <xf numFmtId="164" fontId="0" fillId="5" borderId="3" xfId="2" applyNumberFormat="1" applyFont="1" applyFill="1" applyBorder="1" applyAlignment="1" applyProtection="1"/>
    <xf numFmtId="0" fontId="4" fillId="5" borderId="0" xfId="0" applyFont="1" applyFill="1" applyBorder="1" applyAlignment="1" applyProtection="1">
      <alignment horizontal="center" wrapText="1"/>
    </xf>
    <xf numFmtId="0" fontId="1" fillId="0" borderId="0" xfId="6" applyFont="1" applyProtection="1"/>
    <xf numFmtId="0" fontId="10" fillId="6" borderId="0" xfId="5" applyFont="1" applyFill="1" applyAlignment="1" applyProtection="1">
      <alignment horizontal="center"/>
    </xf>
    <xf numFmtId="0" fontId="60" fillId="0" borderId="0" xfId="5" applyFill="1" applyProtection="1"/>
    <xf numFmtId="0" fontId="11" fillId="0" borderId="0" xfId="5" applyFont="1" applyFill="1" applyProtection="1"/>
    <xf numFmtId="0" fontId="11" fillId="0" borderId="0" xfId="5" applyFont="1" applyFill="1" applyAlignment="1" applyProtection="1">
      <alignment horizontal="left"/>
    </xf>
    <xf numFmtId="0" fontId="11" fillId="0" borderId="0" xfId="5" applyFont="1" applyFill="1" applyBorder="1" applyAlignment="1" applyProtection="1"/>
    <xf numFmtId="164" fontId="11" fillId="0" borderId="0" xfId="5" applyNumberFormat="1" applyFont="1" applyFill="1" applyBorder="1" applyAlignment="1" applyProtection="1">
      <alignment horizontal="center" wrapText="1"/>
    </xf>
    <xf numFmtId="164" fontId="11" fillId="7" borderId="0" xfId="0" applyNumberFormat="1" applyFont="1" applyFill="1" applyBorder="1" applyProtection="1"/>
    <xf numFmtId="0" fontId="9" fillId="7" borderId="0" xfId="0" applyFont="1" applyFill="1" applyBorder="1" applyAlignment="1" applyProtection="1">
      <alignment horizontal="left" indent="2"/>
    </xf>
    <xf numFmtId="0" fontId="2" fillId="0" borderId="0" xfId="5" applyFont="1" applyFill="1" applyProtection="1"/>
    <xf numFmtId="164" fontId="0" fillId="0" borderId="52" xfId="2" applyNumberFormat="1" applyFont="1" applyFill="1" applyBorder="1" applyAlignment="1" applyProtection="1">
      <alignment horizontal="left" vertical="top" wrapText="1"/>
      <protection locked="0"/>
    </xf>
    <xf numFmtId="0" fontId="0" fillId="0" borderId="51"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0" fontId="15" fillId="0" borderId="4" xfId="6" applyFont="1" applyBorder="1" applyAlignment="1" applyProtection="1">
      <alignment horizontal="center"/>
    </xf>
    <xf numFmtId="0" fontId="15" fillId="0" borderId="4" xfId="0" applyFont="1" applyBorder="1" applyAlignment="1" applyProtection="1">
      <alignment horizontal="center"/>
    </xf>
    <xf numFmtId="0" fontId="11" fillId="0" borderId="0" xfId="5" applyFont="1" applyFill="1" applyAlignment="1" applyProtection="1">
      <alignment horizontal="left" wrapText="1"/>
    </xf>
    <xf numFmtId="164" fontId="10" fillId="6" borderId="52" xfId="2" applyNumberFormat="1" applyFont="1" applyFill="1" applyBorder="1" applyAlignment="1" applyProtection="1">
      <alignment horizontal="center" wrapText="1"/>
      <protection locked="0"/>
    </xf>
    <xf numFmtId="164" fontId="10" fillId="6" borderId="51" xfId="2" applyNumberFormat="1" applyFont="1" applyFill="1" applyBorder="1" applyAlignment="1" applyProtection="1">
      <alignment horizontal="center" wrapText="1"/>
      <protection locked="0"/>
    </xf>
    <xf numFmtId="164" fontId="10" fillId="6" borderId="13" xfId="2" applyNumberFormat="1" applyFont="1" applyFill="1" applyBorder="1" applyAlignment="1" applyProtection="1">
      <alignment horizontal="center" wrapText="1"/>
      <protection locked="0"/>
    </xf>
    <xf numFmtId="164" fontId="11" fillId="0" borderId="52" xfId="5" applyNumberFormat="1" applyFont="1" applyFill="1" applyBorder="1" applyAlignment="1" applyProtection="1">
      <alignment horizontal="center" vertical="top"/>
      <protection locked="0"/>
    </xf>
    <xf numFmtId="164" fontId="11" fillId="0" borderId="51" xfId="5" applyNumberFormat="1" applyFont="1" applyFill="1" applyBorder="1" applyAlignment="1" applyProtection="1">
      <alignment horizontal="center" vertical="top"/>
      <protection locked="0"/>
    </xf>
    <xf numFmtId="164" fontId="11" fillId="0" borderId="13" xfId="5" applyNumberFormat="1" applyFont="1" applyFill="1" applyBorder="1" applyAlignment="1" applyProtection="1">
      <alignment horizontal="center" vertical="top"/>
      <protection locked="0"/>
    </xf>
    <xf numFmtId="164" fontId="11" fillId="2" borderId="53" xfId="2" applyNumberFormat="1" applyFont="1" applyFill="1" applyBorder="1" applyAlignment="1" applyProtection="1">
      <alignment horizontal="center"/>
    </xf>
    <xf numFmtId="164" fontId="11" fillId="2" borderId="0" xfId="2" applyNumberFormat="1" applyFont="1" applyFill="1" applyBorder="1" applyAlignment="1" applyProtection="1">
      <alignment horizontal="center"/>
    </xf>
    <xf numFmtId="0" fontId="11" fillId="0" borderId="0" xfId="0" applyFont="1" applyAlignment="1" applyProtection="1"/>
    <xf numFmtId="0" fontId="6" fillId="0" borderId="0" xfId="0" applyFont="1" applyBorder="1" applyAlignment="1" applyProtection="1">
      <alignment horizontal="center"/>
    </xf>
    <xf numFmtId="14" fontId="4" fillId="0" borderId="4" xfId="0" applyNumberFormat="1" applyFont="1" applyBorder="1" applyAlignment="1" applyProtection="1">
      <alignment horizontal="center"/>
    </xf>
    <xf numFmtId="0" fontId="4" fillId="0" borderId="10" xfId="0" applyFont="1" applyBorder="1" applyAlignment="1" applyProtection="1">
      <alignment horizontal="center" wrapText="1"/>
    </xf>
    <xf numFmtId="0" fontId="4" fillId="0" borderId="0" xfId="0" applyFont="1" applyBorder="1" applyAlignment="1" applyProtection="1">
      <alignment horizontal="center"/>
    </xf>
    <xf numFmtId="0" fontId="0" fillId="0" borderId="4" xfId="0" applyBorder="1" applyAlignment="1" applyProtection="1">
      <alignment horizontal="center"/>
    </xf>
    <xf numFmtId="0" fontId="60" fillId="9" borderId="0" xfId="5" applyAlignment="1" applyProtection="1">
      <alignment horizontal="left" vertical="top" wrapText="1"/>
    </xf>
    <xf numFmtId="164" fontId="0" fillId="2" borderId="54" xfId="2" applyNumberFormat="1" applyFont="1" applyFill="1" applyBorder="1" applyAlignment="1" applyProtection="1"/>
    <xf numFmtId="164" fontId="0" fillId="2" borderId="55" xfId="2" applyNumberFormat="1" applyFont="1" applyFill="1" applyBorder="1" applyAlignment="1" applyProtection="1"/>
    <xf numFmtId="0" fontId="0" fillId="0" borderId="55" xfId="0" applyBorder="1" applyAlignment="1" applyProtection="1"/>
    <xf numFmtId="0" fontId="0" fillId="0" borderId="56" xfId="0" applyBorder="1" applyAlignment="1" applyProtection="1"/>
    <xf numFmtId="0" fontId="0" fillId="0" borderId="5" xfId="0" applyBorder="1" applyAlignment="1" applyProtection="1"/>
    <xf numFmtId="0" fontId="0" fillId="0" borderId="0" xfId="0" applyBorder="1" applyAlignment="1" applyProtection="1"/>
    <xf numFmtId="0" fontId="0" fillId="0" borderId="0" xfId="0" applyAlignment="1" applyProtection="1"/>
    <xf numFmtId="0" fontId="0" fillId="0" borderId="6" xfId="0" applyBorder="1" applyAlignment="1" applyProtection="1"/>
    <xf numFmtId="0" fontId="0" fillId="0" borderId="57" xfId="0" applyBorder="1" applyAlignment="1" applyProtection="1"/>
    <xf numFmtId="0" fontId="0" fillId="0" borderId="58" xfId="0" applyBorder="1" applyAlignment="1" applyProtection="1"/>
    <xf numFmtId="0" fontId="0" fillId="0" borderId="15" xfId="0" applyBorder="1" applyAlignment="1" applyProtection="1"/>
    <xf numFmtId="0" fontId="1" fillId="0" borderId="0" xfId="8" applyFont="1" applyBorder="1" applyAlignment="1" applyProtection="1">
      <alignment horizontal="center" vertical="top" wrapText="1"/>
    </xf>
    <xf numFmtId="0" fontId="10" fillId="0" borderId="0" xfId="0" applyFont="1" applyBorder="1" applyAlignment="1">
      <alignment horizontal="left"/>
    </xf>
    <xf numFmtId="0" fontId="10" fillId="0" borderId="0" xfId="0" applyFont="1" applyFill="1" applyBorder="1" applyAlignment="1">
      <alignment horizontal="center"/>
    </xf>
    <xf numFmtId="0" fontId="36" fillId="0" borderId="0" xfId="6" applyFont="1" applyFill="1" applyBorder="1" applyAlignment="1" applyProtection="1">
      <alignment horizontal="center"/>
    </xf>
    <xf numFmtId="0" fontId="4" fillId="0" borderId="0" xfId="0" applyFont="1" applyAlignment="1">
      <alignment horizontal="center"/>
    </xf>
    <xf numFmtId="0" fontId="4" fillId="0" borderId="0" xfId="0" applyFont="1" applyFill="1" applyAlignment="1">
      <alignment horizontal="center" vertical="center" wrapText="1"/>
    </xf>
    <xf numFmtId="0" fontId="40" fillId="3" borderId="0" xfId="10" applyFont="1" applyFill="1" applyAlignment="1">
      <alignment horizontal="left" vertical="top" wrapText="1"/>
    </xf>
    <xf numFmtId="0" fontId="41" fillId="3" borderId="0" xfId="10" applyFont="1" applyFill="1" applyAlignment="1">
      <alignment horizontal="left" vertical="top" wrapText="1"/>
    </xf>
    <xf numFmtId="0" fontId="32" fillId="0" borderId="0" xfId="9" applyFont="1" applyFill="1" applyBorder="1" applyAlignment="1">
      <alignment horizontal="left" vertical="top" wrapText="1"/>
    </xf>
    <xf numFmtId="14" fontId="43" fillId="0" borderId="34" xfId="9" applyNumberFormat="1" applyFont="1" applyBorder="1" applyAlignment="1">
      <alignment horizontal="center"/>
    </xf>
    <xf numFmtId="14" fontId="43" fillId="0" borderId="35" xfId="9" applyNumberFormat="1" applyFont="1" applyBorder="1" applyAlignment="1">
      <alignment horizontal="center"/>
    </xf>
    <xf numFmtId="14" fontId="43" fillId="0" borderId="36" xfId="9" applyNumberFormat="1" applyFont="1" applyBorder="1" applyAlignment="1">
      <alignment horizontal="center"/>
    </xf>
    <xf numFmtId="0" fontId="6" fillId="0" borderId="0" xfId="0" applyFont="1" applyBorder="1" applyAlignment="1" applyProtection="1">
      <alignment horizontal="center" wrapText="1"/>
    </xf>
    <xf numFmtId="0" fontId="45" fillId="3" borderId="37" xfId="10" applyFont="1" applyFill="1" applyBorder="1" applyAlignment="1">
      <alignment horizontal="center" wrapText="1"/>
    </xf>
    <xf numFmtId="0" fontId="45" fillId="3" borderId="14" xfId="10" applyFont="1" applyFill="1" applyBorder="1" applyAlignment="1">
      <alignment horizontal="center" wrapText="1"/>
    </xf>
    <xf numFmtId="0" fontId="11" fillId="0" borderId="10" xfId="9" applyFont="1" applyFill="1" applyBorder="1" applyAlignment="1">
      <alignment horizontal="left" vertical="top" wrapText="1"/>
    </xf>
    <xf numFmtId="0" fontId="11" fillId="0" borderId="43" xfId="9" applyFont="1" applyFill="1" applyBorder="1" applyAlignment="1">
      <alignment horizontal="left" vertical="top" wrapText="1"/>
    </xf>
    <xf numFmtId="0" fontId="11" fillId="0" borderId="0" xfId="9" applyFont="1" applyFill="1" applyBorder="1" applyAlignment="1">
      <alignment horizontal="left" vertical="top" wrapText="1"/>
    </xf>
    <xf numFmtId="0" fontId="40" fillId="3" borderId="4" xfId="10" applyFont="1" applyFill="1" applyBorder="1" applyAlignment="1">
      <alignment horizontal="left" vertical="top" wrapText="1"/>
    </xf>
    <xf numFmtId="0" fontId="0" fillId="0" borderId="4" xfId="0" applyBorder="1" applyAlignment="1">
      <alignment horizontal="left" vertical="top" wrapText="1"/>
    </xf>
    <xf numFmtId="0" fontId="29" fillId="3" borderId="0" xfId="10" applyFont="1" applyFill="1" applyAlignment="1">
      <alignment horizontal="left" vertical="top" wrapText="1"/>
    </xf>
    <xf numFmtId="0" fontId="32" fillId="0" borderId="10" xfId="9" applyFont="1" applyFill="1" applyBorder="1" applyAlignment="1">
      <alignment horizontal="left" vertical="top" wrapText="1"/>
    </xf>
    <xf numFmtId="0" fontId="16" fillId="0" borderId="59" xfId="0" applyFont="1" applyFill="1" applyBorder="1" applyProtection="1">
      <protection locked="0"/>
    </xf>
    <xf numFmtId="0" fontId="16" fillId="0" borderId="61" xfId="0" applyFont="1" applyFill="1" applyBorder="1" applyProtection="1">
      <protection locked="0"/>
    </xf>
    <xf numFmtId="0" fontId="55" fillId="0" borderId="0" xfId="0" applyFont="1" applyAlignment="1" applyProtection="1">
      <alignment horizontal="center" wrapText="1"/>
    </xf>
    <xf numFmtId="0" fontId="16" fillId="0" borderId="60" xfId="0" applyFont="1" applyFill="1" applyBorder="1" applyProtection="1">
      <protection locked="0"/>
    </xf>
    <xf numFmtId="0" fontId="16" fillId="0" borderId="62" xfId="0" applyFont="1" applyFill="1" applyBorder="1" applyProtection="1">
      <protection locked="0"/>
    </xf>
    <xf numFmtId="0" fontId="16" fillId="0" borderId="63" xfId="0" applyFont="1" applyFill="1" applyBorder="1" applyProtection="1">
      <protection locked="0"/>
    </xf>
    <xf numFmtId="0" fontId="6" fillId="0" borderId="59" xfId="0" applyFont="1" applyFill="1" applyBorder="1" applyAlignment="1" applyProtection="1">
      <alignment horizontal="right"/>
      <protection locked="0"/>
    </xf>
    <xf numFmtId="0" fontId="6" fillId="0" borderId="60" xfId="0" applyFont="1" applyFill="1" applyBorder="1" applyAlignment="1" applyProtection="1">
      <alignment horizontal="right"/>
      <protection locked="0"/>
    </xf>
    <xf numFmtId="0" fontId="6" fillId="0" borderId="61" xfId="0" applyFont="1" applyFill="1" applyBorder="1" applyAlignment="1" applyProtection="1">
      <alignment horizontal="right"/>
      <protection locked="0"/>
    </xf>
    <xf numFmtId="42" fontId="6" fillId="2" borderId="64" xfId="4" applyNumberFormat="1" applyFont="1" applyFill="1" applyBorder="1" applyProtection="1">
      <protection locked="0"/>
    </xf>
    <xf numFmtId="42" fontId="6" fillId="2" borderId="65" xfId="4" applyNumberFormat="1" applyFont="1" applyFill="1" applyBorder="1" applyProtection="1">
      <protection locked="0"/>
    </xf>
    <xf numFmtId="0" fontId="6" fillId="0" borderId="0" xfId="0" applyFont="1" applyAlignment="1" applyProtection="1">
      <alignment horizontal="left" wrapText="1"/>
    </xf>
    <xf numFmtId="0" fontId="6" fillId="0" borderId="48" xfId="0" applyFont="1" applyBorder="1" applyAlignment="1" applyProtection="1">
      <alignment horizontal="center" wrapText="1"/>
    </xf>
    <xf numFmtId="0" fontId="56" fillId="0" borderId="0" xfId="0" applyFont="1" applyAlignment="1" applyProtection="1">
      <alignment horizontal="left" vertical="top" wrapText="1"/>
    </xf>
    <xf numFmtId="0" fontId="6" fillId="0" borderId="64" xfId="0" applyFont="1" applyBorder="1" applyAlignment="1" applyProtection="1">
      <alignment horizontal="center"/>
    </xf>
    <xf numFmtId="0" fontId="6" fillId="0" borderId="66" xfId="0" applyFont="1" applyBorder="1" applyAlignment="1" applyProtection="1">
      <alignment horizontal="center"/>
    </xf>
    <xf numFmtId="0" fontId="6" fillId="0" borderId="65" xfId="0" applyFont="1" applyBorder="1" applyAlignment="1" applyProtection="1">
      <alignment horizontal="center"/>
    </xf>
    <xf numFmtId="0" fontId="21" fillId="0" borderId="4" xfId="0" applyFont="1" applyFill="1" applyBorder="1" applyAlignment="1" applyProtection="1">
      <alignment horizontal="center"/>
    </xf>
    <xf numFmtId="0" fontId="11" fillId="0" borderId="0" xfId="0" applyFont="1" applyFill="1" applyAlignment="1" applyProtection="1">
      <alignment wrapText="1"/>
    </xf>
    <xf numFmtId="0" fontId="0" fillId="0" borderId="0" xfId="0" applyAlignment="1"/>
    <xf numFmtId="0" fontId="10" fillId="0" borderId="64" xfId="0" applyFont="1" applyFill="1" applyBorder="1" applyAlignment="1" applyProtection="1"/>
    <xf numFmtId="0" fontId="0" fillId="0" borderId="66" xfId="0" applyBorder="1" applyAlignment="1"/>
    <xf numFmtId="0" fontId="0" fillId="0" borderId="65" xfId="0" applyBorder="1" applyAlignment="1"/>
    <xf numFmtId="0" fontId="10" fillId="0" borderId="4" xfId="0" applyFont="1" applyBorder="1" applyAlignment="1" applyProtection="1">
      <alignment horizontal="center"/>
    </xf>
    <xf numFmtId="0" fontId="4" fillId="0" borderId="4" xfId="0" applyFont="1" applyBorder="1" applyAlignment="1" applyProtection="1">
      <alignment horizontal="center"/>
    </xf>
    <xf numFmtId="0" fontId="10" fillId="0" borderId="64" xfId="0" applyFont="1" applyFill="1" applyBorder="1" applyAlignment="1" applyProtection="1">
      <alignment horizontal="left"/>
    </xf>
    <xf numFmtId="0" fontId="0" fillId="0" borderId="66" xfId="0" applyBorder="1" applyAlignment="1">
      <alignment horizontal="left"/>
    </xf>
    <xf numFmtId="0" fontId="0" fillId="0" borderId="65" xfId="0" applyBorder="1" applyAlignment="1">
      <alignment horizontal="left"/>
    </xf>
    <xf numFmtId="0" fontId="11" fillId="0" borderId="0" xfId="0" applyFont="1" applyFill="1" applyAlignment="1" applyProtection="1">
      <alignment horizontal="left" wrapText="1"/>
    </xf>
    <xf numFmtId="0" fontId="10" fillId="0" borderId="0" xfId="0" applyFont="1" applyBorder="1" applyAlignment="1" applyProtection="1">
      <alignment horizontal="center"/>
    </xf>
  </cellXfs>
  <cellStyles count="13">
    <cellStyle name="Bad" xfId="1" builtinId="27"/>
    <cellStyle name="Comma" xfId="2" builtinId="3"/>
    <cellStyle name="Comma 3" xfId="3"/>
    <cellStyle name="Currency" xfId="4" builtinId="4"/>
    <cellStyle name="Neutral" xfId="5" builtinId="28"/>
    <cellStyle name="Normal" xfId="0" builtinId="0"/>
    <cellStyle name="Normal 2" xfId="6"/>
    <cellStyle name="Normal 2 2_Consumer Portfolio Loss Projections Template_coversheet - COMBINED_Consumer Portfolio Loss Projections Template_coversheet - COMBINED -1.4.2011" xfId="7"/>
    <cellStyle name="Normal 3" xfId="8"/>
    <cellStyle name="Normal 4" xfId="9"/>
    <cellStyle name="Normal_Loss exposure template 110408_RMBS" xfId="10"/>
    <cellStyle name="Normal_RMBS_ABS Template (Alternative)_4Q08 Waterfall" xfId="11"/>
    <cellStyle name="Percent" xfId="12" builtinId="5"/>
  </cellStyles>
  <dxfs count="10">
    <dxf>
      <font>
        <color theme="1"/>
      </font>
    </dxf>
    <dxf>
      <font>
        <color theme="1"/>
      </font>
    </dxf>
    <dxf>
      <font>
        <b/>
        <i val="0"/>
        <color theme="0"/>
      </font>
      <fill>
        <patternFill>
          <bgColor rgb="FFC00000"/>
        </patternFill>
      </fill>
    </dxf>
    <dxf>
      <font>
        <b/>
        <i val="0"/>
        <color theme="0"/>
      </font>
      <fill>
        <patternFill>
          <bgColor rgb="FFC00000"/>
        </patternFill>
      </fill>
    </dxf>
    <dxf>
      <font>
        <color theme="1"/>
      </font>
    </dxf>
    <dxf>
      <font>
        <color theme="1"/>
      </font>
    </dxf>
    <dxf>
      <font>
        <color theme="1"/>
      </font>
    </dxf>
    <dxf>
      <font>
        <color theme="1"/>
      </font>
    </dxf>
    <dxf>
      <font>
        <color theme="1"/>
      </font>
    </dxf>
    <dxf>
      <font>
        <color theme="1"/>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obert.scavotto/My%20Documents/OCC/B_Supervision/Stress%20Testing/DF%20Stress%20Reg/Reporting%20Requirements/Templates/FR%20Y-14A/FR_Y-14A_SUMMARY_SCHEDULE.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ubmission Cover Sheet"/>
      <sheetName val="Income Statement Worksheet"/>
      <sheetName val="Balance Sheet Worksheet"/>
      <sheetName val="Capital Worksheet"/>
      <sheetName val="Retail Balance Projections"/>
      <sheetName val="Retail Loss Projections"/>
      <sheetName val="Retail Repurchase Worksheet"/>
      <sheetName val="Retail ASC 310-30 Worksheet"/>
      <sheetName val="Retail Fair Value Worksheet"/>
      <sheetName val="Securities CUSIPs Worksheet"/>
      <sheetName val="Securities Worksheet 1"/>
      <sheetName val="Securities Worksheet 2"/>
      <sheetName val="Securities Worksheet 3"/>
      <sheetName val="Securities Worksheet 4"/>
      <sheetName val="Trading Worksheet"/>
      <sheetName val="Counterparty Risk Worksheet"/>
      <sheetName val="Op Risk Scenario Inputs"/>
      <sheetName val="Projected Op Risk Losses"/>
      <sheetName val="Historical Op Risk Capital"/>
      <sheetName val="PPNR Projections Worksheet"/>
      <sheetName val="PPNR NII Worksheet"/>
      <sheetName val="PPNR Metrics Worksheet"/>
    </sheetNames>
    <sheetDataSet>
      <sheetData sheetId="0"/>
      <sheetData sheetId="1">
        <row r="68">
          <cell r="G68">
            <v>0</v>
          </cell>
          <cell r="H68">
            <v>0</v>
          </cell>
          <cell r="I68">
            <v>0</v>
          </cell>
          <cell r="J68">
            <v>0</v>
          </cell>
          <cell r="K68">
            <v>0</v>
          </cell>
          <cell r="L68">
            <v>0</v>
          </cell>
          <cell r="M68">
            <v>0</v>
          </cell>
          <cell r="N68">
            <v>0</v>
          </cell>
          <cell r="O68">
            <v>0</v>
          </cell>
        </row>
      </sheetData>
      <sheetData sheetId="2" refreshError="1"/>
      <sheetData sheetId="3" refreshError="1"/>
      <sheetData sheetId="4"/>
      <sheetData sheetId="5">
        <row r="5">
          <cell r="C5">
            <v>0</v>
          </cell>
          <cell r="D5">
            <v>0</v>
          </cell>
          <cell r="E5">
            <v>0</v>
          </cell>
          <cell r="F5">
            <v>0</v>
          </cell>
          <cell r="G5">
            <v>0</v>
          </cell>
          <cell r="H5">
            <v>0</v>
          </cell>
          <cell r="I5">
            <v>0</v>
          </cell>
          <cell r="J5">
            <v>0</v>
          </cell>
          <cell r="K5">
            <v>0</v>
          </cell>
        </row>
        <row r="8">
          <cell r="C8">
            <v>0</v>
          </cell>
          <cell r="D8">
            <v>0</v>
          </cell>
          <cell r="E8">
            <v>0</v>
          </cell>
          <cell r="F8">
            <v>0</v>
          </cell>
          <cell r="G8">
            <v>0</v>
          </cell>
          <cell r="H8">
            <v>0</v>
          </cell>
          <cell r="I8">
            <v>0</v>
          </cell>
          <cell r="J8">
            <v>0</v>
          </cell>
        </row>
        <row r="13">
          <cell r="D13" t="str">
            <v xml:space="preserve"> </v>
          </cell>
        </row>
        <row r="14">
          <cell r="C14">
            <v>0</v>
          </cell>
          <cell r="D14">
            <v>0</v>
          </cell>
          <cell r="E14">
            <v>0</v>
          </cell>
          <cell r="F14">
            <v>0</v>
          </cell>
          <cell r="G14">
            <v>0</v>
          </cell>
          <cell r="H14">
            <v>0</v>
          </cell>
          <cell r="I14">
            <v>0</v>
          </cell>
          <cell r="J14">
            <v>0</v>
          </cell>
          <cell r="K14">
            <v>0</v>
          </cell>
        </row>
      </sheetData>
      <sheetData sheetId="6" refreshError="1"/>
      <sheetData sheetId="7" refreshError="1"/>
      <sheetData sheetId="8" refreshError="1"/>
      <sheetData sheetId="9" refreshError="1"/>
      <sheetData sheetId="10">
        <row r="37">
          <cell r="E37">
            <v>0</v>
          </cell>
          <cell r="H37">
            <v>0</v>
          </cell>
          <cell r="K37">
            <v>0</v>
          </cell>
          <cell r="N37">
            <v>0</v>
          </cell>
          <cell r="Q37">
            <v>0</v>
          </cell>
          <cell r="T37">
            <v>0</v>
          </cell>
          <cell r="W37">
            <v>0</v>
          </cell>
          <cell r="Z37">
            <v>0</v>
          </cell>
          <cell r="AC37">
            <v>0</v>
          </cell>
        </row>
        <row r="74">
          <cell r="E74">
            <v>0</v>
          </cell>
          <cell r="H74">
            <v>0</v>
          </cell>
          <cell r="K74">
            <v>0</v>
          </cell>
          <cell r="N74">
            <v>0</v>
          </cell>
          <cell r="Q74">
            <v>0</v>
          </cell>
          <cell r="T74">
            <v>0</v>
          </cell>
          <cell r="W74">
            <v>0</v>
          </cell>
          <cell r="Z74">
            <v>0</v>
          </cell>
          <cell r="AC74">
            <v>0</v>
          </cell>
        </row>
      </sheetData>
      <sheetData sheetId="11" refreshError="1"/>
      <sheetData sheetId="12" refreshError="1"/>
      <sheetData sheetId="13" refreshError="1"/>
      <sheetData sheetId="14">
        <row r="14">
          <cell r="C14">
            <v>0</v>
          </cell>
        </row>
      </sheetData>
      <sheetData sheetId="15"/>
      <sheetData sheetId="16" refreshError="1"/>
      <sheetData sheetId="17"/>
      <sheetData sheetId="18" refreshError="1"/>
      <sheetData sheetId="19">
        <row r="4">
          <cell r="B4" t="str">
            <v>Specify reporting designation for net interest income HERE</v>
          </cell>
        </row>
        <row r="5">
          <cell r="B5" t="str">
            <v>Please indicate if deposits are one-third or more of total liabilities</v>
          </cell>
        </row>
        <row r="13">
          <cell r="Z13" t="str">
            <v>Specify reporting designation for net interest income HERE</v>
          </cell>
        </row>
        <row r="14">
          <cell r="Z14" t="str">
            <v>Primary Net Interest Income</v>
          </cell>
        </row>
        <row r="15">
          <cell r="Z15" t="str">
            <v>Supplementary Net Interest Income</v>
          </cell>
        </row>
        <row r="20">
          <cell r="Z20" t="str">
            <v>Yes, deposits are one-third or more of total liabilities</v>
          </cell>
        </row>
        <row r="21">
          <cell r="Z21" t="str">
            <v>No, deposits are less than one-third of total liabilities</v>
          </cell>
        </row>
        <row r="27">
          <cell r="F27">
            <v>0</v>
          </cell>
          <cell r="G27">
            <v>0</v>
          </cell>
          <cell r="H27">
            <v>0</v>
          </cell>
          <cell r="I27">
            <v>0</v>
          </cell>
          <cell r="J27">
            <v>0</v>
          </cell>
          <cell r="K27">
            <v>0</v>
          </cell>
          <cell r="L27">
            <v>0</v>
          </cell>
          <cell r="M27">
            <v>0</v>
          </cell>
          <cell r="N27">
            <v>0</v>
          </cell>
        </row>
        <row r="61">
          <cell r="F61">
            <v>0</v>
          </cell>
          <cell r="G61">
            <v>0</v>
          </cell>
          <cell r="H61">
            <v>0</v>
          </cell>
          <cell r="I61">
            <v>0</v>
          </cell>
          <cell r="J61">
            <v>0</v>
          </cell>
          <cell r="K61">
            <v>0</v>
          </cell>
          <cell r="L61">
            <v>0</v>
          </cell>
          <cell r="M61">
            <v>0</v>
          </cell>
          <cell r="N61">
            <v>0</v>
          </cell>
        </row>
        <row r="65">
          <cell r="F65">
            <v>0</v>
          </cell>
          <cell r="G65">
            <v>0</v>
          </cell>
          <cell r="H65">
            <v>0</v>
          </cell>
          <cell r="I65">
            <v>0</v>
          </cell>
          <cell r="J65">
            <v>0</v>
          </cell>
          <cell r="K65">
            <v>0</v>
          </cell>
          <cell r="L65">
            <v>0</v>
          </cell>
          <cell r="M65">
            <v>0</v>
          </cell>
          <cell r="N65">
            <v>0</v>
          </cell>
        </row>
        <row r="80">
          <cell r="F80">
            <v>0</v>
          </cell>
          <cell r="G80">
            <v>0</v>
          </cell>
          <cell r="H80">
            <v>0</v>
          </cell>
          <cell r="I80">
            <v>0</v>
          </cell>
          <cell r="J80">
            <v>0</v>
          </cell>
          <cell r="K80">
            <v>0</v>
          </cell>
          <cell r="L80">
            <v>0</v>
          </cell>
          <cell r="M80">
            <v>0</v>
          </cell>
          <cell r="N80">
            <v>0</v>
          </cell>
        </row>
        <row r="87">
          <cell r="F87">
            <v>0</v>
          </cell>
          <cell r="G87">
            <v>0</v>
          </cell>
          <cell r="H87">
            <v>0</v>
          </cell>
          <cell r="I87">
            <v>0</v>
          </cell>
          <cell r="J87">
            <v>0</v>
          </cell>
          <cell r="K87">
            <v>0</v>
          </cell>
          <cell r="L87">
            <v>0</v>
          </cell>
          <cell r="M87">
            <v>0</v>
          </cell>
          <cell r="N87">
            <v>0</v>
          </cell>
        </row>
        <row r="88">
          <cell r="F88">
            <v>0</v>
          </cell>
          <cell r="G88">
            <v>0</v>
          </cell>
          <cell r="H88">
            <v>0</v>
          </cell>
          <cell r="I88">
            <v>0</v>
          </cell>
          <cell r="J88">
            <v>0</v>
          </cell>
          <cell r="K88">
            <v>0</v>
          </cell>
          <cell r="L88">
            <v>0</v>
          </cell>
          <cell r="M88">
            <v>0</v>
          </cell>
          <cell r="N88">
            <v>0</v>
          </cell>
        </row>
      </sheetData>
      <sheetData sheetId="20">
        <row r="89">
          <cell r="D89">
            <v>0</v>
          </cell>
          <cell r="E89">
            <v>0</v>
          </cell>
          <cell r="F89">
            <v>0</v>
          </cell>
          <cell r="G89">
            <v>0</v>
          </cell>
          <cell r="H89">
            <v>0</v>
          </cell>
          <cell r="I89">
            <v>0</v>
          </cell>
          <cell r="J89">
            <v>0</v>
          </cell>
          <cell r="K89">
            <v>0</v>
          </cell>
          <cell r="L89">
            <v>0</v>
          </cell>
        </row>
      </sheetData>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38"/>
  <sheetViews>
    <sheetView tabSelected="1" workbookViewId="0">
      <selection activeCell="B14" sqref="B14"/>
    </sheetView>
  </sheetViews>
  <sheetFormatPr defaultRowHeight="15"/>
  <cols>
    <col min="1" max="1" width="24.28515625" style="28" customWidth="1"/>
    <col min="2" max="2" width="34" style="1" customWidth="1"/>
    <col min="3" max="3" width="3.28515625" style="1" customWidth="1"/>
    <col min="4" max="4" width="17.140625" style="1" customWidth="1"/>
    <col min="5" max="7" width="14.7109375" style="1" customWidth="1"/>
    <col min="8" max="8" width="1.85546875" style="1" customWidth="1"/>
    <col min="9" max="11" width="14.7109375" style="1" customWidth="1"/>
    <col min="12" max="12" width="16" style="1" customWidth="1"/>
    <col min="13" max="16384" width="9.140625" style="1"/>
  </cols>
  <sheetData>
    <row r="1" spans="1:12" ht="18.75">
      <c r="A1" s="560" t="s">
        <v>304</v>
      </c>
      <c r="B1" s="560"/>
      <c r="C1" s="560"/>
      <c r="D1" s="560"/>
      <c r="E1" s="560"/>
      <c r="F1" s="560"/>
      <c r="G1" s="560"/>
      <c r="H1" s="560"/>
      <c r="I1" s="560"/>
      <c r="J1" s="560"/>
      <c r="K1" s="560"/>
      <c r="L1" s="560"/>
    </row>
    <row r="2" spans="1:12" s="546" customFormat="1" ht="18.75">
      <c r="A2" s="559" t="s">
        <v>178</v>
      </c>
      <c r="B2" s="559"/>
      <c r="C2" s="559"/>
      <c r="D2" s="559"/>
      <c r="E2" s="559"/>
      <c r="F2" s="559"/>
      <c r="G2" s="559"/>
      <c r="H2" s="559"/>
      <c r="I2" s="559"/>
      <c r="J2" s="559"/>
      <c r="K2" s="559"/>
      <c r="L2" s="559"/>
    </row>
    <row r="3" spans="1:12" ht="30.75" customHeight="1">
      <c r="A3" s="561" t="s">
        <v>179</v>
      </c>
      <c r="B3" s="561"/>
      <c r="C3" s="561"/>
      <c r="D3" s="561"/>
      <c r="E3" s="561"/>
      <c r="F3" s="561"/>
      <c r="G3" s="561"/>
      <c r="H3" s="561"/>
      <c r="I3" s="561"/>
      <c r="J3" s="561"/>
      <c r="K3" s="561"/>
      <c r="L3" s="561"/>
    </row>
    <row r="4" spans="1:12">
      <c r="A4" s="549"/>
      <c r="B4" s="549"/>
      <c r="C4" s="549"/>
      <c r="D4" s="549"/>
      <c r="E4" s="549"/>
      <c r="F4" s="549"/>
      <c r="G4" s="549"/>
      <c r="H4" s="549"/>
      <c r="I4" s="549"/>
      <c r="J4" s="549"/>
      <c r="K4" s="549"/>
      <c r="L4" s="549"/>
    </row>
    <row r="5" spans="1:12">
      <c r="A5" s="549" t="s">
        <v>1101</v>
      </c>
      <c r="B5" s="549"/>
      <c r="C5" s="549"/>
      <c r="D5" s="549"/>
      <c r="E5" s="549"/>
      <c r="F5" s="549"/>
      <c r="G5" s="549"/>
      <c r="H5" s="549"/>
      <c r="I5" s="549"/>
      <c r="J5" s="549"/>
      <c r="K5" s="549"/>
      <c r="L5" s="549"/>
    </row>
    <row r="6" spans="1:12" ht="16.5" customHeight="1">
      <c r="A6" s="550" t="s">
        <v>305</v>
      </c>
      <c r="B6" s="549"/>
      <c r="C6" s="549"/>
      <c r="D6" s="549"/>
      <c r="E6" s="549"/>
      <c r="F6" s="549"/>
      <c r="G6" s="549"/>
      <c r="H6" s="549"/>
      <c r="I6" s="549"/>
      <c r="J6" s="549"/>
      <c r="K6" s="549"/>
      <c r="L6" s="549"/>
    </row>
    <row r="7" spans="1:12">
      <c r="A7" s="550" t="s">
        <v>306</v>
      </c>
      <c r="B7" s="549"/>
      <c r="C7" s="549"/>
      <c r="D7" s="549"/>
      <c r="E7" s="549"/>
      <c r="F7" s="549"/>
      <c r="G7" s="549"/>
      <c r="H7" s="549"/>
      <c r="I7" s="549"/>
      <c r="J7" s="549"/>
      <c r="K7" s="549"/>
      <c r="L7" s="549"/>
    </row>
    <row r="8" spans="1:12">
      <c r="A8" s="549" t="s">
        <v>473</v>
      </c>
      <c r="B8" s="549"/>
      <c r="C8" s="549"/>
      <c r="D8" s="549"/>
      <c r="E8" s="549"/>
      <c r="F8" s="549"/>
      <c r="G8" s="549"/>
      <c r="H8" s="549"/>
      <c r="I8" s="549"/>
      <c r="J8" s="549"/>
      <c r="K8" s="99"/>
      <c r="L8" s="99"/>
    </row>
    <row r="9" spans="1:12" ht="15.75">
      <c r="A9" s="555" t="s">
        <v>180</v>
      </c>
      <c r="B9" s="548"/>
      <c r="C9" s="107"/>
      <c r="D9" s="107"/>
      <c r="E9" s="107"/>
      <c r="F9" s="107"/>
      <c r="G9" s="107"/>
      <c r="H9" s="107"/>
      <c r="I9" s="107"/>
      <c r="J9" s="107"/>
      <c r="K9" s="107"/>
      <c r="L9" s="107"/>
    </row>
    <row r="12" spans="1:12" ht="15.75">
      <c r="B12" s="109" t="s">
        <v>1102</v>
      </c>
      <c r="D12" s="562"/>
      <c r="E12" s="563"/>
      <c r="F12" s="563"/>
      <c r="G12" s="564"/>
    </row>
    <row r="13" spans="1:12" s="112" customFormat="1" ht="4.5" customHeight="1">
      <c r="A13" s="110"/>
      <c r="B13" s="111"/>
      <c r="D13" s="113"/>
      <c r="E13" s="113"/>
      <c r="F13" s="113"/>
      <c r="G13" s="113"/>
    </row>
    <row r="14" spans="1:12" ht="15.75">
      <c r="B14" s="109" t="s">
        <v>519</v>
      </c>
      <c r="D14"/>
      <c r="F14" s="109"/>
    </row>
    <row r="15" spans="1:12" ht="15.75">
      <c r="B15" s="109" t="s">
        <v>307</v>
      </c>
      <c r="D15" s="547" t="s">
        <v>312</v>
      </c>
      <c r="F15" s="109"/>
    </row>
    <row r="16" spans="1:12" ht="15.75">
      <c r="B16" s="109" t="s">
        <v>308</v>
      </c>
      <c r="D16" s="114"/>
      <c r="F16" s="109"/>
    </row>
    <row r="17" spans="1:12" ht="15.75">
      <c r="B17" s="109" t="s">
        <v>309</v>
      </c>
      <c r="D17" s="115">
        <f ca="1">NOW()</f>
        <v>41200.771717592594</v>
      </c>
      <c r="F17" s="109"/>
    </row>
    <row r="18" spans="1:12" ht="15.75">
      <c r="F18" s="109"/>
    </row>
    <row r="19" spans="1:12">
      <c r="B19" s="551" t="s">
        <v>310</v>
      </c>
      <c r="C19" s="552"/>
      <c r="D19" s="549"/>
      <c r="E19" s="549"/>
      <c r="F19" s="548"/>
      <c r="G19" s="548"/>
      <c r="I19" s="116"/>
    </row>
    <row r="20" spans="1:12">
      <c r="B20" s="565" t="s">
        <v>174</v>
      </c>
      <c r="C20" s="566"/>
      <c r="D20" s="566"/>
      <c r="E20" s="567"/>
      <c r="F20" s="548"/>
      <c r="G20" s="548"/>
      <c r="I20" s="116"/>
    </row>
    <row r="21" spans="1:12">
      <c r="B21" s="551" t="s">
        <v>311</v>
      </c>
      <c r="C21" s="552"/>
      <c r="D21" s="549"/>
      <c r="E21" s="549"/>
      <c r="F21" s="548"/>
      <c r="G21" s="548"/>
      <c r="I21" s="116"/>
    </row>
    <row r="22" spans="1:12" ht="30.75" customHeight="1">
      <c r="B22" s="556"/>
      <c r="C22" s="557"/>
      <c r="D22" s="557"/>
      <c r="E22" s="557"/>
      <c r="F22" s="557"/>
      <c r="G22" s="557"/>
      <c r="H22" s="557"/>
      <c r="I22" s="557"/>
      <c r="J22" s="557"/>
      <c r="K22" s="557"/>
      <c r="L22" s="558"/>
    </row>
    <row r="23" spans="1:12" ht="19.5" customHeight="1">
      <c r="A23" s="117"/>
      <c r="B23" s="104"/>
      <c r="C23" s="104"/>
      <c r="D23" s="104"/>
      <c r="E23" s="104"/>
      <c r="F23" s="104"/>
      <c r="G23" s="104"/>
      <c r="H23" s="104"/>
      <c r="I23" s="104"/>
      <c r="J23" s="104"/>
      <c r="K23" s="104"/>
      <c r="L23" s="104"/>
    </row>
    <row r="26" spans="1:12">
      <c r="A26" s="118" t="s">
        <v>174</v>
      </c>
    </row>
    <row r="27" spans="1:12">
      <c r="A27" s="118" t="s">
        <v>175</v>
      </c>
    </row>
    <row r="28" spans="1:12">
      <c r="A28" s="118" t="s">
        <v>176</v>
      </c>
    </row>
    <row r="29" spans="1:12">
      <c r="A29" s="118" t="s">
        <v>313</v>
      </c>
    </row>
    <row r="30" spans="1:12">
      <c r="A30" s="118" t="s">
        <v>314</v>
      </c>
    </row>
    <row r="31" spans="1:12">
      <c r="A31" s="118" t="s">
        <v>315</v>
      </c>
    </row>
    <row r="32" spans="1:12">
      <c r="A32" s="118" t="s">
        <v>316</v>
      </c>
    </row>
    <row r="33" spans="1:1">
      <c r="A33" s="118" t="s">
        <v>317</v>
      </c>
    </row>
    <row r="34" spans="1:1">
      <c r="A34" s="118" t="s">
        <v>318</v>
      </c>
    </row>
    <row r="35" spans="1:1">
      <c r="A35" s="118" t="s">
        <v>319</v>
      </c>
    </row>
    <row r="36" spans="1:1">
      <c r="A36" s="118" t="s">
        <v>320</v>
      </c>
    </row>
    <row r="37" spans="1:1">
      <c r="A37" s="118" t="s">
        <v>321</v>
      </c>
    </row>
    <row r="38" spans="1:1">
      <c r="A38" s="118" t="s">
        <v>322</v>
      </c>
    </row>
  </sheetData>
  <protectedRanges>
    <protectedRange sqref="B22:L22 B20:E20 D16 D12:G12" name="Summary Submission Cover Sheet"/>
    <protectedRange sqref="D14" name="Summary Submission Cover Sheet_1"/>
  </protectedRanges>
  <mergeCells count="6">
    <mergeCell ref="B22:L22"/>
    <mergeCell ref="A2:L2"/>
    <mergeCell ref="A1:L1"/>
    <mergeCell ref="A3:L3"/>
    <mergeCell ref="D12:G12"/>
    <mergeCell ref="B20:E20"/>
  </mergeCells>
  <phoneticPr fontId="34" type="noConversion"/>
  <dataValidations count="1">
    <dataValidation type="list" allowBlank="1" showInputMessage="1" showErrorMessage="1" sqref="B20:E20">
      <formula1>$A$26:$A$38</formula1>
    </dataValidation>
  </dataValidations>
  <printOptions horizontalCentered="1"/>
  <pageMargins left="0.5" right="0.5" top="0.75" bottom="0.5" header="0.3" footer="0.3"/>
  <pageSetup scale="68"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J9"/>
  <sheetViews>
    <sheetView workbookViewId="0">
      <selection activeCell="A18" sqref="A18"/>
    </sheetView>
  </sheetViews>
  <sheetFormatPr defaultColWidth="66.42578125" defaultRowHeight="15.75"/>
  <cols>
    <col min="1" max="1" width="47" style="393" customWidth="1"/>
    <col min="2" max="2" width="14.85546875" style="393" customWidth="1"/>
    <col min="3" max="5" width="11.28515625" style="393" customWidth="1"/>
    <col min="6" max="10" width="8.7109375" style="393" customWidth="1"/>
    <col min="11" max="16384" width="66.42578125" style="393"/>
  </cols>
  <sheetData>
    <row r="1" spans="1:10" s="391" customFormat="1">
      <c r="A1" s="571" t="str">
        <f ca="1">'Summary Submission Cover Sheet'!$D$15&amp;" "&amp;"AFS and HTM Securities CUSIP Worksheet: "&amp;'Summary Submission Cover Sheet'!$D$12&amp;" in "&amp;'Summary Submission Cover Sheet'!B20</f>
        <v>Bank AFS and HTM Securities CUSIP Worksheet:  in Baseline</v>
      </c>
      <c r="B1" s="571"/>
      <c r="C1" s="571"/>
      <c r="D1" s="571"/>
      <c r="E1" s="571"/>
      <c r="F1" s="571"/>
      <c r="G1" s="571"/>
      <c r="H1" s="571"/>
      <c r="I1" s="571"/>
      <c r="J1" s="571"/>
    </row>
    <row r="2" spans="1:10">
      <c r="A2" s="392"/>
      <c r="B2" s="392"/>
      <c r="C2" s="392"/>
      <c r="D2" s="392"/>
      <c r="E2" s="392"/>
      <c r="F2" s="392"/>
      <c r="G2" s="392"/>
      <c r="H2" s="392"/>
      <c r="I2" s="392"/>
      <c r="J2" s="392"/>
    </row>
    <row r="3" spans="1:10" s="397" customFormat="1" ht="15">
      <c r="A3" s="394" t="s">
        <v>1030</v>
      </c>
      <c r="B3" s="395"/>
      <c r="C3" s="396"/>
      <c r="D3" s="396"/>
      <c r="E3" s="396"/>
      <c r="F3" s="396"/>
      <c r="G3" s="396"/>
      <c r="H3" s="396"/>
      <c r="I3" s="396"/>
      <c r="J3" s="396"/>
    </row>
    <row r="4" spans="1:10" s="397" customFormat="1" ht="32.25" customHeight="1">
      <c r="A4" s="594" t="s">
        <v>1031</v>
      </c>
      <c r="B4" s="594"/>
      <c r="C4" s="595"/>
      <c r="D4" s="595"/>
      <c r="E4" s="595"/>
      <c r="F4" s="595"/>
      <c r="G4" s="595"/>
      <c r="H4" s="595"/>
      <c r="I4" s="595"/>
      <c r="J4" s="595"/>
    </row>
    <row r="5" spans="1:10" s="397" customFormat="1" ht="15" customHeight="1">
      <c r="A5" s="398" t="s">
        <v>1032</v>
      </c>
      <c r="B5" s="398"/>
      <c r="C5" s="399"/>
      <c r="D5" s="399"/>
      <c r="E5" s="399"/>
      <c r="F5" s="399"/>
      <c r="G5" s="399"/>
      <c r="H5" s="399"/>
      <c r="I5" s="399"/>
      <c r="J5" s="399"/>
    </row>
    <row r="6" spans="1:10" s="397" customFormat="1" ht="18" customHeight="1">
      <c r="A6" s="400"/>
      <c r="B6" s="400"/>
      <c r="C6" s="400"/>
      <c r="D6" s="400"/>
      <c r="E6" s="400"/>
      <c r="F6" s="400"/>
      <c r="G6" s="400"/>
      <c r="H6" s="400"/>
      <c r="I6" s="400"/>
      <c r="J6" s="400"/>
    </row>
    <row r="7" spans="1:10" ht="56.25" customHeight="1">
      <c r="A7" s="401" t="s">
        <v>1033</v>
      </c>
      <c r="B7" s="402" t="s">
        <v>165</v>
      </c>
      <c r="C7" s="402" t="s">
        <v>1034</v>
      </c>
      <c r="D7" s="402" t="s">
        <v>1035</v>
      </c>
      <c r="E7" s="403" t="s">
        <v>1036</v>
      </c>
      <c r="F7" s="404"/>
      <c r="G7" s="404"/>
      <c r="H7" s="404"/>
      <c r="I7" s="404"/>
      <c r="J7" s="404"/>
    </row>
    <row r="8" spans="1:10" ht="16.5" thickBot="1">
      <c r="A8" s="405"/>
      <c r="B8" s="406"/>
      <c r="C8" s="407"/>
      <c r="D8" s="407"/>
      <c r="E8" s="408"/>
      <c r="F8" s="409"/>
      <c r="G8" s="409"/>
      <c r="H8" s="410"/>
      <c r="I8" s="409"/>
      <c r="J8" s="409"/>
    </row>
    <row r="9" spans="1:10" s="416" customFormat="1" ht="16.5" thickTop="1">
      <c r="A9" s="411" t="s">
        <v>1037</v>
      </c>
      <c r="B9" s="412">
        <f>SUM(B8:B8)</f>
        <v>0</v>
      </c>
      <c r="C9" s="413">
        <f>SUM(C8:C8)</f>
        <v>0</v>
      </c>
      <c r="D9" s="413">
        <f>SUM(D8:D8)</f>
        <v>0</v>
      </c>
      <c r="E9" s="414">
        <f>SUM(E8:E8)</f>
        <v>0</v>
      </c>
      <c r="F9" s="415"/>
      <c r="G9" s="415"/>
      <c r="H9" s="410"/>
      <c r="I9" s="415"/>
      <c r="J9" s="415"/>
    </row>
  </sheetData>
  <mergeCells count="2">
    <mergeCell ref="A1:J1"/>
    <mergeCell ref="A4:J4"/>
  </mergeCells>
  <phoneticPr fontId="34" type="noConversion"/>
  <printOptions horizontalCentered="1"/>
  <pageMargins left="0.45" right="0.45" top="0.75" bottom="0.75" header="0.3" footer="0.3"/>
  <pageSetup scale="92" orientation="landscape" r:id="rId1"/>
  <headerFooter>
    <oddFooter>&amp;R&amp;A</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C76"/>
  <sheetViews>
    <sheetView zoomScale="75" zoomScaleNormal="75" workbookViewId="0">
      <selection activeCell="B2" sqref="B2"/>
    </sheetView>
  </sheetViews>
  <sheetFormatPr defaultColWidth="66.42578125" defaultRowHeight="15.75"/>
  <cols>
    <col min="1" max="1" width="4" style="417" customWidth="1"/>
    <col min="2" max="2" width="47" style="393" customWidth="1"/>
    <col min="3" max="29" width="11.85546875" style="393" customWidth="1"/>
    <col min="30" max="16384" width="66.42578125" style="393"/>
  </cols>
  <sheetData>
    <row r="1" spans="1:29">
      <c r="B1" s="600" t="str">
        <f ca="1">'Summary Submission Cover Sheet'!$D$15&amp;" "&amp;"AFS and HTM Securities Worksheet 1: "&amp;'Summary Submission Cover Sheet'!$D$12&amp;" in "&amp;'Summary Submission Cover Sheet'!B20</f>
        <v>Bank AFS and HTM Securities Worksheet 1:  in Baseline</v>
      </c>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row>
    <row r="2" spans="1:29">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row>
    <row r="3" spans="1:29" s="397" customFormat="1" ht="24" customHeight="1">
      <c r="A3" s="418"/>
      <c r="B3" s="394" t="s">
        <v>1038</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row>
    <row r="4" spans="1:29" s="397" customFormat="1" ht="50.25" customHeight="1">
      <c r="A4" s="418"/>
      <c r="B4" s="594" t="s">
        <v>1039</v>
      </c>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row>
    <row r="5" spans="1:29">
      <c r="A5" s="419"/>
      <c r="B5" s="419"/>
      <c r="C5" s="597" t="s">
        <v>1040</v>
      </c>
      <c r="D5" s="598"/>
      <c r="E5" s="599"/>
      <c r="F5" s="597" t="s">
        <v>1041</v>
      </c>
      <c r="G5" s="598"/>
      <c r="H5" s="599"/>
      <c r="I5" s="597" t="s">
        <v>1042</v>
      </c>
      <c r="J5" s="598"/>
      <c r="K5" s="599"/>
      <c r="L5" s="597" t="s">
        <v>1043</v>
      </c>
      <c r="M5" s="598"/>
      <c r="N5" s="599"/>
      <c r="O5" s="597" t="s">
        <v>1044</v>
      </c>
      <c r="P5" s="598"/>
      <c r="Q5" s="599"/>
      <c r="R5" s="597" t="s">
        <v>166</v>
      </c>
      <c r="S5" s="598"/>
      <c r="T5" s="599"/>
      <c r="U5" s="597" t="s">
        <v>167</v>
      </c>
      <c r="V5" s="598"/>
      <c r="W5" s="599"/>
      <c r="X5" s="597" t="s">
        <v>168</v>
      </c>
      <c r="Y5" s="598"/>
      <c r="Z5" s="599"/>
      <c r="AA5" s="597" t="s">
        <v>169</v>
      </c>
      <c r="AB5" s="598"/>
      <c r="AC5" s="599"/>
    </row>
    <row r="6" spans="1:29" ht="66" customHeight="1">
      <c r="A6" s="420"/>
      <c r="B6" s="420" t="s">
        <v>1045</v>
      </c>
      <c r="C6" s="421" t="s">
        <v>1034</v>
      </c>
      <c r="D6" s="422" t="s">
        <v>1035</v>
      </c>
      <c r="E6" s="423" t="s">
        <v>1036</v>
      </c>
      <c r="F6" s="421" t="s">
        <v>1034</v>
      </c>
      <c r="G6" s="422" t="s">
        <v>1035</v>
      </c>
      <c r="H6" s="423" t="s">
        <v>1036</v>
      </c>
      <c r="I6" s="421" t="s">
        <v>1034</v>
      </c>
      <c r="J6" s="422" t="s">
        <v>1035</v>
      </c>
      <c r="K6" s="423" t="s">
        <v>1036</v>
      </c>
      <c r="L6" s="421" t="s">
        <v>1034</v>
      </c>
      <c r="M6" s="422" t="s">
        <v>1035</v>
      </c>
      <c r="N6" s="423" t="s">
        <v>1036</v>
      </c>
      <c r="O6" s="421" t="s">
        <v>1034</v>
      </c>
      <c r="P6" s="422" t="s">
        <v>1035</v>
      </c>
      <c r="Q6" s="423" t="s">
        <v>1036</v>
      </c>
      <c r="R6" s="421" t="s">
        <v>1034</v>
      </c>
      <c r="S6" s="422" t="s">
        <v>1035</v>
      </c>
      <c r="T6" s="423" t="s">
        <v>1036</v>
      </c>
      <c r="U6" s="421" t="s">
        <v>1034</v>
      </c>
      <c r="V6" s="422" t="s">
        <v>1035</v>
      </c>
      <c r="W6" s="423" t="s">
        <v>1036</v>
      </c>
      <c r="X6" s="421" t="s">
        <v>1034</v>
      </c>
      <c r="Y6" s="422" t="s">
        <v>1035</v>
      </c>
      <c r="Z6" s="423" t="s">
        <v>1036</v>
      </c>
      <c r="AA6" s="421" t="s">
        <v>1034</v>
      </c>
      <c r="AB6" s="422" t="s">
        <v>1035</v>
      </c>
      <c r="AC6" s="423" t="s">
        <v>1036</v>
      </c>
    </row>
    <row r="7" spans="1:29">
      <c r="A7" s="424">
        <v>1</v>
      </c>
      <c r="B7" s="425" t="s">
        <v>1046</v>
      </c>
      <c r="C7" s="299"/>
      <c r="D7" s="299"/>
      <c r="E7" s="426">
        <f t="shared" ref="E7:E19" si="0">SUM(C7:D7)</f>
        <v>0</v>
      </c>
      <c r="F7" s="299"/>
      <c r="G7" s="299"/>
      <c r="H7" s="426">
        <f t="shared" ref="H7:H19" si="1">SUM(F7:G7)</f>
        <v>0</v>
      </c>
      <c r="I7" s="299"/>
      <c r="J7" s="299"/>
      <c r="K7" s="426">
        <f t="shared" ref="K7:K19" si="2">SUM(I7:J7)</f>
        <v>0</v>
      </c>
      <c r="L7" s="299"/>
      <c r="M7" s="299"/>
      <c r="N7" s="426">
        <f t="shared" ref="N7:N19" si="3">SUM(L7:M7)</f>
        <v>0</v>
      </c>
      <c r="O7" s="299"/>
      <c r="P7" s="299"/>
      <c r="Q7" s="426">
        <f t="shared" ref="Q7:Q19" si="4">SUM(O7:P7)</f>
        <v>0</v>
      </c>
      <c r="R7" s="299"/>
      <c r="S7" s="299"/>
      <c r="T7" s="426">
        <f t="shared" ref="T7:T19" si="5">SUM(R7:S7)</f>
        <v>0</v>
      </c>
      <c r="U7" s="299"/>
      <c r="V7" s="299"/>
      <c r="W7" s="426">
        <f t="shared" ref="W7:W19" si="6">SUM(U7:V7)</f>
        <v>0</v>
      </c>
      <c r="X7" s="299"/>
      <c r="Y7" s="299"/>
      <c r="Z7" s="426">
        <f t="shared" ref="Z7:Z19" si="7">SUM(X7:Y7)</f>
        <v>0</v>
      </c>
      <c r="AA7" s="299"/>
      <c r="AB7" s="299"/>
      <c r="AC7" s="426">
        <f t="shared" ref="AC7:AC19" si="8">SUM(AA7:AB7)</f>
        <v>0</v>
      </c>
    </row>
    <row r="8" spans="1:29">
      <c r="A8" s="427">
        <v>2</v>
      </c>
      <c r="B8" s="425" t="s">
        <v>1047</v>
      </c>
      <c r="C8" s="299"/>
      <c r="D8" s="299"/>
      <c r="E8" s="426">
        <f t="shared" si="0"/>
        <v>0</v>
      </c>
      <c r="F8" s="299"/>
      <c r="G8" s="299"/>
      <c r="H8" s="426">
        <f t="shared" si="1"/>
        <v>0</v>
      </c>
      <c r="I8" s="299"/>
      <c r="J8" s="299"/>
      <c r="K8" s="426">
        <f t="shared" si="2"/>
        <v>0</v>
      </c>
      <c r="L8" s="299"/>
      <c r="M8" s="299"/>
      <c r="N8" s="426">
        <f t="shared" si="3"/>
        <v>0</v>
      </c>
      <c r="O8" s="299"/>
      <c r="P8" s="299"/>
      <c r="Q8" s="426">
        <f t="shared" si="4"/>
        <v>0</v>
      </c>
      <c r="R8" s="299"/>
      <c r="S8" s="299"/>
      <c r="T8" s="426">
        <f t="shared" si="5"/>
        <v>0</v>
      </c>
      <c r="U8" s="299"/>
      <c r="V8" s="299"/>
      <c r="W8" s="426">
        <f t="shared" si="6"/>
        <v>0</v>
      </c>
      <c r="X8" s="299"/>
      <c r="Y8" s="299"/>
      <c r="Z8" s="426">
        <f t="shared" si="7"/>
        <v>0</v>
      </c>
      <c r="AA8" s="299"/>
      <c r="AB8" s="299"/>
      <c r="AC8" s="426">
        <f t="shared" si="8"/>
        <v>0</v>
      </c>
    </row>
    <row r="9" spans="1:29">
      <c r="A9" s="427">
        <v>3</v>
      </c>
      <c r="B9" s="425" t="s">
        <v>1048</v>
      </c>
      <c r="C9" s="299"/>
      <c r="D9" s="299"/>
      <c r="E9" s="426">
        <f t="shared" si="0"/>
        <v>0</v>
      </c>
      <c r="F9" s="299"/>
      <c r="G9" s="299"/>
      <c r="H9" s="426">
        <f t="shared" si="1"/>
        <v>0</v>
      </c>
      <c r="I9" s="299"/>
      <c r="J9" s="299"/>
      <c r="K9" s="426">
        <f t="shared" si="2"/>
        <v>0</v>
      </c>
      <c r="L9" s="299"/>
      <c r="M9" s="299"/>
      <c r="N9" s="426">
        <f t="shared" si="3"/>
        <v>0</v>
      </c>
      <c r="O9" s="299"/>
      <c r="P9" s="299"/>
      <c r="Q9" s="426">
        <f t="shared" si="4"/>
        <v>0</v>
      </c>
      <c r="R9" s="299"/>
      <c r="S9" s="299"/>
      <c r="T9" s="426">
        <f t="shared" si="5"/>
        <v>0</v>
      </c>
      <c r="U9" s="299"/>
      <c r="V9" s="299"/>
      <c r="W9" s="426">
        <f t="shared" si="6"/>
        <v>0</v>
      </c>
      <c r="X9" s="299"/>
      <c r="Y9" s="299"/>
      <c r="Z9" s="426">
        <f t="shared" si="7"/>
        <v>0</v>
      </c>
      <c r="AA9" s="299"/>
      <c r="AB9" s="299"/>
      <c r="AC9" s="426">
        <f t="shared" si="8"/>
        <v>0</v>
      </c>
    </row>
    <row r="10" spans="1:29">
      <c r="A10" s="427">
        <v>4</v>
      </c>
      <c r="B10" s="425" t="s">
        <v>1049</v>
      </c>
      <c r="C10" s="299"/>
      <c r="D10" s="299"/>
      <c r="E10" s="426">
        <f t="shared" si="0"/>
        <v>0</v>
      </c>
      <c r="F10" s="299"/>
      <c r="G10" s="299"/>
      <c r="H10" s="426">
        <f t="shared" si="1"/>
        <v>0</v>
      </c>
      <c r="I10" s="299"/>
      <c r="J10" s="299"/>
      <c r="K10" s="426">
        <f t="shared" si="2"/>
        <v>0</v>
      </c>
      <c r="L10" s="299"/>
      <c r="M10" s="299"/>
      <c r="N10" s="426">
        <f t="shared" si="3"/>
        <v>0</v>
      </c>
      <c r="O10" s="299"/>
      <c r="P10" s="299"/>
      <c r="Q10" s="426">
        <f t="shared" si="4"/>
        <v>0</v>
      </c>
      <c r="R10" s="299"/>
      <c r="S10" s="299"/>
      <c r="T10" s="426">
        <f t="shared" si="5"/>
        <v>0</v>
      </c>
      <c r="U10" s="299"/>
      <c r="V10" s="299"/>
      <c r="W10" s="426">
        <f t="shared" si="6"/>
        <v>0</v>
      </c>
      <c r="X10" s="299"/>
      <c r="Y10" s="299"/>
      <c r="Z10" s="426">
        <f t="shared" si="7"/>
        <v>0</v>
      </c>
      <c r="AA10" s="299"/>
      <c r="AB10" s="299"/>
      <c r="AC10" s="426">
        <f t="shared" si="8"/>
        <v>0</v>
      </c>
    </row>
    <row r="11" spans="1:29">
      <c r="A11" s="427">
        <v>5</v>
      </c>
      <c r="B11" s="425" t="s">
        <v>1050</v>
      </c>
      <c r="C11" s="299"/>
      <c r="D11" s="299"/>
      <c r="E11" s="426">
        <f t="shared" si="0"/>
        <v>0</v>
      </c>
      <c r="F11" s="299"/>
      <c r="G11" s="299"/>
      <c r="H11" s="426">
        <f t="shared" si="1"/>
        <v>0</v>
      </c>
      <c r="I11" s="299"/>
      <c r="J11" s="299"/>
      <c r="K11" s="426">
        <f t="shared" si="2"/>
        <v>0</v>
      </c>
      <c r="L11" s="299"/>
      <c r="M11" s="299"/>
      <c r="N11" s="426">
        <f t="shared" si="3"/>
        <v>0</v>
      </c>
      <c r="O11" s="299"/>
      <c r="P11" s="299"/>
      <c r="Q11" s="426">
        <f t="shared" si="4"/>
        <v>0</v>
      </c>
      <c r="R11" s="299"/>
      <c r="S11" s="299"/>
      <c r="T11" s="426">
        <f t="shared" si="5"/>
        <v>0</v>
      </c>
      <c r="U11" s="299"/>
      <c r="V11" s="299"/>
      <c r="W11" s="426">
        <f t="shared" si="6"/>
        <v>0</v>
      </c>
      <c r="X11" s="299"/>
      <c r="Y11" s="299"/>
      <c r="Z11" s="426">
        <f t="shared" si="7"/>
        <v>0</v>
      </c>
      <c r="AA11" s="299"/>
      <c r="AB11" s="299"/>
      <c r="AC11" s="426">
        <f t="shared" si="8"/>
        <v>0</v>
      </c>
    </row>
    <row r="12" spans="1:29">
      <c r="A12" s="427">
        <v>6</v>
      </c>
      <c r="B12" s="425" t="s">
        <v>1051</v>
      </c>
      <c r="C12" s="299"/>
      <c r="D12" s="299"/>
      <c r="E12" s="426">
        <f t="shared" si="0"/>
        <v>0</v>
      </c>
      <c r="F12" s="299"/>
      <c r="G12" s="299"/>
      <c r="H12" s="426">
        <f t="shared" si="1"/>
        <v>0</v>
      </c>
      <c r="I12" s="299"/>
      <c r="J12" s="299"/>
      <c r="K12" s="426">
        <f t="shared" si="2"/>
        <v>0</v>
      </c>
      <c r="L12" s="299"/>
      <c r="M12" s="299"/>
      <c r="N12" s="426">
        <f t="shared" si="3"/>
        <v>0</v>
      </c>
      <c r="O12" s="299"/>
      <c r="P12" s="299"/>
      <c r="Q12" s="426">
        <f t="shared" si="4"/>
        <v>0</v>
      </c>
      <c r="R12" s="299"/>
      <c r="S12" s="299"/>
      <c r="T12" s="426">
        <f t="shared" si="5"/>
        <v>0</v>
      </c>
      <c r="U12" s="299"/>
      <c r="V12" s="299"/>
      <c r="W12" s="426">
        <f t="shared" si="6"/>
        <v>0</v>
      </c>
      <c r="X12" s="299"/>
      <c r="Y12" s="299"/>
      <c r="Z12" s="426">
        <f t="shared" si="7"/>
        <v>0</v>
      </c>
      <c r="AA12" s="299"/>
      <c r="AB12" s="299"/>
      <c r="AC12" s="426">
        <f t="shared" si="8"/>
        <v>0</v>
      </c>
    </row>
    <row r="13" spans="1:29">
      <c r="A13" s="427">
        <v>7</v>
      </c>
      <c r="B13" s="425" t="s">
        <v>1052</v>
      </c>
      <c r="C13" s="428">
        <f>SUM(C14:C17)</f>
        <v>0</v>
      </c>
      <c r="D13" s="429">
        <f>SUM(D14:D17)</f>
        <v>0</v>
      </c>
      <c r="E13" s="426">
        <f t="shared" si="0"/>
        <v>0</v>
      </c>
      <c r="F13" s="428">
        <f>SUM(F14:F17)</f>
        <v>0</v>
      </c>
      <c r="G13" s="429">
        <f>SUM(G14:G17)</f>
        <v>0</v>
      </c>
      <c r="H13" s="426">
        <f t="shared" si="1"/>
        <v>0</v>
      </c>
      <c r="I13" s="428">
        <f>SUM(I14:I17)</f>
        <v>0</v>
      </c>
      <c r="J13" s="429">
        <f>SUM(J14:J17)</f>
        <v>0</v>
      </c>
      <c r="K13" s="426">
        <f t="shared" si="2"/>
        <v>0</v>
      </c>
      <c r="L13" s="428">
        <f>SUM(L14:L17)</f>
        <v>0</v>
      </c>
      <c r="M13" s="429">
        <f>SUM(M14:M17)</f>
        <v>0</v>
      </c>
      <c r="N13" s="426">
        <f t="shared" si="3"/>
        <v>0</v>
      </c>
      <c r="O13" s="428">
        <f>SUM(O14:O17)</f>
        <v>0</v>
      </c>
      <c r="P13" s="429">
        <f>SUM(P14:P17)</f>
        <v>0</v>
      </c>
      <c r="Q13" s="426">
        <f t="shared" si="4"/>
        <v>0</v>
      </c>
      <c r="R13" s="428">
        <f>SUM(R14:R17)</f>
        <v>0</v>
      </c>
      <c r="S13" s="429">
        <f>SUM(S14:S17)</f>
        <v>0</v>
      </c>
      <c r="T13" s="426">
        <f t="shared" si="5"/>
        <v>0</v>
      </c>
      <c r="U13" s="428">
        <f>SUM(U14:U17)</f>
        <v>0</v>
      </c>
      <c r="V13" s="429">
        <f>SUM(V14:V17)</f>
        <v>0</v>
      </c>
      <c r="W13" s="426">
        <f t="shared" si="6"/>
        <v>0</v>
      </c>
      <c r="X13" s="428">
        <f>SUM(X14:X17)</f>
        <v>0</v>
      </c>
      <c r="Y13" s="429">
        <f>SUM(Y14:Y17)</f>
        <v>0</v>
      </c>
      <c r="Z13" s="426">
        <f t="shared" si="7"/>
        <v>0</v>
      </c>
      <c r="AA13" s="428">
        <f>SUM(AA14:AA17)</f>
        <v>0</v>
      </c>
      <c r="AB13" s="429">
        <f>SUM(AB14:AB17)</f>
        <v>0</v>
      </c>
      <c r="AC13" s="426">
        <f t="shared" si="8"/>
        <v>0</v>
      </c>
    </row>
    <row r="14" spans="1:29">
      <c r="A14" s="427">
        <v>8</v>
      </c>
      <c r="B14" s="430" t="s">
        <v>1053</v>
      </c>
      <c r="C14" s="299"/>
      <c r="D14" s="299"/>
      <c r="E14" s="426">
        <f t="shared" si="0"/>
        <v>0</v>
      </c>
      <c r="F14" s="299"/>
      <c r="G14" s="299"/>
      <c r="H14" s="426">
        <f t="shared" si="1"/>
        <v>0</v>
      </c>
      <c r="I14" s="299"/>
      <c r="J14" s="299"/>
      <c r="K14" s="426">
        <f t="shared" si="2"/>
        <v>0</v>
      </c>
      <c r="L14" s="299"/>
      <c r="M14" s="299"/>
      <c r="N14" s="426">
        <f t="shared" si="3"/>
        <v>0</v>
      </c>
      <c r="O14" s="299"/>
      <c r="P14" s="299"/>
      <c r="Q14" s="426">
        <f t="shared" si="4"/>
        <v>0</v>
      </c>
      <c r="R14" s="299"/>
      <c r="S14" s="299"/>
      <c r="T14" s="426">
        <f t="shared" si="5"/>
        <v>0</v>
      </c>
      <c r="U14" s="299"/>
      <c r="V14" s="299"/>
      <c r="W14" s="426">
        <f t="shared" si="6"/>
        <v>0</v>
      </c>
      <c r="X14" s="299"/>
      <c r="Y14" s="299"/>
      <c r="Z14" s="426">
        <f t="shared" si="7"/>
        <v>0</v>
      </c>
      <c r="AA14" s="299"/>
      <c r="AB14" s="299"/>
      <c r="AC14" s="426">
        <f t="shared" si="8"/>
        <v>0</v>
      </c>
    </row>
    <row r="15" spans="1:29">
      <c r="A15" s="427">
        <v>9</v>
      </c>
      <c r="B15" s="430" t="s">
        <v>1054</v>
      </c>
      <c r="C15" s="299"/>
      <c r="D15" s="299"/>
      <c r="E15" s="426">
        <f t="shared" si="0"/>
        <v>0</v>
      </c>
      <c r="F15" s="299"/>
      <c r="G15" s="299"/>
      <c r="H15" s="426">
        <f t="shared" si="1"/>
        <v>0</v>
      </c>
      <c r="I15" s="299"/>
      <c r="J15" s="299"/>
      <c r="K15" s="426">
        <f t="shared" si="2"/>
        <v>0</v>
      </c>
      <c r="L15" s="299"/>
      <c r="M15" s="299"/>
      <c r="N15" s="426">
        <f t="shared" si="3"/>
        <v>0</v>
      </c>
      <c r="O15" s="299"/>
      <c r="P15" s="299"/>
      <c r="Q15" s="426">
        <f t="shared" si="4"/>
        <v>0</v>
      </c>
      <c r="R15" s="299"/>
      <c r="S15" s="299"/>
      <c r="T15" s="426">
        <f t="shared" si="5"/>
        <v>0</v>
      </c>
      <c r="U15" s="299"/>
      <c r="V15" s="299"/>
      <c r="W15" s="426">
        <f t="shared" si="6"/>
        <v>0</v>
      </c>
      <c r="X15" s="299"/>
      <c r="Y15" s="299"/>
      <c r="Z15" s="426">
        <f t="shared" si="7"/>
        <v>0</v>
      </c>
      <c r="AA15" s="299"/>
      <c r="AB15" s="299"/>
      <c r="AC15" s="426">
        <f t="shared" si="8"/>
        <v>0</v>
      </c>
    </row>
    <row r="16" spans="1:29">
      <c r="A16" s="427">
        <v>10</v>
      </c>
      <c r="B16" s="430" t="s">
        <v>1055</v>
      </c>
      <c r="C16" s="299"/>
      <c r="D16" s="299"/>
      <c r="E16" s="426">
        <f t="shared" si="0"/>
        <v>0</v>
      </c>
      <c r="F16" s="299"/>
      <c r="G16" s="299"/>
      <c r="H16" s="426">
        <f t="shared" si="1"/>
        <v>0</v>
      </c>
      <c r="I16" s="299"/>
      <c r="J16" s="299"/>
      <c r="K16" s="426">
        <f t="shared" si="2"/>
        <v>0</v>
      </c>
      <c r="L16" s="299"/>
      <c r="M16" s="299"/>
      <c r="N16" s="426">
        <f t="shared" si="3"/>
        <v>0</v>
      </c>
      <c r="O16" s="299"/>
      <c r="P16" s="299"/>
      <c r="Q16" s="426">
        <f t="shared" si="4"/>
        <v>0</v>
      </c>
      <c r="R16" s="299"/>
      <c r="S16" s="299"/>
      <c r="T16" s="426">
        <f t="shared" si="5"/>
        <v>0</v>
      </c>
      <c r="U16" s="299"/>
      <c r="V16" s="299"/>
      <c r="W16" s="426">
        <f t="shared" si="6"/>
        <v>0</v>
      </c>
      <c r="X16" s="299"/>
      <c r="Y16" s="299"/>
      <c r="Z16" s="426">
        <f t="shared" si="7"/>
        <v>0</v>
      </c>
      <c r="AA16" s="299"/>
      <c r="AB16" s="299"/>
      <c r="AC16" s="426">
        <f t="shared" si="8"/>
        <v>0</v>
      </c>
    </row>
    <row r="17" spans="1:29">
      <c r="A17" s="427">
        <v>11</v>
      </c>
      <c r="B17" s="430" t="s">
        <v>1056</v>
      </c>
      <c r="C17" s="299"/>
      <c r="D17" s="299"/>
      <c r="E17" s="426">
        <f t="shared" si="0"/>
        <v>0</v>
      </c>
      <c r="F17" s="299"/>
      <c r="G17" s="299"/>
      <c r="H17" s="426">
        <f t="shared" si="1"/>
        <v>0</v>
      </c>
      <c r="I17" s="299"/>
      <c r="J17" s="299"/>
      <c r="K17" s="426">
        <f t="shared" si="2"/>
        <v>0</v>
      </c>
      <c r="L17" s="299"/>
      <c r="M17" s="299"/>
      <c r="N17" s="426">
        <f t="shared" si="3"/>
        <v>0</v>
      </c>
      <c r="O17" s="299"/>
      <c r="P17" s="299"/>
      <c r="Q17" s="426">
        <f t="shared" si="4"/>
        <v>0</v>
      </c>
      <c r="R17" s="299"/>
      <c r="S17" s="299"/>
      <c r="T17" s="426">
        <f t="shared" si="5"/>
        <v>0</v>
      </c>
      <c r="U17" s="299"/>
      <c r="V17" s="299"/>
      <c r="W17" s="426">
        <f t="shared" si="6"/>
        <v>0</v>
      </c>
      <c r="X17" s="299"/>
      <c r="Y17" s="299"/>
      <c r="Z17" s="426">
        <f t="shared" si="7"/>
        <v>0</v>
      </c>
      <c r="AA17" s="299"/>
      <c r="AB17" s="299"/>
      <c r="AC17" s="426">
        <f t="shared" si="8"/>
        <v>0</v>
      </c>
    </row>
    <row r="18" spans="1:29">
      <c r="A18" s="427">
        <v>12</v>
      </c>
      <c r="B18" s="425" t="s">
        <v>1057</v>
      </c>
      <c r="C18" s="299"/>
      <c r="D18" s="299"/>
      <c r="E18" s="426">
        <f t="shared" si="0"/>
        <v>0</v>
      </c>
      <c r="F18" s="299"/>
      <c r="G18" s="299"/>
      <c r="H18" s="426">
        <f t="shared" si="1"/>
        <v>0</v>
      </c>
      <c r="I18" s="299"/>
      <c r="J18" s="299"/>
      <c r="K18" s="426">
        <f t="shared" si="2"/>
        <v>0</v>
      </c>
      <c r="L18" s="299"/>
      <c r="M18" s="299"/>
      <c r="N18" s="426">
        <f t="shared" si="3"/>
        <v>0</v>
      </c>
      <c r="O18" s="299"/>
      <c r="P18" s="299"/>
      <c r="Q18" s="426">
        <f t="shared" si="4"/>
        <v>0</v>
      </c>
      <c r="R18" s="299"/>
      <c r="S18" s="299"/>
      <c r="T18" s="426">
        <f t="shared" si="5"/>
        <v>0</v>
      </c>
      <c r="U18" s="299"/>
      <c r="V18" s="299"/>
      <c r="W18" s="426">
        <f t="shared" si="6"/>
        <v>0</v>
      </c>
      <c r="X18" s="299"/>
      <c r="Y18" s="299"/>
      <c r="Z18" s="426">
        <f t="shared" si="7"/>
        <v>0</v>
      </c>
      <c r="AA18" s="299"/>
      <c r="AB18" s="299"/>
      <c r="AC18" s="426">
        <f t="shared" si="8"/>
        <v>0</v>
      </c>
    </row>
    <row r="19" spans="1:29">
      <c r="A19" s="427">
        <v>13</v>
      </c>
      <c r="B19" s="425" t="s">
        <v>1058</v>
      </c>
      <c r="C19" s="299"/>
      <c r="D19" s="299"/>
      <c r="E19" s="426">
        <f t="shared" si="0"/>
        <v>0</v>
      </c>
      <c r="F19" s="299"/>
      <c r="G19" s="299"/>
      <c r="H19" s="426">
        <f t="shared" si="1"/>
        <v>0</v>
      </c>
      <c r="I19" s="299"/>
      <c r="J19" s="299"/>
      <c r="K19" s="426">
        <f t="shared" si="2"/>
        <v>0</v>
      </c>
      <c r="L19" s="299"/>
      <c r="M19" s="299"/>
      <c r="N19" s="426">
        <f t="shared" si="3"/>
        <v>0</v>
      </c>
      <c r="O19" s="299"/>
      <c r="P19" s="299"/>
      <c r="Q19" s="426">
        <f t="shared" si="4"/>
        <v>0</v>
      </c>
      <c r="R19" s="299"/>
      <c r="S19" s="299"/>
      <c r="T19" s="426">
        <f t="shared" si="5"/>
        <v>0</v>
      </c>
      <c r="U19" s="299"/>
      <c r="V19" s="299"/>
      <c r="W19" s="426">
        <f t="shared" si="6"/>
        <v>0</v>
      </c>
      <c r="X19" s="299"/>
      <c r="Y19" s="299"/>
      <c r="Z19" s="426">
        <f t="shared" si="7"/>
        <v>0</v>
      </c>
      <c r="AA19" s="299"/>
      <c r="AB19" s="299"/>
      <c r="AC19" s="426">
        <f t="shared" si="8"/>
        <v>0</v>
      </c>
    </row>
    <row r="20" spans="1:29">
      <c r="A20" s="427">
        <v>14</v>
      </c>
      <c r="B20" s="425" t="s">
        <v>1059</v>
      </c>
      <c r="C20" s="428">
        <f t="shared" ref="C20:AC20" si="9">SUM(C21:C29)</f>
        <v>0</v>
      </c>
      <c r="D20" s="429">
        <f t="shared" si="9"/>
        <v>0</v>
      </c>
      <c r="E20" s="426">
        <f t="shared" si="9"/>
        <v>0</v>
      </c>
      <c r="F20" s="428">
        <f t="shared" si="9"/>
        <v>0</v>
      </c>
      <c r="G20" s="429">
        <f t="shared" si="9"/>
        <v>0</v>
      </c>
      <c r="H20" s="426">
        <f t="shared" si="9"/>
        <v>0</v>
      </c>
      <c r="I20" s="428">
        <f t="shared" si="9"/>
        <v>0</v>
      </c>
      <c r="J20" s="429">
        <f t="shared" si="9"/>
        <v>0</v>
      </c>
      <c r="K20" s="426">
        <f t="shared" si="9"/>
        <v>0</v>
      </c>
      <c r="L20" s="428">
        <f t="shared" si="9"/>
        <v>0</v>
      </c>
      <c r="M20" s="429">
        <f t="shared" si="9"/>
        <v>0</v>
      </c>
      <c r="N20" s="426">
        <f t="shared" si="9"/>
        <v>0</v>
      </c>
      <c r="O20" s="428">
        <f t="shared" si="9"/>
        <v>0</v>
      </c>
      <c r="P20" s="429">
        <f t="shared" si="9"/>
        <v>0</v>
      </c>
      <c r="Q20" s="426">
        <f t="shared" si="9"/>
        <v>0</v>
      </c>
      <c r="R20" s="428">
        <f t="shared" si="9"/>
        <v>0</v>
      </c>
      <c r="S20" s="429">
        <f t="shared" si="9"/>
        <v>0</v>
      </c>
      <c r="T20" s="426">
        <f t="shared" si="9"/>
        <v>0</v>
      </c>
      <c r="U20" s="428">
        <f t="shared" si="9"/>
        <v>0</v>
      </c>
      <c r="V20" s="429">
        <f t="shared" si="9"/>
        <v>0</v>
      </c>
      <c r="W20" s="426">
        <f t="shared" si="9"/>
        <v>0</v>
      </c>
      <c r="X20" s="428">
        <f t="shared" si="9"/>
        <v>0</v>
      </c>
      <c r="Y20" s="429">
        <f t="shared" si="9"/>
        <v>0</v>
      </c>
      <c r="Z20" s="426">
        <f t="shared" si="9"/>
        <v>0</v>
      </c>
      <c r="AA20" s="428">
        <f t="shared" si="9"/>
        <v>0</v>
      </c>
      <c r="AB20" s="429">
        <f t="shared" si="9"/>
        <v>0</v>
      </c>
      <c r="AC20" s="426">
        <f t="shared" si="9"/>
        <v>0</v>
      </c>
    </row>
    <row r="21" spans="1:29">
      <c r="A21" s="427">
        <v>15</v>
      </c>
      <c r="B21" s="430" t="s">
        <v>1060</v>
      </c>
      <c r="C21" s="299"/>
      <c r="D21" s="299"/>
      <c r="E21" s="426">
        <f t="shared" ref="E21:E36" si="10">SUM(C21:D21)</f>
        <v>0</v>
      </c>
      <c r="F21" s="299"/>
      <c r="G21" s="299"/>
      <c r="H21" s="426">
        <f t="shared" ref="H21:H36" si="11">SUM(F21:G21)</f>
        <v>0</v>
      </c>
      <c r="I21" s="299"/>
      <c r="J21" s="299"/>
      <c r="K21" s="426">
        <f t="shared" ref="K21:K36" si="12">SUM(I21:J21)</f>
        <v>0</v>
      </c>
      <c r="L21" s="299"/>
      <c r="M21" s="299"/>
      <c r="N21" s="426">
        <f t="shared" ref="N21:N36" si="13">SUM(L21:M21)</f>
        <v>0</v>
      </c>
      <c r="O21" s="299"/>
      <c r="P21" s="299"/>
      <c r="Q21" s="426">
        <f t="shared" ref="Q21:Q36" si="14">SUM(O21:P21)</f>
        <v>0</v>
      </c>
      <c r="R21" s="299"/>
      <c r="S21" s="299"/>
      <c r="T21" s="426">
        <f t="shared" ref="T21:T36" si="15">SUM(R21:S21)</f>
        <v>0</v>
      </c>
      <c r="U21" s="299"/>
      <c r="V21" s="299"/>
      <c r="W21" s="426">
        <f t="shared" ref="W21:W36" si="16">SUM(U21:V21)</f>
        <v>0</v>
      </c>
      <c r="X21" s="299"/>
      <c r="Y21" s="299"/>
      <c r="Z21" s="426">
        <f t="shared" ref="Z21:Z36" si="17">SUM(X21:Y21)</f>
        <v>0</v>
      </c>
      <c r="AA21" s="299"/>
      <c r="AB21" s="299"/>
      <c r="AC21" s="426">
        <f t="shared" ref="AC21:AC36" si="18">SUM(AA21:AB21)</f>
        <v>0</v>
      </c>
    </row>
    <row r="22" spans="1:29">
      <c r="A22" s="427">
        <v>16</v>
      </c>
      <c r="B22" s="430" t="s">
        <v>1061</v>
      </c>
      <c r="C22" s="299"/>
      <c r="D22" s="299"/>
      <c r="E22" s="426">
        <f t="shared" si="10"/>
        <v>0</v>
      </c>
      <c r="F22" s="299"/>
      <c r="G22" s="299"/>
      <c r="H22" s="426">
        <f t="shared" si="11"/>
        <v>0</v>
      </c>
      <c r="I22" s="299"/>
      <c r="J22" s="299"/>
      <c r="K22" s="426">
        <f t="shared" si="12"/>
        <v>0</v>
      </c>
      <c r="L22" s="299"/>
      <c r="M22" s="299"/>
      <c r="N22" s="426">
        <f t="shared" si="13"/>
        <v>0</v>
      </c>
      <c r="O22" s="299"/>
      <c r="P22" s="299"/>
      <c r="Q22" s="426">
        <f t="shared" si="14"/>
        <v>0</v>
      </c>
      <c r="R22" s="299"/>
      <c r="S22" s="299"/>
      <c r="T22" s="426">
        <f t="shared" si="15"/>
        <v>0</v>
      </c>
      <c r="U22" s="299"/>
      <c r="V22" s="299"/>
      <c r="W22" s="426">
        <f t="shared" si="16"/>
        <v>0</v>
      </c>
      <c r="X22" s="299"/>
      <c r="Y22" s="299"/>
      <c r="Z22" s="426">
        <f t="shared" si="17"/>
        <v>0</v>
      </c>
      <c r="AA22" s="299"/>
      <c r="AB22" s="299"/>
      <c r="AC22" s="426">
        <f t="shared" si="18"/>
        <v>0</v>
      </c>
    </row>
    <row r="23" spans="1:29">
      <c r="A23" s="427">
        <v>17</v>
      </c>
      <c r="B23" s="430" t="s">
        <v>1062</v>
      </c>
      <c r="C23" s="299"/>
      <c r="D23" s="299"/>
      <c r="E23" s="426">
        <f t="shared" si="10"/>
        <v>0</v>
      </c>
      <c r="F23" s="299"/>
      <c r="G23" s="299"/>
      <c r="H23" s="426">
        <f t="shared" si="11"/>
        <v>0</v>
      </c>
      <c r="I23" s="299"/>
      <c r="J23" s="299"/>
      <c r="K23" s="426">
        <f t="shared" si="12"/>
        <v>0</v>
      </c>
      <c r="L23" s="299"/>
      <c r="M23" s="299"/>
      <c r="N23" s="426">
        <f t="shared" si="13"/>
        <v>0</v>
      </c>
      <c r="O23" s="299"/>
      <c r="P23" s="299"/>
      <c r="Q23" s="426">
        <f t="shared" si="14"/>
        <v>0</v>
      </c>
      <c r="R23" s="299"/>
      <c r="S23" s="299"/>
      <c r="T23" s="426">
        <f t="shared" si="15"/>
        <v>0</v>
      </c>
      <c r="U23" s="299"/>
      <c r="V23" s="299"/>
      <c r="W23" s="426">
        <f t="shared" si="16"/>
        <v>0</v>
      </c>
      <c r="X23" s="299"/>
      <c r="Y23" s="299"/>
      <c r="Z23" s="426">
        <f t="shared" si="17"/>
        <v>0</v>
      </c>
      <c r="AA23" s="299"/>
      <c r="AB23" s="299"/>
      <c r="AC23" s="426">
        <f t="shared" si="18"/>
        <v>0</v>
      </c>
    </row>
    <row r="24" spans="1:29">
      <c r="A24" s="427">
        <v>18</v>
      </c>
      <c r="B24" s="430" t="s">
        <v>1063</v>
      </c>
      <c r="C24" s="299"/>
      <c r="D24" s="299"/>
      <c r="E24" s="426">
        <f t="shared" si="10"/>
        <v>0</v>
      </c>
      <c r="F24" s="299"/>
      <c r="G24" s="299"/>
      <c r="H24" s="426">
        <f t="shared" si="11"/>
        <v>0</v>
      </c>
      <c r="I24" s="299"/>
      <c r="J24" s="299"/>
      <c r="K24" s="426">
        <f t="shared" si="12"/>
        <v>0</v>
      </c>
      <c r="L24" s="299"/>
      <c r="M24" s="299"/>
      <c r="N24" s="426">
        <f t="shared" si="13"/>
        <v>0</v>
      </c>
      <c r="O24" s="299"/>
      <c r="P24" s="299"/>
      <c r="Q24" s="426">
        <f t="shared" si="14"/>
        <v>0</v>
      </c>
      <c r="R24" s="299"/>
      <c r="S24" s="299"/>
      <c r="T24" s="426">
        <f t="shared" si="15"/>
        <v>0</v>
      </c>
      <c r="U24" s="299"/>
      <c r="V24" s="299"/>
      <c r="W24" s="426">
        <f t="shared" si="16"/>
        <v>0</v>
      </c>
      <c r="X24" s="299"/>
      <c r="Y24" s="299"/>
      <c r="Z24" s="426">
        <f t="shared" si="17"/>
        <v>0</v>
      </c>
      <c r="AA24" s="299"/>
      <c r="AB24" s="299"/>
      <c r="AC24" s="426">
        <f t="shared" si="18"/>
        <v>0</v>
      </c>
    </row>
    <row r="25" spans="1:29">
      <c r="A25" s="427">
        <v>19</v>
      </c>
      <c r="B25" s="430" t="s">
        <v>1024</v>
      </c>
      <c r="C25" s="299"/>
      <c r="D25" s="299"/>
      <c r="E25" s="426">
        <f t="shared" si="10"/>
        <v>0</v>
      </c>
      <c r="F25" s="299"/>
      <c r="G25" s="299"/>
      <c r="H25" s="426">
        <f t="shared" si="11"/>
        <v>0</v>
      </c>
      <c r="I25" s="299"/>
      <c r="J25" s="299"/>
      <c r="K25" s="426">
        <f t="shared" si="12"/>
        <v>0</v>
      </c>
      <c r="L25" s="299"/>
      <c r="M25" s="299"/>
      <c r="N25" s="426">
        <f t="shared" si="13"/>
        <v>0</v>
      </c>
      <c r="O25" s="299"/>
      <c r="P25" s="299"/>
      <c r="Q25" s="426">
        <f t="shared" si="14"/>
        <v>0</v>
      </c>
      <c r="R25" s="299"/>
      <c r="S25" s="299"/>
      <c r="T25" s="426">
        <f t="shared" si="15"/>
        <v>0</v>
      </c>
      <c r="U25" s="299"/>
      <c r="V25" s="299"/>
      <c r="W25" s="426">
        <f t="shared" si="16"/>
        <v>0</v>
      </c>
      <c r="X25" s="299"/>
      <c r="Y25" s="299"/>
      <c r="Z25" s="426">
        <f t="shared" si="17"/>
        <v>0</v>
      </c>
      <c r="AA25" s="299"/>
      <c r="AB25" s="299"/>
      <c r="AC25" s="426">
        <f t="shared" si="18"/>
        <v>0</v>
      </c>
    </row>
    <row r="26" spans="1:29">
      <c r="A26" s="427">
        <v>20</v>
      </c>
      <c r="B26" s="430" t="s">
        <v>1064</v>
      </c>
      <c r="C26" s="299"/>
      <c r="D26" s="299"/>
      <c r="E26" s="426">
        <f t="shared" si="10"/>
        <v>0</v>
      </c>
      <c r="F26" s="299"/>
      <c r="G26" s="299"/>
      <c r="H26" s="426">
        <f t="shared" si="11"/>
        <v>0</v>
      </c>
      <c r="I26" s="299"/>
      <c r="J26" s="299"/>
      <c r="K26" s="426">
        <f t="shared" si="12"/>
        <v>0</v>
      </c>
      <c r="L26" s="299"/>
      <c r="M26" s="299"/>
      <c r="N26" s="426">
        <f t="shared" si="13"/>
        <v>0</v>
      </c>
      <c r="O26" s="299"/>
      <c r="P26" s="299"/>
      <c r="Q26" s="426">
        <f t="shared" si="14"/>
        <v>0</v>
      </c>
      <c r="R26" s="299"/>
      <c r="S26" s="299"/>
      <c r="T26" s="426">
        <f t="shared" si="15"/>
        <v>0</v>
      </c>
      <c r="U26" s="299"/>
      <c r="V26" s="299"/>
      <c r="W26" s="426">
        <f t="shared" si="16"/>
        <v>0</v>
      </c>
      <c r="X26" s="299"/>
      <c r="Y26" s="299"/>
      <c r="Z26" s="426">
        <f t="shared" si="17"/>
        <v>0</v>
      </c>
      <c r="AA26" s="299"/>
      <c r="AB26" s="299"/>
      <c r="AC26" s="426">
        <f t="shared" si="18"/>
        <v>0</v>
      </c>
    </row>
    <row r="27" spans="1:29">
      <c r="A27" s="427">
        <v>21</v>
      </c>
      <c r="B27" s="430" t="s">
        <v>1065</v>
      </c>
      <c r="C27" s="299"/>
      <c r="D27" s="299"/>
      <c r="E27" s="426">
        <f t="shared" si="10"/>
        <v>0</v>
      </c>
      <c r="F27" s="299"/>
      <c r="G27" s="299"/>
      <c r="H27" s="426">
        <f t="shared" si="11"/>
        <v>0</v>
      </c>
      <c r="I27" s="299"/>
      <c r="J27" s="299"/>
      <c r="K27" s="426">
        <f t="shared" si="12"/>
        <v>0</v>
      </c>
      <c r="L27" s="299"/>
      <c r="M27" s="299"/>
      <c r="N27" s="426">
        <f t="shared" si="13"/>
        <v>0</v>
      </c>
      <c r="O27" s="299"/>
      <c r="P27" s="299"/>
      <c r="Q27" s="426">
        <f t="shared" si="14"/>
        <v>0</v>
      </c>
      <c r="R27" s="299"/>
      <c r="S27" s="299"/>
      <c r="T27" s="426">
        <f t="shared" si="15"/>
        <v>0</v>
      </c>
      <c r="U27" s="299"/>
      <c r="V27" s="299"/>
      <c r="W27" s="426">
        <f t="shared" si="16"/>
        <v>0</v>
      </c>
      <c r="X27" s="299"/>
      <c r="Y27" s="299"/>
      <c r="Z27" s="426">
        <f t="shared" si="17"/>
        <v>0</v>
      </c>
      <c r="AA27" s="299"/>
      <c r="AB27" s="299"/>
      <c r="AC27" s="426">
        <f t="shared" si="18"/>
        <v>0</v>
      </c>
    </row>
    <row r="28" spans="1:29">
      <c r="A28" s="427">
        <v>22</v>
      </c>
      <c r="B28" s="430" t="s">
        <v>1066</v>
      </c>
      <c r="C28" s="299"/>
      <c r="D28" s="299"/>
      <c r="E28" s="426">
        <f t="shared" si="10"/>
        <v>0</v>
      </c>
      <c r="F28" s="299"/>
      <c r="G28" s="299"/>
      <c r="H28" s="426">
        <f t="shared" si="11"/>
        <v>0</v>
      </c>
      <c r="I28" s="299"/>
      <c r="J28" s="299"/>
      <c r="K28" s="426">
        <f t="shared" si="12"/>
        <v>0</v>
      </c>
      <c r="L28" s="299"/>
      <c r="M28" s="299"/>
      <c r="N28" s="426">
        <f t="shared" si="13"/>
        <v>0</v>
      </c>
      <c r="O28" s="299"/>
      <c r="P28" s="299"/>
      <c r="Q28" s="426">
        <f t="shared" si="14"/>
        <v>0</v>
      </c>
      <c r="R28" s="299"/>
      <c r="S28" s="299"/>
      <c r="T28" s="426">
        <f t="shared" si="15"/>
        <v>0</v>
      </c>
      <c r="U28" s="299"/>
      <c r="V28" s="299"/>
      <c r="W28" s="426">
        <f t="shared" si="16"/>
        <v>0</v>
      </c>
      <c r="X28" s="299"/>
      <c r="Y28" s="299"/>
      <c r="Z28" s="426">
        <f t="shared" si="17"/>
        <v>0</v>
      </c>
      <c r="AA28" s="299"/>
      <c r="AB28" s="299"/>
      <c r="AC28" s="426">
        <f t="shared" si="18"/>
        <v>0</v>
      </c>
    </row>
    <row r="29" spans="1:29">
      <c r="A29" s="427">
        <v>23</v>
      </c>
      <c r="B29" s="430" t="s">
        <v>1067</v>
      </c>
      <c r="C29" s="299"/>
      <c r="D29" s="299"/>
      <c r="E29" s="426">
        <f t="shared" si="10"/>
        <v>0</v>
      </c>
      <c r="F29" s="299"/>
      <c r="G29" s="299"/>
      <c r="H29" s="426">
        <f t="shared" si="11"/>
        <v>0</v>
      </c>
      <c r="I29" s="299"/>
      <c r="J29" s="299"/>
      <c r="K29" s="426">
        <f t="shared" si="12"/>
        <v>0</v>
      </c>
      <c r="L29" s="299"/>
      <c r="M29" s="299"/>
      <c r="N29" s="426">
        <f t="shared" si="13"/>
        <v>0</v>
      </c>
      <c r="O29" s="299"/>
      <c r="P29" s="299"/>
      <c r="Q29" s="426">
        <f t="shared" si="14"/>
        <v>0</v>
      </c>
      <c r="R29" s="299"/>
      <c r="S29" s="299"/>
      <c r="T29" s="426">
        <f t="shared" si="15"/>
        <v>0</v>
      </c>
      <c r="U29" s="299"/>
      <c r="V29" s="299"/>
      <c r="W29" s="426">
        <f t="shared" si="16"/>
        <v>0</v>
      </c>
      <c r="X29" s="299"/>
      <c r="Y29" s="299"/>
      <c r="Z29" s="426">
        <f t="shared" si="17"/>
        <v>0</v>
      </c>
      <c r="AA29" s="299"/>
      <c r="AB29" s="299"/>
      <c r="AC29" s="426">
        <f t="shared" si="18"/>
        <v>0</v>
      </c>
    </row>
    <row r="30" spans="1:29">
      <c r="A30" s="427">
        <v>24</v>
      </c>
      <c r="B30" s="425" t="s">
        <v>1068</v>
      </c>
      <c r="C30" s="299"/>
      <c r="D30" s="299"/>
      <c r="E30" s="426">
        <f t="shared" si="10"/>
        <v>0</v>
      </c>
      <c r="F30" s="299"/>
      <c r="G30" s="299"/>
      <c r="H30" s="426">
        <f t="shared" si="11"/>
        <v>0</v>
      </c>
      <c r="I30" s="299"/>
      <c r="J30" s="299"/>
      <c r="K30" s="426">
        <f t="shared" si="12"/>
        <v>0</v>
      </c>
      <c r="L30" s="299"/>
      <c r="M30" s="299"/>
      <c r="N30" s="426">
        <f t="shared" si="13"/>
        <v>0</v>
      </c>
      <c r="O30" s="299"/>
      <c r="P30" s="299"/>
      <c r="Q30" s="426">
        <f t="shared" si="14"/>
        <v>0</v>
      </c>
      <c r="R30" s="299"/>
      <c r="S30" s="299"/>
      <c r="T30" s="426">
        <f t="shared" si="15"/>
        <v>0</v>
      </c>
      <c r="U30" s="299"/>
      <c r="V30" s="299"/>
      <c r="W30" s="426">
        <f t="shared" si="16"/>
        <v>0</v>
      </c>
      <c r="X30" s="299"/>
      <c r="Y30" s="299"/>
      <c r="Z30" s="426">
        <f t="shared" si="17"/>
        <v>0</v>
      </c>
      <c r="AA30" s="299"/>
      <c r="AB30" s="299"/>
      <c r="AC30" s="426">
        <f t="shared" si="18"/>
        <v>0</v>
      </c>
    </row>
    <row r="31" spans="1:29">
      <c r="A31" s="427">
        <v>25</v>
      </c>
      <c r="B31" s="425" t="s">
        <v>1069</v>
      </c>
      <c r="C31" s="299"/>
      <c r="D31" s="299"/>
      <c r="E31" s="426">
        <f t="shared" si="10"/>
        <v>0</v>
      </c>
      <c r="F31" s="299"/>
      <c r="G31" s="299"/>
      <c r="H31" s="426">
        <f t="shared" si="11"/>
        <v>0</v>
      </c>
      <c r="I31" s="299"/>
      <c r="J31" s="299"/>
      <c r="K31" s="426">
        <f t="shared" si="12"/>
        <v>0</v>
      </c>
      <c r="L31" s="299"/>
      <c r="M31" s="299"/>
      <c r="N31" s="426">
        <f t="shared" si="13"/>
        <v>0</v>
      </c>
      <c r="O31" s="299"/>
      <c r="P31" s="299"/>
      <c r="Q31" s="426">
        <f t="shared" si="14"/>
        <v>0</v>
      </c>
      <c r="R31" s="299"/>
      <c r="S31" s="299"/>
      <c r="T31" s="426">
        <f t="shared" si="15"/>
        <v>0</v>
      </c>
      <c r="U31" s="299"/>
      <c r="V31" s="299"/>
      <c r="W31" s="426">
        <f t="shared" si="16"/>
        <v>0</v>
      </c>
      <c r="X31" s="299"/>
      <c r="Y31" s="299"/>
      <c r="Z31" s="426">
        <f t="shared" si="17"/>
        <v>0</v>
      </c>
      <c r="AA31" s="299"/>
      <c r="AB31" s="299"/>
      <c r="AC31" s="426">
        <f t="shared" si="18"/>
        <v>0</v>
      </c>
    </row>
    <row r="32" spans="1:29">
      <c r="A32" s="427">
        <v>26</v>
      </c>
      <c r="B32" s="425" t="s">
        <v>1070</v>
      </c>
      <c r="C32" s="299"/>
      <c r="D32" s="299"/>
      <c r="E32" s="426">
        <f t="shared" si="10"/>
        <v>0</v>
      </c>
      <c r="F32" s="299"/>
      <c r="G32" s="299"/>
      <c r="H32" s="426">
        <f t="shared" si="11"/>
        <v>0</v>
      </c>
      <c r="I32" s="299"/>
      <c r="J32" s="299"/>
      <c r="K32" s="426">
        <f t="shared" si="12"/>
        <v>0</v>
      </c>
      <c r="L32" s="299"/>
      <c r="M32" s="299"/>
      <c r="N32" s="426">
        <f t="shared" si="13"/>
        <v>0</v>
      </c>
      <c r="O32" s="299"/>
      <c r="P32" s="299"/>
      <c r="Q32" s="426">
        <f t="shared" si="14"/>
        <v>0</v>
      </c>
      <c r="R32" s="299"/>
      <c r="S32" s="299"/>
      <c r="T32" s="426">
        <f t="shared" si="15"/>
        <v>0</v>
      </c>
      <c r="U32" s="299"/>
      <c r="V32" s="299"/>
      <c r="W32" s="426">
        <f t="shared" si="16"/>
        <v>0</v>
      </c>
      <c r="X32" s="299"/>
      <c r="Y32" s="299"/>
      <c r="Z32" s="426">
        <f t="shared" si="17"/>
        <v>0</v>
      </c>
      <c r="AA32" s="299"/>
      <c r="AB32" s="299"/>
      <c r="AC32" s="426">
        <f t="shared" si="18"/>
        <v>0</v>
      </c>
    </row>
    <row r="33" spans="1:29">
      <c r="A33" s="427">
        <v>27</v>
      </c>
      <c r="B33" s="425" t="s">
        <v>1071</v>
      </c>
      <c r="C33" s="299"/>
      <c r="D33" s="299"/>
      <c r="E33" s="426">
        <f t="shared" si="10"/>
        <v>0</v>
      </c>
      <c r="F33" s="299"/>
      <c r="G33" s="299"/>
      <c r="H33" s="426">
        <f t="shared" si="11"/>
        <v>0</v>
      </c>
      <c r="I33" s="299"/>
      <c r="J33" s="299"/>
      <c r="K33" s="426">
        <f t="shared" si="12"/>
        <v>0</v>
      </c>
      <c r="L33" s="299"/>
      <c r="M33" s="299"/>
      <c r="N33" s="426">
        <f t="shared" si="13"/>
        <v>0</v>
      </c>
      <c r="O33" s="299"/>
      <c r="P33" s="299"/>
      <c r="Q33" s="426">
        <f t="shared" si="14"/>
        <v>0</v>
      </c>
      <c r="R33" s="299"/>
      <c r="S33" s="299"/>
      <c r="T33" s="426">
        <f t="shared" si="15"/>
        <v>0</v>
      </c>
      <c r="U33" s="299"/>
      <c r="V33" s="299"/>
      <c r="W33" s="426">
        <f t="shared" si="16"/>
        <v>0</v>
      </c>
      <c r="X33" s="299"/>
      <c r="Y33" s="299"/>
      <c r="Z33" s="426">
        <f t="shared" si="17"/>
        <v>0</v>
      </c>
      <c r="AA33" s="299"/>
      <c r="AB33" s="299"/>
      <c r="AC33" s="426">
        <f t="shared" si="18"/>
        <v>0</v>
      </c>
    </row>
    <row r="34" spans="1:29">
      <c r="A34" s="427">
        <v>28</v>
      </c>
      <c r="B34" s="425" t="s">
        <v>1072</v>
      </c>
      <c r="C34" s="299"/>
      <c r="D34" s="299"/>
      <c r="E34" s="426">
        <f t="shared" si="10"/>
        <v>0</v>
      </c>
      <c r="F34" s="299"/>
      <c r="G34" s="299"/>
      <c r="H34" s="426">
        <f t="shared" si="11"/>
        <v>0</v>
      </c>
      <c r="I34" s="299"/>
      <c r="J34" s="299"/>
      <c r="K34" s="426">
        <f t="shared" si="12"/>
        <v>0</v>
      </c>
      <c r="L34" s="299"/>
      <c r="M34" s="299"/>
      <c r="N34" s="426">
        <f t="shared" si="13"/>
        <v>0</v>
      </c>
      <c r="O34" s="299"/>
      <c r="P34" s="299"/>
      <c r="Q34" s="426">
        <f t="shared" si="14"/>
        <v>0</v>
      </c>
      <c r="R34" s="299"/>
      <c r="S34" s="299"/>
      <c r="T34" s="426">
        <f t="shared" si="15"/>
        <v>0</v>
      </c>
      <c r="U34" s="299"/>
      <c r="V34" s="299"/>
      <c r="W34" s="426">
        <f t="shared" si="16"/>
        <v>0</v>
      </c>
      <c r="X34" s="299"/>
      <c r="Y34" s="299"/>
      <c r="Z34" s="426">
        <f t="shared" si="17"/>
        <v>0</v>
      </c>
      <c r="AA34" s="299"/>
      <c r="AB34" s="299"/>
      <c r="AC34" s="426">
        <f t="shared" si="18"/>
        <v>0</v>
      </c>
    </row>
    <row r="35" spans="1:29">
      <c r="A35" s="427">
        <v>29</v>
      </c>
      <c r="B35" s="425" t="s">
        <v>1073</v>
      </c>
      <c r="C35" s="299"/>
      <c r="D35" s="299"/>
      <c r="E35" s="426">
        <f t="shared" si="10"/>
        <v>0</v>
      </c>
      <c r="F35" s="299"/>
      <c r="G35" s="299"/>
      <c r="H35" s="426">
        <f t="shared" si="11"/>
        <v>0</v>
      </c>
      <c r="I35" s="299"/>
      <c r="J35" s="299"/>
      <c r="K35" s="426">
        <f t="shared" si="12"/>
        <v>0</v>
      </c>
      <c r="L35" s="299"/>
      <c r="M35" s="299"/>
      <c r="N35" s="426">
        <f t="shared" si="13"/>
        <v>0</v>
      </c>
      <c r="O35" s="299"/>
      <c r="P35" s="299"/>
      <c r="Q35" s="426">
        <f t="shared" si="14"/>
        <v>0</v>
      </c>
      <c r="R35" s="299"/>
      <c r="S35" s="299"/>
      <c r="T35" s="426">
        <f t="shared" si="15"/>
        <v>0</v>
      </c>
      <c r="U35" s="299"/>
      <c r="V35" s="299"/>
      <c r="W35" s="426">
        <f t="shared" si="16"/>
        <v>0</v>
      </c>
      <c r="X35" s="299"/>
      <c r="Y35" s="299"/>
      <c r="Z35" s="426">
        <f t="shared" si="17"/>
        <v>0</v>
      </c>
      <c r="AA35" s="299"/>
      <c r="AB35" s="299"/>
      <c r="AC35" s="426">
        <f t="shared" si="18"/>
        <v>0</v>
      </c>
    </row>
    <row r="36" spans="1:29">
      <c r="A36" s="427">
        <v>30</v>
      </c>
      <c r="B36" s="425" t="s">
        <v>1074</v>
      </c>
      <c r="C36" s="299"/>
      <c r="D36" s="299"/>
      <c r="E36" s="426">
        <f t="shared" si="10"/>
        <v>0</v>
      </c>
      <c r="F36" s="299"/>
      <c r="G36" s="299"/>
      <c r="H36" s="426">
        <f t="shared" si="11"/>
        <v>0</v>
      </c>
      <c r="I36" s="299"/>
      <c r="J36" s="299"/>
      <c r="K36" s="426">
        <f t="shared" si="12"/>
        <v>0</v>
      </c>
      <c r="L36" s="299"/>
      <c r="M36" s="299"/>
      <c r="N36" s="426">
        <f t="shared" si="13"/>
        <v>0</v>
      </c>
      <c r="O36" s="299"/>
      <c r="P36" s="299"/>
      <c r="Q36" s="426">
        <f t="shared" si="14"/>
        <v>0</v>
      </c>
      <c r="R36" s="299"/>
      <c r="S36" s="299"/>
      <c r="T36" s="426">
        <f t="shared" si="15"/>
        <v>0</v>
      </c>
      <c r="U36" s="299"/>
      <c r="V36" s="299"/>
      <c r="W36" s="426">
        <f t="shared" si="16"/>
        <v>0</v>
      </c>
      <c r="X36" s="299"/>
      <c r="Y36" s="299"/>
      <c r="Z36" s="426">
        <f t="shared" si="17"/>
        <v>0</v>
      </c>
      <c r="AA36" s="299"/>
      <c r="AB36" s="299"/>
      <c r="AC36" s="426">
        <f t="shared" si="18"/>
        <v>0</v>
      </c>
    </row>
    <row r="37" spans="1:29" s="416" customFormat="1">
      <c r="A37" s="431">
        <v>31</v>
      </c>
      <c r="B37" s="432" t="s">
        <v>1037</v>
      </c>
      <c r="C37" s="433">
        <f t="shared" ref="C37:AC37" si="19">SUM(C7:C13,C18:C20,C30:C36)</f>
        <v>0</v>
      </c>
      <c r="D37" s="434">
        <f t="shared" si="19"/>
        <v>0</v>
      </c>
      <c r="E37" s="435">
        <f t="shared" si="19"/>
        <v>0</v>
      </c>
      <c r="F37" s="433">
        <f t="shared" si="19"/>
        <v>0</v>
      </c>
      <c r="G37" s="434">
        <f t="shared" si="19"/>
        <v>0</v>
      </c>
      <c r="H37" s="435">
        <f t="shared" si="19"/>
        <v>0</v>
      </c>
      <c r="I37" s="433">
        <f t="shared" si="19"/>
        <v>0</v>
      </c>
      <c r="J37" s="434">
        <f t="shared" si="19"/>
        <v>0</v>
      </c>
      <c r="K37" s="435">
        <f t="shared" si="19"/>
        <v>0</v>
      </c>
      <c r="L37" s="433">
        <f t="shared" si="19"/>
        <v>0</v>
      </c>
      <c r="M37" s="434">
        <f t="shared" si="19"/>
        <v>0</v>
      </c>
      <c r="N37" s="435">
        <f t="shared" si="19"/>
        <v>0</v>
      </c>
      <c r="O37" s="433">
        <f t="shared" si="19"/>
        <v>0</v>
      </c>
      <c r="P37" s="434">
        <f t="shared" si="19"/>
        <v>0</v>
      </c>
      <c r="Q37" s="435">
        <f t="shared" si="19"/>
        <v>0</v>
      </c>
      <c r="R37" s="433">
        <f t="shared" si="19"/>
        <v>0</v>
      </c>
      <c r="S37" s="434">
        <f t="shared" si="19"/>
        <v>0</v>
      </c>
      <c r="T37" s="435">
        <f t="shared" si="19"/>
        <v>0</v>
      </c>
      <c r="U37" s="433">
        <f t="shared" si="19"/>
        <v>0</v>
      </c>
      <c r="V37" s="434">
        <f t="shared" si="19"/>
        <v>0</v>
      </c>
      <c r="W37" s="435">
        <f t="shared" si="19"/>
        <v>0</v>
      </c>
      <c r="X37" s="433">
        <f t="shared" si="19"/>
        <v>0</v>
      </c>
      <c r="Y37" s="434">
        <f t="shared" si="19"/>
        <v>0</v>
      </c>
      <c r="Z37" s="435">
        <f t="shared" si="19"/>
        <v>0</v>
      </c>
      <c r="AA37" s="433">
        <f t="shared" si="19"/>
        <v>0</v>
      </c>
      <c r="AB37" s="434">
        <f t="shared" si="19"/>
        <v>0</v>
      </c>
      <c r="AC37" s="435">
        <f t="shared" si="19"/>
        <v>0</v>
      </c>
    </row>
    <row r="38" spans="1:29" ht="15.75" customHeight="1">
      <c r="B38" s="596" t="s">
        <v>1075</v>
      </c>
      <c r="C38" s="596"/>
      <c r="D38" s="596"/>
      <c r="E38" s="596"/>
      <c r="F38" s="596"/>
      <c r="G38" s="596"/>
      <c r="H38" s="596"/>
      <c r="I38" s="596"/>
      <c r="J38" s="596"/>
      <c r="K38" s="596"/>
      <c r="L38" s="596"/>
      <c r="M38" s="596"/>
      <c r="N38" s="596"/>
      <c r="O38" s="596"/>
      <c r="P38" s="596"/>
      <c r="Q38" s="596"/>
      <c r="R38" s="596"/>
      <c r="S38" s="436"/>
      <c r="T38" s="436"/>
      <c r="U38" s="436"/>
      <c r="V38" s="436"/>
      <c r="W38" s="436"/>
      <c r="X38" s="436"/>
      <c r="Y38" s="436"/>
      <c r="Z38" s="436"/>
      <c r="AA38" s="436"/>
      <c r="AB38" s="436"/>
      <c r="AC38" s="436"/>
    </row>
    <row r="39" spans="1:29" ht="15.75" customHeight="1">
      <c r="B39" s="596" t="s">
        <v>1076</v>
      </c>
      <c r="C39" s="596"/>
      <c r="D39" s="596"/>
      <c r="E39" s="596"/>
      <c r="F39" s="596"/>
      <c r="G39" s="596"/>
      <c r="H39" s="596"/>
      <c r="I39" s="596"/>
      <c r="J39" s="596"/>
      <c r="K39" s="596"/>
      <c r="L39" s="596"/>
      <c r="M39" s="596"/>
      <c r="N39" s="596"/>
      <c r="O39" s="596"/>
      <c r="P39" s="596"/>
      <c r="Q39" s="596"/>
      <c r="R39" s="596"/>
      <c r="S39" s="436"/>
      <c r="T39" s="436"/>
      <c r="U39" s="436"/>
      <c r="V39" s="436"/>
      <c r="W39" s="436"/>
      <c r="X39" s="436"/>
      <c r="Y39" s="436"/>
      <c r="Z39" s="436"/>
      <c r="AA39" s="436"/>
      <c r="AB39" s="436"/>
      <c r="AC39" s="436"/>
    </row>
    <row r="42" spans="1:29">
      <c r="A42" s="419"/>
      <c r="B42" s="419"/>
      <c r="C42" s="597" t="s">
        <v>1040</v>
      </c>
      <c r="D42" s="598"/>
      <c r="E42" s="599"/>
      <c r="F42" s="597" t="s">
        <v>1041</v>
      </c>
      <c r="G42" s="598"/>
      <c r="H42" s="599"/>
      <c r="I42" s="597" t="s">
        <v>1042</v>
      </c>
      <c r="J42" s="598"/>
      <c r="K42" s="599"/>
      <c r="L42" s="597" t="s">
        <v>1043</v>
      </c>
      <c r="M42" s="598"/>
      <c r="N42" s="599"/>
      <c r="O42" s="597" t="s">
        <v>1044</v>
      </c>
      <c r="P42" s="598"/>
      <c r="Q42" s="599"/>
      <c r="R42" s="597" t="s">
        <v>166</v>
      </c>
      <c r="S42" s="598"/>
      <c r="T42" s="599"/>
      <c r="U42" s="597" t="s">
        <v>167</v>
      </c>
      <c r="V42" s="598"/>
      <c r="W42" s="599"/>
      <c r="X42" s="597" t="s">
        <v>168</v>
      </c>
      <c r="Y42" s="598"/>
      <c r="Z42" s="599"/>
      <c r="AA42" s="597" t="s">
        <v>169</v>
      </c>
      <c r="AB42" s="598"/>
      <c r="AC42" s="599"/>
    </row>
    <row r="43" spans="1:29" ht="66" customHeight="1">
      <c r="A43" s="420"/>
      <c r="B43" s="420" t="s">
        <v>1077</v>
      </c>
      <c r="C43" s="421" t="s">
        <v>1078</v>
      </c>
      <c r="D43" s="422" t="s">
        <v>1079</v>
      </c>
      <c r="E43" s="423" t="s">
        <v>1036</v>
      </c>
      <c r="F43" s="421" t="s">
        <v>1078</v>
      </c>
      <c r="G43" s="422" t="s">
        <v>1079</v>
      </c>
      <c r="H43" s="423" t="s">
        <v>1036</v>
      </c>
      <c r="I43" s="421" t="s">
        <v>1078</v>
      </c>
      <c r="J43" s="422" t="s">
        <v>1079</v>
      </c>
      <c r="K43" s="423" t="s">
        <v>1036</v>
      </c>
      <c r="L43" s="421" t="s">
        <v>1078</v>
      </c>
      <c r="M43" s="422" t="s">
        <v>1079</v>
      </c>
      <c r="N43" s="423" t="s">
        <v>1036</v>
      </c>
      <c r="O43" s="421" t="s">
        <v>1078</v>
      </c>
      <c r="P43" s="422" t="s">
        <v>1079</v>
      </c>
      <c r="Q43" s="423" t="s">
        <v>1036</v>
      </c>
      <c r="R43" s="421" t="s">
        <v>1078</v>
      </c>
      <c r="S43" s="422" t="s">
        <v>1079</v>
      </c>
      <c r="T43" s="423" t="s">
        <v>1036</v>
      </c>
      <c r="U43" s="421" t="s">
        <v>1078</v>
      </c>
      <c r="V43" s="422" t="s">
        <v>1079</v>
      </c>
      <c r="W43" s="423" t="s">
        <v>1036</v>
      </c>
      <c r="X43" s="421" t="s">
        <v>1078</v>
      </c>
      <c r="Y43" s="422" t="s">
        <v>1079</v>
      </c>
      <c r="Z43" s="423" t="s">
        <v>1036</v>
      </c>
      <c r="AA43" s="421" t="s">
        <v>1078</v>
      </c>
      <c r="AB43" s="422" t="s">
        <v>1079</v>
      </c>
      <c r="AC43" s="423" t="s">
        <v>1036</v>
      </c>
    </row>
    <row r="44" spans="1:29">
      <c r="A44" s="424">
        <v>32</v>
      </c>
      <c r="B44" s="425" t="s">
        <v>1046</v>
      </c>
      <c r="C44" s="299"/>
      <c r="D44" s="299"/>
      <c r="E44" s="426">
        <f t="shared" ref="E44:E56" si="20">SUM(C44:D44)</f>
        <v>0</v>
      </c>
      <c r="F44" s="299"/>
      <c r="G44" s="299"/>
      <c r="H44" s="426">
        <f t="shared" ref="H44:H56" si="21">SUM(F44:G44)</f>
        <v>0</v>
      </c>
      <c r="I44" s="299"/>
      <c r="J44" s="299"/>
      <c r="K44" s="426">
        <f t="shared" ref="K44:K56" si="22">SUM(I44:J44)</f>
        <v>0</v>
      </c>
      <c r="L44" s="299"/>
      <c r="M44" s="299"/>
      <c r="N44" s="426">
        <f t="shared" ref="N44:N56" si="23">SUM(L44:M44)</f>
        <v>0</v>
      </c>
      <c r="O44" s="299"/>
      <c r="P44" s="299"/>
      <c r="Q44" s="426">
        <f t="shared" ref="Q44:Q56" si="24">SUM(O44:P44)</f>
        <v>0</v>
      </c>
      <c r="R44" s="299"/>
      <c r="S44" s="299"/>
      <c r="T44" s="426">
        <f t="shared" ref="T44:T56" si="25">SUM(R44:S44)</f>
        <v>0</v>
      </c>
      <c r="U44" s="299"/>
      <c r="V44" s="299"/>
      <c r="W44" s="426">
        <f t="shared" ref="W44:W56" si="26">SUM(U44:V44)</f>
        <v>0</v>
      </c>
      <c r="X44" s="299"/>
      <c r="Y44" s="299"/>
      <c r="Z44" s="426">
        <f t="shared" ref="Z44:Z56" si="27">SUM(X44:Y44)</f>
        <v>0</v>
      </c>
      <c r="AA44" s="299"/>
      <c r="AB44" s="299"/>
      <c r="AC44" s="426">
        <f t="shared" ref="AC44:AC56" si="28">SUM(AA44:AB44)</f>
        <v>0</v>
      </c>
    </row>
    <row r="45" spans="1:29">
      <c r="A45" s="427">
        <v>33</v>
      </c>
      <c r="B45" s="425" t="s">
        <v>1047</v>
      </c>
      <c r="C45" s="299"/>
      <c r="D45" s="299"/>
      <c r="E45" s="426">
        <f t="shared" si="20"/>
        <v>0</v>
      </c>
      <c r="F45" s="299"/>
      <c r="G45" s="299"/>
      <c r="H45" s="426">
        <f t="shared" si="21"/>
        <v>0</v>
      </c>
      <c r="I45" s="299"/>
      <c r="J45" s="299"/>
      <c r="K45" s="426">
        <f t="shared" si="22"/>
        <v>0</v>
      </c>
      <c r="L45" s="299"/>
      <c r="M45" s="299"/>
      <c r="N45" s="426">
        <f t="shared" si="23"/>
        <v>0</v>
      </c>
      <c r="O45" s="299"/>
      <c r="P45" s="299"/>
      <c r="Q45" s="426">
        <f t="shared" si="24"/>
        <v>0</v>
      </c>
      <c r="R45" s="299"/>
      <c r="S45" s="299"/>
      <c r="T45" s="426">
        <f t="shared" si="25"/>
        <v>0</v>
      </c>
      <c r="U45" s="299"/>
      <c r="V45" s="299"/>
      <c r="W45" s="426">
        <f t="shared" si="26"/>
        <v>0</v>
      </c>
      <c r="X45" s="299"/>
      <c r="Y45" s="299"/>
      <c r="Z45" s="426">
        <f t="shared" si="27"/>
        <v>0</v>
      </c>
      <c r="AA45" s="299"/>
      <c r="AB45" s="299"/>
      <c r="AC45" s="426">
        <f t="shared" si="28"/>
        <v>0</v>
      </c>
    </row>
    <row r="46" spans="1:29">
      <c r="A46" s="427">
        <v>34</v>
      </c>
      <c r="B46" s="425" t="s">
        <v>1048</v>
      </c>
      <c r="C46" s="299"/>
      <c r="D46" s="299"/>
      <c r="E46" s="426">
        <f t="shared" si="20"/>
        <v>0</v>
      </c>
      <c r="F46" s="299"/>
      <c r="G46" s="299"/>
      <c r="H46" s="426">
        <f t="shared" si="21"/>
        <v>0</v>
      </c>
      <c r="I46" s="299"/>
      <c r="J46" s="299"/>
      <c r="K46" s="426">
        <f t="shared" si="22"/>
        <v>0</v>
      </c>
      <c r="L46" s="299"/>
      <c r="M46" s="299"/>
      <c r="N46" s="426">
        <f t="shared" si="23"/>
        <v>0</v>
      </c>
      <c r="O46" s="299"/>
      <c r="P46" s="299"/>
      <c r="Q46" s="426">
        <f t="shared" si="24"/>
        <v>0</v>
      </c>
      <c r="R46" s="299"/>
      <c r="S46" s="299"/>
      <c r="T46" s="426">
        <f t="shared" si="25"/>
        <v>0</v>
      </c>
      <c r="U46" s="299"/>
      <c r="V46" s="299"/>
      <c r="W46" s="426">
        <f t="shared" si="26"/>
        <v>0</v>
      </c>
      <c r="X46" s="299"/>
      <c r="Y46" s="299"/>
      <c r="Z46" s="426">
        <f t="shared" si="27"/>
        <v>0</v>
      </c>
      <c r="AA46" s="299"/>
      <c r="AB46" s="299"/>
      <c r="AC46" s="426">
        <f t="shared" si="28"/>
        <v>0</v>
      </c>
    </row>
    <row r="47" spans="1:29">
      <c r="A47" s="427">
        <v>35</v>
      </c>
      <c r="B47" s="425" t="s">
        <v>1049</v>
      </c>
      <c r="C47" s="299"/>
      <c r="D47" s="299"/>
      <c r="E47" s="426">
        <f t="shared" si="20"/>
        <v>0</v>
      </c>
      <c r="F47" s="299"/>
      <c r="G47" s="299"/>
      <c r="H47" s="426">
        <f t="shared" si="21"/>
        <v>0</v>
      </c>
      <c r="I47" s="299"/>
      <c r="J47" s="299"/>
      <c r="K47" s="426">
        <f t="shared" si="22"/>
        <v>0</v>
      </c>
      <c r="L47" s="299"/>
      <c r="M47" s="299"/>
      <c r="N47" s="426">
        <f t="shared" si="23"/>
        <v>0</v>
      </c>
      <c r="O47" s="299"/>
      <c r="P47" s="299"/>
      <c r="Q47" s="426">
        <f t="shared" si="24"/>
        <v>0</v>
      </c>
      <c r="R47" s="299"/>
      <c r="S47" s="299"/>
      <c r="T47" s="426">
        <f t="shared" si="25"/>
        <v>0</v>
      </c>
      <c r="U47" s="299"/>
      <c r="V47" s="299"/>
      <c r="W47" s="426">
        <f t="shared" si="26"/>
        <v>0</v>
      </c>
      <c r="X47" s="299"/>
      <c r="Y47" s="299"/>
      <c r="Z47" s="426">
        <f t="shared" si="27"/>
        <v>0</v>
      </c>
      <c r="AA47" s="299"/>
      <c r="AB47" s="299"/>
      <c r="AC47" s="426">
        <f t="shared" si="28"/>
        <v>0</v>
      </c>
    </row>
    <row r="48" spans="1:29">
      <c r="A48" s="427">
        <v>36</v>
      </c>
      <c r="B48" s="425" t="s">
        <v>1050</v>
      </c>
      <c r="C48" s="299"/>
      <c r="D48" s="299"/>
      <c r="E48" s="426">
        <f t="shared" si="20"/>
        <v>0</v>
      </c>
      <c r="F48" s="299"/>
      <c r="G48" s="299"/>
      <c r="H48" s="426">
        <f t="shared" si="21"/>
        <v>0</v>
      </c>
      <c r="I48" s="299"/>
      <c r="J48" s="299"/>
      <c r="K48" s="426">
        <f t="shared" si="22"/>
        <v>0</v>
      </c>
      <c r="L48" s="299"/>
      <c r="M48" s="299"/>
      <c r="N48" s="426">
        <f t="shared" si="23"/>
        <v>0</v>
      </c>
      <c r="O48" s="299"/>
      <c r="P48" s="299"/>
      <c r="Q48" s="426">
        <f t="shared" si="24"/>
        <v>0</v>
      </c>
      <c r="R48" s="299"/>
      <c r="S48" s="299"/>
      <c r="T48" s="426">
        <f t="shared" si="25"/>
        <v>0</v>
      </c>
      <c r="U48" s="299"/>
      <c r="V48" s="299"/>
      <c r="W48" s="426">
        <f t="shared" si="26"/>
        <v>0</v>
      </c>
      <c r="X48" s="299"/>
      <c r="Y48" s="299"/>
      <c r="Z48" s="426">
        <f t="shared" si="27"/>
        <v>0</v>
      </c>
      <c r="AA48" s="299"/>
      <c r="AB48" s="299"/>
      <c r="AC48" s="426">
        <f t="shared" si="28"/>
        <v>0</v>
      </c>
    </row>
    <row r="49" spans="1:29">
      <c r="A49" s="427">
        <v>37</v>
      </c>
      <c r="B49" s="425" t="s">
        <v>1051</v>
      </c>
      <c r="C49" s="299"/>
      <c r="D49" s="299"/>
      <c r="E49" s="426">
        <f t="shared" si="20"/>
        <v>0</v>
      </c>
      <c r="F49" s="299"/>
      <c r="G49" s="299"/>
      <c r="H49" s="426">
        <f t="shared" si="21"/>
        <v>0</v>
      </c>
      <c r="I49" s="299"/>
      <c r="J49" s="299"/>
      <c r="K49" s="426">
        <f t="shared" si="22"/>
        <v>0</v>
      </c>
      <c r="L49" s="299"/>
      <c r="M49" s="299"/>
      <c r="N49" s="426">
        <f t="shared" si="23"/>
        <v>0</v>
      </c>
      <c r="O49" s="299"/>
      <c r="P49" s="299"/>
      <c r="Q49" s="426">
        <f t="shared" si="24"/>
        <v>0</v>
      </c>
      <c r="R49" s="299"/>
      <c r="S49" s="299"/>
      <c r="T49" s="426">
        <f t="shared" si="25"/>
        <v>0</v>
      </c>
      <c r="U49" s="299"/>
      <c r="V49" s="299"/>
      <c r="W49" s="426">
        <f t="shared" si="26"/>
        <v>0</v>
      </c>
      <c r="X49" s="299"/>
      <c r="Y49" s="299"/>
      <c r="Z49" s="426">
        <f t="shared" si="27"/>
        <v>0</v>
      </c>
      <c r="AA49" s="299"/>
      <c r="AB49" s="299"/>
      <c r="AC49" s="426">
        <f t="shared" si="28"/>
        <v>0</v>
      </c>
    </row>
    <row r="50" spans="1:29">
      <c r="A50" s="427">
        <v>38</v>
      </c>
      <c r="B50" s="425" t="s">
        <v>1052</v>
      </c>
      <c r="C50" s="428">
        <f>SUM(C51:C54)</f>
        <v>0</v>
      </c>
      <c r="D50" s="429">
        <f>SUM(D51:D54)</f>
        <v>0</v>
      </c>
      <c r="E50" s="426">
        <f t="shared" si="20"/>
        <v>0</v>
      </c>
      <c r="F50" s="428">
        <f>SUM(F51:F54)</f>
        <v>0</v>
      </c>
      <c r="G50" s="429">
        <f>SUM(G51:G54)</f>
        <v>0</v>
      </c>
      <c r="H50" s="426">
        <f t="shared" si="21"/>
        <v>0</v>
      </c>
      <c r="I50" s="428">
        <f>SUM(I51:I54)</f>
        <v>0</v>
      </c>
      <c r="J50" s="429">
        <f>SUM(J51:J54)</f>
        <v>0</v>
      </c>
      <c r="K50" s="426">
        <f t="shared" si="22"/>
        <v>0</v>
      </c>
      <c r="L50" s="428">
        <f>SUM(L51:L54)</f>
        <v>0</v>
      </c>
      <c r="M50" s="429">
        <f>SUM(M51:M54)</f>
        <v>0</v>
      </c>
      <c r="N50" s="426">
        <f t="shared" si="23"/>
        <v>0</v>
      </c>
      <c r="O50" s="428">
        <f>SUM(O51:O54)</f>
        <v>0</v>
      </c>
      <c r="P50" s="429">
        <f>SUM(P51:P54)</f>
        <v>0</v>
      </c>
      <c r="Q50" s="426">
        <f t="shared" si="24"/>
        <v>0</v>
      </c>
      <c r="R50" s="428">
        <f>SUM(R51:R54)</f>
        <v>0</v>
      </c>
      <c r="S50" s="429">
        <f>SUM(S51:S54)</f>
        <v>0</v>
      </c>
      <c r="T50" s="426">
        <f t="shared" si="25"/>
        <v>0</v>
      </c>
      <c r="U50" s="428">
        <f>SUM(U51:U54)</f>
        <v>0</v>
      </c>
      <c r="V50" s="429">
        <f>SUM(V51:V54)</f>
        <v>0</v>
      </c>
      <c r="W50" s="426">
        <f t="shared" si="26"/>
        <v>0</v>
      </c>
      <c r="X50" s="428">
        <f>SUM(X51:X54)</f>
        <v>0</v>
      </c>
      <c r="Y50" s="429">
        <f>SUM(Y51:Y54)</f>
        <v>0</v>
      </c>
      <c r="Z50" s="426">
        <f t="shared" si="27"/>
        <v>0</v>
      </c>
      <c r="AA50" s="428">
        <f>SUM(AA51:AA54)</f>
        <v>0</v>
      </c>
      <c r="AB50" s="429">
        <f>SUM(AB51:AB54)</f>
        <v>0</v>
      </c>
      <c r="AC50" s="426">
        <f t="shared" si="28"/>
        <v>0</v>
      </c>
    </row>
    <row r="51" spans="1:29">
      <c r="A51" s="427">
        <v>39</v>
      </c>
      <c r="B51" s="430" t="s">
        <v>1053</v>
      </c>
      <c r="C51" s="299"/>
      <c r="D51" s="299"/>
      <c r="E51" s="426">
        <f t="shared" si="20"/>
        <v>0</v>
      </c>
      <c r="F51" s="299"/>
      <c r="G51" s="299"/>
      <c r="H51" s="426">
        <f t="shared" si="21"/>
        <v>0</v>
      </c>
      <c r="I51" s="299"/>
      <c r="J51" s="299"/>
      <c r="K51" s="426">
        <f t="shared" si="22"/>
        <v>0</v>
      </c>
      <c r="L51" s="299"/>
      <c r="M51" s="299"/>
      <c r="N51" s="426">
        <f t="shared" si="23"/>
        <v>0</v>
      </c>
      <c r="O51" s="299"/>
      <c r="P51" s="299"/>
      <c r="Q51" s="426">
        <f t="shared" si="24"/>
        <v>0</v>
      </c>
      <c r="R51" s="299"/>
      <c r="S51" s="299"/>
      <c r="T51" s="426">
        <f t="shared" si="25"/>
        <v>0</v>
      </c>
      <c r="U51" s="299"/>
      <c r="V51" s="299"/>
      <c r="W51" s="426">
        <f t="shared" si="26"/>
        <v>0</v>
      </c>
      <c r="X51" s="299"/>
      <c r="Y51" s="299"/>
      <c r="Z51" s="426">
        <f t="shared" si="27"/>
        <v>0</v>
      </c>
      <c r="AA51" s="299"/>
      <c r="AB51" s="299"/>
      <c r="AC51" s="426">
        <f t="shared" si="28"/>
        <v>0</v>
      </c>
    </row>
    <row r="52" spans="1:29">
      <c r="A52" s="427">
        <v>40</v>
      </c>
      <c r="B52" s="430" t="s">
        <v>1054</v>
      </c>
      <c r="C52" s="299"/>
      <c r="D52" s="299"/>
      <c r="E52" s="426">
        <f t="shared" si="20"/>
        <v>0</v>
      </c>
      <c r="F52" s="299"/>
      <c r="G52" s="299"/>
      <c r="H52" s="426">
        <f t="shared" si="21"/>
        <v>0</v>
      </c>
      <c r="I52" s="299"/>
      <c r="J52" s="299"/>
      <c r="K52" s="426">
        <f t="shared" si="22"/>
        <v>0</v>
      </c>
      <c r="L52" s="299"/>
      <c r="M52" s="299"/>
      <c r="N52" s="426">
        <f t="shared" si="23"/>
        <v>0</v>
      </c>
      <c r="O52" s="299"/>
      <c r="P52" s="299"/>
      <c r="Q52" s="426">
        <f t="shared" si="24"/>
        <v>0</v>
      </c>
      <c r="R52" s="299"/>
      <c r="S52" s="299"/>
      <c r="T52" s="426">
        <f t="shared" si="25"/>
        <v>0</v>
      </c>
      <c r="U52" s="299"/>
      <c r="V52" s="299"/>
      <c r="W52" s="426">
        <f t="shared" si="26"/>
        <v>0</v>
      </c>
      <c r="X52" s="299"/>
      <c r="Y52" s="299"/>
      <c r="Z52" s="426">
        <f t="shared" si="27"/>
        <v>0</v>
      </c>
      <c r="AA52" s="299"/>
      <c r="AB52" s="299"/>
      <c r="AC52" s="426">
        <f t="shared" si="28"/>
        <v>0</v>
      </c>
    </row>
    <row r="53" spans="1:29">
      <c r="A53" s="427">
        <v>41</v>
      </c>
      <c r="B53" s="430" t="s">
        <v>1055</v>
      </c>
      <c r="C53" s="299"/>
      <c r="D53" s="299"/>
      <c r="E53" s="426">
        <f t="shared" si="20"/>
        <v>0</v>
      </c>
      <c r="F53" s="299"/>
      <c r="G53" s="299"/>
      <c r="H53" s="426">
        <f t="shared" si="21"/>
        <v>0</v>
      </c>
      <c r="I53" s="299"/>
      <c r="J53" s="299"/>
      <c r="K53" s="426">
        <f t="shared" si="22"/>
        <v>0</v>
      </c>
      <c r="L53" s="299"/>
      <c r="M53" s="299"/>
      <c r="N53" s="426">
        <f t="shared" si="23"/>
        <v>0</v>
      </c>
      <c r="O53" s="299"/>
      <c r="P53" s="299"/>
      <c r="Q53" s="426">
        <f t="shared" si="24"/>
        <v>0</v>
      </c>
      <c r="R53" s="299"/>
      <c r="S53" s="299"/>
      <c r="T53" s="426">
        <f t="shared" si="25"/>
        <v>0</v>
      </c>
      <c r="U53" s="299"/>
      <c r="V53" s="299"/>
      <c r="W53" s="426">
        <f t="shared" si="26"/>
        <v>0</v>
      </c>
      <c r="X53" s="299"/>
      <c r="Y53" s="299"/>
      <c r="Z53" s="426">
        <f t="shared" si="27"/>
        <v>0</v>
      </c>
      <c r="AA53" s="299"/>
      <c r="AB53" s="299"/>
      <c r="AC53" s="426">
        <f t="shared" si="28"/>
        <v>0</v>
      </c>
    </row>
    <row r="54" spans="1:29">
      <c r="A54" s="427">
        <v>42</v>
      </c>
      <c r="B54" s="430" t="s">
        <v>1056</v>
      </c>
      <c r="C54" s="299"/>
      <c r="D54" s="299"/>
      <c r="E54" s="426">
        <f t="shared" si="20"/>
        <v>0</v>
      </c>
      <c r="F54" s="299"/>
      <c r="G54" s="299"/>
      <c r="H54" s="426">
        <f t="shared" si="21"/>
        <v>0</v>
      </c>
      <c r="I54" s="299"/>
      <c r="J54" s="299"/>
      <c r="K54" s="426">
        <f t="shared" si="22"/>
        <v>0</v>
      </c>
      <c r="L54" s="299"/>
      <c r="M54" s="299"/>
      <c r="N54" s="426">
        <f t="shared" si="23"/>
        <v>0</v>
      </c>
      <c r="O54" s="299"/>
      <c r="P54" s="299"/>
      <c r="Q54" s="426">
        <f t="shared" si="24"/>
        <v>0</v>
      </c>
      <c r="R54" s="299"/>
      <c r="S54" s="299"/>
      <c r="T54" s="426">
        <f t="shared" si="25"/>
        <v>0</v>
      </c>
      <c r="U54" s="299"/>
      <c r="V54" s="299"/>
      <c r="W54" s="426">
        <f t="shared" si="26"/>
        <v>0</v>
      </c>
      <c r="X54" s="299"/>
      <c r="Y54" s="299"/>
      <c r="Z54" s="426">
        <f t="shared" si="27"/>
        <v>0</v>
      </c>
      <c r="AA54" s="299"/>
      <c r="AB54" s="299"/>
      <c r="AC54" s="426">
        <f t="shared" si="28"/>
        <v>0</v>
      </c>
    </row>
    <row r="55" spans="1:29">
      <c r="A55" s="427">
        <v>43</v>
      </c>
      <c r="B55" s="425" t="s">
        <v>1057</v>
      </c>
      <c r="C55" s="299"/>
      <c r="D55" s="299"/>
      <c r="E55" s="426">
        <f t="shared" si="20"/>
        <v>0</v>
      </c>
      <c r="F55" s="299"/>
      <c r="G55" s="299"/>
      <c r="H55" s="426">
        <f t="shared" si="21"/>
        <v>0</v>
      </c>
      <c r="I55" s="299"/>
      <c r="J55" s="299"/>
      <c r="K55" s="426">
        <f t="shared" si="22"/>
        <v>0</v>
      </c>
      <c r="L55" s="299"/>
      <c r="M55" s="299"/>
      <c r="N55" s="426">
        <f t="shared" si="23"/>
        <v>0</v>
      </c>
      <c r="O55" s="299"/>
      <c r="P55" s="299"/>
      <c r="Q55" s="426">
        <f t="shared" si="24"/>
        <v>0</v>
      </c>
      <c r="R55" s="299"/>
      <c r="S55" s="299"/>
      <c r="T55" s="426">
        <f t="shared" si="25"/>
        <v>0</v>
      </c>
      <c r="U55" s="299"/>
      <c r="V55" s="299"/>
      <c r="W55" s="426">
        <f t="shared" si="26"/>
        <v>0</v>
      </c>
      <c r="X55" s="299"/>
      <c r="Y55" s="299"/>
      <c r="Z55" s="426">
        <f t="shared" si="27"/>
        <v>0</v>
      </c>
      <c r="AA55" s="299"/>
      <c r="AB55" s="299"/>
      <c r="AC55" s="426">
        <f t="shared" si="28"/>
        <v>0</v>
      </c>
    </row>
    <row r="56" spans="1:29">
      <c r="A56" s="427">
        <v>44</v>
      </c>
      <c r="B56" s="425" t="s">
        <v>1058</v>
      </c>
      <c r="C56" s="299"/>
      <c r="D56" s="299"/>
      <c r="E56" s="426">
        <f t="shared" si="20"/>
        <v>0</v>
      </c>
      <c r="F56" s="299"/>
      <c r="G56" s="299"/>
      <c r="H56" s="426">
        <f t="shared" si="21"/>
        <v>0</v>
      </c>
      <c r="I56" s="299"/>
      <c r="J56" s="299"/>
      <c r="K56" s="426">
        <f t="shared" si="22"/>
        <v>0</v>
      </c>
      <c r="L56" s="299"/>
      <c r="M56" s="299"/>
      <c r="N56" s="426">
        <f t="shared" si="23"/>
        <v>0</v>
      </c>
      <c r="O56" s="299"/>
      <c r="P56" s="299"/>
      <c r="Q56" s="426">
        <f t="shared" si="24"/>
        <v>0</v>
      </c>
      <c r="R56" s="299"/>
      <c r="S56" s="299"/>
      <c r="T56" s="426">
        <f t="shared" si="25"/>
        <v>0</v>
      </c>
      <c r="U56" s="299"/>
      <c r="V56" s="299"/>
      <c r="W56" s="426">
        <f t="shared" si="26"/>
        <v>0</v>
      </c>
      <c r="X56" s="299"/>
      <c r="Y56" s="299"/>
      <c r="Z56" s="426">
        <f t="shared" si="27"/>
        <v>0</v>
      </c>
      <c r="AA56" s="299"/>
      <c r="AB56" s="299"/>
      <c r="AC56" s="426">
        <f t="shared" si="28"/>
        <v>0</v>
      </c>
    </row>
    <row r="57" spans="1:29">
      <c r="A57" s="427">
        <v>45</v>
      </c>
      <c r="B57" s="425" t="s">
        <v>1059</v>
      </c>
      <c r="C57" s="428">
        <f t="shared" ref="C57:AC57" si="29">SUM(C58:C66)</f>
        <v>0</v>
      </c>
      <c r="D57" s="429">
        <f t="shared" si="29"/>
        <v>0</v>
      </c>
      <c r="E57" s="426">
        <f t="shared" si="29"/>
        <v>0</v>
      </c>
      <c r="F57" s="428">
        <f t="shared" si="29"/>
        <v>0</v>
      </c>
      <c r="G57" s="429">
        <f t="shared" si="29"/>
        <v>0</v>
      </c>
      <c r="H57" s="426">
        <f t="shared" si="29"/>
        <v>0</v>
      </c>
      <c r="I57" s="428">
        <f t="shared" si="29"/>
        <v>0</v>
      </c>
      <c r="J57" s="429">
        <f t="shared" si="29"/>
        <v>0</v>
      </c>
      <c r="K57" s="426">
        <f t="shared" si="29"/>
        <v>0</v>
      </c>
      <c r="L57" s="428">
        <f t="shared" si="29"/>
        <v>0</v>
      </c>
      <c r="M57" s="429">
        <f t="shared" si="29"/>
        <v>0</v>
      </c>
      <c r="N57" s="426">
        <f t="shared" si="29"/>
        <v>0</v>
      </c>
      <c r="O57" s="428">
        <f t="shared" si="29"/>
        <v>0</v>
      </c>
      <c r="P57" s="429">
        <f t="shared" si="29"/>
        <v>0</v>
      </c>
      <c r="Q57" s="426">
        <f t="shared" si="29"/>
        <v>0</v>
      </c>
      <c r="R57" s="428">
        <f t="shared" si="29"/>
        <v>0</v>
      </c>
      <c r="S57" s="429">
        <f t="shared" si="29"/>
        <v>0</v>
      </c>
      <c r="T57" s="426">
        <f t="shared" si="29"/>
        <v>0</v>
      </c>
      <c r="U57" s="428">
        <f t="shared" si="29"/>
        <v>0</v>
      </c>
      <c r="V57" s="429">
        <f t="shared" si="29"/>
        <v>0</v>
      </c>
      <c r="W57" s="426">
        <f t="shared" si="29"/>
        <v>0</v>
      </c>
      <c r="X57" s="428">
        <f t="shared" si="29"/>
        <v>0</v>
      </c>
      <c r="Y57" s="429">
        <f t="shared" si="29"/>
        <v>0</v>
      </c>
      <c r="Z57" s="426">
        <f t="shared" si="29"/>
        <v>0</v>
      </c>
      <c r="AA57" s="428">
        <f t="shared" si="29"/>
        <v>0</v>
      </c>
      <c r="AB57" s="429">
        <f t="shared" si="29"/>
        <v>0</v>
      </c>
      <c r="AC57" s="426">
        <f t="shared" si="29"/>
        <v>0</v>
      </c>
    </row>
    <row r="58" spans="1:29">
      <c r="A58" s="427">
        <v>46</v>
      </c>
      <c r="B58" s="430" t="s">
        <v>1060</v>
      </c>
      <c r="C58" s="299"/>
      <c r="D58" s="299"/>
      <c r="E58" s="426">
        <f t="shared" ref="E58:E73" si="30">SUM(C58:D58)</f>
        <v>0</v>
      </c>
      <c r="F58" s="299"/>
      <c r="G58" s="299"/>
      <c r="H58" s="426">
        <f t="shared" ref="H58:H73" si="31">SUM(F58:G58)</f>
        <v>0</v>
      </c>
      <c r="I58" s="299"/>
      <c r="J58" s="299"/>
      <c r="K58" s="426">
        <f t="shared" ref="K58:K73" si="32">SUM(I58:J58)</f>
        <v>0</v>
      </c>
      <c r="L58" s="299"/>
      <c r="M58" s="299"/>
      <c r="N58" s="426">
        <f t="shared" ref="N58:N73" si="33">SUM(L58:M58)</f>
        <v>0</v>
      </c>
      <c r="O58" s="299"/>
      <c r="P58" s="299"/>
      <c r="Q58" s="426">
        <f t="shared" ref="Q58:Q73" si="34">SUM(O58:P58)</f>
        <v>0</v>
      </c>
      <c r="R58" s="299"/>
      <c r="S58" s="299"/>
      <c r="T58" s="426">
        <f t="shared" ref="T58:T73" si="35">SUM(R58:S58)</f>
        <v>0</v>
      </c>
      <c r="U58" s="299"/>
      <c r="V58" s="299"/>
      <c r="W58" s="426">
        <f t="shared" ref="W58:W73" si="36">SUM(U58:V58)</f>
        <v>0</v>
      </c>
      <c r="X58" s="299"/>
      <c r="Y58" s="299"/>
      <c r="Z58" s="426">
        <f t="shared" ref="Z58:Z73" si="37">SUM(X58:Y58)</f>
        <v>0</v>
      </c>
      <c r="AA58" s="299"/>
      <c r="AB58" s="299"/>
      <c r="AC58" s="426">
        <f t="shared" ref="AC58:AC73" si="38">SUM(AA58:AB58)</f>
        <v>0</v>
      </c>
    </row>
    <row r="59" spans="1:29">
      <c r="A59" s="427">
        <v>47</v>
      </c>
      <c r="B59" s="430" t="s">
        <v>1061</v>
      </c>
      <c r="C59" s="299"/>
      <c r="D59" s="299"/>
      <c r="E59" s="426">
        <f t="shared" si="30"/>
        <v>0</v>
      </c>
      <c r="F59" s="299"/>
      <c r="G59" s="299"/>
      <c r="H59" s="426">
        <f t="shared" si="31"/>
        <v>0</v>
      </c>
      <c r="I59" s="299"/>
      <c r="J59" s="299"/>
      <c r="K59" s="426">
        <f t="shared" si="32"/>
        <v>0</v>
      </c>
      <c r="L59" s="299"/>
      <c r="M59" s="299"/>
      <c r="N59" s="426">
        <f t="shared" si="33"/>
        <v>0</v>
      </c>
      <c r="O59" s="299"/>
      <c r="P59" s="299"/>
      <c r="Q59" s="426">
        <f t="shared" si="34"/>
        <v>0</v>
      </c>
      <c r="R59" s="299"/>
      <c r="S59" s="299"/>
      <c r="T59" s="426">
        <f t="shared" si="35"/>
        <v>0</v>
      </c>
      <c r="U59" s="299"/>
      <c r="V59" s="299"/>
      <c r="W59" s="426">
        <f t="shared" si="36"/>
        <v>0</v>
      </c>
      <c r="X59" s="299"/>
      <c r="Y59" s="299"/>
      <c r="Z59" s="426">
        <f t="shared" si="37"/>
        <v>0</v>
      </c>
      <c r="AA59" s="299"/>
      <c r="AB59" s="299"/>
      <c r="AC59" s="426">
        <f t="shared" si="38"/>
        <v>0</v>
      </c>
    </row>
    <row r="60" spans="1:29">
      <c r="A60" s="427">
        <v>48</v>
      </c>
      <c r="B60" s="430" t="s">
        <v>1062</v>
      </c>
      <c r="C60" s="299"/>
      <c r="D60" s="299"/>
      <c r="E60" s="426">
        <f t="shared" si="30"/>
        <v>0</v>
      </c>
      <c r="F60" s="299"/>
      <c r="G60" s="299"/>
      <c r="H60" s="426">
        <f t="shared" si="31"/>
        <v>0</v>
      </c>
      <c r="I60" s="299"/>
      <c r="J60" s="299"/>
      <c r="K60" s="426">
        <f t="shared" si="32"/>
        <v>0</v>
      </c>
      <c r="L60" s="299"/>
      <c r="M60" s="299"/>
      <c r="N60" s="426">
        <f t="shared" si="33"/>
        <v>0</v>
      </c>
      <c r="O60" s="299"/>
      <c r="P60" s="299"/>
      <c r="Q60" s="426">
        <f t="shared" si="34"/>
        <v>0</v>
      </c>
      <c r="R60" s="299"/>
      <c r="S60" s="299"/>
      <c r="T60" s="426">
        <f t="shared" si="35"/>
        <v>0</v>
      </c>
      <c r="U60" s="299"/>
      <c r="V60" s="299"/>
      <c r="W60" s="426">
        <f t="shared" si="36"/>
        <v>0</v>
      </c>
      <c r="X60" s="299"/>
      <c r="Y60" s="299"/>
      <c r="Z60" s="426">
        <f t="shared" si="37"/>
        <v>0</v>
      </c>
      <c r="AA60" s="299"/>
      <c r="AB60" s="299"/>
      <c r="AC60" s="426">
        <f t="shared" si="38"/>
        <v>0</v>
      </c>
    </row>
    <row r="61" spans="1:29">
      <c r="A61" s="427">
        <v>49</v>
      </c>
      <c r="B61" s="430" t="s">
        <v>1063</v>
      </c>
      <c r="C61" s="299"/>
      <c r="D61" s="299"/>
      <c r="E61" s="426">
        <f t="shared" si="30"/>
        <v>0</v>
      </c>
      <c r="F61" s="299"/>
      <c r="G61" s="299"/>
      <c r="H61" s="426">
        <f t="shared" si="31"/>
        <v>0</v>
      </c>
      <c r="I61" s="299"/>
      <c r="J61" s="299"/>
      <c r="K61" s="426">
        <f t="shared" si="32"/>
        <v>0</v>
      </c>
      <c r="L61" s="299"/>
      <c r="M61" s="299"/>
      <c r="N61" s="426">
        <f t="shared" si="33"/>
        <v>0</v>
      </c>
      <c r="O61" s="299"/>
      <c r="P61" s="299"/>
      <c r="Q61" s="426">
        <f t="shared" si="34"/>
        <v>0</v>
      </c>
      <c r="R61" s="299"/>
      <c r="S61" s="299"/>
      <c r="T61" s="426">
        <f t="shared" si="35"/>
        <v>0</v>
      </c>
      <c r="U61" s="299"/>
      <c r="V61" s="299"/>
      <c r="W61" s="426">
        <f t="shared" si="36"/>
        <v>0</v>
      </c>
      <c r="X61" s="299"/>
      <c r="Y61" s="299"/>
      <c r="Z61" s="426">
        <f t="shared" si="37"/>
        <v>0</v>
      </c>
      <c r="AA61" s="299"/>
      <c r="AB61" s="299"/>
      <c r="AC61" s="426">
        <f t="shared" si="38"/>
        <v>0</v>
      </c>
    </row>
    <row r="62" spans="1:29">
      <c r="A62" s="427">
        <v>50</v>
      </c>
      <c r="B62" s="430" t="s">
        <v>1024</v>
      </c>
      <c r="C62" s="299"/>
      <c r="D62" s="299"/>
      <c r="E62" s="426">
        <f t="shared" si="30"/>
        <v>0</v>
      </c>
      <c r="F62" s="299"/>
      <c r="G62" s="299"/>
      <c r="H62" s="426">
        <f t="shared" si="31"/>
        <v>0</v>
      </c>
      <c r="I62" s="299"/>
      <c r="J62" s="299"/>
      <c r="K62" s="426">
        <f t="shared" si="32"/>
        <v>0</v>
      </c>
      <c r="L62" s="299"/>
      <c r="M62" s="299"/>
      <c r="N62" s="426">
        <f t="shared" si="33"/>
        <v>0</v>
      </c>
      <c r="O62" s="299"/>
      <c r="P62" s="299"/>
      <c r="Q62" s="426">
        <f t="shared" si="34"/>
        <v>0</v>
      </c>
      <c r="R62" s="299"/>
      <c r="S62" s="299"/>
      <c r="T62" s="426">
        <f t="shared" si="35"/>
        <v>0</v>
      </c>
      <c r="U62" s="299"/>
      <c r="V62" s="299"/>
      <c r="W62" s="426">
        <f t="shared" si="36"/>
        <v>0</v>
      </c>
      <c r="X62" s="299"/>
      <c r="Y62" s="299"/>
      <c r="Z62" s="426">
        <f t="shared" si="37"/>
        <v>0</v>
      </c>
      <c r="AA62" s="299"/>
      <c r="AB62" s="299"/>
      <c r="AC62" s="426">
        <f t="shared" si="38"/>
        <v>0</v>
      </c>
    </row>
    <row r="63" spans="1:29">
      <c r="A63" s="427">
        <v>51</v>
      </c>
      <c r="B63" s="430" t="s">
        <v>1064</v>
      </c>
      <c r="C63" s="299"/>
      <c r="D63" s="299"/>
      <c r="E63" s="426">
        <f t="shared" si="30"/>
        <v>0</v>
      </c>
      <c r="F63" s="299"/>
      <c r="G63" s="299"/>
      <c r="H63" s="426">
        <f t="shared" si="31"/>
        <v>0</v>
      </c>
      <c r="I63" s="299"/>
      <c r="J63" s="299"/>
      <c r="K63" s="426">
        <f t="shared" si="32"/>
        <v>0</v>
      </c>
      <c r="L63" s="299"/>
      <c r="M63" s="299"/>
      <c r="N63" s="426">
        <f t="shared" si="33"/>
        <v>0</v>
      </c>
      <c r="O63" s="299"/>
      <c r="P63" s="299"/>
      <c r="Q63" s="426">
        <f t="shared" si="34"/>
        <v>0</v>
      </c>
      <c r="R63" s="299"/>
      <c r="S63" s="299"/>
      <c r="T63" s="426">
        <f t="shared" si="35"/>
        <v>0</v>
      </c>
      <c r="U63" s="299"/>
      <c r="V63" s="299"/>
      <c r="W63" s="426">
        <f t="shared" si="36"/>
        <v>0</v>
      </c>
      <c r="X63" s="299"/>
      <c r="Y63" s="299"/>
      <c r="Z63" s="426">
        <f t="shared" si="37"/>
        <v>0</v>
      </c>
      <c r="AA63" s="299"/>
      <c r="AB63" s="299"/>
      <c r="AC63" s="426">
        <f t="shared" si="38"/>
        <v>0</v>
      </c>
    </row>
    <row r="64" spans="1:29">
      <c r="A64" s="427">
        <v>52</v>
      </c>
      <c r="B64" s="430" t="s">
        <v>1065</v>
      </c>
      <c r="C64" s="299"/>
      <c r="D64" s="299"/>
      <c r="E64" s="426">
        <f t="shared" si="30"/>
        <v>0</v>
      </c>
      <c r="F64" s="299"/>
      <c r="G64" s="299"/>
      <c r="H64" s="426">
        <f t="shared" si="31"/>
        <v>0</v>
      </c>
      <c r="I64" s="299"/>
      <c r="J64" s="299"/>
      <c r="K64" s="426">
        <f t="shared" si="32"/>
        <v>0</v>
      </c>
      <c r="L64" s="299"/>
      <c r="M64" s="299"/>
      <c r="N64" s="426">
        <f t="shared" si="33"/>
        <v>0</v>
      </c>
      <c r="O64" s="299"/>
      <c r="P64" s="299"/>
      <c r="Q64" s="426">
        <f t="shared" si="34"/>
        <v>0</v>
      </c>
      <c r="R64" s="299"/>
      <c r="S64" s="299"/>
      <c r="T64" s="426">
        <f t="shared" si="35"/>
        <v>0</v>
      </c>
      <c r="U64" s="299"/>
      <c r="V64" s="299"/>
      <c r="W64" s="426">
        <f t="shared" si="36"/>
        <v>0</v>
      </c>
      <c r="X64" s="299"/>
      <c r="Y64" s="299"/>
      <c r="Z64" s="426">
        <f t="shared" si="37"/>
        <v>0</v>
      </c>
      <c r="AA64" s="299"/>
      <c r="AB64" s="299"/>
      <c r="AC64" s="426">
        <f t="shared" si="38"/>
        <v>0</v>
      </c>
    </row>
    <row r="65" spans="1:29">
      <c r="A65" s="427">
        <v>53</v>
      </c>
      <c r="B65" s="430" t="s">
        <v>1066</v>
      </c>
      <c r="C65" s="299"/>
      <c r="D65" s="299"/>
      <c r="E65" s="426">
        <f t="shared" si="30"/>
        <v>0</v>
      </c>
      <c r="F65" s="299"/>
      <c r="G65" s="299"/>
      <c r="H65" s="426">
        <f t="shared" si="31"/>
        <v>0</v>
      </c>
      <c r="I65" s="299"/>
      <c r="J65" s="299"/>
      <c r="K65" s="426">
        <f t="shared" si="32"/>
        <v>0</v>
      </c>
      <c r="L65" s="299"/>
      <c r="M65" s="299"/>
      <c r="N65" s="426">
        <f t="shared" si="33"/>
        <v>0</v>
      </c>
      <c r="O65" s="299"/>
      <c r="P65" s="299"/>
      <c r="Q65" s="426">
        <f t="shared" si="34"/>
        <v>0</v>
      </c>
      <c r="R65" s="299"/>
      <c r="S65" s="299"/>
      <c r="T65" s="426">
        <f t="shared" si="35"/>
        <v>0</v>
      </c>
      <c r="U65" s="299"/>
      <c r="V65" s="299"/>
      <c r="W65" s="426">
        <f t="shared" si="36"/>
        <v>0</v>
      </c>
      <c r="X65" s="299"/>
      <c r="Y65" s="299"/>
      <c r="Z65" s="426">
        <f t="shared" si="37"/>
        <v>0</v>
      </c>
      <c r="AA65" s="299"/>
      <c r="AB65" s="299"/>
      <c r="AC65" s="426">
        <f t="shared" si="38"/>
        <v>0</v>
      </c>
    </row>
    <row r="66" spans="1:29">
      <c r="A66" s="427">
        <v>54</v>
      </c>
      <c r="B66" s="430" t="s">
        <v>1067</v>
      </c>
      <c r="C66" s="299"/>
      <c r="D66" s="299"/>
      <c r="E66" s="426">
        <f t="shared" si="30"/>
        <v>0</v>
      </c>
      <c r="F66" s="299"/>
      <c r="G66" s="299"/>
      <c r="H66" s="426">
        <f t="shared" si="31"/>
        <v>0</v>
      </c>
      <c r="I66" s="299"/>
      <c r="J66" s="299"/>
      <c r="K66" s="426">
        <f t="shared" si="32"/>
        <v>0</v>
      </c>
      <c r="L66" s="299"/>
      <c r="M66" s="299"/>
      <c r="N66" s="426">
        <f t="shared" si="33"/>
        <v>0</v>
      </c>
      <c r="O66" s="299"/>
      <c r="P66" s="299"/>
      <c r="Q66" s="426">
        <f t="shared" si="34"/>
        <v>0</v>
      </c>
      <c r="R66" s="299"/>
      <c r="S66" s="299"/>
      <c r="T66" s="426">
        <f t="shared" si="35"/>
        <v>0</v>
      </c>
      <c r="U66" s="299"/>
      <c r="V66" s="299"/>
      <c r="W66" s="426">
        <f t="shared" si="36"/>
        <v>0</v>
      </c>
      <c r="X66" s="299"/>
      <c r="Y66" s="299"/>
      <c r="Z66" s="426">
        <f t="shared" si="37"/>
        <v>0</v>
      </c>
      <c r="AA66" s="299"/>
      <c r="AB66" s="299"/>
      <c r="AC66" s="426">
        <f t="shared" si="38"/>
        <v>0</v>
      </c>
    </row>
    <row r="67" spans="1:29">
      <c r="A67" s="427">
        <v>55</v>
      </c>
      <c r="B67" s="425" t="s">
        <v>1068</v>
      </c>
      <c r="C67" s="299"/>
      <c r="D67" s="299"/>
      <c r="E67" s="426">
        <f t="shared" si="30"/>
        <v>0</v>
      </c>
      <c r="F67" s="299"/>
      <c r="G67" s="299"/>
      <c r="H67" s="426">
        <f t="shared" si="31"/>
        <v>0</v>
      </c>
      <c r="I67" s="299"/>
      <c r="J67" s="299"/>
      <c r="K67" s="426">
        <f t="shared" si="32"/>
        <v>0</v>
      </c>
      <c r="L67" s="299"/>
      <c r="M67" s="299"/>
      <c r="N67" s="426">
        <f t="shared" si="33"/>
        <v>0</v>
      </c>
      <c r="O67" s="299"/>
      <c r="P67" s="299"/>
      <c r="Q67" s="426">
        <f t="shared" si="34"/>
        <v>0</v>
      </c>
      <c r="R67" s="299"/>
      <c r="S67" s="299"/>
      <c r="T67" s="426">
        <f t="shared" si="35"/>
        <v>0</v>
      </c>
      <c r="U67" s="299"/>
      <c r="V67" s="299"/>
      <c r="W67" s="426">
        <f t="shared" si="36"/>
        <v>0</v>
      </c>
      <c r="X67" s="299"/>
      <c r="Y67" s="299"/>
      <c r="Z67" s="426">
        <f t="shared" si="37"/>
        <v>0</v>
      </c>
      <c r="AA67" s="299"/>
      <c r="AB67" s="299"/>
      <c r="AC67" s="426">
        <f t="shared" si="38"/>
        <v>0</v>
      </c>
    </row>
    <row r="68" spans="1:29">
      <c r="A68" s="427">
        <v>56</v>
      </c>
      <c r="B68" s="425" t="s">
        <v>1069</v>
      </c>
      <c r="C68" s="299"/>
      <c r="D68" s="299"/>
      <c r="E68" s="426">
        <f t="shared" si="30"/>
        <v>0</v>
      </c>
      <c r="F68" s="299"/>
      <c r="G68" s="299"/>
      <c r="H68" s="426">
        <f t="shared" si="31"/>
        <v>0</v>
      </c>
      <c r="I68" s="299"/>
      <c r="J68" s="299"/>
      <c r="K68" s="426">
        <f t="shared" si="32"/>
        <v>0</v>
      </c>
      <c r="L68" s="299"/>
      <c r="M68" s="299"/>
      <c r="N68" s="426">
        <f t="shared" si="33"/>
        <v>0</v>
      </c>
      <c r="O68" s="299"/>
      <c r="P68" s="299"/>
      <c r="Q68" s="426">
        <f t="shared" si="34"/>
        <v>0</v>
      </c>
      <c r="R68" s="299"/>
      <c r="S68" s="299"/>
      <c r="T68" s="426">
        <f t="shared" si="35"/>
        <v>0</v>
      </c>
      <c r="U68" s="299"/>
      <c r="V68" s="299"/>
      <c r="W68" s="426">
        <f t="shared" si="36"/>
        <v>0</v>
      </c>
      <c r="X68" s="299"/>
      <c r="Y68" s="299"/>
      <c r="Z68" s="426">
        <f t="shared" si="37"/>
        <v>0</v>
      </c>
      <c r="AA68" s="299"/>
      <c r="AB68" s="299"/>
      <c r="AC68" s="426">
        <f t="shared" si="38"/>
        <v>0</v>
      </c>
    </row>
    <row r="69" spans="1:29">
      <c r="A69" s="427">
        <v>57</v>
      </c>
      <c r="B69" s="425" t="s">
        <v>1070</v>
      </c>
      <c r="C69" s="299"/>
      <c r="D69" s="299"/>
      <c r="E69" s="426">
        <f t="shared" si="30"/>
        <v>0</v>
      </c>
      <c r="F69" s="299"/>
      <c r="G69" s="299"/>
      <c r="H69" s="426">
        <f t="shared" si="31"/>
        <v>0</v>
      </c>
      <c r="I69" s="299"/>
      <c r="J69" s="299"/>
      <c r="K69" s="426">
        <f t="shared" si="32"/>
        <v>0</v>
      </c>
      <c r="L69" s="299"/>
      <c r="M69" s="299"/>
      <c r="N69" s="426">
        <f t="shared" si="33"/>
        <v>0</v>
      </c>
      <c r="O69" s="299"/>
      <c r="P69" s="299"/>
      <c r="Q69" s="426">
        <f t="shared" si="34"/>
        <v>0</v>
      </c>
      <c r="R69" s="299"/>
      <c r="S69" s="299"/>
      <c r="T69" s="426">
        <f t="shared" si="35"/>
        <v>0</v>
      </c>
      <c r="U69" s="299"/>
      <c r="V69" s="299"/>
      <c r="W69" s="426">
        <f t="shared" si="36"/>
        <v>0</v>
      </c>
      <c r="X69" s="299"/>
      <c r="Y69" s="299"/>
      <c r="Z69" s="426">
        <f t="shared" si="37"/>
        <v>0</v>
      </c>
      <c r="AA69" s="299"/>
      <c r="AB69" s="299"/>
      <c r="AC69" s="426">
        <f t="shared" si="38"/>
        <v>0</v>
      </c>
    </row>
    <row r="70" spans="1:29">
      <c r="A70" s="427">
        <v>58</v>
      </c>
      <c r="B70" s="425" t="s">
        <v>1071</v>
      </c>
      <c r="C70" s="299"/>
      <c r="D70" s="299"/>
      <c r="E70" s="426">
        <f t="shared" si="30"/>
        <v>0</v>
      </c>
      <c r="F70" s="299"/>
      <c r="G70" s="299"/>
      <c r="H70" s="426">
        <f t="shared" si="31"/>
        <v>0</v>
      </c>
      <c r="I70" s="299"/>
      <c r="J70" s="299"/>
      <c r="K70" s="426">
        <f t="shared" si="32"/>
        <v>0</v>
      </c>
      <c r="L70" s="299"/>
      <c r="M70" s="299"/>
      <c r="N70" s="426">
        <f t="shared" si="33"/>
        <v>0</v>
      </c>
      <c r="O70" s="299"/>
      <c r="P70" s="299"/>
      <c r="Q70" s="426">
        <f t="shared" si="34"/>
        <v>0</v>
      </c>
      <c r="R70" s="299"/>
      <c r="S70" s="299"/>
      <c r="T70" s="426">
        <f t="shared" si="35"/>
        <v>0</v>
      </c>
      <c r="U70" s="299"/>
      <c r="V70" s="299"/>
      <c r="W70" s="426">
        <f t="shared" si="36"/>
        <v>0</v>
      </c>
      <c r="X70" s="299"/>
      <c r="Y70" s="299"/>
      <c r="Z70" s="426">
        <f t="shared" si="37"/>
        <v>0</v>
      </c>
      <c r="AA70" s="299"/>
      <c r="AB70" s="299"/>
      <c r="AC70" s="426">
        <f t="shared" si="38"/>
        <v>0</v>
      </c>
    </row>
    <row r="71" spans="1:29">
      <c r="A71" s="427">
        <v>59</v>
      </c>
      <c r="B71" s="425" t="s">
        <v>1072</v>
      </c>
      <c r="C71" s="299"/>
      <c r="D71" s="299"/>
      <c r="E71" s="426">
        <f t="shared" si="30"/>
        <v>0</v>
      </c>
      <c r="F71" s="299"/>
      <c r="G71" s="299"/>
      <c r="H71" s="426">
        <f t="shared" si="31"/>
        <v>0</v>
      </c>
      <c r="I71" s="299"/>
      <c r="J71" s="299"/>
      <c r="K71" s="426">
        <f t="shared" si="32"/>
        <v>0</v>
      </c>
      <c r="L71" s="299"/>
      <c r="M71" s="299"/>
      <c r="N71" s="426">
        <f t="shared" si="33"/>
        <v>0</v>
      </c>
      <c r="O71" s="299"/>
      <c r="P71" s="299"/>
      <c r="Q71" s="426">
        <f t="shared" si="34"/>
        <v>0</v>
      </c>
      <c r="R71" s="299"/>
      <c r="S71" s="299"/>
      <c r="T71" s="426">
        <f t="shared" si="35"/>
        <v>0</v>
      </c>
      <c r="U71" s="299"/>
      <c r="V71" s="299"/>
      <c r="W71" s="426">
        <f t="shared" si="36"/>
        <v>0</v>
      </c>
      <c r="X71" s="299"/>
      <c r="Y71" s="299"/>
      <c r="Z71" s="426">
        <f t="shared" si="37"/>
        <v>0</v>
      </c>
      <c r="AA71" s="299"/>
      <c r="AB71" s="299"/>
      <c r="AC71" s="426">
        <f t="shared" si="38"/>
        <v>0</v>
      </c>
    </row>
    <row r="72" spans="1:29">
      <c r="A72" s="427">
        <v>60</v>
      </c>
      <c r="B72" s="425" t="s">
        <v>1073</v>
      </c>
      <c r="C72" s="299"/>
      <c r="D72" s="299"/>
      <c r="E72" s="426">
        <f t="shared" si="30"/>
        <v>0</v>
      </c>
      <c r="F72" s="299"/>
      <c r="G72" s="299"/>
      <c r="H72" s="426">
        <f t="shared" si="31"/>
        <v>0</v>
      </c>
      <c r="I72" s="299"/>
      <c r="J72" s="299"/>
      <c r="K72" s="426">
        <f t="shared" si="32"/>
        <v>0</v>
      </c>
      <c r="L72" s="299"/>
      <c r="M72" s="299"/>
      <c r="N72" s="426">
        <f t="shared" si="33"/>
        <v>0</v>
      </c>
      <c r="O72" s="299"/>
      <c r="P72" s="299"/>
      <c r="Q72" s="426">
        <f t="shared" si="34"/>
        <v>0</v>
      </c>
      <c r="R72" s="299"/>
      <c r="S72" s="299"/>
      <c r="T72" s="426">
        <f t="shared" si="35"/>
        <v>0</v>
      </c>
      <c r="U72" s="299"/>
      <c r="V72" s="299"/>
      <c r="W72" s="426">
        <f t="shared" si="36"/>
        <v>0</v>
      </c>
      <c r="X72" s="299"/>
      <c r="Y72" s="299"/>
      <c r="Z72" s="426">
        <f t="shared" si="37"/>
        <v>0</v>
      </c>
      <c r="AA72" s="299"/>
      <c r="AB72" s="299"/>
      <c r="AC72" s="426">
        <f t="shared" si="38"/>
        <v>0</v>
      </c>
    </row>
    <row r="73" spans="1:29">
      <c r="A73" s="427">
        <v>61</v>
      </c>
      <c r="B73" s="425" t="s">
        <v>1074</v>
      </c>
      <c r="C73" s="299"/>
      <c r="D73" s="299"/>
      <c r="E73" s="426">
        <f t="shared" si="30"/>
        <v>0</v>
      </c>
      <c r="F73" s="299"/>
      <c r="G73" s="299"/>
      <c r="H73" s="426">
        <f t="shared" si="31"/>
        <v>0</v>
      </c>
      <c r="I73" s="299"/>
      <c r="J73" s="299"/>
      <c r="K73" s="426">
        <f t="shared" si="32"/>
        <v>0</v>
      </c>
      <c r="L73" s="299"/>
      <c r="M73" s="299"/>
      <c r="N73" s="426">
        <f t="shared" si="33"/>
        <v>0</v>
      </c>
      <c r="O73" s="299"/>
      <c r="P73" s="299"/>
      <c r="Q73" s="426">
        <f t="shared" si="34"/>
        <v>0</v>
      </c>
      <c r="R73" s="299"/>
      <c r="S73" s="299"/>
      <c r="T73" s="426">
        <f t="shared" si="35"/>
        <v>0</v>
      </c>
      <c r="U73" s="299"/>
      <c r="V73" s="299"/>
      <c r="W73" s="426">
        <f t="shared" si="36"/>
        <v>0</v>
      </c>
      <c r="X73" s="299"/>
      <c r="Y73" s="299"/>
      <c r="Z73" s="426">
        <f t="shared" si="37"/>
        <v>0</v>
      </c>
      <c r="AA73" s="299"/>
      <c r="AB73" s="299"/>
      <c r="AC73" s="426">
        <f t="shared" si="38"/>
        <v>0</v>
      </c>
    </row>
    <row r="74" spans="1:29">
      <c r="A74" s="431">
        <v>62</v>
      </c>
      <c r="B74" s="432" t="s">
        <v>1037</v>
      </c>
      <c r="C74" s="433">
        <f t="shared" ref="C74:AC74" si="39">SUM(C44:C50,C55:C57,,C67:C73)</f>
        <v>0</v>
      </c>
      <c r="D74" s="434">
        <f t="shared" si="39"/>
        <v>0</v>
      </c>
      <c r="E74" s="435">
        <f t="shared" si="39"/>
        <v>0</v>
      </c>
      <c r="F74" s="433">
        <f t="shared" si="39"/>
        <v>0</v>
      </c>
      <c r="G74" s="434">
        <f t="shared" si="39"/>
        <v>0</v>
      </c>
      <c r="H74" s="435">
        <f t="shared" si="39"/>
        <v>0</v>
      </c>
      <c r="I74" s="433">
        <f t="shared" si="39"/>
        <v>0</v>
      </c>
      <c r="J74" s="434">
        <f t="shared" si="39"/>
        <v>0</v>
      </c>
      <c r="K74" s="435">
        <f t="shared" si="39"/>
        <v>0</v>
      </c>
      <c r="L74" s="433">
        <f t="shared" si="39"/>
        <v>0</v>
      </c>
      <c r="M74" s="434">
        <f t="shared" si="39"/>
        <v>0</v>
      </c>
      <c r="N74" s="435">
        <f t="shared" si="39"/>
        <v>0</v>
      </c>
      <c r="O74" s="433">
        <f t="shared" si="39"/>
        <v>0</v>
      </c>
      <c r="P74" s="434">
        <f t="shared" si="39"/>
        <v>0</v>
      </c>
      <c r="Q74" s="435">
        <f t="shared" si="39"/>
        <v>0</v>
      </c>
      <c r="R74" s="433">
        <f t="shared" si="39"/>
        <v>0</v>
      </c>
      <c r="S74" s="434">
        <f t="shared" si="39"/>
        <v>0</v>
      </c>
      <c r="T74" s="435">
        <f t="shared" si="39"/>
        <v>0</v>
      </c>
      <c r="U74" s="433">
        <f t="shared" si="39"/>
        <v>0</v>
      </c>
      <c r="V74" s="434">
        <f t="shared" si="39"/>
        <v>0</v>
      </c>
      <c r="W74" s="435">
        <f t="shared" si="39"/>
        <v>0</v>
      </c>
      <c r="X74" s="433">
        <f t="shared" si="39"/>
        <v>0</v>
      </c>
      <c r="Y74" s="434">
        <f t="shared" si="39"/>
        <v>0</v>
      </c>
      <c r="Z74" s="435">
        <f t="shared" si="39"/>
        <v>0</v>
      </c>
      <c r="AA74" s="433">
        <f t="shared" si="39"/>
        <v>0</v>
      </c>
      <c r="AB74" s="434">
        <f t="shared" si="39"/>
        <v>0</v>
      </c>
      <c r="AC74" s="435">
        <f t="shared" si="39"/>
        <v>0</v>
      </c>
    </row>
    <row r="75" spans="1:29">
      <c r="B75" s="596" t="s">
        <v>1075</v>
      </c>
      <c r="C75" s="596"/>
      <c r="D75" s="596"/>
      <c r="E75" s="596"/>
      <c r="F75" s="596"/>
      <c r="G75" s="596"/>
      <c r="H75" s="596"/>
      <c r="I75" s="596"/>
      <c r="J75" s="596"/>
      <c r="K75" s="596"/>
      <c r="L75" s="596"/>
      <c r="M75" s="596"/>
      <c r="N75" s="596"/>
      <c r="O75" s="596"/>
      <c r="P75" s="596"/>
      <c r="Q75" s="596"/>
      <c r="R75" s="596"/>
    </row>
    <row r="76" spans="1:29" ht="15.75" customHeight="1">
      <c r="B76" s="596" t="s">
        <v>1080</v>
      </c>
      <c r="C76" s="596"/>
      <c r="D76" s="596"/>
      <c r="E76" s="596"/>
      <c r="F76" s="596"/>
      <c r="G76" s="596"/>
      <c r="H76" s="596"/>
      <c r="I76" s="596"/>
      <c r="J76" s="596"/>
      <c r="K76" s="596"/>
      <c r="L76" s="596"/>
      <c r="M76" s="596"/>
      <c r="N76" s="596"/>
      <c r="O76" s="596"/>
      <c r="P76" s="596"/>
      <c r="Q76" s="596"/>
      <c r="R76" s="596"/>
      <c r="S76" s="436"/>
      <c r="T76" s="436"/>
      <c r="U76" s="436"/>
      <c r="V76" s="436"/>
      <c r="W76" s="436"/>
      <c r="X76" s="436"/>
      <c r="Y76" s="436"/>
      <c r="Z76" s="436"/>
      <c r="AA76" s="436"/>
      <c r="AB76" s="436"/>
      <c r="AC76" s="436"/>
    </row>
  </sheetData>
  <protectedRanges>
    <protectedRange sqref="X14:Y19 C7:D12 F7:G12 I7:J12 L7:M12 O7:P12 R7:S12 U7:V12 X7:Y12 AA7:AB12 AA14:AB19 C14:D19 F14:G19 I14:J19 L14:M19 O14:P19 R14:S19 U14:V19" name="Securities 1"/>
  </protectedRanges>
  <mergeCells count="24">
    <mergeCell ref="AA42:AC42"/>
    <mergeCell ref="R5:T5"/>
    <mergeCell ref="U5:W5"/>
    <mergeCell ref="I42:K42"/>
    <mergeCell ref="L42:N42"/>
    <mergeCell ref="L5:N5"/>
    <mergeCell ref="B38:R38"/>
    <mergeCell ref="B39:R39"/>
    <mergeCell ref="R42:T42"/>
    <mergeCell ref="U42:W42"/>
    <mergeCell ref="B1:AC1"/>
    <mergeCell ref="B4:AC4"/>
    <mergeCell ref="C5:E5"/>
    <mergeCell ref="F5:H5"/>
    <mergeCell ref="I5:K5"/>
    <mergeCell ref="AA5:AC5"/>
    <mergeCell ref="X5:Z5"/>
    <mergeCell ref="O5:Q5"/>
    <mergeCell ref="B75:R75"/>
    <mergeCell ref="X42:Z42"/>
    <mergeCell ref="O42:Q42"/>
    <mergeCell ref="B76:R76"/>
    <mergeCell ref="C42:E42"/>
    <mergeCell ref="F42:H42"/>
  </mergeCells>
  <phoneticPr fontId="34" type="noConversion"/>
  <printOptions horizontalCentered="1"/>
  <pageMargins left="0.25" right="0.25" top="0.75" bottom="0.5" header="0.3" footer="0.3"/>
  <pageSetup scale="36" fitToHeight="2" orientation="landscape" r:id="rId1"/>
  <headerFooter>
    <oddFooter>&amp;R&amp;A</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K38"/>
  <sheetViews>
    <sheetView zoomScale="75" zoomScaleNormal="75" workbookViewId="0">
      <selection activeCell="B1" sqref="B1:K1"/>
    </sheetView>
  </sheetViews>
  <sheetFormatPr defaultColWidth="66.42578125" defaultRowHeight="15.75"/>
  <cols>
    <col min="1" max="1" width="3.7109375" style="393" customWidth="1"/>
    <col min="2" max="2" width="45" style="393" customWidth="1"/>
    <col min="3" max="3" width="53.28515625" style="393" customWidth="1"/>
    <col min="4" max="8" width="14.5703125" style="393" customWidth="1"/>
    <col min="9" max="9" width="24.7109375" style="393" customWidth="1"/>
    <col min="10" max="10" width="31" style="393" customWidth="1"/>
    <col min="11" max="11" width="14.7109375" style="393" customWidth="1"/>
    <col min="12" max="16384" width="66.42578125" style="393"/>
  </cols>
  <sheetData>
    <row r="1" spans="1:11">
      <c r="B1" s="571" t="str">
        <f ca="1">'Summary Submission Cover Sheet'!$D$15&amp;" "&amp;"AFS and HTM Securities Worksheet 2: "&amp;'Summary Submission Cover Sheet'!$D$12&amp;" in "&amp;'Summary Submission Cover Sheet'!B20</f>
        <v>Bank AFS and HTM Securities Worksheet 2:  in Baseline</v>
      </c>
      <c r="C1" s="571"/>
      <c r="D1" s="571"/>
      <c r="E1" s="571"/>
      <c r="F1" s="571"/>
      <c r="G1" s="571"/>
      <c r="H1" s="571"/>
      <c r="I1" s="571"/>
      <c r="J1" s="571"/>
      <c r="K1" s="571"/>
    </row>
    <row r="3" spans="1:11" s="397" customFormat="1" ht="15">
      <c r="B3" s="394" t="s">
        <v>1081</v>
      </c>
      <c r="C3" s="396"/>
      <c r="D3" s="396"/>
      <c r="E3" s="396"/>
      <c r="F3" s="396"/>
      <c r="G3" s="396"/>
      <c r="H3" s="396"/>
      <c r="I3" s="396"/>
      <c r="J3" s="396"/>
      <c r="K3" s="396"/>
    </row>
    <row r="4" spans="1:11" s="397" customFormat="1" ht="36" customHeight="1">
      <c r="B4" s="606" t="s">
        <v>1082</v>
      </c>
      <c r="C4" s="607"/>
      <c r="D4" s="607"/>
      <c r="E4" s="607"/>
      <c r="F4" s="607"/>
      <c r="G4" s="607"/>
      <c r="H4" s="607"/>
      <c r="I4" s="607"/>
      <c r="J4" s="607"/>
      <c r="K4" s="607"/>
    </row>
    <row r="5" spans="1:11" s="440" customFormat="1" ht="98.25" customHeight="1">
      <c r="A5" s="419"/>
      <c r="B5" s="437"/>
      <c r="C5" s="437"/>
      <c r="D5" s="601" t="s">
        <v>1083</v>
      </c>
      <c r="E5" s="602"/>
      <c r="F5" s="602"/>
      <c r="G5" s="602"/>
      <c r="H5" s="602"/>
      <c r="I5" s="438" t="s">
        <v>1084</v>
      </c>
      <c r="J5" s="439"/>
      <c r="K5" s="439"/>
    </row>
    <row r="6" spans="1:11" s="444" customFormat="1" ht="95.45" customHeight="1">
      <c r="A6" s="420"/>
      <c r="B6" s="441" t="s">
        <v>1085</v>
      </c>
      <c r="C6" s="442" t="s">
        <v>1086</v>
      </c>
      <c r="D6" s="402" t="s">
        <v>1087</v>
      </c>
      <c r="E6" s="402" t="s">
        <v>1088</v>
      </c>
      <c r="F6" s="402" t="s">
        <v>1089</v>
      </c>
      <c r="G6" s="402" t="s">
        <v>1090</v>
      </c>
      <c r="H6" s="402" t="s">
        <v>1091</v>
      </c>
      <c r="I6" s="402" t="s">
        <v>1092</v>
      </c>
      <c r="J6" s="442" t="s">
        <v>1093</v>
      </c>
      <c r="K6" s="443" t="s">
        <v>1094</v>
      </c>
    </row>
    <row r="7" spans="1:11">
      <c r="A7" s="424">
        <v>1</v>
      </c>
      <c r="B7" s="425" t="s">
        <v>1046</v>
      </c>
      <c r="C7" s="299"/>
      <c r="D7" s="299"/>
      <c r="E7" s="299"/>
      <c r="F7" s="299"/>
      <c r="G7" s="299"/>
      <c r="H7" s="299"/>
      <c r="I7" s="299"/>
      <c r="J7" s="299"/>
      <c r="K7" s="299"/>
    </row>
    <row r="8" spans="1:11">
      <c r="A8" s="427">
        <v>2</v>
      </c>
      <c r="B8" s="425" t="s">
        <v>1047</v>
      </c>
      <c r="C8" s="299"/>
      <c r="D8" s="299"/>
      <c r="E8" s="299"/>
      <c r="F8" s="299"/>
      <c r="G8" s="299"/>
      <c r="H8" s="299"/>
      <c r="I8" s="299"/>
      <c r="J8" s="299"/>
      <c r="K8" s="299"/>
    </row>
    <row r="9" spans="1:11">
      <c r="A9" s="427">
        <v>3</v>
      </c>
      <c r="B9" s="425" t="s">
        <v>1048</v>
      </c>
      <c r="C9" s="299"/>
      <c r="D9" s="299"/>
      <c r="E9" s="299"/>
      <c r="F9" s="299"/>
      <c r="G9" s="299"/>
      <c r="H9" s="299"/>
      <c r="I9" s="299"/>
      <c r="J9" s="299"/>
      <c r="K9" s="299"/>
    </row>
    <row r="10" spans="1:11">
      <c r="A10" s="427">
        <v>4</v>
      </c>
      <c r="B10" s="425" t="s">
        <v>1049</v>
      </c>
      <c r="C10" s="299"/>
      <c r="D10" s="299"/>
      <c r="E10" s="299"/>
      <c r="F10" s="299"/>
      <c r="G10" s="299"/>
      <c r="H10" s="299"/>
      <c r="I10" s="299"/>
      <c r="J10" s="299"/>
      <c r="K10" s="299"/>
    </row>
    <row r="11" spans="1:11">
      <c r="A11" s="427">
        <v>5</v>
      </c>
      <c r="B11" s="425" t="s">
        <v>1050</v>
      </c>
      <c r="C11" s="299"/>
      <c r="D11" s="299"/>
      <c r="E11" s="299"/>
      <c r="F11" s="299"/>
      <c r="G11" s="299"/>
      <c r="H11" s="299"/>
      <c r="I11" s="299"/>
      <c r="J11" s="299"/>
      <c r="K11" s="299"/>
    </row>
    <row r="12" spans="1:11">
      <c r="A12" s="427">
        <v>6</v>
      </c>
      <c r="B12" s="425" t="s">
        <v>1051</v>
      </c>
      <c r="C12" s="299"/>
      <c r="D12" s="299"/>
      <c r="E12" s="299"/>
      <c r="F12" s="299"/>
      <c r="G12" s="299"/>
      <c r="H12" s="299"/>
      <c r="I12" s="299"/>
      <c r="J12" s="299"/>
      <c r="K12" s="299"/>
    </row>
    <row r="13" spans="1:11">
      <c r="A13" s="427">
        <v>7</v>
      </c>
      <c r="B13" s="425" t="s">
        <v>1052</v>
      </c>
      <c r="C13" s="299"/>
      <c r="D13" s="299"/>
      <c r="E13" s="299"/>
      <c r="F13" s="299"/>
      <c r="G13" s="299"/>
      <c r="H13" s="299"/>
      <c r="I13" s="299"/>
      <c r="J13" s="299"/>
      <c r="K13" s="299"/>
    </row>
    <row r="14" spans="1:11">
      <c r="A14" s="427">
        <v>8</v>
      </c>
      <c r="B14" s="430" t="s">
        <v>1053</v>
      </c>
      <c r="C14" s="299"/>
      <c r="D14" s="299"/>
      <c r="E14" s="299"/>
      <c r="F14" s="299"/>
      <c r="G14" s="299"/>
      <c r="H14" s="299"/>
      <c r="I14" s="299"/>
      <c r="J14" s="299"/>
      <c r="K14" s="299"/>
    </row>
    <row r="15" spans="1:11">
      <c r="A15" s="427">
        <v>9</v>
      </c>
      <c r="B15" s="430" t="s">
        <v>1054</v>
      </c>
      <c r="C15" s="299"/>
      <c r="D15" s="299"/>
      <c r="E15" s="299"/>
      <c r="F15" s="299"/>
      <c r="G15" s="299"/>
      <c r="H15" s="299"/>
      <c r="I15" s="299"/>
      <c r="J15" s="299"/>
      <c r="K15" s="299"/>
    </row>
    <row r="16" spans="1:11">
      <c r="A16" s="427">
        <v>10</v>
      </c>
      <c r="B16" s="430" t="s">
        <v>1055</v>
      </c>
      <c r="C16" s="299"/>
      <c r="D16" s="299"/>
      <c r="E16" s="299"/>
      <c r="F16" s="299"/>
      <c r="G16" s="299"/>
      <c r="H16" s="299"/>
      <c r="I16" s="299"/>
      <c r="J16" s="299"/>
      <c r="K16" s="299"/>
    </row>
    <row r="17" spans="1:11">
      <c r="A17" s="427">
        <v>11</v>
      </c>
      <c r="B17" s="430" t="s">
        <v>1056</v>
      </c>
      <c r="C17" s="299"/>
      <c r="D17" s="299"/>
      <c r="E17" s="299"/>
      <c r="F17" s="299"/>
      <c r="G17" s="299"/>
      <c r="H17" s="299"/>
      <c r="I17" s="299"/>
      <c r="J17" s="299"/>
      <c r="K17" s="299"/>
    </row>
    <row r="18" spans="1:11">
      <c r="A18" s="427">
        <v>12</v>
      </c>
      <c r="B18" s="425" t="s">
        <v>1057</v>
      </c>
      <c r="C18" s="299"/>
      <c r="D18" s="299"/>
      <c r="E18" s="299"/>
      <c r="F18" s="299"/>
      <c r="G18" s="299"/>
      <c r="H18" s="299"/>
      <c r="I18" s="299"/>
      <c r="J18" s="299"/>
      <c r="K18" s="299"/>
    </row>
    <row r="19" spans="1:11">
      <c r="A19" s="427">
        <v>13</v>
      </c>
      <c r="B19" s="425" t="s">
        <v>1058</v>
      </c>
      <c r="C19" s="299"/>
      <c r="D19" s="299"/>
      <c r="E19" s="299"/>
      <c r="F19" s="299"/>
      <c r="G19" s="299"/>
      <c r="H19" s="299"/>
      <c r="I19" s="299"/>
      <c r="J19" s="299"/>
      <c r="K19" s="299"/>
    </row>
    <row r="20" spans="1:11">
      <c r="A20" s="427">
        <v>14</v>
      </c>
      <c r="B20" s="425" t="s">
        <v>1059</v>
      </c>
      <c r="C20" s="299"/>
      <c r="D20" s="299"/>
      <c r="E20" s="299"/>
      <c r="F20" s="299"/>
      <c r="G20" s="299"/>
      <c r="H20" s="299"/>
      <c r="I20" s="299"/>
      <c r="J20" s="299"/>
      <c r="K20" s="299"/>
    </row>
    <row r="21" spans="1:11">
      <c r="A21" s="427">
        <v>15</v>
      </c>
      <c r="B21" s="430" t="s">
        <v>1060</v>
      </c>
      <c r="C21" s="299"/>
      <c r="D21" s="299"/>
      <c r="E21" s="299"/>
      <c r="F21" s="299"/>
      <c r="G21" s="299"/>
      <c r="H21" s="299"/>
      <c r="I21" s="299"/>
      <c r="J21" s="299"/>
      <c r="K21" s="299"/>
    </row>
    <row r="22" spans="1:11">
      <c r="A22" s="427">
        <v>16</v>
      </c>
      <c r="B22" s="430" t="s">
        <v>1061</v>
      </c>
      <c r="C22" s="299"/>
      <c r="D22" s="299"/>
      <c r="E22" s="299"/>
      <c r="F22" s="299"/>
      <c r="G22" s="299"/>
      <c r="H22" s="299"/>
      <c r="I22" s="299"/>
      <c r="J22" s="299"/>
      <c r="K22" s="299"/>
    </row>
    <row r="23" spans="1:11">
      <c r="A23" s="427">
        <v>17</v>
      </c>
      <c r="B23" s="430" t="s">
        <v>1062</v>
      </c>
      <c r="C23" s="299"/>
      <c r="D23" s="299"/>
      <c r="E23" s="299"/>
      <c r="F23" s="299"/>
      <c r="G23" s="299"/>
      <c r="H23" s="299"/>
      <c r="I23" s="299"/>
      <c r="J23" s="299"/>
      <c r="K23" s="299"/>
    </row>
    <row r="24" spans="1:11">
      <c r="A24" s="427">
        <v>18</v>
      </c>
      <c r="B24" s="430" t="s">
        <v>1063</v>
      </c>
      <c r="C24" s="299"/>
      <c r="D24" s="299"/>
      <c r="E24" s="299"/>
      <c r="F24" s="299"/>
      <c r="G24" s="299"/>
      <c r="H24" s="299"/>
      <c r="I24" s="299"/>
      <c r="J24" s="299"/>
      <c r="K24" s="299"/>
    </row>
    <row r="25" spans="1:11">
      <c r="A25" s="427">
        <v>19</v>
      </c>
      <c r="B25" s="430" t="s">
        <v>1024</v>
      </c>
      <c r="C25" s="299"/>
      <c r="D25" s="299"/>
      <c r="E25" s="299"/>
      <c r="F25" s="299"/>
      <c r="G25" s="299"/>
      <c r="H25" s="299"/>
      <c r="I25" s="299"/>
      <c r="J25" s="299"/>
      <c r="K25" s="299"/>
    </row>
    <row r="26" spans="1:11">
      <c r="A26" s="427">
        <v>20</v>
      </c>
      <c r="B26" s="430" t="s">
        <v>1064</v>
      </c>
      <c r="C26" s="299"/>
      <c r="D26" s="299"/>
      <c r="E26" s="299"/>
      <c r="F26" s="299"/>
      <c r="G26" s="299"/>
      <c r="H26" s="299"/>
      <c r="I26" s="299"/>
      <c r="J26" s="299"/>
      <c r="K26" s="299"/>
    </row>
    <row r="27" spans="1:11">
      <c r="A27" s="427">
        <v>21</v>
      </c>
      <c r="B27" s="430" t="s">
        <v>1065</v>
      </c>
      <c r="C27" s="299"/>
      <c r="D27" s="299"/>
      <c r="E27" s="299"/>
      <c r="F27" s="299"/>
      <c r="G27" s="299"/>
      <c r="H27" s="299"/>
      <c r="I27" s="299"/>
      <c r="J27" s="299"/>
      <c r="K27" s="299"/>
    </row>
    <row r="28" spans="1:11">
      <c r="A28" s="427">
        <v>22</v>
      </c>
      <c r="B28" s="430" t="s">
        <v>1066</v>
      </c>
      <c r="C28" s="299"/>
      <c r="D28" s="299"/>
      <c r="E28" s="299"/>
      <c r="F28" s="299"/>
      <c r="G28" s="299"/>
      <c r="H28" s="299"/>
      <c r="I28" s="299"/>
      <c r="J28" s="299"/>
      <c r="K28" s="299"/>
    </row>
    <row r="29" spans="1:11">
      <c r="A29" s="427">
        <v>23</v>
      </c>
      <c r="B29" s="430" t="s">
        <v>1067</v>
      </c>
      <c r="C29" s="299"/>
      <c r="D29" s="299"/>
      <c r="E29" s="299"/>
      <c r="F29" s="299"/>
      <c r="G29" s="299"/>
      <c r="H29" s="299"/>
      <c r="I29" s="299"/>
      <c r="J29" s="299"/>
      <c r="K29" s="299"/>
    </row>
    <row r="30" spans="1:11">
      <c r="A30" s="427">
        <v>24</v>
      </c>
      <c r="B30" s="425" t="s">
        <v>1068</v>
      </c>
      <c r="C30" s="299"/>
      <c r="D30" s="299"/>
      <c r="E30" s="299"/>
      <c r="F30" s="299"/>
      <c r="G30" s="299"/>
      <c r="H30" s="299"/>
      <c r="I30" s="299"/>
      <c r="J30" s="299"/>
      <c r="K30" s="299"/>
    </row>
    <row r="31" spans="1:11">
      <c r="A31" s="427">
        <v>25</v>
      </c>
      <c r="B31" s="425" t="s">
        <v>1069</v>
      </c>
      <c r="C31" s="299"/>
      <c r="D31" s="299"/>
      <c r="E31" s="299"/>
      <c r="F31" s="299"/>
      <c r="G31" s="299"/>
      <c r="H31" s="299"/>
      <c r="I31" s="299"/>
      <c r="J31" s="299"/>
      <c r="K31" s="299"/>
    </row>
    <row r="32" spans="1:11">
      <c r="A32" s="427">
        <v>26</v>
      </c>
      <c r="B32" s="425" t="s">
        <v>1070</v>
      </c>
      <c r="C32" s="299"/>
      <c r="D32" s="299"/>
      <c r="E32" s="299"/>
      <c r="F32" s="299"/>
      <c r="G32" s="299"/>
      <c r="H32" s="299"/>
      <c r="I32" s="299"/>
      <c r="J32" s="299"/>
      <c r="K32" s="299"/>
    </row>
    <row r="33" spans="1:11">
      <c r="A33" s="427">
        <v>27</v>
      </c>
      <c r="B33" s="425" t="s">
        <v>1071</v>
      </c>
      <c r="C33" s="299"/>
      <c r="D33" s="299"/>
      <c r="E33" s="299"/>
      <c r="F33" s="299"/>
      <c r="G33" s="299"/>
      <c r="H33" s="299"/>
      <c r="I33" s="299"/>
      <c r="J33" s="299"/>
      <c r="K33" s="299"/>
    </row>
    <row r="34" spans="1:11">
      <c r="A34" s="427">
        <v>28</v>
      </c>
      <c r="B34" s="425" t="s">
        <v>1072</v>
      </c>
      <c r="C34" s="299"/>
      <c r="D34" s="299"/>
      <c r="E34" s="299"/>
      <c r="F34" s="299"/>
      <c r="G34" s="299"/>
      <c r="H34" s="299"/>
      <c r="I34" s="299"/>
      <c r="J34" s="299"/>
      <c r="K34" s="299"/>
    </row>
    <row r="35" spans="1:11">
      <c r="A35" s="427">
        <v>29</v>
      </c>
      <c r="B35" s="425" t="s">
        <v>1073</v>
      </c>
      <c r="C35" s="299"/>
      <c r="D35" s="299"/>
      <c r="E35" s="299"/>
      <c r="F35" s="299"/>
      <c r="G35" s="299"/>
      <c r="H35" s="299"/>
      <c r="I35" s="299"/>
      <c r="J35" s="299"/>
      <c r="K35" s="299"/>
    </row>
    <row r="36" spans="1:11">
      <c r="A36" s="445">
        <v>30</v>
      </c>
      <c r="B36" s="425" t="s">
        <v>1074</v>
      </c>
      <c r="C36" s="299"/>
      <c r="D36" s="299"/>
      <c r="E36" s="299"/>
      <c r="F36" s="299"/>
      <c r="G36" s="299"/>
      <c r="H36" s="299"/>
      <c r="I36" s="299"/>
      <c r="J36" s="299"/>
      <c r="K36" s="299"/>
    </row>
    <row r="37" spans="1:11" s="417" customFormat="1" ht="15.75" customHeight="1">
      <c r="A37" s="446"/>
      <c r="B37" s="603" t="s">
        <v>1075</v>
      </c>
      <c r="C37" s="603"/>
      <c r="D37" s="603"/>
      <c r="E37" s="603"/>
      <c r="F37" s="603"/>
      <c r="G37" s="603"/>
      <c r="H37" s="603"/>
      <c r="I37" s="603"/>
      <c r="J37" s="603"/>
      <c r="K37" s="604"/>
    </row>
    <row r="38" spans="1:11" s="417" customFormat="1" ht="15.75" customHeight="1">
      <c r="B38" s="605" t="s">
        <v>1095</v>
      </c>
      <c r="C38" s="605"/>
      <c r="D38" s="605"/>
      <c r="E38" s="605"/>
      <c r="F38" s="605"/>
      <c r="G38" s="605"/>
      <c r="H38" s="605"/>
      <c r="I38" s="605"/>
      <c r="J38" s="605"/>
      <c r="K38" s="605"/>
    </row>
  </sheetData>
  <protectedRanges>
    <protectedRange sqref="C7:K36" name="Securities 2"/>
  </protectedRanges>
  <mergeCells count="5">
    <mergeCell ref="B1:K1"/>
    <mergeCell ref="D5:H5"/>
    <mergeCell ref="B37:K37"/>
    <mergeCell ref="B38:K38"/>
    <mergeCell ref="B4:K4"/>
  </mergeCells>
  <phoneticPr fontId="34" type="noConversion"/>
  <printOptions horizontalCentered="1"/>
  <pageMargins left="0.45" right="0.45" top="0.75" bottom="0.75" header="0.3" footer="0.3"/>
  <pageSetup scale="52" orientation="landscape" r:id="rId1"/>
  <headerFooter>
    <oddFooter>&amp;R&amp;A</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F39"/>
  <sheetViews>
    <sheetView zoomScale="75" zoomScaleNormal="75" workbookViewId="0">
      <selection activeCell="B4" sqref="B4:F4"/>
    </sheetView>
  </sheetViews>
  <sheetFormatPr defaultColWidth="66.42578125" defaultRowHeight="15.75"/>
  <cols>
    <col min="1" max="1" width="4.5703125" style="393" customWidth="1"/>
    <col min="2" max="2" width="45.28515625" style="393" customWidth="1"/>
    <col min="3" max="3" width="32.85546875" style="393" customWidth="1"/>
    <col min="4" max="4" width="40.85546875" style="393" customWidth="1"/>
    <col min="5" max="5" width="39.85546875" style="393" customWidth="1"/>
    <col min="6" max="6" width="46.5703125" style="393" customWidth="1"/>
    <col min="7" max="16384" width="66.42578125" style="393"/>
  </cols>
  <sheetData>
    <row r="1" spans="1:6">
      <c r="B1" s="571" t="str">
        <f ca="1">'Summary Submission Cover Sheet'!$D$15&amp;" "&amp;" AFS and HTM Securities Worksheet 3: "&amp;'Summary Submission Cover Sheet'!$D$12&amp;" in "&amp;'Summary Submission Cover Sheet'!B20</f>
        <v>Bank  AFS and HTM Securities Worksheet 3:  in Baseline</v>
      </c>
      <c r="C1" s="571"/>
      <c r="D1" s="571"/>
      <c r="E1" s="571"/>
      <c r="F1" s="571"/>
    </row>
    <row r="3" spans="1:6" s="397" customFormat="1" ht="29.25" customHeight="1">
      <c r="B3" s="608" t="s">
        <v>1096</v>
      </c>
      <c r="C3" s="608"/>
      <c r="D3" s="608"/>
      <c r="E3" s="608"/>
      <c r="F3" s="608"/>
    </row>
    <row r="4" spans="1:6" s="397" customFormat="1" ht="85.5" customHeight="1">
      <c r="B4" s="594" t="s">
        <v>1103</v>
      </c>
      <c r="C4" s="594"/>
      <c r="D4" s="594"/>
      <c r="E4" s="594"/>
      <c r="F4" s="594"/>
    </row>
    <row r="5" spans="1:6" s="440" customFormat="1">
      <c r="A5" s="419"/>
      <c r="B5" s="437"/>
      <c r="C5" s="437"/>
      <c r="D5" s="437"/>
      <c r="E5" s="437"/>
      <c r="F5" s="447"/>
    </row>
    <row r="6" spans="1:6" s="444" customFormat="1" ht="120">
      <c r="A6" s="420"/>
      <c r="B6" s="441" t="s">
        <v>1045</v>
      </c>
      <c r="C6" s="448" t="s">
        <v>1097</v>
      </c>
      <c r="D6" s="448" t="s">
        <v>1098</v>
      </c>
      <c r="E6" s="448" t="s">
        <v>1099</v>
      </c>
      <c r="F6" s="448" t="s">
        <v>1100</v>
      </c>
    </row>
    <row r="7" spans="1:6">
      <c r="A7" s="424">
        <v>1</v>
      </c>
      <c r="B7" s="425" t="s">
        <v>1046</v>
      </c>
      <c r="C7" s="299"/>
      <c r="D7" s="299"/>
      <c r="E7" s="299"/>
      <c r="F7" s="299"/>
    </row>
    <row r="8" spans="1:6">
      <c r="A8" s="427">
        <v>2</v>
      </c>
      <c r="B8" s="425" t="s">
        <v>1047</v>
      </c>
      <c r="C8" s="299"/>
      <c r="D8" s="299"/>
      <c r="E8" s="299"/>
      <c r="F8" s="299"/>
    </row>
    <row r="9" spans="1:6">
      <c r="A9" s="427">
        <v>3</v>
      </c>
      <c r="B9" s="425" t="s">
        <v>1048</v>
      </c>
      <c r="C9" s="299"/>
      <c r="D9" s="299"/>
      <c r="E9" s="299"/>
      <c r="F9" s="299"/>
    </row>
    <row r="10" spans="1:6">
      <c r="A10" s="427">
        <v>4</v>
      </c>
      <c r="B10" s="425" t="s">
        <v>1049</v>
      </c>
      <c r="C10" s="299"/>
      <c r="D10" s="299"/>
      <c r="E10" s="299"/>
      <c r="F10" s="299"/>
    </row>
    <row r="11" spans="1:6">
      <c r="A11" s="427">
        <v>5</v>
      </c>
      <c r="B11" s="425" t="s">
        <v>1050</v>
      </c>
      <c r="C11" s="299"/>
      <c r="D11" s="299"/>
      <c r="E11" s="299"/>
      <c r="F11" s="299"/>
    </row>
    <row r="12" spans="1:6">
      <c r="A12" s="427">
        <v>6</v>
      </c>
      <c r="B12" s="425" t="s">
        <v>1051</v>
      </c>
      <c r="C12" s="299"/>
      <c r="D12" s="299"/>
      <c r="E12" s="299"/>
      <c r="F12" s="299"/>
    </row>
    <row r="13" spans="1:6">
      <c r="A13" s="427">
        <v>7</v>
      </c>
      <c r="B13" s="425" t="s">
        <v>1052</v>
      </c>
      <c r="C13" s="426">
        <f>SUM(C14:C17)</f>
        <v>0</v>
      </c>
      <c r="D13" s="299"/>
      <c r="E13" s="299"/>
      <c r="F13" s="299"/>
    </row>
    <row r="14" spans="1:6">
      <c r="A14" s="427">
        <v>8</v>
      </c>
      <c r="B14" s="430" t="s">
        <v>1053</v>
      </c>
      <c r="C14" s="299"/>
      <c r="D14" s="299"/>
      <c r="E14" s="299"/>
      <c r="F14" s="299"/>
    </row>
    <row r="15" spans="1:6">
      <c r="A15" s="427">
        <v>9</v>
      </c>
      <c r="B15" s="430" t="s">
        <v>1054</v>
      </c>
      <c r="C15" s="299"/>
      <c r="D15" s="299"/>
      <c r="E15" s="299"/>
      <c r="F15" s="299"/>
    </row>
    <row r="16" spans="1:6">
      <c r="A16" s="427">
        <v>10</v>
      </c>
      <c r="B16" s="430" t="s">
        <v>1055</v>
      </c>
      <c r="C16" s="299"/>
      <c r="D16" s="299"/>
      <c r="E16" s="299"/>
      <c r="F16" s="299"/>
    </row>
    <row r="17" spans="1:6">
      <c r="A17" s="427">
        <v>11</v>
      </c>
      <c r="B17" s="430" t="s">
        <v>1056</v>
      </c>
      <c r="C17" s="299"/>
      <c r="D17" s="299"/>
      <c r="E17" s="299"/>
      <c r="F17" s="299"/>
    </row>
    <row r="18" spans="1:6">
      <c r="A18" s="427">
        <v>12</v>
      </c>
      <c r="B18" s="425" t="s">
        <v>1057</v>
      </c>
      <c r="C18" s="299"/>
      <c r="D18" s="299"/>
      <c r="E18" s="299"/>
      <c r="F18" s="299"/>
    </row>
    <row r="19" spans="1:6">
      <c r="A19" s="427">
        <v>13</v>
      </c>
      <c r="B19" s="425" t="s">
        <v>1058</v>
      </c>
      <c r="C19" s="299"/>
      <c r="D19" s="299"/>
      <c r="E19" s="299"/>
      <c r="F19" s="299"/>
    </row>
    <row r="20" spans="1:6" ht="16.5" customHeight="1">
      <c r="A20" s="427">
        <v>14</v>
      </c>
      <c r="B20" s="425" t="s">
        <v>1059</v>
      </c>
      <c r="C20" s="426">
        <f>SUM(C21:C29)</f>
        <v>0</v>
      </c>
      <c r="D20" s="299"/>
      <c r="E20" s="299"/>
      <c r="F20" s="299"/>
    </row>
    <row r="21" spans="1:6">
      <c r="A21" s="427">
        <v>15</v>
      </c>
      <c r="B21" s="430" t="s">
        <v>1060</v>
      </c>
      <c r="C21" s="299"/>
      <c r="D21" s="299"/>
      <c r="E21" s="299"/>
      <c r="F21" s="299"/>
    </row>
    <row r="22" spans="1:6">
      <c r="A22" s="427">
        <v>16</v>
      </c>
      <c r="B22" s="430" t="s">
        <v>1061</v>
      </c>
      <c r="C22" s="299"/>
      <c r="D22" s="299"/>
      <c r="E22" s="299"/>
      <c r="F22" s="299"/>
    </row>
    <row r="23" spans="1:6">
      <c r="A23" s="427">
        <v>17</v>
      </c>
      <c r="B23" s="430" t="s">
        <v>1062</v>
      </c>
      <c r="C23" s="299"/>
      <c r="D23" s="299"/>
      <c r="E23" s="299"/>
      <c r="F23" s="299"/>
    </row>
    <row r="24" spans="1:6">
      <c r="A24" s="427">
        <v>18</v>
      </c>
      <c r="B24" s="430" t="s">
        <v>1063</v>
      </c>
      <c r="C24" s="299"/>
      <c r="D24" s="299"/>
      <c r="E24" s="299"/>
      <c r="F24" s="299"/>
    </row>
    <row r="25" spans="1:6">
      <c r="A25" s="427">
        <v>19</v>
      </c>
      <c r="B25" s="430" t="s">
        <v>1024</v>
      </c>
      <c r="C25" s="299"/>
      <c r="D25" s="299"/>
      <c r="E25" s="299"/>
      <c r="F25" s="299"/>
    </row>
    <row r="26" spans="1:6">
      <c r="A26" s="427">
        <v>20</v>
      </c>
      <c r="B26" s="430" t="s">
        <v>1064</v>
      </c>
      <c r="C26" s="299"/>
      <c r="D26" s="299"/>
      <c r="E26" s="299"/>
      <c r="F26" s="299"/>
    </row>
    <row r="27" spans="1:6">
      <c r="A27" s="427">
        <v>21</v>
      </c>
      <c r="B27" s="430" t="s">
        <v>1065</v>
      </c>
      <c r="C27" s="299"/>
      <c r="D27" s="299"/>
      <c r="E27" s="299"/>
      <c r="F27" s="299"/>
    </row>
    <row r="28" spans="1:6">
      <c r="A28" s="427">
        <v>22</v>
      </c>
      <c r="B28" s="430" t="s">
        <v>1066</v>
      </c>
      <c r="C28" s="299"/>
      <c r="D28" s="299"/>
      <c r="E28" s="299"/>
      <c r="F28" s="299"/>
    </row>
    <row r="29" spans="1:6">
      <c r="A29" s="427">
        <v>23</v>
      </c>
      <c r="B29" s="430" t="s">
        <v>1067</v>
      </c>
      <c r="C29" s="299"/>
      <c r="D29" s="299"/>
      <c r="E29" s="299"/>
      <c r="F29" s="299"/>
    </row>
    <row r="30" spans="1:6">
      <c r="A30" s="427">
        <v>24</v>
      </c>
      <c r="B30" s="425" t="s">
        <v>1068</v>
      </c>
      <c r="C30" s="299"/>
      <c r="D30" s="299"/>
      <c r="E30" s="299"/>
      <c r="F30" s="299"/>
    </row>
    <row r="31" spans="1:6">
      <c r="A31" s="427">
        <v>25</v>
      </c>
      <c r="B31" s="425" t="s">
        <v>1069</v>
      </c>
      <c r="C31" s="299"/>
      <c r="D31" s="299"/>
      <c r="E31" s="299"/>
      <c r="F31" s="299"/>
    </row>
    <row r="32" spans="1:6">
      <c r="A32" s="427">
        <v>26</v>
      </c>
      <c r="B32" s="425" t="s">
        <v>1070</v>
      </c>
      <c r="C32" s="299"/>
      <c r="D32" s="299"/>
      <c r="E32" s="299"/>
      <c r="F32" s="299"/>
    </row>
    <row r="33" spans="1:6">
      <c r="A33" s="427">
        <v>27</v>
      </c>
      <c r="B33" s="425" t="s">
        <v>1071</v>
      </c>
      <c r="C33" s="299"/>
      <c r="D33" s="299"/>
      <c r="E33" s="299"/>
      <c r="F33" s="299"/>
    </row>
    <row r="34" spans="1:6">
      <c r="A34" s="427">
        <v>28</v>
      </c>
      <c r="B34" s="425" t="s">
        <v>1072</v>
      </c>
      <c r="C34" s="299"/>
      <c r="D34" s="299"/>
      <c r="E34" s="299"/>
      <c r="F34" s="299"/>
    </row>
    <row r="35" spans="1:6">
      <c r="A35" s="427">
        <v>29</v>
      </c>
      <c r="B35" s="425" t="s">
        <v>1073</v>
      </c>
      <c r="C35" s="299"/>
      <c r="D35" s="299"/>
      <c r="E35" s="299"/>
      <c r="F35" s="299"/>
    </row>
    <row r="36" spans="1:6">
      <c r="A36" s="427">
        <v>30</v>
      </c>
      <c r="B36" s="425" t="s">
        <v>1074</v>
      </c>
      <c r="C36" s="299"/>
      <c r="D36" s="299"/>
      <c r="E36" s="299"/>
      <c r="F36" s="299"/>
    </row>
    <row r="37" spans="1:6">
      <c r="A37" s="431">
        <v>31</v>
      </c>
      <c r="B37" s="432" t="s">
        <v>1037</v>
      </c>
      <c r="C37" s="426">
        <f>SUM(C7:C13,C18:C20,C30:C36)</f>
        <v>0</v>
      </c>
      <c r="D37" s="299"/>
      <c r="E37" s="299"/>
      <c r="F37" s="299"/>
    </row>
    <row r="38" spans="1:6" s="417" customFormat="1" ht="15.75" customHeight="1">
      <c r="B38" s="603" t="s">
        <v>1075</v>
      </c>
      <c r="C38" s="603"/>
      <c r="D38" s="603"/>
      <c r="E38" s="603"/>
      <c r="F38" s="603"/>
    </row>
    <row r="39" spans="1:6" s="417" customFormat="1" ht="15.75" customHeight="1">
      <c r="B39" s="605" t="s">
        <v>1104</v>
      </c>
      <c r="C39" s="605"/>
      <c r="D39" s="605"/>
      <c r="E39" s="605"/>
      <c r="F39" s="605"/>
    </row>
  </sheetData>
  <protectedRanges>
    <protectedRange sqref="C7:C12 D7:F37 C14:C19 C21:C36" name="Securities 3"/>
  </protectedRanges>
  <mergeCells count="5">
    <mergeCell ref="B39:F39"/>
    <mergeCell ref="B1:F1"/>
    <mergeCell ref="B3:F3"/>
    <mergeCell ref="B4:F4"/>
    <mergeCell ref="B38:F38"/>
  </mergeCells>
  <phoneticPr fontId="34" type="noConversion"/>
  <printOptions horizontalCentered="1"/>
  <pageMargins left="0.45" right="0.45" top="0.75" bottom="0.75" header="0.3" footer="0.3"/>
  <pageSetup scale="61" orientation="landscape" r:id="rId1"/>
  <headerFooter>
    <oddFooter>&amp;R&amp;A</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K42"/>
  <sheetViews>
    <sheetView zoomScale="75" zoomScaleNormal="75" workbookViewId="0">
      <selection activeCell="B3" sqref="B3"/>
    </sheetView>
  </sheetViews>
  <sheetFormatPr defaultColWidth="66.42578125" defaultRowHeight="15.75"/>
  <cols>
    <col min="1" max="1" width="4.140625" style="393" customWidth="1"/>
    <col min="2" max="2" width="48" style="393" customWidth="1"/>
    <col min="3" max="4" width="27.42578125" style="393" customWidth="1"/>
    <col min="5" max="9" width="13.140625" style="393" customWidth="1"/>
    <col min="10" max="10" width="22.42578125" style="393" customWidth="1"/>
    <col min="11" max="11" width="14.7109375" style="393" customWidth="1"/>
    <col min="12" max="16384" width="66.42578125" style="393"/>
  </cols>
  <sheetData>
    <row r="1" spans="1:11">
      <c r="B1" s="571" t="str">
        <f ca="1">'Summary Submission Cover Sheet'!$D$15&amp;" "&amp;"AFS and HTM Securities Worksheet 4: "&amp;'Summary Submission Cover Sheet'!$D$12&amp;" in "&amp;'Summary Submission Cover Sheet'!B20</f>
        <v>Bank AFS and HTM Securities Worksheet 4:  in Baseline</v>
      </c>
      <c r="C1" s="571"/>
      <c r="D1" s="571"/>
      <c r="E1" s="571"/>
      <c r="F1" s="571"/>
      <c r="G1" s="571"/>
      <c r="H1" s="571"/>
      <c r="I1" s="571"/>
      <c r="J1" s="571"/>
      <c r="K1" s="571"/>
    </row>
    <row r="3" spans="1:11" s="397" customFormat="1" ht="15">
      <c r="B3" s="394" t="s">
        <v>170</v>
      </c>
      <c r="C3" s="396"/>
      <c r="D3" s="396"/>
      <c r="E3" s="396"/>
      <c r="F3" s="396"/>
      <c r="G3" s="396"/>
      <c r="H3" s="396"/>
      <c r="I3" s="396"/>
      <c r="J3" s="396"/>
      <c r="K3" s="396"/>
    </row>
    <row r="4" spans="1:11" s="449" customFormat="1" ht="3.75" customHeight="1">
      <c r="B4" s="394"/>
      <c r="C4" s="450"/>
      <c r="D4" s="450"/>
      <c r="E4" s="450"/>
      <c r="F4" s="450"/>
      <c r="G4" s="450"/>
      <c r="H4" s="450"/>
      <c r="I4" s="451"/>
      <c r="J4" s="451"/>
      <c r="K4" s="451"/>
    </row>
    <row r="5" spans="1:11" s="397" customFormat="1" ht="33" customHeight="1">
      <c r="B5" s="606" t="s">
        <v>171</v>
      </c>
      <c r="C5" s="607"/>
      <c r="D5" s="607"/>
      <c r="E5" s="607"/>
      <c r="F5" s="607"/>
      <c r="G5" s="607"/>
      <c r="H5" s="607"/>
      <c r="I5" s="607"/>
      <c r="J5" s="607"/>
      <c r="K5" s="607"/>
    </row>
    <row r="6" spans="1:11" s="440" customFormat="1" ht="28.5" customHeight="1">
      <c r="A6" s="439"/>
      <c r="B6" s="437"/>
      <c r="C6" s="437"/>
      <c r="D6" s="437"/>
      <c r="E6" s="601" t="s">
        <v>1105</v>
      </c>
      <c r="F6" s="602"/>
      <c r="G6" s="602"/>
      <c r="H6" s="602"/>
      <c r="I6" s="602"/>
      <c r="J6" s="602"/>
      <c r="K6" s="439"/>
    </row>
    <row r="7" spans="1:11" s="440" customFormat="1" ht="85.5" customHeight="1">
      <c r="A7" s="452"/>
      <c r="B7" s="453"/>
      <c r="C7" s="453"/>
      <c r="D7" s="453"/>
      <c r="E7" s="601" t="s">
        <v>1106</v>
      </c>
      <c r="F7" s="602"/>
      <c r="G7" s="602"/>
      <c r="H7" s="602"/>
      <c r="I7" s="602"/>
      <c r="J7" s="438" t="s">
        <v>0</v>
      </c>
      <c r="K7" s="452"/>
    </row>
    <row r="8" spans="1:11" s="444" customFormat="1" ht="79.5" customHeight="1">
      <c r="A8" s="454"/>
      <c r="B8" s="455" t="s">
        <v>1085</v>
      </c>
      <c r="C8" s="442" t="s">
        <v>1</v>
      </c>
      <c r="D8" s="442" t="s">
        <v>2</v>
      </c>
      <c r="E8" s="402" t="s">
        <v>1087</v>
      </c>
      <c r="F8" s="402" t="s">
        <v>1088</v>
      </c>
      <c r="G8" s="402" t="s">
        <v>1089</v>
      </c>
      <c r="H8" s="402" t="s">
        <v>1090</v>
      </c>
      <c r="I8" s="402" t="s">
        <v>1091</v>
      </c>
      <c r="J8" s="402" t="s">
        <v>3</v>
      </c>
      <c r="K8" s="442" t="s">
        <v>4</v>
      </c>
    </row>
    <row r="9" spans="1:11">
      <c r="A9" s="424">
        <v>1</v>
      </c>
      <c r="B9" s="425" t="s">
        <v>1046</v>
      </c>
      <c r="C9" s="456"/>
      <c r="D9" s="299"/>
      <c r="E9" s="299"/>
      <c r="F9" s="299"/>
      <c r="G9" s="299"/>
      <c r="H9" s="299"/>
      <c r="I9" s="299"/>
      <c r="J9" s="299"/>
      <c r="K9" s="457"/>
    </row>
    <row r="10" spans="1:11">
      <c r="A10" s="427">
        <v>2</v>
      </c>
      <c r="B10" s="425" t="s">
        <v>1047</v>
      </c>
      <c r="C10" s="456"/>
      <c r="D10" s="299"/>
      <c r="E10" s="299"/>
      <c r="F10" s="299"/>
      <c r="G10" s="299"/>
      <c r="H10" s="299"/>
      <c r="I10" s="299"/>
      <c r="J10" s="299"/>
      <c r="K10" s="457"/>
    </row>
    <row r="11" spans="1:11">
      <c r="A11" s="427">
        <v>3</v>
      </c>
      <c r="B11" s="425" t="s">
        <v>1048</v>
      </c>
      <c r="C11" s="456"/>
      <c r="D11" s="299"/>
      <c r="E11" s="299"/>
      <c r="F11" s="299"/>
      <c r="G11" s="299"/>
      <c r="H11" s="299"/>
      <c r="I11" s="299"/>
      <c r="J11" s="299"/>
      <c r="K11" s="457"/>
    </row>
    <row r="12" spans="1:11">
      <c r="A12" s="427">
        <v>4</v>
      </c>
      <c r="B12" s="425" t="s">
        <v>1049</v>
      </c>
      <c r="C12" s="456"/>
      <c r="D12" s="299"/>
      <c r="E12" s="299"/>
      <c r="F12" s="299"/>
      <c r="G12" s="299"/>
      <c r="H12" s="299"/>
      <c r="I12" s="299"/>
      <c r="J12" s="299"/>
      <c r="K12" s="457"/>
    </row>
    <row r="13" spans="1:11">
      <c r="A13" s="427">
        <v>5</v>
      </c>
      <c r="B13" s="425" t="s">
        <v>1050</v>
      </c>
      <c r="C13" s="456"/>
      <c r="D13" s="299"/>
      <c r="E13" s="299"/>
      <c r="F13" s="299"/>
      <c r="G13" s="299"/>
      <c r="H13" s="299"/>
      <c r="I13" s="299"/>
      <c r="J13" s="299"/>
      <c r="K13" s="457"/>
    </row>
    <row r="14" spans="1:11">
      <c r="A14" s="427">
        <v>6</v>
      </c>
      <c r="B14" s="425" t="s">
        <v>1051</v>
      </c>
      <c r="C14" s="456"/>
      <c r="D14" s="299"/>
      <c r="E14" s="299"/>
      <c r="F14" s="299"/>
      <c r="G14" s="299"/>
      <c r="H14" s="299"/>
      <c r="I14" s="299"/>
      <c r="J14" s="299"/>
      <c r="K14" s="457"/>
    </row>
    <row r="15" spans="1:11">
      <c r="A15" s="427">
        <v>7</v>
      </c>
      <c r="B15" s="425" t="s">
        <v>1052</v>
      </c>
      <c r="C15" s="456"/>
      <c r="D15" s="299"/>
      <c r="E15" s="299"/>
      <c r="F15" s="299"/>
      <c r="G15" s="299"/>
      <c r="H15" s="299"/>
      <c r="I15" s="299"/>
      <c r="J15" s="299"/>
      <c r="K15" s="457"/>
    </row>
    <row r="16" spans="1:11">
      <c r="A16" s="427">
        <v>8</v>
      </c>
      <c r="B16" s="430" t="s">
        <v>1053</v>
      </c>
      <c r="C16" s="456"/>
      <c r="D16" s="299"/>
      <c r="E16" s="299"/>
      <c r="F16" s="299"/>
      <c r="G16" s="299"/>
      <c r="H16" s="299"/>
      <c r="I16" s="299"/>
      <c r="J16" s="299"/>
      <c r="K16" s="457"/>
    </row>
    <row r="17" spans="1:11">
      <c r="A17" s="427">
        <v>9</v>
      </c>
      <c r="B17" s="430" t="s">
        <v>1054</v>
      </c>
      <c r="C17" s="456"/>
      <c r="D17" s="299"/>
      <c r="E17" s="299"/>
      <c r="F17" s="299"/>
      <c r="G17" s="299"/>
      <c r="H17" s="299"/>
      <c r="I17" s="299"/>
      <c r="J17" s="299"/>
      <c r="K17" s="457"/>
    </row>
    <row r="18" spans="1:11">
      <c r="A18" s="427">
        <v>10</v>
      </c>
      <c r="B18" s="430" t="s">
        <v>1055</v>
      </c>
      <c r="C18" s="456"/>
      <c r="D18" s="299"/>
      <c r="E18" s="299"/>
      <c r="F18" s="299"/>
      <c r="G18" s="299"/>
      <c r="H18" s="299"/>
      <c r="I18" s="299"/>
      <c r="J18" s="299"/>
      <c r="K18" s="457"/>
    </row>
    <row r="19" spans="1:11">
      <c r="A19" s="427">
        <v>11</v>
      </c>
      <c r="B19" s="430" t="s">
        <v>1056</v>
      </c>
      <c r="C19" s="456"/>
      <c r="D19" s="299"/>
      <c r="E19" s="299"/>
      <c r="F19" s="299"/>
      <c r="G19" s="299"/>
      <c r="H19" s="299"/>
      <c r="I19" s="299"/>
      <c r="J19" s="299"/>
      <c r="K19" s="457"/>
    </row>
    <row r="20" spans="1:11">
      <c r="A20" s="427">
        <v>12</v>
      </c>
      <c r="B20" s="425" t="s">
        <v>1057</v>
      </c>
      <c r="C20" s="456"/>
      <c r="D20" s="299"/>
      <c r="E20" s="299"/>
      <c r="F20" s="299"/>
      <c r="G20" s="299"/>
      <c r="H20" s="299"/>
      <c r="I20" s="299"/>
      <c r="J20" s="299"/>
      <c r="K20" s="457"/>
    </row>
    <row r="21" spans="1:11">
      <c r="A21" s="427">
        <v>13</v>
      </c>
      <c r="B21" s="425" t="s">
        <v>1058</v>
      </c>
      <c r="C21" s="456"/>
      <c r="D21" s="299"/>
      <c r="E21" s="299"/>
      <c r="F21" s="299"/>
      <c r="G21" s="299"/>
      <c r="H21" s="299"/>
      <c r="I21" s="299"/>
      <c r="J21" s="299"/>
      <c r="K21" s="457"/>
    </row>
    <row r="22" spans="1:11">
      <c r="A22" s="427">
        <v>14</v>
      </c>
      <c r="B22" s="425" t="s">
        <v>1059</v>
      </c>
      <c r="C22" s="456"/>
      <c r="D22" s="299"/>
      <c r="E22" s="299"/>
      <c r="F22" s="299"/>
      <c r="G22" s="299"/>
      <c r="H22" s="299"/>
      <c r="I22" s="299"/>
      <c r="J22" s="299"/>
      <c r="K22" s="457"/>
    </row>
    <row r="23" spans="1:11">
      <c r="A23" s="427">
        <v>15</v>
      </c>
      <c r="B23" s="430" t="s">
        <v>1060</v>
      </c>
      <c r="C23" s="456"/>
      <c r="D23" s="299"/>
      <c r="E23" s="299"/>
      <c r="F23" s="299"/>
      <c r="G23" s="299"/>
      <c r="H23" s="299"/>
      <c r="I23" s="299"/>
      <c r="J23" s="299"/>
      <c r="K23" s="457"/>
    </row>
    <row r="24" spans="1:11">
      <c r="A24" s="427">
        <v>16</v>
      </c>
      <c r="B24" s="430" t="s">
        <v>1061</v>
      </c>
      <c r="C24" s="456"/>
      <c r="D24" s="299"/>
      <c r="E24" s="299"/>
      <c r="F24" s="299"/>
      <c r="G24" s="299"/>
      <c r="H24" s="299"/>
      <c r="I24" s="299"/>
      <c r="J24" s="299"/>
      <c r="K24" s="457"/>
    </row>
    <row r="25" spans="1:11">
      <c r="A25" s="427">
        <v>17</v>
      </c>
      <c r="B25" s="430" t="s">
        <v>1062</v>
      </c>
      <c r="C25" s="456"/>
      <c r="D25" s="299"/>
      <c r="E25" s="299"/>
      <c r="F25" s="299"/>
      <c r="G25" s="299"/>
      <c r="H25" s="299"/>
      <c r="I25" s="299"/>
      <c r="J25" s="299"/>
      <c r="K25" s="457"/>
    </row>
    <row r="26" spans="1:11">
      <c r="A26" s="427">
        <v>18</v>
      </c>
      <c r="B26" s="430" t="s">
        <v>1063</v>
      </c>
      <c r="C26" s="456"/>
      <c r="D26" s="299"/>
      <c r="E26" s="299"/>
      <c r="F26" s="299"/>
      <c r="G26" s="299"/>
      <c r="H26" s="299"/>
      <c r="I26" s="299"/>
      <c r="J26" s="299"/>
      <c r="K26" s="457"/>
    </row>
    <row r="27" spans="1:11">
      <c r="A27" s="427">
        <v>19</v>
      </c>
      <c r="B27" s="430" t="s">
        <v>1024</v>
      </c>
      <c r="C27" s="456"/>
      <c r="D27" s="299"/>
      <c r="E27" s="299"/>
      <c r="F27" s="299"/>
      <c r="G27" s="299"/>
      <c r="H27" s="299"/>
      <c r="I27" s="299"/>
      <c r="J27" s="299"/>
      <c r="K27" s="457"/>
    </row>
    <row r="28" spans="1:11">
      <c r="A28" s="427">
        <v>20</v>
      </c>
      <c r="B28" s="430" t="s">
        <v>1064</v>
      </c>
      <c r="C28" s="456"/>
      <c r="D28" s="299"/>
      <c r="E28" s="299"/>
      <c r="F28" s="299"/>
      <c r="G28" s="299"/>
      <c r="H28" s="299"/>
      <c r="I28" s="299"/>
      <c r="J28" s="299"/>
      <c r="K28" s="457"/>
    </row>
    <row r="29" spans="1:11">
      <c r="A29" s="427">
        <v>21</v>
      </c>
      <c r="B29" s="430" t="s">
        <v>1065</v>
      </c>
      <c r="C29" s="456"/>
      <c r="D29" s="299"/>
      <c r="E29" s="299"/>
      <c r="F29" s="299"/>
      <c r="G29" s="299"/>
      <c r="H29" s="299"/>
      <c r="I29" s="299"/>
      <c r="J29" s="299"/>
      <c r="K29" s="457"/>
    </row>
    <row r="30" spans="1:11">
      <c r="A30" s="427">
        <v>22</v>
      </c>
      <c r="B30" s="430" t="s">
        <v>1066</v>
      </c>
      <c r="C30" s="456"/>
      <c r="D30" s="299"/>
      <c r="E30" s="299"/>
      <c r="F30" s="299"/>
      <c r="G30" s="299"/>
      <c r="H30" s="299"/>
      <c r="I30" s="299"/>
      <c r="J30" s="299"/>
      <c r="K30" s="457"/>
    </row>
    <row r="31" spans="1:11">
      <c r="A31" s="427">
        <v>23</v>
      </c>
      <c r="B31" s="430" t="s">
        <v>1067</v>
      </c>
      <c r="C31" s="456"/>
      <c r="D31" s="299"/>
      <c r="E31" s="299"/>
      <c r="F31" s="299"/>
      <c r="G31" s="299"/>
      <c r="H31" s="299"/>
      <c r="I31" s="299"/>
      <c r="J31" s="299"/>
      <c r="K31" s="457"/>
    </row>
    <row r="32" spans="1:11">
      <c r="A32" s="427">
        <v>24</v>
      </c>
      <c r="B32" s="425" t="s">
        <v>1068</v>
      </c>
      <c r="C32" s="456"/>
      <c r="D32" s="299"/>
      <c r="E32" s="299"/>
      <c r="F32" s="299"/>
      <c r="G32" s="299"/>
      <c r="H32" s="299"/>
      <c r="I32" s="299"/>
      <c r="J32" s="299"/>
      <c r="K32" s="457"/>
    </row>
    <row r="33" spans="1:11">
      <c r="A33" s="427">
        <v>25</v>
      </c>
      <c r="B33" s="425" t="s">
        <v>1069</v>
      </c>
      <c r="C33" s="456"/>
      <c r="D33" s="299"/>
      <c r="E33" s="299"/>
      <c r="F33" s="299"/>
      <c r="G33" s="299"/>
      <c r="H33" s="299"/>
      <c r="I33" s="299"/>
      <c r="J33" s="299"/>
      <c r="K33" s="457"/>
    </row>
    <row r="34" spans="1:11">
      <c r="A34" s="427">
        <v>26</v>
      </c>
      <c r="B34" s="425" t="s">
        <v>1070</v>
      </c>
      <c r="C34" s="456"/>
      <c r="D34" s="299"/>
      <c r="E34" s="299"/>
      <c r="F34" s="299"/>
      <c r="G34" s="299"/>
      <c r="H34" s="299"/>
      <c r="I34" s="299"/>
      <c r="J34" s="299"/>
      <c r="K34" s="457"/>
    </row>
    <row r="35" spans="1:11">
      <c r="A35" s="427">
        <v>27</v>
      </c>
      <c r="B35" s="425" t="s">
        <v>1071</v>
      </c>
      <c r="C35" s="456"/>
      <c r="D35" s="299"/>
      <c r="E35" s="299"/>
      <c r="F35" s="299"/>
      <c r="G35" s="299"/>
      <c r="H35" s="299"/>
      <c r="I35" s="299"/>
      <c r="J35" s="299"/>
      <c r="K35" s="457"/>
    </row>
    <row r="36" spans="1:11">
      <c r="A36" s="427">
        <v>28</v>
      </c>
      <c r="B36" s="425" t="s">
        <v>1072</v>
      </c>
      <c r="C36" s="456"/>
      <c r="D36" s="299"/>
      <c r="E36" s="299"/>
      <c r="F36" s="299"/>
      <c r="G36" s="299"/>
      <c r="H36" s="299"/>
      <c r="I36" s="299"/>
      <c r="J36" s="299"/>
      <c r="K36" s="457"/>
    </row>
    <row r="37" spans="1:11">
      <c r="A37" s="427">
        <v>29</v>
      </c>
      <c r="B37" s="425" t="s">
        <v>1073</v>
      </c>
      <c r="C37" s="456"/>
      <c r="D37" s="299"/>
      <c r="E37" s="299"/>
      <c r="F37" s="299"/>
      <c r="G37" s="299"/>
      <c r="H37" s="299"/>
      <c r="I37" s="299"/>
      <c r="J37" s="299"/>
      <c r="K37" s="457"/>
    </row>
    <row r="38" spans="1:11">
      <c r="A38" s="445">
        <v>30</v>
      </c>
      <c r="B38" s="425" t="s">
        <v>1074</v>
      </c>
      <c r="C38" s="458"/>
      <c r="D38" s="459"/>
      <c r="E38" s="459"/>
      <c r="F38" s="459"/>
      <c r="G38" s="459"/>
      <c r="H38" s="459"/>
      <c r="I38" s="459"/>
      <c r="J38" s="459"/>
      <c r="K38" s="460"/>
    </row>
    <row r="39" spans="1:11" ht="15.75" customHeight="1">
      <c r="A39" s="461"/>
      <c r="B39" s="609" t="s">
        <v>1075</v>
      </c>
      <c r="C39" s="596"/>
      <c r="D39" s="596"/>
      <c r="E39" s="596"/>
      <c r="F39" s="596"/>
      <c r="G39" s="596"/>
      <c r="H39" s="596"/>
      <c r="I39" s="596"/>
      <c r="J39" s="596"/>
    </row>
    <row r="40" spans="1:11" ht="15.75" customHeight="1">
      <c r="B40" s="596" t="s">
        <v>1095</v>
      </c>
      <c r="C40" s="596"/>
      <c r="D40" s="596"/>
      <c r="E40" s="596"/>
      <c r="F40" s="596"/>
      <c r="G40" s="596"/>
      <c r="H40" s="596"/>
      <c r="I40" s="596"/>
      <c r="J40" s="596"/>
      <c r="K40" s="596"/>
    </row>
    <row r="41" spans="1:11" ht="15.75" customHeight="1">
      <c r="B41" s="462"/>
      <c r="C41" s="462"/>
      <c r="D41" s="462"/>
      <c r="E41" s="462"/>
      <c r="F41" s="462"/>
      <c r="G41" s="462"/>
      <c r="H41" s="462"/>
      <c r="I41" s="462"/>
      <c r="J41" s="462"/>
    </row>
    <row r="42" spans="1:11" s="463" customFormat="1" ht="15.75" customHeight="1">
      <c r="B42" s="436"/>
      <c r="C42" s="436"/>
      <c r="D42" s="436"/>
      <c r="E42" s="436"/>
      <c r="F42" s="436"/>
      <c r="G42" s="436"/>
      <c r="H42" s="436"/>
      <c r="I42" s="436"/>
      <c r="J42" s="436"/>
    </row>
  </sheetData>
  <mergeCells count="6">
    <mergeCell ref="B40:K40"/>
    <mergeCell ref="B5:K5"/>
    <mergeCell ref="B1:K1"/>
    <mergeCell ref="E6:J6"/>
    <mergeCell ref="E7:I7"/>
    <mergeCell ref="B39:J39"/>
  </mergeCells>
  <phoneticPr fontId="34" type="noConversion"/>
  <printOptions horizontalCentered="1"/>
  <pageMargins left="0.45" right="0.45" top="0.75" bottom="0.75" header="0.3" footer="0.3"/>
  <pageSetup scale="61" orientation="landscape" r:id="rId1"/>
  <headerFooter>
    <oddFooter>&amp;R&amp;A</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AF27"/>
  <sheetViews>
    <sheetView topLeftCell="A13" workbookViewId="0">
      <selection activeCell="B14" sqref="B14"/>
    </sheetView>
  </sheetViews>
  <sheetFormatPr defaultRowHeight="15"/>
  <cols>
    <col min="1" max="1" width="3.5703125" style="465" customWidth="1"/>
    <col min="2" max="2" width="24.85546875" style="465" customWidth="1"/>
    <col min="3" max="3" width="12.28515625" style="465" customWidth="1"/>
    <col min="4" max="4" width="9.42578125" style="465" bestFit="1" customWidth="1"/>
    <col min="5" max="8" width="9.140625" style="465"/>
    <col min="9" max="9" width="4.42578125" style="465" customWidth="1"/>
    <col min="10" max="16384" width="9.140625" style="465"/>
  </cols>
  <sheetData>
    <row r="1" spans="1:32" ht="15.75" customHeight="1">
      <c r="A1" s="571" t="str">
        <f ca="1">'Summary Submission Cover Sheet'!$D$15&amp;" "&amp;"Trading, PE &amp; Other Fair Value Exposures: "&amp;'Summary Submission Cover Sheet'!$D$12&amp;" in "&amp;'Summary Submission Cover Sheet'!B20</f>
        <v>Bank Trading, PE &amp; Other Fair Value Exposures:  in Baseline</v>
      </c>
      <c r="B1" s="571"/>
      <c r="C1" s="571"/>
      <c r="D1" s="571"/>
      <c r="E1" s="571"/>
      <c r="F1" s="571"/>
      <c r="G1" s="571"/>
      <c r="H1" s="571"/>
      <c r="I1" s="571"/>
      <c r="J1" s="464"/>
      <c r="K1" s="464"/>
      <c r="L1" s="464"/>
      <c r="M1" s="464"/>
      <c r="N1" s="464"/>
      <c r="O1" s="464"/>
      <c r="P1" s="464"/>
      <c r="Q1" s="464"/>
      <c r="R1" s="464"/>
      <c r="S1" s="464"/>
      <c r="T1" s="464"/>
      <c r="U1" s="464"/>
      <c r="V1" s="464"/>
      <c r="W1" s="464"/>
      <c r="X1" s="464"/>
      <c r="Y1" s="464"/>
      <c r="Z1" s="464"/>
      <c r="AA1" s="464"/>
      <c r="AB1" s="464"/>
      <c r="AC1" s="464"/>
      <c r="AD1" s="464"/>
      <c r="AE1" s="464"/>
      <c r="AF1" s="464"/>
    </row>
    <row r="2" spans="1:32" s="466" customFormat="1" ht="15.75" customHeight="1">
      <c r="B2" s="467" t="s">
        <v>172</v>
      </c>
      <c r="F2" s="465"/>
      <c r="G2" s="465"/>
      <c r="H2" s="465"/>
      <c r="I2" s="465"/>
      <c r="J2" s="465"/>
      <c r="K2" s="465"/>
      <c r="L2" s="465"/>
      <c r="M2" s="465"/>
    </row>
    <row r="4" spans="1:32">
      <c r="B4" s="468" t="s">
        <v>5</v>
      </c>
      <c r="F4" s="469"/>
      <c r="G4" s="469"/>
      <c r="H4" s="469"/>
      <c r="I4" s="469"/>
      <c r="J4" s="469"/>
      <c r="K4" s="469"/>
      <c r="L4" s="469"/>
      <c r="M4" s="469"/>
    </row>
    <row r="5" spans="1:32" s="469" customFormat="1" ht="30" customHeight="1">
      <c r="C5" s="470" t="s">
        <v>6</v>
      </c>
      <c r="F5" s="465"/>
      <c r="G5" s="465"/>
      <c r="H5" s="465"/>
      <c r="I5" s="465"/>
      <c r="J5" s="465"/>
      <c r="K5" s="465"/>
      <c r="L5" s="465"/>
      <c r="M5" s="465"/>
    </row>
    <row r="6" spans="1:32" ht="15" customHeight="1">
      <c r="A6" s="471">
        <v>1</v>
      </c>
      <c r="B6" s="465" t="s">
        <v>7</v>
      </c>
      <c r="C6" s="354"/>
    </row>
    <row r="7" spans="1:32" ht="15" customHeight="1">
      <c r="A7" s="471">
        <f>A6+1</f>
        <v>2</v>
      </c>
      <c r="B7" s="465" t="s">
        <v>8</v>
      </c>
      <c r="C7" s="354"/>
      <c r="E7" s="472"/>
    </row>
    <row r="8" spans="1:32" ht="15" customHeight="1">
      <c r="A8" s="471">
        <f t="shared" ref="A8:A13" si="0">A7+1</f>
        <v>3</v>
      </c>
      <c r="B8" s="465" t="s">
        <v>9</v>
      </c>
      <c r="C8" s="354"/>
    </row>
    <row r="9" spans="1:32" ht="15" customHeight="1">
      <c r="A9" s="471">
        <f t="shared" si="0"/>
        <v>4</v>
      </c>
      <c r="B9" s="465" t="s">
        <v>738</v>
      </c>
      <c r="C9" s="354"/>
    </row>
    <row r="10" spans="1:32" ht="15" customHeight="1">
      <c r="A10" s="471">
        <f t="shared" si="0"/>
        <v>5</v>
      </c>
      <c r="B10" s="465" t="s">
        <v>10</v>
      </c>
      <c r="C10" s="354"/>
    </row>
    <row r="11" spans="1:32" ht="15" customHeight="1">
      <c r="A11" s="471">
        <f t="shared" si="0"/>
        <v>6</v>
      </c>
      <c r="B11" s="465" t="s">
        <v>11</v>
      </c>
      <c r="C11" s="354"/>
    </row>
    <row r="12" spans="1:32" ht="15" customHeight="1">
      <c r="A12" s="471">
        <f t="shared" si="0"/>
        <v>7</v>
      </c>
      <c r="B12" s="465" t="s">
        <v>12</v>
      </c>
      <c r="C12" s="354"/>
    </row>
    <row r="13" spans="1:32" ht="15" customHeight="1">
      <c r="A13" s="471">
        <f t="shared" si="0"/>
        <v>8</v>
      </c>
      <c r="B13" s="465" t="s">
        <v>13</v>
      </c>
      <c r="C13" s="354"/>
    </row>
    <row r="14" spans="1:32" ht="15" customHeight="1">
      <c r="A14" s="471">
        <f>A13+1</f>
        <v>9</v>
      </c>
      <c r="B14" s="473" t="s">
        <v>968</v>
      </c>
      <c r="C14" s="474">
        <f>SUM(C6:C13)</f>
        <v>0</v>
      </c>
      <c r="F14" s="475"/>
      <c r="G14" s="475"/>
      <c r="H14" s="475"/>
      <c r="I14" s="475"/>
      <c r="J14" s="475"/>
      <c r="K14" s="475"/>
      <c r="L14" s="475"/>
      <c r="M14" s="475"/>
    </row>
    <row r="16" spans="1:32" s="475" customFormat="1" ht="18.75">
      <c r="B16" s="468" t="s">
        <v>14</v>
      </c>
      <c r="F16" s="465"/>
      <c r="G16" s="465"/>
      <c r="H16" s="465"/>
      <c r="I16" s="465"/>
      <c r="J16" s="465"/>
      <c r="K16" s="465"/>
      <c r="L16" s="465"/>
      <c r="M16" s="465"/>
    </row>
    <row r="17" spans="1:9" ht="15" customHeight="1">
      <c r="A17" s="471">
        <f>A14+1</f>
        <v>10</v>
      </c>
      <c r="B17" s="465" t="s">
        <v>15</v>
      </c>
      <c r="C17" s="354"/>
    </row>
    <row r="18" spans="1:9" ht="15" customHeight="1">
      <c r="A18" s="471">
        <f>A17+1</f>
        <v>11</v>
      </c>
      <c r="B18" s="465" t="s">
        <v>16</v>
      </c>
      <c r="C18" s="354"/>
    </row>
    <row r="19" spans="1:9">
      <c r="A19" s="471">
        <f>A18+1</f>
        <v>12</v>
      </c>
      <c r="B19" s="469" t="s">
        <v>17</v>
      </c>
      <c r="C19" s="354"/>
    </row>
    <row r="20" spans="1:9">
      <c r="A20" s="471"/>
      <c r="B20" s="469"/>
      <c r="C20" s="476"/>
    </row>
    <row r="21" spans="1:9">
      <c r="A21" s="471"/>
      <c r="B21" s="469"/>
      <c r="C21" s="476"/>
    </row>
    <row r="23" spans="1:9" ht="15" customHeight="1">
      <c r="B23" s="477" t="s">
        <v>18</v>
      </c>
      <c r="C23" s="478"/>
      <c r="D23" s="478"/>
      <c r="E23" s="478"/>
      <c r="F23" s="478"/>
      <c r="G23" s="478"/>
      <c r="H23" s="478"/>
      <c r="I23" s="479"/>
    </row>
    <row r="24" spans="1:9" ht="15" customHeight="1">
      <c r="B24" s="480" t="s">
        <v>19</v>
      </c>
      <c r="C24" s="481"/>
      <c r="D24" s="481"/>
      <c r="E24" s="481"/>
      <c r="F24" s="481"/>
      <c r="G24" s="481"/>
      <c r="H24" s="481"/>
      <c r="I24" s="482"/>
    </row>
    <row r="25" spans="1:9" ht="15" customHeight="1">
      <c r="B25" s="483"/>
      <c r="C25" s="481"/>
      <c r="D25" s="481"/>
      <c r="E25" s="481"/>
      <c r="F25" s="481"/>
      <c r="G25" s="481"/>
      <c r="H25" s="481"/>
      <c r="I25" s="482"/>
    </row>
    <row r="26" spans="1:9" ht="15" customHeight="1">
      <c r="B26" s="483" t="s">
        <v>20</v>
      </c>
      <c r="C26" s="481"/>
      <c r="D26" s="481"/>
      <c r="E26" s="481"/>
      <c r="F26" s="481"/>
      <c r="G26" s="481"/>
      <c r="H26" s="481"/>
      <c r="I26" s="482"/>
    </row>
    <row r="27" spans="1:9" ht="15" customHeight="1">
      <c r="B27" s="484" t="s">
        <v>21</v>
      </c>
      <c r="C27" s="485"/>
      <c r="D27" s="485"/>
      <c r="E27" s="485"/>
      <c r="F27" s="485"/>
      <c r="G27" s="485"/>
      <c r="H27" s="485"/>
      <c r="I27" s="486"/>
    </row>
  </sheetData>
  <protectedRanges>
    <protectedRange sqref="C6:C13 C17:C21" name="Trading"/>
  </protectedRanges>
  <mergeCells count="1">
    <mergeCell ref="A1:I1"/>
  </mergeCells>
  <phoneticPr fontId="34" type="noConversion"/>
  <printOptions horizontalCentered="1"/>
  <pageMargins left="0.7" right="0.7" top="0.75" bottom="0.75" header="0.3" footer="0.3"/>
  <pageSetup orientation="landscape" r:id="rId1"/>
  <headerFooter>
    <oddFooter>&amp;R&amp;A</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D12"/>
  <sheetViews>
    <sheetView workbookViewId="0">
      <selection activeCell="B15" sqref="B15"/>
    </sheetView>
  </sheetViews>
  <sheetFormatPr defaultRowHeight="15"/>
  <cols>
    <col min="1" max="1" width="3.5703125" style="357" customWidth="1"/>
    <col min="2" max="2" width="70.5703125" customWidth="1"/>
    <col min="3" max="3" width="16.85546875" customWidth="1"/>
    <col min="4" max="4" width="4" customWidth="1"/>
  </cols>
  <sheetData>
    <row r="1" spans="1:4" ht="15.75">
      <c r="B1" s="571" t="str">
        <f ca="1">'Summary Submission Cover Sheet'!$D$15&amp;" "&amp;"CCR Losses Submission Worksheet: "&amp;'Summary Submission Cover Sheet'!$D$12&amp;" in "&amp;'Summary Submission Cover Sheet'!B20</f>
        <v>Bank CCR Losses Submission Worksheet:  in Baseline</v>
      </c>
      <c r="C1" s="571"/>
      <c r="D1" s="571"/>
    </row>
    <row r="3" spans="1:4" ht="30" customHeight="1">
      <c r="B3" s="487" t="s">
        <v>22</v>
      </c>
      <c r="C3" s="488"/>
    </row>
    <row r="4" spans="1:4">
      <c r="A4" s="357">
        <v>1</v>
      </c>
      <c r="B4" s="384" t="s">
        <v>23</v>
      </c>
      <c r="C4" s="354"/>
    </row>
    <row r="5" spans="1:4">
      <c r="B5" s="384"/>
      <c r="C5" s="366"/>
    </row>
    <row r="6" spans="1:4">
      <c r="A6" s="357">
        <v>2</v>
      </c>
      <c r="B6" s="384" t="s">
        <v>24</v>
      </c>
      <c r="C6" s="354"/>
    </row>
    <row r="7" spans="1:4">
      <c r="A7" s="357">
        <v>3</v>
      </c>
      <c r="B7" s="384" t="s">
        <v>25</v>
      </c>
      <c r="C7" s="354"/>
    </row>
    <row r="8" spans="1:4">
      <c r="B8" s="489"/>
      <c r="C8" s="366"/>
    </row>
    <row r="9" spans="1:4">
      <c r="A9" s="357">
        <v>4</v>
      </c>
      <c r="B9" s="384" t="s">
        <v>26</v>
      </c>
      <c r="C9" s="354"/>
      <c r="D9" s="490"/>
    </row>
    <row r="10" spans="1:4">
      <c r="A10" s="357">
        <v>5</v>
      </c>
      <c r="B10" s="491" t="s">
        <v>27</v>
      </c>
      <c r="C10" s="354"/>
    </row>
    <row r="11" spans="1:4">
      <c r="A11" s="357">
        <v>6</v>
      </c>
      <c r="B11" s="491" t="s">
        <v>28</v>
      </c>
      <c r="C11" s="354"/>
    </row>
    <row r="12" spans="1:4">
      <c r="B12" s="492" t="s">
        <v>29</v>
      </c>
      <c r="C12" s="493" t="b">
        <f>(C9)=(C10+C11)</f>
        <v>1</v>
      </c>
    </row>
  </sheetData>
  <protectedRanges>
    <protectedRange sqref="C4 C6:C7 C9:C11" name="CCR"/>
  </protectedRanges>
  <mergeCells count="1">
    <mergeCell ref="B1:D1"/>
  </mergeCells>
  <phoneticPr fontId="34" type="noConversion"/>
  <printOptions horizontalCentered="1"/>
  <pageMargins left="0.7" right="0.7" top="0.75" bottom="0.75" header="0.3" footer="0.3"/>
  <pageSetup orientation="landscape" r:id="rId1"/>
  <headerFooter>
    <oddFooter>&amp;R&amp;A</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1:AE21"/>
  <sheetViews>
    <sheetView workbookViewId="0">
      <selection activeCell="B3" sqref="B3:P5"/>
    </sheetView>
  </sheetViews>
  <sheetFormatPr defaultRowHeight="15.75"/>
  <cols>
    <col min="1" max="1" width="4.140625" style="152" customWidth="1"/>
    <col min="2" max="2" width="16.7109375" style="152" customWidth="1"/>
    <col min="3" max="3" width="14.7109375" style="500" customWidth="1"/>
    <col min="4" max="16" width="14.7109375" style="152" customWidth="1"/>
    <col min="17" max="16384" width="9.140625" style="152"/>
  </cols>
  <sheetData>
    <row r="1" spans="1:31" s="393" customFormat="1" ht="19.5" customHeight="1">
      <c r="B1" s="571" t="str">
        <f ca="1">'Summary Submission Cover Sheet'!$D$15&amp;" "&amp;"Summary of Scenario Inputs Contributing to Bank Operational Loss Projection: "&amp;'Summary Submission Cover Sheet'!$D$12&amp;" in "&amp;'Summary Submission Cover Sheet'!B20</f>
        <v>Bank Summary of Scenario Inputs Contributing to Bank Operational Loss Projection:  in Baseline</v>
      </c>
      <c r="C1" s="571"/>
      <c r="D1" s="571"/>
      <c r="E1" s="571"/>
      <c r="F1" s="571"/>
      <c r="G1" s="571"/>
      <c r="H1" s="571"/>
      <c r="I1" s="571"/>
      <c r="J1" s="571"/>
      <c r="K1" s="571"/>
      <c r="L1" s="571"/>
      <c r="M1" s="571"/>
      <c r="N1" s="571"/>
      <c r="O1" s="571"/>
      <c r="P1" s="571"/>
      <c r="Q1" s="494"/>
      <c r="R1" s="494"/>
      <c r="S1" s="494"/>
      <c r="T1" s="494"/>
      <c r="U1" s="494"/>
      <c r="V1" s="494"/>
      <c r="W1" s="494"/>
      <c r="X1" s="494"/>
      <c r="Y1" s="494"/>
      <c r="Z1" s="494"/>
      <c r="AA1" s="494"/>
      <c r="AB1" s="494"/>
      <c r="AC1" s="494"/>
      <c r="AD1" s="494"/>
      <c r="AE1" s="494"/>
    </row>
    <row r="2" spans="1:31" s="393" customForma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row>
    <row r="3" spans="1:31" ht="15" customHeight="1">
      <c r="B3" s="621" t="s">
        <v>173</v>
      </c>
      <c r="C3" s="621"/>
      <c r="D3" s="621"/>
      <c r="E3" s="621"/>
      <c r="F3" s="621"/>
      <c r="G3" s="621"/>
      <c r="H3" s="621"/>
      <c r="I3" s="621"/>
      <c r="J3" s="621"/>
      <c r="K3" s="621"/>
      <c r="L3" s="621"/>
      <c r="M3" s="621"/>
      <c r="N3" s="621"/>
      <c r="O3" s="621"/>
      <c r="P3" s="621"/>
    </row>
    <row r="4" spans="1:31">
      <c r="B4" s="621"/>
      <c r="C4" s="621"/>
      <c r="D4" s="621"/>
      <c r="E4" s="621"/>
      <c r="F4" s="621"/>
      <c r="G4" s="621"/>
      <c r="H4" s="621"/>
      <c r="I4" s="621"/>
      <c r="J4" s="621"/>
      <c r="K4" s="621"/>
      <c r="L4" s="621"/>
      <c r="M4" s="621"/>
      <c r="N4" s="621"/>
      <c r="O4" s="621"/>
      <c r="P4" s="621"/>
    </row>
    <row r="5" spans="1:31">
      <c r="B5" s="621"/>
      <c r="C5" s="621"/>
      <c r="D5" s="621"/>
      <c r="E5" s="621"/>
      <c r="F5" s="621"/>
      <c r="G5" s="621"/>
      <c r="H5" s="621"/>
      <c r="I5" s="621"/>
      <c r="J5" s="621"/>
      <c r="K5" s="621"/>
      <c r="L5" s="621"/>
      <c r="M5" s="621"/>
      <c r="N5" s="621"/>
      <c r="O5" s="621"/>
      <c r="P5" s="621"/>
    </row>
    <row r="6" spans="1:31">
      <c r="B6" s="495"/>
      <c r="C6" s="495"/>
      <c r="D6" s="495"/>
      <c r="E6" s="495"/>
      <c r="F6" s="495"/>
      <c r="G6" s="495"/>
      <c r="H6" s="495"/>
      <c r="I6" s="495"/>
      <c r="J6" s="495"/>
    </row>
    <row r="7" spans="1:31" ht="35.25" customHeight="1">
      <c r="B7" s="496" t="s">
        <v>30</v>
      </c>
      <c r="C7" s="497" t="s">
        <v>31</v>
      </c>
      <c r="D7" s="497"/>
      <c r="E7" s="497"/>
      <c r="F7" s="497"/>
      <c r="G7" s="498" t="s">
        <v>32</v>
      </c>
      <c r="H7" s="498"/>
      <c r="I7" s="498" t="s">
        <v>33</v>
      </c>
      <c r="J7" s="498"/>
      <c r="K7" s="498" t="s">
        <v>34</v>
      </c>
      <c r="L7" s="498"/>
      <c r="M7" s="498" t="s">
        <v>35</v>
      </c>
      <c r="N7" s="498"/>
      <c r="O7" s="622"/>
      <c r="P7" s="622"/>
    </row>
    <row r="8" spans="1:31">
      <c r="B8" s="499"/>
      <c r="C8" s="610"/>
      <c r="D8" s="613"/>
      <c r="E8" s="613"/>
      <c r="F8" s="611"/>
      <c r="G8" s="610"/>
      <c r="H8" s="611"/>
      <c r="I8" s="610"/>
      <c r="J8" s="611"/>
      <c r="K8" s="610"/>
      <c r="L8" s="611"/>
      <c r="M8" s="610"/>
      <c r="N8" s="611"/>
      <c r="O8" s="610"/>
      <c r="P8" s="611"/>
    </row>
    <row r="9" spans="1:31">
      <c r="B9" s="499"/>
      <c r="C9" s="610"/>
      <c r="D9" s="613"/>
      <c r="E9" s="613"/>
      <c r="F9" s="611"/>
      <c r="G9" s="610"/>
      <c r="H9" s="611"/>
      <c r="I9" s="610"/>
      <c r="J9" s="611"/>
      <c r="K9" s="610"/>
      <c r="L9" s="611"/>
      <c r="M9" s="610"/>
      <c r="N9" s="611"/>
      <c r="O9" s="610"/>
      <c r="P9" s="611"/>
    </row>
    <row r="10" spans="1:31">
      <c r="B10" s="499"/>
      <c r="C10" s="610"/>
      <c r="D10" s="613"/>
      <c r="E10" s="613"/>
      <c r="F10" s="611"/>
      <c r="G10" s="610"/>
      <c r="H10" s="611"/>
      <c r="I10" s="610"/>
      <c r="J10" s="611"/>
      <c r="K10" s="610"/>
      <c r="L10" s="611"/>
      <c r="M10" s="610"/>
      <c r="N10" s="611"/>
      <c r="O10" s="610"/>
      <c r="P10" s="611"/>
    </row>
    <row r="11" spans="1:31">
      <c r="B11" s="499"/>
      <c r="C11" s="610"/>
      <c r="D11" s="613"/>
      <c r="E11" s="613"/>
      <c r="F11" s="611"/>
      <c r="G11" s="610"/>
      <c r="H11" s="611"/>
      <c r="I11" s="610"/>
      <c r="J11" s="611"/>
      <c r="K11" s="610"/>
      <c r="L11" s="611"/>
      <c r="M11" s="610"/>
      <c r="N11" s="611"/>
      <c r="O11" s="610"/>
      <c r="P11" s="611"/>
    </row>
    <row r="12" spans="1:31">
      <c r="B12" s="499"/>
      <c r="C12" s="610"/>
      <c r="D12" s="613"/>
      <c r="E12" s="613"/>
      <c r="F12" s="611"/>
      <c r="G12" s="610"/>
      <c r="H12" s="611"/>
      <c r="I12" s="610"/>
      <c r="J12" s="611"/>
      <c r="K12" s="610"/>
      <c r="L12" s="611"/>
      <c r="M12" s="610"/>
      <c r="N12" s="611"/>
      <c r="O12" s="610"/>
      <c r="P12" s="611"/>
    </row>
    <row r="13" spans="1:31">
      <c r="B13" s="499"/>
      <c r="C13" s="610"/>
      <c r="D13" s="613"/>
      <c r="E13" s="613"/>
      <c r="F13" s="611"/>
      <c r="G13" s="610"/>
      <c r="H13" s="611"/>
      <c r="I13" s="610"/>
      <c r="J13" s="611"/>
      <c r="K13" s="610"/>
      <c r="L13" s="611"/>
      <c r="M13" s="610"/>
      <c r="N13" s="611"/>
      <c r="O13" s="610"/>
      <c r="P13" s="611"/>
    </row>
    <row r="14" spans="1:31">
      <c r="B14" s="499"/>
      <c r="C14" s="610"/>
      <c r="D14" s="613"/>
      <c r="E14" s="613"/>
      <c r="F14" s="611"/>
      <c r="G14" s="610"/>
      <c r="H14" s="611"/>
      <c r="I14" s="610"/>
      <c r="J14" s="611"/>
      <c r="K14" s="610"/>
      <c r="L14" s="611"/>
      <c r="M14" s="610"/>
      <c r="N14" s="611"/>
      <c r="O14" s="610"/>
      <c r="P14" s="611"/>
    </row>
    <row r="15" spans="1:31">
      <c r="B15" s="499"/>
      <c r="C15" s="610"/>
      <c r="D15" s="613"/>
      <c r="E15" s="613"/>
      <c r="F15" s="611"/>
      <c r="G15" s="610"/>
      <c r="H15" s="611"/>
      <c r="I15" s="610"/>
      <c r="J15" s="611"/>
      <c r="K15" s="610"/>
      <c r="L15" s="611"/>
      <c r="M15" s="610"/>
      <c r="N15" s="611"/>
      <c r="O15" s="610"/>
      <c r="P15" s="611"/>
    </row>
    <row r="16" spans="1:31">
      <c r="B16" s="499"/>
      <c r="C16" s="610"/>
      <c r="D16" s="613"/>
      <c r="E16" s="613"/>
      <c r="F16" s="611"/>
      <c r="G16" s="610"/>
      <c r="H16" s="611"/>
      <c r="I16" s="610"/>
      <c r="J16" s="611"/>
      <c r="K16" s="610"/>
      <c r="L16" s="611"/>
      <c r="M16" s="610"/>
      <c r="N16" s="611"/>
      <c r="O16" s="610"/>
      <c r="P16" s="611"/>
    </row>
    <row r="17" spans="2:16">
      <c r="B17" s="499"/>
      <c r="C17" s="610"/>
      <c r="D17" s="613"/>
      <c r="E17" s="613"/>
      <c r="F17" s="611"/>
      <c r="G17" s="610"/>
      <c r="H17" s="611"/>
      <c r="I17" s="610"/>
      <c r="J17" s="611"/>
      <c r="K17" s="610"/>
      <c r="L17" s="611"/>
      <c r="M17" s="610"/>
      <c r="N17" s="611"/>
      <c r="O17" s="610"/>
      <c r="P17" s="611"/>
    </row>
    <row r="18" spans="2:16" ht="16.5" thickBot="1">
      <c r="B18" s="499"/>
      <c r="C18" s="610"/>
      <c r="D18" s="613"/>
      <c r="E18" s="613"/>
      <c r="F18" s="611"/>
      <c r="G18" s="610"/>
      <c r="H18" s="611"/>
      <c r="I18" s="610"/>
      <c r="J18" s="611"/>
      <c r="K18" s="610"/>
      <c r="L18" s="611"/>
      <c r="M18" s="610"/>
      <c r="N18" s="611"/>
      <c r="O18" s="614"/>
      <c r="P18" s="615"/>
    </row>
    <row r="19" spans="2:16" ht="16.5" thickBot="1">
      <c r="B19" s="616" t="s">
        <v>36</v>
      </c>
      <c r="C19" s="617"/>
      <c r="D19" s="617"/>
      <c r="E19" s="617"/>
      <c r="F19" s="617"/>
      <c r="G19" s="617"/>
      <c r="H19" s="617"/>
      <c r="I19" s="617"/>
      <c r="J19" s="617"/>
      <c r="K19" s="617"/>
      <c r="L19" s="617"/>
      <c r="M19" s="617"/>
      <c r="N19" s="618"/>
      <c r="O19" s="619">
        <f>SUM(O8:P18)</f>
        <v>0</v>
      </c>
      <c r="P19" s="620"/>
    </row>
    <row r="21" spans="2:16" ht="114.75" customHeight="1">
      <c r="O21" s="612" t="s">
        <v>37</v>
      </c>
      <c r="P21" s="612"/>
    </row>
  </sheetData>
  <protectedRanges>
    <protectedRange sqref="C8:P18" name="Op Risk"/>
  </protectedRanges>
  <mergeCells count="72">
    <mergeCell ref="C9:F9"/>
    <mergeCell ref="G9:H9"/>
    <mergeCell ref="I9:J9"/>
    <mergeCell ref="K9:L9"/>
    <mergeCell ref="O9:P9"/>
    <mergeCell ref="M9:N9"/>
    <mergeCell ref="B1:P1"/>
    <mergeCell ref="B3:P5"/>
    <mergeCell ref="O7:P7"/>
    <mergeCell ref="C8:F8"/>
    <mergeCell ref="G8:H8"/>
    <mergeCell ref="I8:J8"/>
    <mergeCell ref="K8:L8"/>
    <mergeCell ref="M8:N8"/>
    <mergeCell ref="O8:P8"/>
    <mergeCell ref="O11:P11"/>
    <mergeCell ref="C10:F10"/>
    <mergeCell ref="G10:H10"/>
    <mergeCell ref="I10:J10"/>
    <mergeCell ref="K10:L10"/>
    <mergeCell ref="M10:N10"/>
    <mergeCell ref="O10:P10"/>
    <mergeCell ref="C11:F11"/>
    <mergeCell ref="G11:H11"/>
    <mergeCell ref="I11:J11"/>
    <mergeCell ref="K11:L11"/>
    <mergeCell ref="M11:N11"/>
    <mergeCell ref="O13:P13"/>
    <mergeCell ref="M12:N12"/>
    <mergeCell ref="O12:P12"/>
    <mergeCell ref="M13:N13"/>
    <mergeCell ref="C12:F12"/>
    <mergeCell ref="G12:H12"/>
    <mergeCell ref="M17:N17"/>
    <mergeCell ref="C17:F17"/>
    <mergeCell ref="G17:H17"/>
    <mergeCell ref="I17:J17"/>
    <mergeCell ref="I12:J12"/>
    <mergeCell ref="K12:L12"/>
    <mergeCell ref="C14:F14"/>
    <mergeCell ref="G14:H14"/>
    <mergeCell ref="I14:J14"/>
    <mergeCell ref="K14:L14"/>
    <mergeCell ref="C13:F13"/>
    <mergeCell ref="G13:H13"/>
    <mergeCell ref="I13:J13"/>
    <mergeCell ref="K13:L13"/>
    <mergeCell ref="O14:P14"/>
    <mergeCell ref="M15:N15"/>
    <mergeCell ref="M14:N14"/>
    <mergeCell ref="O17:P17"/>
    <mergeCell ref="M16:N16"/>
    <mergeCell ref="O16:P16"/>
    <mergeCell ref="O15:P15"/>
    <mergeCell ref="C15:F15"/>
    <mergeCell ref="G15:H15"/>
    <mergeCell ref="I15:J15"/>
    <mergeCell ref="K15:L15"/>
    <mergeCell ref="C16:F16"/>
    <mergeCell ref="G16:H16"/>
    <mergeCell ref="I16:J16"/>
    <mergeCell ref="K16:L16"/>
    <mergeCell ref="K17:L17"/>
    <mergeCell ref="O21:P21"/>
    <mergeCell ref="C18:F18"/>
    <mergeCell ref="G18:H18"/>
    <mergeCell ref="I18:J18"/>
    <mergeCell ref="K18:L18"/>
    <mergeCell ref="M18:N18"/>
    <mergeCell ref="O18:P18"/>
    <mergeCell ref="B19:N19"/>
    <mergeCell ref="O19:P19"/>
  </mergeCells>
  <phoneticPr fontId="34" type="noConversion"/>
  <printOptions horizontalCentered="1"/>
  <pageMargins left="0.45" right="0.45" top="0.75" bottom="0.75" header="0.3" footer="0.3"/>
  <pageSetup scale="56" orientation="landscape" r:id="rId1"/>
  <headerFooter>
    <oddFooter>&amp;R&amp;A</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AE10"/>
  <sheetViews>
    <sheetView workbookViewId="0">
      <selection activeCell="G9" sqref="G9"/>
    </sheetView>
  </sheetViews>
  <sheetFormatPr defaultRowHeight="15.75"/>
  <cols>
    <col min="1" max="1" width="5.7109375" style="152" customWidth="1"/>
    <col min="2" max="2" width="16.7109375" style="152" customWidth="1"/>
    <col min="3" max="3" width="14.7109375" style="500" customWidth="1"/>
    <col min="4" max="16" width="14.7109375" style="152" customWidth="1"/>
    <col min="17" max="16384" width="9.140625" style="152"/>
  </cols>
  <sheetData>
    <row r="1" spans="1:31" s="393" customFormat="1" ht="19.5" customHeight="1">
      <c r="B1" s="571" t="str">
        <f ca="1">'Summary Submission Cover Sheet'!$D$15&amp;" "&amp;"Projected Quarterly Operational Risk Losses Worksheet: "&amp;'Summary Submission Cover Sheet'!$D$12&amp;" in "&amp;'Summary Submission Cover Sheet'!B20</f>
        <v>Bank Projected Quarterly Operational Risk Losses Worksheet:  in Baseline</v>
      </c>
      <c r="C1" s="571"/>
      <c r="D1" s="571"/>
      <c r="E1" s="571"/>
      <c r="F1" s="571"/>
      <c r="G1" s="571"/>
      <c r="H1" s="571"/>
      <c r="I1" s="571"/>
      <c r="J1" s="571"/>
      <c r="K1" s="464"/>
      <c r="L1" s="464"/>
      <c r="M1" s="464"/>
      <c r="N1" s="464"/>
      <c r="O1" s="464"/>
      <c r="P1" s="464"/>
      <c r="Q1" s="494"/>
      <c r="R1" s="494"/>
      <c r="S1" s="494"/>
      <c r="T1" s="494"/>
      <c r="U1" s="494"/>
      <c r="V1" s="494"/>
      <c r="W1" s="494"/>
      <c r="X1" s="494"/>
      <c r="Y1" s="494"/>
      <c r="Z1" s="494"/>
      <c r="AA1" s="494"/>
      <c r="AB1" s="494"/>
      <c r="AC1" s="494"/>
      <c r="AD1" s="494"/>
      <c r="AE1" s="494"/>
    </row>
    <row r="2" spans="1:31" s="393" customFormat="1">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row>
    <row r="3" spans="1:31" ht="33" customHeight="1">
      <c r="B3" s="623" t="s">
        <v>38</v>
      </c>
      <c r="C3" s="623"/>
      <c r="D3" s="623"/>
      <c r="E3" s="623"/>
      <c r="F3" s="623"/>
      <c r="G3" s="623"/>
      <c r="H3" s="623"/>
      <c r="I3" s="623"/>
      <c r="J3" s="623"/>
      <c r="K3" s="386"/>
      <c r="L3" s="386"/>
      <c r="M3" s="386"/>
      <c r="N3" s="386"/>
      <c r="O3" s="386"/>
    </row>
    <row r="5" spans="1:31" s="504" customFormat="1">
      <c r="A5" s="501"/>
      <c r="B5" s="502" t="s">
        <v>39</v>
      </c>
      <c r="C5" s="503"/>
      <c r="D5" s="503"/>
      <c r="E5" s="503"/>
      <c r="F5" s="503"/>
      <c r="G5" s="503"/>
      <c r="H5" s="503"/>
      <c r="I5" s="503"/>
      <c r="J5" s="503"/>
      <c r="K5" s="503"/>
      <c r="L5" s="503"/>
      <c r="M5" s="503"/>
      <c r="N5" s="503"/>
    </row>
    <row r="7" spans="1:31" ht="15.75" customHeight="1" thickBot="1">
      <c r="B7" s="505" t="s">
        <v>40</v>
      </c>
    </row>
    <row r="8" spans="1:31" ht="16.5" thickBot="1">
      <c r="B8" s="506" t="s">
        <v>41</v>
      </c>
      <c r="C8" s="624" t="s">
        <v>681</v>
      </c>
      <c r="D8" s="625"/>
      <c r="E8" s="625"/>
      <c r="F8" s="626"/>
      <c r="G8" s="624" t="s">
        <v>803</v>
      </c>
      <c r="H8" s="625"/>
      <c r="I8" s="625"/>
      <c r="J8" s="626"/>
    </row>
    <row r="9" spans="1:31">
      <c r="B9" s="507" t="s">
        <v>188</v>
      </c>
      <c r="C9" s="508" t="s">
        <v>189</v>
      </c>
      <c r="D9" s="509" t="s">
        <v>190</v>
      </c>
      <c r="E9" s="509" t="s">
        <v>191</v>
      </c>
      <c r="F9" s="510" t="s">
        <v>192</v>
      </c>
      <c r="G9" s="509" t="s">
        <v>669</v>
      </c>
      <c r="H9" s="509" t="s">
        <v>670</v>
      </c>
      <c r="I9" s="509" t="s">
        <v>671</v>
      </c>
      <c r="J9" s="510" t="s">
        <v>672</v>
      </c>
    </row>
    <row r="10" spans="1:31">
      <c r="B10" s="354"/>
      <c r="C10" s="354"/>
      <c r="D10" s="354"/>
      <c r="E10" s="354"/>
      <c r="F10" s="354"/>
      <c r="G10" s="354"/>
      <c r="H10" s="354"/>
      <c r="I10" s="354"/>
      <c r="J10" s="354"/>
    </row>
  </sheetData>
  <protectedRanges>
    <protectedRange sqref="B10:J65536" name="Op Losses"/>
  </protectedRanges>
  <mergeCells count="4">
    <mergeCell ref="B1:J1"/>
    <mergeCell ref="B3:J3"/>
    <mergeCell ref="C8:F8"/>
    <mergeCell ref="G8:J8"/>
  </mergeCells>
  <phoneticPr fontId="34" type="noConversion"/>
  <printOptions horizontalCentered="1"/>
  <pageMargins left="0.45" right="0.45" top="0.75" bottom="0.75" header="0.3" footer="0.3"/>
  <pageSetup scale="91" orientation="landscape" r:id="rId1"/>
  <headerFooter>
    <oddFooter>&amp;R&amp;A</oddFooter>
  </headerFooter>
</worksheet>
</file>

<file path=xl/worksheets/sheet19.xml><?xml version="1.0" encoding="utf-8"?>
<worksheet xmlns="http://schemas.openxmlformats.org/spreadsheetml/2006/main" xmlns:r="http://schemas.openxmlformats.org/officeDocument/2006/relationships">
  <sheetPr>
    <pageSetUpPr fitToPage="1"/>
  </sheetPr>
  <dimension ref="A1:AY118"/>
  <sheetViews>
    <sheetView topLeftCell="B1" workbookViewId="0">
      <selection activeCell="B2" sqref="B2:N2"/>
    </sheetView>
  </sheetViews>
  <sheetFormatPr defaultRowHeight="15"/>
  <cols>
    <col min="1" max="1" width="4.140625" style="235" customWidth="1"/>
    <col min="2" max="2" width="72.140625" style="99" customWidth="1"/>
    <col min="3" max="5" width="5.85546875" style="108" customWidth="1"/>
    <col min="6" max="7" width="14.28515625" style="108" customWidth="1"/>
    <col min="8" max="9" width="12.7109375" style="306" customWidth="1"/>
    <col min="10" max="12" width="12.7109375" style="307" customWidth="1"/>
    <col min="13" max="13" width="12.7109375" style="306" customWidth="1"/>
    <col min="14" max="14" width="12.7109375" style="307" customWidth="1"/>
    <col min="15" max="15" width="3.42578125" style="307" hidden="1" customWidth="1"/>
    <col min="16" max="17" width="12.7109375" style="307" hidden="1" customWidth="1"/>
    <col min="18" max="18" width="6.140625" style="308" hidden="1" customWidth="1"/>
    <col min="19" max="19" width="9.140625" style="307" hidden="1" customWidth="1"/>
    <col min="20" max="24" width="9.140625" style="307"/>
    <col min="25" max="51" width="9.140625" style="108"/>
    <col min="52" max="16384" width="9.140625" style="307"/>
  </cols>
  <sheetData>
    <row r="1" spans="1:39" ht="18.75">
      <c r="A1" s="233"/>
      <c r="B1" s="627" t="str">
        <f ca="1">'Summary Submission Cover Sheet'!$D$15&amp;" "&amp;"PPNR Submission Worksheet: "&amp;'Summary Submission Cover Sheet'!$D$12&amp;" in "&amp;'Summary Submission Cover Sheet'!B20</f>
        <v>Bank PPNR Submission Worksheet:  in Baseline</v>
      </c>
      <c r="C1" s="627"/>
      <c r="D1" s="627"/>
      <c r="E1" s="627"/>
      <c r="F1" s="627"/>
      <c r="G1" s="627"/>
      <c r="H1" s="627"/>
      <c r="I1" s="627"/>
      <c r="J1" s="627"/>
      <c r="K1" s="627"/>
      <c r="L1" s="627"/>
      <c r="M1" s="627"/>
      <c r="N1" s="627"/>
      <c r="O1" s="234"/>
      <c r="P1" s="7"/>
      <c r="Q1" s="7"/>
      <c r="R1" s="231"/>
      <c r="S1" s="172"/>
      <c r="T1" s="172"/>
      <c r="U1" s="172"/>
      <c r="V1" s="172"/>
      <c r="W1" s="172"/>
      <c r="X1" s="172"/>
    </row>
    <row r="2" spans="1:39" ht="26.25" customHeight="1">
      <c r="B2" s="628" t="s">
        <v>804</v>
      </c>
      <c r="C2" s="629"/>
      <c r="D2" s="629"/>
      <c r="E2" s="629"/>
      <c r="F2" s="629"/>
      <c r="G2" s="629"/>
      <c r="H2" s="629"/>
      <c r="I2" s="629"/>
      <c r="J2" s="629"/>
      <c r="K2" s="629"/>
      <c r="L2" s="629"/>
      <c r="M2" s="629"/>
      <c r="N2" s="629"/>
      <c r="O2" s="108"/>
      <c r="P2" s="108"/>
      <c r="Q2" s="108"/>
      <c r="R2" s="3"/>
      <c r="S2" s="108"/>
      <c r="T2" s="108"/>
      <c r="U2" s="108"/>
      <c r="V2" s="108"/>
      <c r="W2" s="108"/>
      <c r="X2" s="108"/>
    </row>
    <row r="3" spans="1:39" ht="19.5" thickBot="1">
      <c r="A3" s="233"/>
      <c r="B3" s="236" t="s">
        <v>673</v>
      </c>
      <c r="C3" s="237"/>
      <c r="D3" s="237"/>
      <c r="E3" s="237"/>
      <c r="F3" s="237"/>
      <c r="G3" s="237"/>
      <c r="H3" s="237"/>
      <c r="I3" s="237"/>
      <c r="J3" s="237"/>
      <c r="K3" s="237"/>
      <c r="L3" s="237"/>
      <c r="M3" s="237"/>
      <c r="N3" s="237"/>
      <c r="O3" s="234"/>
      <c r="P3" s="7"/>
      <c r="Q3" s="7"/>
      <c r="R3" s="231"/>
      <c r="S3" s="172"/>
      <c r="T3" s="172"/>
      <c r="U3" s="172"/>
      <c r="V3" s="172"/>
      <c r="W3" s="172"/>
      <c r="X3" s="172"/>
    </row>
    <row r="4" spans="1:39" ht="19.5" thickBot="1">
      <c r="A4" s="233"/>
      <c r="B4" s="238" t="s">
        <v>674</v>
      </c>
      <c r="C4" s="237"/>
      <c r="D4" s="237"/>
      <c r="E4" s="237"/>
      <c r="F4" s="237"/>
      <c r="G4" s="237"/>
      <c r="H4" s="237"/>
      <c r="I4" s="237"/>
      <c r="J4" s="237"/>
      <c r="K4" s="237"/>
      <c r="L4" s="237"/>
      <c r="M4" s="237"/>
      <c r="N4" s="237"/>
      <c r="O4" s="234"/>
      <c r="P4" s="7"/>
      <c r="Q4" s="7"/>
      <c r="R4" s="231"/>
      <c r="S4" s="172"/>
      <c r="T4" s="172"/>
      <c r="U4" s="172"/>
      <c r="V4" s="172"/>
      <c r="W4" s="172"/>
      <c r="X4" s="172"/>
    </row>
    <row r="5" spans="1:39" ht="19.5" thickBot="1">
      <c r="B5" s="630" t="s">
        <v>675</v>
      </c>
      <c r="C5" s="631"/>
      <c r="D5" s="631"/>
      <c r="E5" s="632"/>
      <c r="F5" s="237"/>
      <c r="G5" s="237"/>
      <c r="H5" s="237"/>
      <c r="I5" s="237"/>
      <c r="J5" s="237"/>
      <c r="K5" s="237"/>
      <c r="L5" s="237"/>
      <c r="M5" s="237"/>
      <c r="N5" s="237"/>
      <c r="O5" s="231"/>
      <c r="P5" s="7"/>
      <c r="Q5" s="7"/>
      <c r="R5" s="231"/>
      <c r="S5" s="172"/>
      <c r="T5" s="172"/>
      <c r="U5" s="172"/>
      <c r="V5" s="172"/>
      <c r="W5" s="172"/>
      <c r="X5" s="172"/>
    </row>
    <row r="6" spans="1:39">
      <c r="B6" s="108"/>
      <c r="H6" s="108"/>
      <c r="I6" s="108"/>
      <c r="J6" s="108"/>
      <c r="K6" s="108"/>
      <c r="L6" s="108"/>
      <c r="M6" s="108"/>
      <c r="N6" s="108"/>
      <c r="O6" s="234"/>
      <c r="P6" s="239" t="s">
        <v>676</v>
      </c>
      <c r="Q6" s="239"/>
      <c r="R6" s="231"/>
      <c r="S6" s="172" t="s">
        <v>677</v>
      </c>
      <c r="T6" s="172"/>
      <c r="U6" s="172"/>
      <c r="V6" s="172"/>
      <c r="W6" s="172"/>
      <c r="X6" s="172"/>
    </row>
    <row r="7" spans="1:39">
      <c r="B7" s="240" t="s">
        <v>678</v>
      </c>
      <c r="D7" s="241" t="s">
        <v>807</v>
      </c>
      <c r="F7" s="242" t="s">
        <v>679</v>
      </c>
      <c r="G7" s="633" t="s">
        <v>681</v>
      </c>
      <c r="H7" s="633"/>
      <c r="I7" s="633"/>
      <c r="J7" s="633"/>
      <c r="K7" s="634" t="s">
        <v>803</v>
      </c>
      <c r="L7" s="634"/>
      <c r="M7" s="634"/>
      <c r="N7" s="634"/>
      <c r="O7" s="48"/>
      <c r="P7" s="16">
        <v>2009</v>
      </c>
      <c r="Q7" s="16">
        <v>2010</v>
      </c>
      <c r="R7" s="48"/>
      <c r="S7" s="48">
        <v>2010</v>
      </c>
      <c r="T7" s="48"/>
      <c r="U7" s="48"/>
      <c r="V7" s="48"/>
      <c r="W7" s="48"/>
      <c r="X7" s="48"/>
    </row>
    <row r="8" spans="1:39">
      <c r="B8" s="243" t="s">
        <v>682</v>
      </c>
      <c r="C8" s="171"/>
      <c r="D8" s="171"/>
      <c r="E8" s="171"/>
      <c r="F8" s="16" t="s">
        <v>188</v>
      </c>
      <c r="G8" s="16" t="s">
        <v>189</v>
      </c>
      <c r="H8" s="16" t="s">
        <v>190</v>
      </c>
      <c r="I8" s="16" t="s">
        <v>191</v>
      </c>
      <c r="J8" s="16" t="s">
        <v>192</v>
      </c>
      <c r="K8" s="16" t="s">
        <v>669</v>
      </c>
      <c r="L8" s="16" t="s">
        <v>670</v>
      </c>
      <c r="M8" s="16" t="s">
        <v>671</v>
      </c>
      <c r="N8" s="16" t="s">
        <v>672</v>
      </c>
      <c r="O8" s="48"/>
      <c r="P8" s="16"/>
      <c r="Q8" s="16"/>
      <c r="R8" s="48"/>
      <c r="S8" s="234"/>
      <c r="T8" s="234"/>
      <c r="U8" s="234">
        <v>2013</v>
      </c>
      <c r="V8" s="234">
        <v>2014</v>
      </c>
      <c r="W8" s="234"/>
      <c r="X8" s="234"/>
    </row>
    <row r="9" spans="1:39" s="249" customFormat="1">
      <c r="A9" s="244">
        <v>1</v>
      </c>
      <c r="B9" s="245" t="s">
        <v>683</v>
      </c>
      <c r="C9" s="246"/>
      <c r="D9" s="246"/>
      <c r="E9" s="246"/>
      <c r="F9" s="44">
        <f>SUM(F10,F16)</f>
        <v>0</v>
      </c>
      <c r="G9" s="44">
        <f t="shared" ref="G9:P9" si="0">SUM(G10,G16)</f>
        <v>0</v>
      </c>
      <c r="H9" s="44">
        <f t="shared" si="0"/>
        <v>0</v>
      </c>
      <c r="I9" s="44">
        <f t="shared" si="0"/>
        <v>0</v>
      </c>
      <c r="J9" s="44">
        <f t="shared" si="0"/>
        <v>0</v>
      </c>
      <c r="K9" s="44">
        <f t="shared" si="0"/>
        <v>0</v>
      </c>
      <c r="L9" s="44">
        <f t="shared" si="0"/>
        <v>0</v>
      </c>
      <c r="M9" s="44">
        <f t="shared" si="0"/>
        <v>0</v>
      </c>
      <c r="N9" s="44">
        <f t="shared" si="0"/>
        <v>0</v>
      </c>
      <c r="O9" s="44">
        <f t="shared" si="0"/>
        <v>0</v>
      </c>
      <c r="P9" s="44">
        <f t="shared" si="0"/>
        <v>0</v>
      </c>
      <c r="Q9" s="247">
        <f>SUM(J9:M9)</f>
        <v>0</v>
      </c>
      <c r="R9" s="248"/>
      <c r="S9" s="247"/>
      <c r="T9" s="247"/>
      <c r="U9" s="44">
        <f>SUM(G9:J9)</f>
        <v>0</v>
      </c>
      <c r="V9" s="44">
        <f>SUM(K9:N9)</f>
        <v>0</v>
      </c>
      <c r="W9" s="247"/>
      <c r="X9" s="247"/>
      <c r="Y9" s="108"/>
      <c r="AA9" s="108"/>
      <c r="AB9" s="108"/>
      <c r="AD9" s="108"/>
      <c r="AE9" s="108"/>
      <c r="AF9" s="108"/>
      <c r="AG9" s="108"/>
      <c r="AH9" s="108"/>
      <c r="AI9" s="108"/>
      <c r="AJ9" s="108"/>
      <c r="AK9" s="108"/>
      <c r="AL9" s="108"/>
      <c r="AM9" s="108"/>
    </row>
    <row r="10" spans="1:39" s="249" customFormat="1">
      <c r="A10" s="250"/>
      <c r="B10" s="251" t="s">
        <v>684</v>
      </c>
      <c r="C10" s="246"/>
      <c r="D10" s="246"/>
      <c r="E10" s="246"/>
      <c r="F10" s="44">
        <f>SUM(F11:F15)</f>
        <v>0</v>
      </c>
      <c r="G10" s="44">
        <f t="shared" ref="G10:Q10" si="1">SUM(G11:G15)</f>
        <v>0</v>
      </c>
      <c r="H10" s="44">
        <f t="shared" si="1"/>
        <v>0</v>
      </c>
      <c r="I10" s="44">
        <f t="shared" si="1"/>
        <v>0</v>
      </c>
      <c r="J10" s="44">
        <f t="shared" si="1"/>
        <v>0</v>
      </c>
      <c r="K10" s="44">
        <f t="shared" si="1"/>
        <v>0</v>
      </c>
      <c r="L10" s="44">
        <f t="shared" si="1"/>
        <v>0</v>
      </c>
      <c r="M10" s="44">
        <f t="shared" si="1"/>
        <v>0</v>
      </c>
      <c r="N10" s="44">
        <f t="shared" si="1"/>
        <v>0</v>
      </c>
      <c r="O10" s="44">
        <f t="shared" si="1"/>
        <v>0</v>
      </c>
      <c r="P10" s="44">
        <f t="shared" si="1"/>
        <v>0</v>
      </c>
      <c r="Q10" s="247">
        <f t="shared" si="1"/>
        <v>0</v>
      </c>
      <c r="R10" s="248"/>
      <c r="S10" s="247"/>
      <c r="T10" s="247"/>
      <c r="U10" s="44">
        <f t="shared" ref="U10:U25" si="2">SUM(G10:J10)</f>
        <v>0</v>
      </c>
      <c r="V10" s="44">
        <f t="shared" ref="V10:V25" si="3">SUM(K10:N10)</f>
        <v>0</v>
      </c>
      <c r="W10" s="247"/>
      <c r="X10" s="247"/>
      <c r="Y10" s="108"/>
      <c r="Z10" s="108"/>
      <c r="AA10" s="108"/>
      <c r="AB10" s="108"/>
      <c r="AC10" s="108"/>
      <c r="AD10" s="108"/>
      <c r="AE10" s="108"/>
      <c r="AF10" s="108"/>
      <c r="AG10" s="108"/>
      <c r="AH10" s="108"/>
      <c r="AI10" s="108"/>
      <c r="AJ10" s="108"/>
      <c r="AK10" s="108"/>
      <c r="AL10" s="108"/>
      <c r="AM10" s="108"/>
    </row>
    <row r="11" spans="1:39" s="249" customFormat="1">
      <c r="A11" s="244" t="s">
        <v>685</v>
      </c>
      <c r="B11" s="252" t="s">
        <v>686</v>
      </c>
      <c r="C11" s="131"/>
      <c r="D11" s="131"/>
      <c r="E11" s="131"/>
      <c r="F11" s="253"/>
      <c r="G11" s="253"/>
      <c r="H11" s="253"/>
      <c r="I11" s="253"/>
      <c r="J11" s="253"/>
      <c r="K11" s="253"/>
      <c r="L11" s="253"/>
      <c r="M11" s="253"/>
      <c r="N11" s="253"/>
      <c r="O11" s="248"/>
      <c r="P11" s="247">
        <f t="shared" ref="P11:P25" si="4">SUM(F11:I11)</f>
        <v>0</v>
      </c>
      <c r="Q11" s="247">
        <f t="shared" ref="Q11:Q25" si="5">SUM(J11:M11)</f>
        <v>0</v>
      </c>
      <c r="R11" s="248"/>
      <c r="S11" s="247"/>
      <c r="T11" s="247"/>
      <c r="U11" s="44">
        <f t="shared" si="2"/>
        <v>0</v>
      </c>
      <c r="V11" s="44">
        <f t="shared" si="3"/>
        <v>0</v>
      </c>
      <c r="W11" s="247"/>
      <c r="X11" s="247"/>
      <c r="Y11" s="108"/>
      <c r="Z11" s="108"/>
      <c r="AA11" s="108"/>
      <c r="AB11" s="108"/>
      <c r="AC11" s="108"/>
      <c r="AD11" s="108"/>
      <c r="AE11" s="108"/>
      <c r="AF11" s="108"/>
      <c r="AG11" s="108"/>
      <c r="AH11" s="108"/>
      <c r="AI11" s="108"/>
      <c r="AJ11" s="108"/>
      <c r="AK11" s="108"/>
      <c r="AL11" s="108"/>
      <c r="AM11" s="108"/>
    </row>
    <row r="12" spans="1:39" s="249" customFormat="1">
      <c r="A12" s="244" t="s">
        <v>687</v>
      </c>
      <c r="B12" s="252" t="s">
        <v>688</v>
      </c>
      <c r="C12" s="131"/>
      <c r="D12" s="131"/>
      <c r="E12" s="131"/>
      <c r="F12" s="254"/>
      <c r="G12" s="254"/>
      <c r="H12" s="254"/>
      <c r="I12" s="254"/>
      <c r="J12" s="254"/>
      <c r="K12" s="254"/>
      <c r="L12" s="254"/>
      <c r="M12" s="254"/>
      <c r="N12" s="254"/>
      <c r="O12" s="248"/>
      <c r="P12" s="247">
        <f t="shared" si="4"/>
        <v>0</v>
      </c>
      <c r="Q12" s="247">
        <f t="shared" si="5"/>
        <v>0</v>
      </c>
      <c r="R12" s="248"/>
      <c r="S12" s="247"/>
      <c r="T12" s="247"/>
      <c r="U12" s="44">
        <f t="shared" si="2"/>
        <v>0</v>
      </c>
      <c r="V12" s="44">
        <f t="shared" si="3"/>
        <v>0</v>
      </c>
      <c r="W12" s="247"/>
      <c r="X12" s="247"/>
      <c r="Y12" s="108"/>
      <c r="Z12" s="3"/>
      <c r="AA12" s="108"/>
      <c r="AB12" s="108"/>
      <c r="AC12" s="108"/>
      <c r="AD12" s="108"/>
      <c r="AE12" s="108"/>
      <c r="AF12" s="108"/>
      <c r="AG12" s="108"/>
      <c r="AH12" s="108"/>
      <c r="AI12" s="108"/>
      <c r="AJ12" s="108"/>
      <c r="AK12" s="108"/>
      <c r="AL12" s="108"/>
      <c r="AM12" s="108"/>
    </row>
    <row r="13" spans="1:39" s="249" customFormat="1" ht="18.75">
      <c r="A13" s="244" t="s">
        <v>689</v>
      </c>
      <c r="B13" s="252" t="s">
        <v>690</v>
      </c>
      <c r="C13" s="131"/>
      <c r="D13" s="131"/>
      <c r="E13" s="131"/>
      <c r="F13" s="254"/>
      <c r="G13" s="254"/>
      <c r="H13" s="254"/>
      <c r="I13" s="254"/>
      <c r="J13" s="254"/>
      <c r="K13" s="254"/>
      <c r="L13" s="254"/>
      <c r="M13" s="254"/>
      <c r="N13" s="254"/>
      <c r="O13" s="248"/>
      <c r="P13" s="247">
        <f t="shared" si="4"/>
        <v>0</v>
      </c>
      <c r="Q13" s="247">
        <f t="shared" si="5"/>
        <v>0</v>
      </c>
      <c r="R13" s="248"/>
      <c r="S13" s="247"/>
      <c r="T13" s="247"/>
      <c r="U13" s="44">
        <f t="shared" si="2"/>
        <v>0</v>
      </c>
      <c r="V13" s="44">
        <f t="shared" si="3"/>
        <v>0</v>
      </c>
      <c r="W13" s="247"/>
      <c r="X13" s="247"/>
      <c r="Y13" s="108"/>
      <c r="Z13" s="255" t="s">
        <v>674</v>
      </c>
      <c r="AA13" s="108"/>
      <c r="AB13" s="108"/>
      <c r="AC13" s="108"/>
      <c r="AD13" s="108"/>
      <c r="AE13" s="108"/>
      <c r="AF13" s="108"/>
      <c r="AG13" s="108"/>
      <c r="AH13" s="108"/>
      <c r="AI13" s="108"/>
      <c r="AJ13" s="108"/>
      <c r="AK13" s="108"/>
      <c r="AL13" s="108"/>
      <c r="AM13" s="108"/>
    </row>
    <row r="14" spans="1:39" s="249" customFormat="1">
      <c r="A14" s="244" t="s">
        <v>691</v>
      </c>
      <c r="B14" s="252" t="s">
        <v>692</v>
      </c>
      <c r="C14" s="131"/>
      <c r="D14" s="131"/>
      <c r="E14" s="131"/>
      <c r="F14" s="254"/>
      <c r="G14" s="254"/>
      <c r="H14" s="254"/>
      <c r="I14" s="254"/>
      <c r="J14" s="254"/>
      <c r="K14" s="254"/>
      <c r="L14" s="254"/>
      <c r="M14" s="254"/>
      <c r="N14" s="254"/>
      <c r="O14" s="248"/>
      <c r="P14" s="247">
        <f t="shared" si="4"/>
        <v>0</v>
      </c>
      <c r="Q14" s="247">
        <f t="shared" si="5"/>
        <v>0</v>
      </c>
      <c r="R14" s="248"/>
      <c r="S14" s="247"/>
      <c r="T14" s="247"/>
      <c r="U14" s="44">
        <f t="shared" si="2"/>
        <v>0</v>
      </c>
      <c r="V14" s="44">
        <f t="shared" si="3"/>
        <v>0</v>
      </c>
      <c r="W14" s="247"/>
      <c r="X14" s="247"/>
      <c r="Y14" s="108"/>
      <c r="Z14" s="118" t="s">
        <v>693</v>
      </c>
      <c r="AA14" s="108"/>
      <c r="AB14" s="108"/>
      <c r="AC14" s="108"/>
      <c r="AD14" s="108"/>
      <c r="AE14" s="108"/>
      <c r="AF14" s="108"/>
      <c r="AG14" s="108"/>
      <c r="AH14" s="108"/>
      <c r="AI14" s="108"/>
      <c r="AJ14" s="108"/>
      <c r="AK14" s="108"/>
      <c r="AL14" s="108"/>
      <c r="AM14" s="108"/>
    </row>
    <row r="15" spans="1:39" s="249" customFormat="1">
      <c r="A15" s="244" t="s">
        <v>694</v>
      </c>
      <c r="B15" s="252" t="s">
        <v>695</v>
      </c>
      <c r="C15" s="130"/>
      <c r="D15" s="130"/>
      <c r="E15" s="130"/>
      <c r="F15" s="254"/>
      <c r="G15" s="254"/>
      <c r="H15" s="254"/>
      <c r="I15" s="254"/>
      <c r="J15" s="254"/>
      <c r="K15" s="254"/>
      <c r="L15" s="254"/>
      <c r="M15" s="254"/>
      <c r="N15" s="254"/>
      <c r="O15" s="248"/>
      <c r="P15" s="247">
        <f t="shared" si="4"/>
        <v>0</v>
      </c>
      <c r="Q15" s="247">
        <f t="shared" si="5"/>
        <v>0</v>
      </c>
      <c r="R15" s="248"/>
      <c r="S15" s="247"/>
      <c r="T15" s="247"/>
      <c r="U15" s="44">
        <f t="shared" si="2"/>
        <v>0</v>
      </c>
      <c r="V15" s="44">
        <f t="shared" si="3"/>
        <v>0</v>
      </c>
      <c r="W15" s="247"/>
      <c r="X15" s="247"/>
      <c r="Y15" s="108"/>
      <c r="Z15" s="118" t="s">
        <v>696</v>
      </c>
      <c r="AA15" s="108"/>
      <c r="AB15" s="108"/>
      <c r="AC15" s="108"/>
      <c r="AD15" s="108"/>
      <c r="AE15" s="108"/>
      <c r="AF15" s="108"/>
      <c r="AG15" s="108"/>
      <c r="AH15" s="108"/>
      <c r="AI15" s="108"/>
      <c r="AJ15" s="108"/>
      <c r="AK15" s="108"/>
      <c r="AL15" s="108"/>
      <c r="AM15" s="108"/>
    </row>
    <row r="16" spans="1:39" s="249" customFormat="1">
      <c r="A16" s="244" t="s">
        <v>697</v>
      </c>
      <c r="B16" s="251" t="s">
        <v>698</v>
      </c>
      <c r="C16" s="131"/>
      <c r="D16" s="131"/>
      <c r="E16" s="131"/>
      <c r="F16" s="256"/>
      <c r="G16" s="256"/>
      <c r="H16" s="256"/>
      <c r="I16" s="256"/>
      <c r="J16" s="256"/>
      <c r="K16" s="256"/>
      <c r="L16" s="256"/>
      <c r="M16" s="256"/>
      <c r="N16" s="256"/>
      <c r="O16" s="248"/>
      <c r="P16" s="247">
        <f t="shared" si="4"/>
        <v>0</v>
      </c>
      <c r="Q16" s="247">
        <f t="shared" si="5"/>
        <v>0</v>
      </c>
      <c r="R16" s="248"/>
      <c r="S16" s="247"/>
      <c r="T16" s="247"/>
      <c r="U16" s="44">
        <f t="shared" si="2"/>
        <v>0</v>
      </c>
      <c r="V16" s="44">
        <f t="shared" si="3"/>
        <v>0</v>
      </c>
      <c r="W16" s="247"/>
      <c r="X16" s="247"/>
      <c r="Y16" s="108"/>
      <c r="Z16" s="108"/>
      <c r="AA16" s="108"/>
      <c r="AB16" s="108"/>
      <c r="AC16" s="108"/>
      <c r="AD16" s="108"/>
      <c r="AE16" s="108"/>
      <c r="AF16" s="108"/>
      <c r="AG16" s="108"/>
      <c r="AH16" s="108"/>
      <c r="AI16" s="108"/>
      <c r="AJ16" s="108"/>
      <c r="AK16" s="108"/>
      <c r="AL16" s="108"/>
      <c r="AM16" s="108"/>
    </row>
    <row r="17" spans="1:39" s="249" customFormat="1">
      <c r="A17" s="244">
        <v>2</v>
      </c>
      <c r="B17" s="257" t="s">
        <v>699</v>
      </c>
      <c r="C17" s="258"/>
      <c r="D17" s="258"/>
      <c r="E17" s="258"/>
      <c r="F17" s="254"/>
      <c r="G17" s="254"/>
      <c r="H17" s="254"/>
      <c r="I17" s="254"/>
      <c r="J17" s="254"/>
      <c r="K17" s="254"/>
      <c r="L17" s="254"/>
      <c r="M17" s="254"/>
      <c r="N17" s="254"/>
      <c r="P17" s="247">
        <f t="shared" si="4"/>
        <v>0</v>
      </c>
      <c r="Q17" s="247">
        <f t="shared" si="5"/>
        <v>0</v>
      </c>
      <c r="R17" s="248"/>
      <c r="S17" s="259"/>
      <c r="T17" s="247"/>
      <c r="U17" s="44">
        <f t="shared" si="2"/>
        <v>0</v>
      </c>
      <c r="V17" s="44">
        <f t="shared" si="3"/>
        <v>0</v>
      </c>
      <c r="W17" s="247"/>
      <c r="X17" s="247"/>
      <c r="Y17" s="108"/>
      <c r="Z17" s="108"/>
      <c r="AA17" s="108"/>
      <c r="AB17" s="108"/>
      <c r="AC17" s="108"/>
      <c r="AD17" s="108"/>
      <c r="AE17" s="108"/>
      <c r="AF17" s="108"/>
      <c r="AG17" s="108"/>
      <c r="AH17" s="108"/>
      <c r="AI17" s="108"/>
      <c r="AJ17" s="108"/>
      <c r="AK17" s="108"/>
      <c r="AL17" s="108"/>
      <c r="AM17" s="108"/>
    </row>
    <row r="18" spans="1:39" s="249" customFormat="1">
      <c r="A18" s="244">
        <v>3</v>
      </c>
      <c r="B18" s="257" t="s">
        <v>700</v>
      </c>
      <c r="C18" s="258"/>
      <c r="D18" s="258"/>
      <c r="E18" s="258"/>
      <c r="F18" s="254"/>
      <c r="G18" s="254"/>
      <c r="H18" s="254"/>
      <c r="I18" s="254"/>
      <c r="J18" s="254"/>
      <c r="K18" s="254"/>
      <c r="L18" s="254"/>
      <c r="M18" s="254"/>
      <c r="N18" s="254"/>
      <c r="P18" s="247">
        <f t="shared" si="4"/>
        <v>0</v>
      </c>
      <c r="Q18" s="247">
        <f t="shared" si="5"/>
        <v>0</v>
      </c>
      <c r="R18" s="248"/>
      <c r="S18" s="259">
        <f>SUM(J18:M18)</f>
        <v>0</v>
      </c>
      <c r="T18" s="247"/>
      <c r="U18" s="44">
        <f t="shared" si="2"/>
        <v>0</v>
      </c>
      <c r="V18" s="44">
        <f t="shared" si="3"/>
        <v>0</v>
      </c>
      <c r="W18" s="247"/>
      <c r="X18" s="247"/>
      <c r="Y18" s="108"/>
      <c r="Z18" s="108"/>
      <c r="AA18" s="108"/>
      <c r="AB18" s="108"/>
      <c r="AC18" s="108"/>
      <c r="AD18" s="108"/>
      <c r="AE18" s="108"/>
      <c r="AF18" s="108"/>
      <c r="AG18" s="108"/>
      <c r="AH18" s="108"/>
      <c r="AI18" s="108"/>
      <c r="AJ18" s="108"/>
      <c r="AK18" s="108"/>
      <c r="AL18" s="108"/>
      <c r="AM18" s="108"/>
    </row>
    <row r="19" spans="1:39" s="249" customFormat="1" ht="18.75">
      <c r="A19" s="244">
        <v>4</v>
      </c>
      <c r="B19" s="257" t="s">
        <v>701</v>
      </c>
      <c r="C19" s="258"/>
      <c r="D19" s="258"/>
      <c r="E19" s="258"/>
      <c r="F19" s="254"/>
      <c r="G19" s="254"/>
      <c r="H19" s="254"/>
      <c r="I19" s="254"/>
      <c r="J19" s="254"/>
      <c r="K19" s="254"/>
      <c r="L19" s="254"/>
      <c r="M19" s="254"/>
      <c r="N19" s="254"/>
      <c r="P19" s="247">
        <f t="shared" si="4"/>
        <v>0</v>
      </c>
      <c r="Q19" s="247">
        <f t="shared" si="5"/>
        <v>0</v>
      </c>
      <c r="R19" s="248"/>
      <c r="S19" s="259">
        <f>SUM(J19:M19)</f>
        <v>0</v>
      </c>
      <c r="T19" s="247"/>
      <c r="U19" s="44">
        <f t="shared" si="2"/>
        <v>0</v>
      </c>
      <c r="V19" s="44">
        <f t="shared" si="3"/>
        <v>0</v>
      </c>
      <c r="W19" s="247"/>
      <c r="X19" s="247"/>
      <c r="Y19" s="108"/>
      <c r="Z19" s="255" t="s">
        <v>675</v>
      </c>
      <c r="AA19" s="108"/>
      <c r="AB19" s="108"/>
      <c r="AC19" s="108"/>
      <c r="AD19" s="108"/>
      <c r="AE19" s="108"/>
      <c r="AF19" s="108"/>
      <c r="AG19" s="108"/>
      <c r="AH19" s="108"/>
      <c r="AI19" s="108"/>
      <c r="AJ19" s="108"/>
      <c r="AK19" s="108"/>
      <c r="AL19" s="108"/>
      <c r="AM19" s="108"/>
    </row>
    <row r="20" spans="1:39" s="249" customFormat="1" ht="18.75">
      <c r="A20" s="244">
        <v>5</v>
      </c>
      <c r="B20" s="257" t="s">
        <v>702</v>
      </c>
      <c r="C20" s="258"/>
      <c r="D20" s="258"/>
      <c r="E20" s="258"/>
      <c r="F20" s="254"/>
      <c r="G20" s="254"/>
      <c r="H20" s="254"/>
      <c r="I20" s="254"/>
      <c r="J20" s="254"/>
      <c r="K20" s="254"/>
      <c r="L20" s="254"/>
      <c r="M20" s="254"/>
      <c r="N20" s="254"/>
      <c r="P20" s="247">
        <f t="shared" si="4"/>
        <v>0</v>
      </c>
      <c r="Q20" s="247">
        <f t="shared" si="5"/>
        <v>0</v>
      </c>
      <c r="R20" s="248"/>
      <c r="S20" s="259"/>
      <c r="T20" s="247"/>
      <c r="U20" s="44">
        <f t="shared" si="2"/>
        <v>0</v>
      </c>
      <c r="V20" s="44">
        <f t="shared" si="3"/>
        <v>0</v>
      </c>
      <c r="W20" s="247"/>
      <c r="X20" s="247"/>
      <c r="Y20" s="108"/>
      <c r="Z20" s="255" t="s">
        <v>703</v>
      </c>
      <c r="AA20" s="108"/>
      <c r="AB20" s="108"/>
      <c r="AC20" s="108"/>
      <c r="AD20" s="108"/>
      <c r="AE20" s="108"/>
      <c r="AF20" s="108"/>
      <c r="AG20" s="108"/>
      <c r="AH20" s="108"/>
      <c r="AI20" s="108"/>
      <c r="AJ20" s="108"/>
      <c r="AK20" s="108"/>
      <c r="AL20" s="108"/>
      <c r="AM20" s="108"/>
    </row>
    <row r="21" spans="1:39" s="249" customFormat="1" ht="18.75">
      <c r="A21" s="244">
        <v>6</v>
      </c>
      <c r="B21" s="257" t="s">
        <v>704</v>
      </c>
      <c r="C21" s="258"/>
      <c r="D21" s="258"/>
      <c r="E21" s="258"/>
      <c r="F21" s="254"/>
      <c r="G21" s="254"/>
      <c r="H21" s="254"/>
      <c r="I21" s="254"/>
      <c r="J21" s="254"/>
      <c r="K21" s="254"/>
      <c r="L21" s="254"/>
      <c r="M21" s="254"/>
      <c r="N21" s="254"/>
      <c r="P21" s="247">
        <f t="shared" si="4"/>
        <v>0</v>
      </c>
      <c r="Q21" s="247">
        <f t="shared" si="5"/>
        <v>0</v>
      </c>
      <c r="R21" s="248"/>
      <c r="S21" s="259">
        <f>SUM(J21:M21)</f>
        <v>0</v>
      </c>
      <c r="T21" s="247"/>
      <c r="U21" s="44">
        <f t="shared" si="2"/>
        <v>0</v>
      </c>
      <c r="V21" s="44">
        <f t="shared" si="3"/>
        <v>0</v>
      </c>
      <c r="W21" s="247"/>
      <c r="X21" s="247"/>
      <c r="Y21" s="108"/>
      <c r="Z21" s="255" t="s">
        <v>705</v>
      </c>
      <c r="AA21" s="108"/>
      <c r="AB21" s="108"/>
      <c r="AC21" s="108"/>
      <c r="AD21" s="108"/>
      <c r="AE21" s="108"/>
      <c r="AF21" s="108"/>
      <c r="AG21" s="108"/>
      <c r="AH21" s="108"/>
      <c r="AI21" s="108"/>
      <c r="AJ21" s="108"/>
      <c r="AK21" s="108"/>
      <c r="AL21" s="108"/>
      <c r="AM21" s="108"/>
    </row>
    <row r="22" spans="1:39" s="249" customFormat="1">
      <c r="A22" s="244">
        <v>7</v>
      </c>
      <c r="B22" s="257" t="s">
        <v>706</v>
      </c>
      <c r="C22" s="258"/>
      <c r="D22" s="258"/>
      <c r="E22" s="258"/>
      <c r="F22" s="254"/>
      <c r="G22" s="254"/>
      <c r="H22" s="254"/>
      <c r="I22" s="254"/>
      <c r="J22" s="254"/>
      <c r="K22" s="254"/>
      <c r="L22" s="254"/>
      <c r="M22" s="254"/>
      <c r="N22" s="254"/>
      <c r="P22" s="247">
        <f t="shared" si="4"/>
        <v>0</v>
      </c>
      <c r="Q22" s="247">
        <f t="shared" si="5"/>
        <v>0</v>
      </c>
      <c r="R22" s="248"/>
      <c r="S22" s="259"/>
      <c r="T22" s="247"/>
      <c r="U22" s="44">
        <f t="shared" si="2"/>
        <v>0</v>
      </c>
      <c r="V22" s="44">
        <f t="shared" si="3"/>
        <v>0</v>
      </c>
      <c r="W22" s="247"/>
      <c r="X22" s="247"/>
      <c r="Y22" s="108"/>
      <c r="Z22" s="108"/>
      <c r="AA22" s="108"/>
      <c r="AB22" s="108"/>
      <c r="AC22" s="108"/>
      <c r="AD22" s="108"/>
      <c r="AE22" s="108"/>
      <c r="AF22" s="108"/>
      <c r="AG22" s="108"/>
      <c r="AH22" s="108"/>
      <c r="AI22" s="108"/>
      <c r="AJ22" s="108"/>
      <c r="AK22" s="108"/>
      <c r="AL22" s="108"/>
      <c r="AM22" s="108"/>
    </row>
    <row r="23" spans="1:39" s="249" customFormat="1">
      <c r="A23" s="244">
        <v>8</v>
      </c>
      <c r="B23" s="257" t="s">
        <v>707</v>
      </c>
      <c r="C23" s="258"/>
      <c r="D23" s="258"/>
      <c r="E23" s="258"/>
      <c r="F23" s="254"/>
      <c r="G23" s="254"/>
      <c r="H23" s="254"/>
      <c r="I23" s="254"/>
      <c r="J23" s="254"/>
      <c r="K23" s="254"/>
      <c r="L23" s="254"/>
      <c r="M23" s="254"/>
      <c r="N23" s="254"/>
      <c r="P23" s="247">
        <f t="shared" si="4"/>
        <v>0</v>
      </c>
      <c r="Q23" s="247">
        <f t="shared" si="5"/>
        <v>0</v>
      </c>
      <c r="R23" s="248"/>
      <c r="S23" s="259"/>
      <c r="T23" s="247"/>
      <c r="U23" s="44">
        <f t="shared" si="2"/>
        <v>0</v>
      </c>
      <c r="V23" s="44">
        <f t="shared" si="3"/>
        <v>0</v>
      </c>
      <c r="W23" s="247"/>
      <c r="X23" s="247"/>
      <c r="Y23" s="108"/>
      <c r="Z23" s="108"/>
      <c r="AA23" s="108"/>
      <c r="AB23" s="108"/>
      <c r="AC23" s="108"/>
      <c r="AD23" s="108"/>
      <c r="AE23" s="108"/>
      <c r="AF23" s="108"/>
      <c r="AG23" s="108"/>
      <c r="AH23" s="108"/>
      <c r="AI23" s="108"/>
      <c r="AJ23" s="108"/>
      <c r="AK23" s="108"/>
      <c r="AL23" s="108"/>
      <c r="AM23" s="108"/>
    </row>
    <row r="24" spans="1:39" s="249" customFormat="1">
      <c r="A24" s="244">
        <v>9</v>
      </c>
      <c r="B24" s="257" t="s">
        <v>708</v>
      </c>
      <c r="C24" s="258"/>
      <c r="D24" s="258"/>
      <c r="E24" s="258"/>
      <c r="F24" s="254"/>
      <c r="G24" s="254"/>
      <c r="H24" s="254"/>
      <c r="I24" s="254"/>
      <c r="J24" s="254"/>
      <c r="K24" s="254"/>
      <c r="L24" s="254"/>
      <c r="M24" s="254"/>
      <c r="N24" s="254"/>
      <c r="P24" s="247">
        <f t="shared" si="4"/>
        <v>0</v>
      </c>
      <c r="Q24" s="247">
        <f t="shared" si="5"/>
        <v>0</v>
      </c>
      <c r="R24" s="248"/>
      <c r="S24" s="259"/>
      <c r="T24" s="247"/>
      <c r="U24" s="44">
        <f t="shared" si="2"/>
        <v>0</v>
      </c>
      <c r="V24" s="44">
        <f t="shared" si="3"/>
        <v>0</v>
      </c>
      <c r="W24" s="247"/>
      <c r="X24" s="247"/>
      <c r="Y24" s="108"/>
      <c r="Z24" s="108"/>
      <c r="AA24" s="108"/>
      <c r="AB24" s="108"/>
      <c r="AC24" s="108"/>
      <c r="AD24" s="108"/>
      <c r="AE24" s="108"/>
      <c r="AF24" s="108"/>
      <c r="AG24" s="108"/>
      <c r="AH24" s="108"/>
      <c r="AI24" s="108"/>
      <c r="AJ24" s="108"/>
      <c r="AK24" s="108"/>
      <c r="AL24" s="108"/>
      <c r="AM24" s="108"/>
    </row>
    <row r="25" spans="1:39" s="249" customFormat="1">
      <c r="A25" s="244">
        <v>10</v>
      </c>
      <c r="B25" s="257" t="s">
        <v>709</v>
      </c>
      <c r="C25" s="258"/>
      <c r="D25" s="258"/>
      <c r="E25" s="258"/>
      <c r="F25" s="254"/>
      <c r="G25" s="254"/>
      <c r="H25" s="254"/>
      <c r="I25" s="254"/>
      <c r="J25" s="254"/>
      <c r="K25" s="254"/>
      <c r="L25" s="254"/>
      <c r="M25" s="254"/>
      <c r="N25" s="254"/>
      <c r="P25" s="247">
        <f t="shared" si="4"/>
        <v>0</v>
      </c>
      <c r="Q25" s="247">
        <f t="shared" si="5"/>
        <v>0</v>
      </c>
      <c r="R25" s="248"/>
      <c r="S25" s="259">
        <f>SUM(J25:M25)</f>
        <v>0</v>
      </c>
      <c r="T25" s="247"/>
      <c r="U25" s="44">
        <f t="shared" si="2"/>
        <v>0</v>
      </c>
      <c r="V25" s="44">
        <f t="shared" si="3"/>
        <v>0</v>
      </c>
      <c r="W25" s="247"/>
      <c r="X25" s="247"/>
      <c r="Y25" s="108"/>
      <c r="Z25" s="108"/>
      <c r="AA25" s="108"/>
      <c r="AB25" s="108"/>
      <c r="AC25" s="108"/>
      <c r="AD25" s="108"/>
      <c r="AE25" s="108"/>
      <c r="AF25" s="108"/>
      <c r="AG25" s="108"/>
      <c r="AH25" s="108"/>
      <c r="AI25" s="108"/>
      <c r="AJ25" s="108"/>
      <c r="AK25" s="108"/>
      <c r="AL25" s="108"/>
      <c r="AM25" s="108"/>
    </row>
    <row r="26" spans="1:39">
      <c r="H26" s="108"/>
      <c r="I26" s="108"/>
      <c r="J26" s="108"/>
      <c r="K26" s="108"/>
      <c r="L26" s="108"/>
      <c r="M26" s="108"/>
      <c r="N26" s="108"/>
      <c r="O26" s="108"/>
      <c r="P26" s="108"/>
      <c r="Q26" s="108"/>
      <c r="R26" s="3"/>
      <c r="S26" s="108"/>
      <c r="T26" s="108"/>
      <c r="U26" s="108"/>
      <c r="V26" s="108"/>
      <c r="W26" s="108"/>
      <c r="X26" s="108"/>
    </row>
    <row r="27" spans="1:39">
      <c r="A27" s="260">
        <v>11</v>
      </c>
      <c r="B27" s="261" t="s">
        <v>710</v>
      </c>
      <c r="C27" s="262"/>
      <c r="D27" s="262"/>
      <c r="E27" s="262"/>
      <c r="F27" s="263">
        <f>SUM(F9,F17:F25)</f>
        <v>0</v>
      </c>
      <c r="G27" s="263">
        <f t="shared" ref="G27:N27" si="6">SUM(G9,G17:G25)</f>
        <v>0</v>
      </c>
      <c r="H27" s="263">
        <f t="shared" si="6"/>
        <v>0</v>
      </c>
      <c r="I27" s="263">
        <f t="shared" si="6"/>
        <v>0</v>
      </c>
      <c r="J27" s="263">
        <f t="shared" si="6"/>
        <v>0</v>
      </c>
      <c r="K27" s="263">
        <f t="shared" si="6"/>
        <v>0</v>
      </c>
      <c r="L27" s="263">
        <f t="shared" si="6"/>
        <v>0</v>
      </c>
      <c r="M27" s="263">
        <f t="shared" si="6"/>
        <v>0</v>
      </c>
      <c r="N27" s="263">
        <f t="shared" si="6"/>
        <v>0</v>
      </c>
      <c r="O27" s="264"/>
      <c r="P27" s="264">
        <f>SUM(P11:P25)</f>
        <v>0</v>
      </c>
      <c r="Q27" s="264">
        <f>SUM(Q11:Q25)</f>
        <v>0</v>
      </c>
      <c r="R27" s="265"/>
      <c r="S27" s="266">
        <f>SUM(S23:S25)</f>
        <v>0</v>
      </c>
      <c r="T27" s="265"/>
      <c r="U27" s="44">
        <f>SUM(G27:J27)</f>
        <v>0</v>
      </c>
      <c r="V27" s="44">
        <f>SUM(K27:N27)</f>
        <v>0</v>
      </c>
      <c r="W27" s="265"/>
      <c r="X27" s="265"/>
    </row>
    <row r="28" spans="1:39">
      <c r="A28" s="233"/>
      <c r="B28" s="267"/>
      <c r="C28" s="48"/>
      <c r="D28" s="48"/>
      <c r="E28" s="48"/>
      <c r="F28" s="268"/>
      <c r="G28" s="268"/>
      <c r="H28" s="268"/>
      <c r="I28" s="268"/>
      <c r="J28" s="268"/>
      <c r="K28" s="268"/>
      <c r="L28" s="268"/>
      <c r="M28" s="268"/>
      <c r="N28" s="268"/>
      <c r="O28" s="265"/>
      <c r="P28" s="265"/>
      <c r="Q28" s="265"/>
      <c r="R28" s="265"/>
      <c r="S28" s="265"/>
      <c r="T28" s="265"/>
      <c r="U28" s="265"/>
      <c r="V28" s="265"/>
      <c r="W28" s="265"/>
      <c r="X28" s="265"/>
    </row>
    <row r="29" spans="1:39">
      <c r="B29" s="243" t="s">
        <v>711</v>
      </c>
      <c r="C29" s="171"/>
      <c r="D29" s="171"/>
      <c r="E29" s="171"/>
      <c r="F29" s="269"/>
      <c r="G29" s="269"/>
      <c r="H29" s="269"/>
      <c r="I29" s="269"/>
      <c r="J29" s="269"/>
      <c r="K29" s="269"/>
      <c r="L29" s="269"/>
      <c r="M29" s="269"/>
      <c r="N29" s="269"/>
      <c r="O29" s="48"/>
      <c r="P29" s="16"/>
      <c r="Q29" s="16"/>
      <c r="R29" s="48"/>
      <c r="S29" s="234"/>
      <c r="T29" s="234"/>
      <c r="U29" s="234"/>
      <c r="V29" s="234"/>
      <c r="W29" s="234"/>
      <c r="X29" s="234"/>
    </row>
    <row r="30" spans="1:39" s="274" customFormat="1">
      <c r="A30" s="270">
        <v>12</v>
      </c>
      <c r="B30" s="271" t="s">
        <v>683</v>
      </c>
      <c r="C30" s="272"/>
      <c r="D30" s="272"/>
      <c r="E30" s="272"/>
      <c r="F30" s="44">
        <f>SUM(F31,F36)</f>
        <v>0</v>
      </c>
      <c r="G30" s="44">
        <f t="shared" ref="G30:N30" si="7">SUM(G31,G36)</f>
        <v>0</v>
      </c>
      <c r="H30" s="44">
        <f t="shared" si="7"/>
        <v>0</v>
      </c>
      <c r="I30" s="44">
        <f t="shared" si="7"/>
        <v>0</v>
      </c>
      <c r="J30" s="44">
        <f t="shared" si="7"/>
        <v>0</v>
      </c>
      <c r="K30" s="44">
        <f t="shared" si="7"/>
        <v>0</v>
      </c>
      <c r="L30" s="44">
        <f t="shared" si="7"/>
        <v>0</v>
      </c>
      <c r="M30" s="44">
        <f t="shared" si="7"/>
        <v>0</v>
      </c>
      <c r="N30" s="44">
        <f t="shared" si="7"/>
        <v>0</v>
      </c>
      <c r="O30" s="273"/>
      <c r="P30" s="95">
        <f>SUM(F30:I30)</f>
        <v>0</v>
      </c>
      <c r="Q30" s="247">
        <f>SUM(J30:M30)</f>
        <v>0</v>
      </c>
      <c r="S30" s="259">
        <f>SUM(J30:M30)</f>
        <v>0</v>
      </c>
      <c r="T30" s="247"/>
      <c r="U30" s="44">
        <f t="shared" ref="U30:U59" si="8">SUM(G30:J30)</f>
        <v>0</v>
      </c>
      <c r="V30" s="44">
        <f t="shared" ref="V30:V59" si="9">SUM(K30:N30)</f>
        <v>0</v>
      </c>
      <c r="W30" s="247"/>
      <c r="X30" s="247"/>
      <c r="Y30" s="273"/>
      <c r="Z30" s="273"/>
      <c r="AA30" s="273"/>
      <c r="AB30" s="273"/>
      <c r="AC30" s="273"/>
      <c r="AD30" s="273"/>
      <c r="AE30" s="273"/>
      <c r="AF30" s="273"/>
      <c r="AG30" s="273"/>
      <c r="AH30" s="273"/>
      <c r="AI30" s="273"/>
      <c r="AJ30" s="273"/>
      <c r="AK30" s="273"/>
      <c r="AL30" s="273"/>
      <c r="AM30" s="273"/>
    </row>
    <row r="31" spans="1:39" s="274" customFormat="1">
      <c r="B31" s="251" t="s">
        <v>712</v>
      </c>
      <c r="C31" s="272"/>
      <c r="D31" s="272"/>
      <c r="E31" s="272"/>
      <c r="F31" s="44">
        <f>SUM(F32:F35)</f>
        <v>0</v>
      </c>
      <c r="G31" s="44">
        <f t="shared" ref="G31:N31" si="10">SUM(G32:G35)</f>
        <v>0</v>
      </c>
      <c r="H31" s="44">
        <f t="shared" si="10"/>
        <v>0</v>
      </c>
      <c r="I31" s="44">
        <f t="shared" si="10"/>
        <v>0</v>
      </c>
      <c r="J31" s="44">
        <f t="shared" si="10"/>
        <v>0</v>
      </c>
      <c r="K31" s="44">
        <f t="shared" si="10"/>
        <v>0</v>
      </c>
      <c r="L31" s="44">
        <f t="shared" si="10"/>
        <v>0</v>
      </c>
      <c r="M31" s="44">
        <f t="shared" si="10"/>
        <v>0</v>
      </c>
      <c r="N31" s="44">
        <f t="shared" si="10"/>
        <v>0</v>
      </c>
      <c r="O31" s="95"/>
      <c r="P31" s="95">
        <f>SUM(P32:P35)</f>
        <v>0</v>
      </c>
      <c r="Q31" s="247">
        <f>SUM(Q32:Q35)</f>
        <v>0</v>
      </c>
      <c r="S31" s="247"/>
      <c r="T31" s="247"/>
      <c r="U31" s="44">
        <f t="shared" si="8"/>
        <v>0</v>
      </c>
      <c r="V31" s="44">
        <f t="shared" si="9"/>
        <v>0</v>
      </c>
      <c r="W31" s="247"/>
      <c r="X31" s="247"/>
      <c r="Y31" s="273"/>
      <c r="Z31" s="273"/>
      <c r="AA31" s="273"/>
      <c r="AB31" s="273"/>
      <c r="AC31" s="273"/>
      <c r="AD31" s="273"/>
      <c r="AE31" s="273"/>
      <c r="AF31" s="273"/>
      <c r="AG31" s="273"/>
      <c r="AH31" s="273"/>
      <c r="AI31" s="273"/>
      <c r="AJ31" s="273"/>
      <c r="AK31" s="273"/>
      <c r="AL31" s="273"/>
      <c r="AM31" s="273"/>
    </row>
    <row r="32" spans="1:39" s="249" customFormat="1">
      <c r="A32" s="275" t="s">
        <v>713</v>
      </c>
      <c r="B32" s="252" t="s">
        <v>207</v>
      </c>
      <c r="C32" s="131"/>
      <c r="D32" s="131"/>
      <c r="E32" s="131"/>
      <c r="F32" s="253"/>
      <c r="G32" s="253"/>
      <c r="H32" s="253"/>
      <c r="I32" s="253"/>
      <c r="J32" s="253"/>
      <c r="K32" s="253"/>
      <c r="L32" s="253"/>
      <c r="M32" s="253"/>
      <c r="N32" s="253"/>
      <c r="O32" s="248"/>
      <c r="P32" s="247">
        <f t="shared" ref="P32:P37" si="11">SUM(F32:I32)</f>
        <v>0</v>
      </c>
      <c r="Q32" s="247">
        <f t="shared" ref="Q32:Q37" si="12">SUM(J32:M32)</f>
        <v>0</v>
      </c>
      <c r="R32" s="248"/>
      <c r="S32" s="247"/>
      <c r="T32" s="247"/>
      <c r="U32" s="44">
        <f t="shared" si="8"/>
        <v>0</v>
      </c>
      <c r="V32" s="44">
        <f t="shared" si="9"/>
        <v>0</v>
      </c>
      <c r="W32" s="247"/>
      <c r="X32" s="247"/>
      <c r="Y32" s="108"/>
      <c r="Z32" s="108"/>
      <c r="AA32" s="108"/>
      <c r="AB32" s="108"/>
      <c r="AC32" s="108"/>
      <c r="AD32" s="108"/>
      <c r="AE32" s="108"/>
      <c r="AF32" s="108"/>
      <c r="AG32" s="108"/>
      <c r="AH32" s="108"/>
      <c r="AI32" s="108"/>
      <c r="AJ32" s="108"/>
      <c r="AK32" s="108"/>
      <c r="AL32" s="108"/>
      <c r="AM32" s="108"/>
    </row>
    <row r="33" spans="1:39" s="249" customFormat="1">
      <c r="A33" s="244" t="s">
        <v>714</v>
      </c>
      <c r="B33" s="252" t="s">
        <v>715</v>
      </c>
      <c r="C33" s="131"/>
      <c r="D33" s="131"/>
      <c r="E33" s="131"/>
      <c r="F33" s="254"/>
      <c r="G33" s="254"/>
      <c r="H33" s="254"/>
      <c r="I33" s="254"/>
      <c r="J33" s="254"/>
      <c r="K33" s="254"/>
      <c r="L33" s="254"/>
      <c r="M33" s="254"/>
      <c r="N33" s="254"/>
      <c r="O33" s="248"/>
      <c r="P33" s="247">
        <f t="shared" si="11"/>
        <v>0</v>
      </c>
      <c r="Q33" s="247">
        <f t="shared" si="12"/>
        <v>0</v>
      </c>
      <c r="R33" s="248"/>
      <c r="S33" s="247"/>
      <c r="T33" s="247"/>
      <c r="U33" s="44">
        <f t="shared" si="8"/>
        <v>0</v>
      </c>
      <c r="V33" s="44">
        <f t="shared" si="9"/>
        <v>0</v>
      </c>
      <c r="W33" s="247"/>
      <c r="X33" s="247"/>
      <c r="Y33" s="108"/>
      <c r="Z33" s="108"/>
      <c r="AA33" s="108"/>
      <c r="AB33" s="108"/>
      <c r="AC33" s="108"/>
      <c r="AD33" s="108"/>
      <c r="AE33" s="108"/>
      <c r="AF33" s="108"/>
      <c r="AG33" s="108"/>
      <c r="AH33" s="108"/>
      <c r="AI33" s="108"/>
      <c r="AJ33" s="108"/>
      <c r="AK33" s="108"/>
      <c r="AL33" s="108"/>
      <c r="AM33" s="108"/>
    </row>
    <row r="34" spans="1:39" s="249" customFormat="1">
      <c r="A34" s="244" t="s">
        <v>716</v>
      </c>
      <c r="B34" s="252" t="s">
        <v>717</v>
      </c>
      <c r="C34" s="131"/>
      <c r="D34" s="131"/>
      <c r="E34" s="131"/>
      <c r="F34" s="253"/>
      <c r="G34" s="253"/>
      <c r="H34" s="253"/>
      <c r="I34" s="253"/>
      <c r="J34" s="253"/>
      <c r="K34" s="253"/>
      <c r="L34" s="253"/>
      <c r="M34" s="253"/>
      <c r="N34" s="253"/>
      <c r="O34" s="248"/>
      <c r="P34" s="247">
        <f t="shared" si="11"/>
        <v>0</v>
      </c>
      <c r="Q34" s="247">
        <f t="shared" si="12"/>
        <v>0</v>
      </c>
      <c r="R34" s="248"/>
      <c r="S34" s="247"/>
      <c r="T34" s="247"/>
      <c r="U34" s="44">
        <f t="shared" si="8"/>
        <v>0</v>
      </c>
      <c r="V34" s="44">
        <f t="shared" si="9"/>
        <v>0</v>
      </c>
      <c r="W34" s="247"/>
      <c r="X34" s="247"/>
      <c r="Y34" s="108"/>
      <c r="Z34" s="108"/>
      <c r="AA34" s="108"/>
      <c r="AB34" s="108"/>
      <c r="AC34" s="108"/>
      <c r="AD34" s="108"/>
      <c r="AE34" s="108"/>
      <c r="AF34" s="108"/>
      <c r="AG34" s="108"/>
      <c r="AH34" s="108"/>
      <c r="AI34" s="108"/>
      <c r="AJ34" s="108"/>
      <c r="AK34" s="108"/>
      <c r="AL34" s="108"/>
      <c r="AM34" s="108"/>
    </row>
    <row r="35" spans="1:39" s="249" customFormat="1">
      <c r="A35" s="244" t="s">
        <v>718</v>
      </c>
      <c r="B35" s="252" t="s">
        <v>719</v>
      </c>
      <c r="C35" s="130"/>
      <c r="D35" s="130"/>
      <c r="E35" s="130"/>
      <c r="F35" s="253"/>
      <c r="G35" s="253"/>
      <c r="H35" s="253"/>
      <c r="I35" s="253"/>
      <c r="J35" s="253"/>
      <c r="K35" s="253"/>
      <c r="L35" s="253"/>
      <c r="M35" s="253"/>
      <c r="N35" s="253"/>
      <c r="O35" s="248"/>
      <c r="P35" s="247">
        <f t="shared" si="11"/>
        <v>0</v>
      </c>
      <c r="Q35" s="247">
        <f t="shared" si="12"/>
        <v>0</v>
      </c>
      <c r="R35" s="248"/>
      <c r="S35" s="247"/>
      <c r="T35" s="247"/>
      <c r="U35" s="44">
        <f t="shared" si="8"/>
        <v>0</v>
      </c>
      <c r="V35" s="44">
        <f t="shared" si="9"/>
        <v>0</v>
      </c>
      <c r="W35" s="247"/>
      <c r="X35" s="247"/>
      <c r="Y35" s="108"/>
      <c r="Z35" s="108"/>
      <c r="AA35" s="108"/>
      <c r="AB35" s="108"/>
      <c r="AC35" s="108"/>
      <c r="AD35" s="108"/>
      <c r="AE35" s="108"/>
      <c r="AF35" s="108"/>
      <c r="AG35" s="108"/>
      <c r="AH35" s="108"/>
      <c r="AI35" s="108"/>
      <c r="AJ35" s="108"/>
      <c r="AK35" s="108"/>
      <c r="AL35" s="108"/>
      <c r="AM35" s="108"/>
    </row>
    <row r="36" spans="1:39" s="249" customFormat="1">
      <c r="A36" s="244" t="s">
        <v>720</v>
      </c>
      <c r="B36" s="251" t="s">
        <v>721</v>
      </c>
      <c r="C36" s="131"/>
      <c r="D36" s="131"/>
      <c r="E36" s="131"/>
      <c r="F36" s="253"/>
      <c r="G36" s="253"/>
      <c r="H36" s="253"/>
      <c r="I36" s="253"/>
      <c r="J36" s="253"/>
      <c r="K36" s="253"/>
      <c r="L36" s="253"/>
      <c r="M36" s="253"/>
      <c r="N36" s="253"/>
      <c r="O36" s="248"/>
      <c r="P36" s="247">
        <f t="shared" si="11"/>
        <v>0</v>
      </c>
      <c r="Q36" s="247">
        <f t="shared" si="12"/>
        <v>0</v>
      </c>
      <c r="R36" s="248"/>
      <c r="S36" s="247"/>
      <c r="T36" s="247"/>
      <c r="U36" s="44">
        <f t="shared" si="8"/>
        <v>0</v>
      </c>
      <c r="V36" s="44">
        <f t="shared" si="9"/>
        <v>0</v>
      </c>
      <c r="W36" s="247"/>
      <c r="X36" s="247"/>
      <c r="Y36" s="108"/>
      <c r="Z36" s="108"/>
      <c r="AA36" s="108"/>
      <c r="AB36" s="108"/>
      <c r="AC36" s="108"/>
      <c r="AD36" s="108"/>
      <c r="AE36" s="108"/>
      <c r="AF36" s="108"/>
      <c r="AG36" s="108"/>
      <c r="AH36" s="108"/>
      <c r="AI36" s="108"/>
      <c r="AJ36" s="108"/>
      <c r="AK36" s="108"/>
      <c r="AL36" s="108"/>
      <c r="AM36" s="108"/>
    </row>
    <row r="37" spans="1:39" s="249" customFormat="1">
      <c r="A37" s="244">
        <v>13</v>
      </c>
      <c r="B37" s="257" t="s">
        <v>699</v>
      </c>
      <c r="C37" s="258"/>
      <c r="D37" s="258"/>
      <c r="E37" s="258"/>
      <c r="F37" s="253"/>
      <c r="G37" s="253"/>
      <c r="H37" s="253"/>
      <c r="I37" s="253"/>
      <c r="J37" s="253"/>
      <c r="K37" s="253"/>
      <c r="L37" s="253"/>
      <c r="M37" s="253"/>
      <c r="N37" s="253"/>
      <c r="P37" s="247">
        <f t="shared" si="11"/>
        <v>0</v>
      </c>
      <c r="Q37" s="247">
        <f t="shared" si="12"/>
        <v>0</v>
      </c>
      <c r="R37" s="248"/>
      <c r="S37" s="259"/>
      <c r="T37" s="247"/>
      <c r="U37" s="44">
        <f t="shared" si="8"/>
        <v>0</v>
      </c>
      <c r="V37" s="44">
        <f t="shared" si="9"/>
        <v>0</v>
      </c>
      <c r="W37" s="247"/>
      <c r="X37" s="247"/>
      <c r="Y37" s="108"/>
      <c r="Z37" s="108"/>
      <c r="AA37" s="108"/>
      <c r="AB37" s="108"/>
      <c r="AC37" s="108"/>
      <c r="AD37" s="108"/>
      <c r="AE37" s="108"/>
      <c r="AF37" s="108"/>
      <c r="AG37" s="108"/>
      <c r="AH37" s="108"/>
      <c r="AI37" s="108"/>
      <c r="AJ37" s="108"/>
      <c r="AK37" s="108"/>
      <c r="AL37" s="108"/>
      <c r="AM37" s="108"/>
    </row>
    <row r="38" spans="1:39" s="274" customFormat="1">
      <c r="A38" s="270">
        <v>14</v>
      </c>
      <c r="B38" s="276" t="s">
        <v>700</v>
      </c>
      <c r="C38" s="277"/>
      <c r="D38" s="277"/>
      <c r="E38" s="277"/>
      <c r="F38" s="278">
        <f>SUM(F39:F43)</f>
        <v>0</v>
      </c>
      <c r="G38" s="278">
        <f t="shared" ref="G38:N38" si="13">SUM(G39:G43)</f>
        <v>0</v>
      </c>
      <c r="H38" s="278">
        <f t="shared" si="13"/>
        <v>0</v>
      </c>
      <c r="I38" s="278">
        <f t="shared" si="13"/>
        <v>0</v>
      </c>
      <c r="J38" s="278">
        <f t="shared" si="13"/>
        <v>0</v>
      </c>
      <c r="K38" s="278">
        <f t="shared" si="13"/>
        <v>0</v>
      </c>
      <c r="L38" s="278">
        <f t="shared" si="13"/>
        <v>0</v>
      </c>
      <c r="M38" s="278">
        <f t="shared" si="13"/>
        <v>0</v>
      </c>
      <c r="N38" s="278">
        <f t="shared" si="13"/>
        <v>0</v>
      </c>
      <c r="O38" s="273"/>
      <c r="P38" s="95"/>
      <c r="Q38" s="247"/>
      <c r="S38" s="259">
        <f>SUM(J38:M38)</f>
        <v>0</v>
      </c>
      <c r="T38" s="247"/>
      <c r="U38" s="44">
        <f t="shared" si="8"/>
        <v>0</v>
      </c>
      <c r="V38" s="44">
        <f t="shared" si="9"/>
        <v>0</v>
      </c>
      <c r="W38" s="247"/>
      <c r="X38" s="247"/>
      <c r="Y38" s="273"/>
      <c r="Z38" s="273"/>
      <c r="AA38" s="273"/>
      <c r="AB38" s="273"/>
      <c r="AC38" s="273"/>
      <c r="AD38" s="273"/>
      <c r="AE38" s="273"/>
      <c r="AF38" s="273"/>
      <c r="AG38" s="273"/>
      <c r="AH38" s="273"/>
      <c r="AI38" s="273"/>
      <c r="AJ38" s="273"/>
      <c r="AK38" s="273"/>
      <c r="AL38" s="273"/>
      <c r="AM38" s="273"/>
    </row>
    <row r="39" spans="1:39" s="249" customFormat="1">
      <c r="A39" s="275" t="s">
        <v>722</v>
      </c>
      <c r="B39" s="252" t="s">
        <v>723</v>
      </c>
      <c r="C39" s="130"/>
      <c r="D39" s="130"/>
      <c r="E39" s="130"/>
      <c r="F39" s="253"/>
      <c r="G39" s="253"/>
      <c r="H39" s="253"/>
      <c r="I39" s="253"/>
      <c r="J39" s="253"/>
      <c r="K39" s="253"/>
      <c r="L39" s="253"/>
      <c r="M39" s="253"/>
      <c r="N39" s="253"/>
      <c r="P39" s="247">
        <f>SUM(F39:I39)</f>
        <v>0</v>
      </c>
      <c r="Q39" s="247">
        <f>SUM(J39:M39)</f>
        <v>0</v>
      </c>
      <c r="R39" s="248"/>
      <c r="S39" s="259">
        <f>SUM(J39:M39)</f>
        <v>0</v>
      </c>
      <c r="T39" s="247"/>
      <c r="U39" s="44">
        <f t="shared" si="8"/>
        <v>0</v>
      </c>
      <c r="V39" s="44">
        <f t="shared" si="9"/>
        <v>0</v>
      </c>
      <c r="W39" s="247"/>
      <c r="X39" s="247"/>
      <c r="Y39" s="108"/>
      <c r="Z39" s="108"/>
      <c r="AA39" s="108"/>
      <c r="AB39" s="108"/>
      <c r="AC39" s="108"/>
      <c r="AD39" s="108"/>
      <c r="AE39" s="108"/>
      <c r="AF39" s="108"/>
      <c r="AG39" s="108"/>
      <c r="AH39" s="108"/>
      <c r="AI39" s="108"/>
      <c r="AJ39" s="108"/>
      <c r="AK39" s="108"/>
      <c r="AL39" s="108"/>
      <c r="AM39" s="108"/>
    </row>
    <row r="40" spans="1:39" s="249" customFormat="1">
      <c r="A40" s="244" t="s">
        <v>724</v>
      </c>
      <c r="B40" s="252" t="s">
        <v>725</v>
      </c>
      <c r="C40" s="130"/>
      <c r="D40" s="130"/>
      <c r="E40" s="130"/>
      <c r="F40" s="253"/>
      <c r="G40" s="253"/>
      <c r="H40" s="253"/>
      <c r="I40" s="253"/>
      <c r="J40" s="253"/>
      <c r="K40" s="253"/>
      <c r="L40" s="253"/>
      <c r="M40" s="253"/>
      <c r="N40" s="253"/>
      <c r="P40" s="247">
        <f>SUM(F40:I40)</f>
        <v>0</v>
      </c>
      <c r="Q40" s="247">
        <f>SUM(J40:M40)</f>
        <v>0</v>
      </c>
      <c r="R40" s="248"/>
      <c r="S40" s="279"/>
      <c r="T40" s="247"/>
      <c r="U40" s="44">
        <f t="shared" si="8"/>
        <v>0</v>
      </c>
      <c r="V40" s="44">
        <f t="shared" si="9"/>
        <v>0</v>
      </c>
      <c r="W40" s="247"/>
      <c r="X40" s="247"/>
      <c r="Y40" s="108"/>
      <c r="Z40" s="108"/>
      <c r="AA40" s="108"/>
      <c r="AB40" s="108"/>
      <c r="AC40" s="108"/>
      <c r="AD40" s="108"/>
      <c r="AE40" s="108"/>
      <c r="AF40" s="108"/>
      <c r="AG40" s="108"/>
      <c r="AH40" s="108"/>
      <c r="AI40" s="108"/>
      <c r="AJ40" s="108"/>
      <c r="AK40" s="108"/>
      <c r="AL40" s="108"/>
      <c r="AM40" s="108"/>
    </row>
    <row r="41" spans="1:39" s="249" customFormat="1">
      <c r="A41" s="244" t="s">
        <v>726</v>
      </c>
      <c r="B41" s="252" t="s">
        <v>727</v>
      </c>
      <c r="C41" s="130"/>
      <c r="D41" s="130"/>
      <c r="E41" s="130"/>
      <c r="F41" s="253"/>
      <c r="G41" s="253"/>
      <c r="H41" s="253"/>
      <c r="I41" s="253"/>
      <c r="J41" s="253"/>
      <c r="K41" s="253"/>
      <c r="L41" s="253"/>
      <c r="M41" s="253"/>
      <c r="N41" s="253"/>
      <c r="P41" s="247">
        <f>SUM(F41:I41)</f>
        <v>0</v>
      </c>
      <c r="Q41" s="247">
        <f>SUM(J41:M41)</f>
        <v>0</v>
      </c>
      <c r="R41" s="248"/>
      <c r="S41" s="279"/>
      <c r="T41" s="247"/>
      <c r="U41" s="44">
        <f t="shared" si="8"/>
        <v>0</v>
      </c>
      <c r="V41" s="44">
        <f t="shared" si="9"/>
        <v>0</v>
      </c>
      <c r="W41" s="247"/>
      <c r="X41" s="247"/>
      <c r="Y41" s="108"/>
      <c r="Z41" s="108"/>
      <c r="AA41" s="108"/>
      <c r="AB41" s="108"/>
      <c r="AC41" s="108"/>
      <c r="AD41" s="108"/>
      <c r="AE41" s="108"/>
      <c r="AF41" s="108"/>
      <c r="AG41" s="108"/>
      <c r="AH41" s="108"/>
      <c r="AI41" s="108"/>
      <c r="AJ41" s="108"/>
      <c r="AK41" s="108"/>
      <c r="AL41" s="108"/>
      <c r="AM41" s="108"/>
    </row>
    <row r="42" spans="1:39" s="249" customFormat="1">
      <c r="A42" s="244" t="s">
        <v>728</v>
      </c>
      <c r="B42" s="252" t="s">
        <v>729</v>
      </c>
      <c r="C42" s="130"/>
      <c r="D42" s="130"/>
      <c r="E42" s="130"/>
      <c r="F42" s="253"/>
      <c r="G42" s="253"/>
      <c r="H42" s="253"/>
      <c r="I42" s="253"/>
      <c r="J42" s="253"/>
      <c r="K42" s="253"/>
      <c r="L42" s="253"/>
      <c r="M42" s="253"/>
      <c r="N42" s="253"/>
      <c r="P42" s="247">
        <f>SUM(F42:I42)</f>
        <v>0</v>
      </c>
      <c r="Q42" s="247">
        <f>SUM(J42:M42)</f>
        <v>0</v>
      </c>
      <c r="R42" s="248"/>
      <c r="S42" s="259">
        <f>SUM(J42:M42)</f>
        <v>0</v>
      </c>
      <c r="T42" s="247"/>
      <c r="U42" s="44">
        <f t="shared" si="8"/>
        <v>0</v>
      </c>
      <c r="V42" s="44">
        <f t="shared" si="9"/>
        <v>0</v>
      </c>
      <c r="W42" s="247"/>
      <c r="X42" s="247"/>
      <c r="Y42" s="108"/>
      <c r="Z42" s="108"/>
      <c r="AA42" s="108"/>
      <c r="AB42" s="108"/>
      <c r="AC42" s="108"/>
      <c r="AD42" s="108"/>
      <c r="AE42" s="108"/>
      <c r="AF42" s="108"/>
      <c r="AG42" s="108"/>
      <c r="AH42" s="108"/>
      <c r="AI42" s="108"/>
      <c r="AJ42" s="108"/>
      <c r="AK42" s="108"/>
      <c r="AL42" s="108"/>
      <c r="AM42" s="108"/>
    </row>
    <row r="43" spans="1:39" s="249" customFormat="1">
      <c r="A43" s="244" t="s">
        <v>730</v>
      </c>
      <c r="B43" s="252" t="s">
        <v>731</v>
      </c>
      <c r="C43" s="130"/>
      <c r="D43" s="130"/>
      <c r="E43" s="130"/>
      <c r="F43" s="253"/>
      <c r="G43" s="253"/>
      <c r="H43" s="253"/>
      <c r="I43" s="253"/>
      <c r="J43" s="253"/>
      <c r="K43" s="253"/>
      <c r="L43" s="253"/>
      <c r="M43" s="253"/>
      <c r="N43" s="253"/>
      <c r="P43" s="247">
        <f>SUM(F43:I43)</f>
        <v>0</v>
      </c>
      <c r="Q43" s="247">
        <f>SUM(J43:M43)</f>
        <v>0</v>
      </c>
      <c r="R43" s="248"/>
      <c r="S43" s="259">
        <f>SUM(J43:M43)</f>
        <v>0</v>
      </c>
      <c r="T43" s="247"/>
      <c r="U43" s="44">
        <f t="shared" si="8"/>
        <v>0</v>
      </c>
      <c r="V43" s="44">
        <f t="shared" si="9"/>
        <v>0</v>
      </c>
      <c r="W43" s="247"/>
      <c r="X43" s="247"/>
      <c r="Y43" s="108"/>
      <c r="Z43" s="108"/>
      <c r="AA43" s="108"/>
      <c r="AB43" s="108"/>
      <c r="AC43" s="108"/>
      <c r="AD43" s="108"/>
      <c r="AE43" s="108"/>
      <c r="AF43" s="108"/>
      <c r="AG43" s="108"/>
      <c r="AH43" s="108"/>
      <c r="AI43" s="108"/>
      <c r="AJ43" s="108"/>
      <c r="AK43" s="108"/>
      <c r="AL43" s="108"/>
      <c r="AM43" s="108"/>
    </row>
    <row r="44" spans="1:39">
      <c r="A44" s="235">
        <v>15</v>
      </c>
      <c r="B44" s="280" t="s">
        <v>732</v>
      </c>
      <c r="C44" s="281"/>
      <c r="D44" s="281"/>
      <c r="E44" s="281"/>
      <c r="F44" s="278">
        <f>SUM(F45:F48)</f>
        <v>0</v>
      </c>
      <c r="G44" s="278">
        <f t="shared" ref="G44:N44" si="14">SUM(G45:G48)</f>
        <v>0</v>
      </c>
      <c r="H44" s="278">
        <f t="shared" si="14"/>
        <v>0</v>
      </c>
      <c r="I44" s="278">
        <f t="shared" si="14"/>
        <v>0</v>
      </c>
      <c r="J44" s="278">
        <f t="shared" si="14"/>
        <v>0</v>
      </c>
      <c r="K44" s="278">
        <f t="shared" si="14"/>
        <v>0</v>
      </c>
      <c r="L44" s="278">
        <f t="shared" si="14"/>
        <v>0</v>
      </c>
      <c r="M44" s="278">
        <f t="shared" si="14"/>
        <v>0</v>
      </c>
      <c r="N44" s="278">
        <f t="shared" si="14"/>
        <v>0</v>
      </c>
      <c r="O44" s="108"/>
      <c r="P44" s="282"/>
      <c r="Q44" s="282"/>
      <c r="R44" s="3"/>
      <c r="S44" s="259">
        <f>SUM(J44:M44)</f>
        <v>0</v>
      </c>
      <c r="T44" s="247"/>
      <c r="U44" s="44">
        <f t="shared" si="8"/>
        <v>0</v>
      </c>
      <c r="V44" s="44">
        <f t="shared" si="9"/>
        <v>0</v>
      </c>
      <c r="W44" s="247"/>
      <c r="X44" s="247"/>
    </row>
    <row r="45" spans="1:39" s="249" customFormat="1">
      <c r="A45" s="244" t="s">
        <v>733</v>
      </c>
      <c r="B45" s="252" t="s">
        <v>734</v>
      </c>
      <c r="C45" s="130"/>
      <c r="D45" s="130"/>
      <c r="E45" s="130"/>
      <c r="F45" s="253"/>
      <c r="G45" s="253"/>
      <c r="H45" s="253"/>
      <c r="I45" s="253"/>
      <c r="J45" s="253"/>
      <c r="K45" s="253"/>
      <c r="L45" s="253"/>
      <c r="M45" s="253"/>
      <c r="N45" s="253"/>
      <c r="P45" s="247">
        <f>SUM(F45:I45)</f>
        <v>0</v>
      </c>
      <c r="Q45" s="247">
        <f>SUM(J45:M45)</f>
        <v>0</v>
      </c>
      <c r="R45" s="248"/>
      <c r="S45" s="259">
        <f>SUM(J45:M45)</f>
        <v>0</v>
      </c>
      <c r="T45" s="247"/>
      <c r="U45" s="44">
        <f t="shared" si="8"/>
        <v>0</v>
      </c>
      <c r="V45" s="44">
        <f t="shared" si="9"/>
        <v>0</v>
      </c>
      <c r="W45" s="247"/>
      <c r="X45" s="247"/>
      <c r="Y45" s="108"/>
      <c r="Z45" s="108"/>
      <c r="AA45" s="108"/>
      <c r="AB45" s="108"/>
      <c r="AC45" s="108"/>
      <c r="AD45" s="108"/>
      <c r="AE45" s="108"/>
      <c r="AF45" s="108"/>
      <c r="AG45" s="108"/>
      <c r="AH45" s="108"/>
      <c r="AI45" s="108"/>
      <c r="AJ45" s="108"/>
      <c r="AK45" s="108"/>
      <c r="AL45" s="108"/>
      <c r="AM45" s="108"/>
    </row>
    <row r="46" spans="1:39" s="249" customFormat="1">
      <c r="A46" s="244" t="s">
        <v>735</v>
      </c>
      <c r="B46" s="252" t="s">
        <v>736</v>
      </c>
      <c r="C46" s="130"/>
      <c r="D46" s="130"/>
      <c r="E46" s="130"/>
      <c r="F46" s="253"/>
      <c r="G46" s="253"/>
      <c r="H46" s="253"/>
      <c r="I46" s="253"/>
      <c r="J46" s="253"/>
      <c r="K46" s="253"/>
      <c r="L46" s="253"/>
      <c r="M46" s="253"/>
      <c r="N46" s="253"/>
      <c r="P46" s="247">
        <f>SUM(F46:I46)</f>
        <v>0</v>
      </c>
      <c r="Q46" s="247">
        <f>SUM(J46:M46)</f>
        <v>0</v>
      </c>
      <c r="R46" s="248"/>
      <c r="S46" s="259"/>
      <c r="T46" s="247"/>
      <c r="U46" s="44">
        <f t="shared" si="8"/>
        <v>0</v>
      </c>
      <c r="V46" s="44">
        <f t="shared" si="9"/>
        <v>0</v>
      </c>
      <c r="W46" s="247"/>
      <c r="X46" s="247"/>
      <c r="Y46" s="108"/>
      <c r="Z46" s="108"/>
      <c r="AA46" s="108"/>
      <c r="AB46" s="108"/>
      <c r="AC46" s="108"/>
      <c r="AD46" s="108"/>
      <c r="AE46" s="108"/>
      <c r="AF46" s="108"/>
      <c r="AG46" s="108"/>
      <c r="AH46" s="108"/>
      <c r="AI46" s="108"/>
      <c r="AJ46" s="108"/>
      <c r="AK46" s="108"/>
      <c r="AL46" s="108"/>
      <c r="AM46" s="108"/>
    </row>
    <row r="47" spans="1:39" s="249" customFormat="1">
      <c r="A47" s="244" t="s">
        <v>737</v>
      </c>
      <c r="B47" s="252" t="s">
        <v>738</v>
      </c>
      <c r="C47" s="130"/>
      <c r="D47" s="130"/>
      <c r="E47" s="130"/>
      <c r="F47" s="253"/>
      <c r="G47" s="253"/>
      <c r="H47" s="253"/>
      <c r="I47" s="253"/>
      <c r="J47" s="253"/>
      <c r="K47" s="253"/>
      <c r="L47" s="253"/>
      <c r="M47" s="253"/>
      <c r="N47" s="253"/>
      <c r="P47" s="247">
        <f>SUM(F47:I47)</f>
        <v>0</v>
      </c>
      <c r="Q47" s="247">
        <f>SUM(J47:M47)</f>
        <v>0</v>
      </c>
      <c r="R47" s="248"/>
      <c r="S47" s="259"/>
      <c r="T47" s="247"/>
      <c r="U47" s="44">
        <f t="shared" si="8"/>
        <v>0</v>
      </c>
      <c r="V47" s="44">
        <f t="shared" si="9"/>
        <v>0</v>
      </c>
      <c r="W47" s="247"/>
      <c r="X47" s="247"/>
      <c r="Y47" s="108"/>
      <c r="Z47" s="108"/>
      <c r="AA47" s="108"/>
      <c r="AB47" s="108"/>
      <c r="AC47" s="108"/>
      <c r="AD47" s="108"/>
      <c r="AE47" s="108"/>
      <c r="AF47" s="108"/>
      <c r="AG47" s="108"/>
      <c r="AH47" s="108"/>
      <c r="AI47" s="108"/>
      <c r="AJ47" s="108"/>
      <c r="AK47" s="108"/>
      <c r="AL47" s="108"/>
      <c r="AM47" s="108"/>
    </row>
    <row r="48" spans="1:39" s="249" customFormat="1">
      <c r="A48" s="244" t="s">
        <v>739</v>
      </c>
      <c r="B48" s="252" t="s">
        <v>740</v>
      </c>
      <c r="C48" s="130"/>
      <c r="D48" s="130"/>
      <c r="E48" s="130"/>
      <c r="F48" s="253"/>
      <c r="G48" s="253"/>
      <c r="H48" s="253"/>
      <c r="I48" s="253"/>
      <c r="J48" s="253"/>
      <c r="K48" s="253"/>
      <c r="L48" s="253"/>
      <c r="M48" s="253"/>
      <c r="N48" s="253"/>
      <c r="P48" s="247">
        <f>SUM(F48:I48)</f>
        <v>0</v>
      </c>
      <c r="Q48" s="247">
        <f>SUM(J48:M48)</f>
        <v>0</v>
      </c>
      <c r="R48" s="248"/>
      <c r="S48" s="259"/>
      <c r="T48" s="247"/>
      <c r="U48" s="44">
        <f t="shared" si="8"/>
        <v>0</v>
      </c>
      <c r="V48" s="44">
        <f t="shared" si="9"/>
        <v>0</v>
      </c>
      <c r="W48" s="247"/>
      <c r="X48" s="247"/>
      <c r="Y48" s="108"/>
      <c r="Z48" s="108"/>
      <c r="AA48" s="108"/>
      <c r="AB48" s="108"/>
      <c r="AC48" s="108"/>
      <c r="AD48" s="108"/>
      <c r="AE48" s="108"/>
      <c r="AF48" s="108"/>
      <c r="AG48" s="108"/>
      <c r="AH48" s="108"/>
      <c r="AI48" s="108"/>
      <c r="AJ48" s="108"/>
      <c r="AK48" s="108"/>
      <c r="AL48" s="108"/>
      <c r="AM48" s="108"/>
    </row>
    <row r="49" spans="1:39" s="274" customFormat="1">
      <c r="A49" s="270">
        <v>16</v>
      </c>
      <c r="B49" s="276" t="s">
        <v>702</v>
      </c>
      <c r="C49" s="277"/>
      <c r="D49" s="277"/>
      <c r="E49" s="277"/>
      <c r="F49" s="278">
        <f>SUM(F50:F51)</f>
        <v>0</v>
      </c>
      <c r="G49" s="278">
        <f t="shared" ref="G49:N49" si="15">SUM(G50:G51)</f>
        <v>0</v>
      </c>
      <c r="H49" s="278">
        <f t="shared" si="15"/>
        <v>0</v>
      </c>
      <c r="I49" s="278">
        <f t="shared" si="15"/>
        <v>0</v>
      </c>
      <c r="J49" s="278">
        <f t="shared" si="15"/>
        <v>0</v>
      </c>
      <c r="K49" s="278">
        <f t="shared" si="15"/>
        <v>0</v>
      </c>
      <c r="L49" s="278">
        <f t="shared" si="15"/>
        <v>0</v>
      </c>
      <c r="M49" s="278">
        <f t="shared" si="15"/>
        <v>0</v>
      </c>
      <c r="N49" s="278">
        <f t="shared" si="15"/>
        <v>0</v>
      </c>
      <c r="O49" s="273"/>
      <c r="P49" s="95"/>
      <c r="Q49" s="247"/>
      <c r="S49" s="247"/>
      <c r="T49" s="247"/>
      <c r="U49" s="44">
        <f t="shared" si="8"/>
        <v>0</v>
      </c>
      <c r="V49" s="44">
        <f t="shared" si="9"/>
        <v>0</v>
      </c>
      <c r="W49" s="247"/>
      <c r="X49" s="247"/>
      <c r="Y49" s="273"/>
      <c r="Z49" s="273"/>
      <c r="AA49" s="273"/>
      <c r="AB49" s="273"/>
      <c r="AC49" s="273"/>
      <c r="AD49" s="273"/>
      <c r="AE49" s="273"/>
      <c r="AF49" s="273"/>
      <c r="AG49" s="273"/>
      <c r="AH49" s="273"/>
      <c r="AI49" s="273"/>
      <c r="AJ49" s="273"/>
      <c r="AK49" s="273"/>
      <c r="AL49" s="273"/>
      <c r="AM49" s="273"/>
    </row>
    <row r="50" spans="1:39" s="249" customFormat="1">
      <c r="A50" s="275" t="s">
        <v>741</v>
      </c>
      <c r="B50" s="252" t="s">
        <v>742</v>
      </c>
      <c r="C50" s="131"/>
      <c r="D50" s="131"/>
      <c r="E50" s="131"/>
      <c r="F50" s="253"/>
      <c r="G50" s="253"/>
      <c r="H50" s="253"/>
      <c r="I50" s="253"/>
      <c r="J50" s="253"/>
      <c r="K50" s="253"/>
      <c r="L50" s="253"/>
      <c r="M50" s="253"/>
      <c r="N50" s="253"/>
      <c r="P50" s="247">
        <f>SUM(F50:I50)</f>
        <v>0</v>
      </c>
      <c r="Q50" s="247">
        <f>SUM(J50:M50)</f>
        <v>0</v>
      </c>
      <c r="R50" s="248"/>
      <c r="S50" s="279"/>
      <c r="T50" s="247"/>
      <c r="U50" s="44">
        <f t="shared" si="8"/>
        <v>0</v>
      </c>
      <c r="V50" s="44">
        <f t="shared" si="9"/>
        <v>0</v>
      </c>
      <c r="W50" s="247"/>
      <c r="X50" s="247"/>
      <c r="Y50" s="108"/>
      <c r="Z50" s="108"/>
      <c r="AA50" s="108"/>
      <c r="AB50" s="108"/>
      <c r="AC50" s="108"/>
      <c r="AD50" s="108"/>
      <c r="AE50" s="108"/>
      <c r="AF50" s="108"/>
      <c r="AG50" s="108"/>
      <c r="AH50" s="108"/>
      <c r="AI50" s="108"/>
      <c r="AJ50" s="108"/>
      <c r="AK50" s="108"/>
      <c r="AL50" s="108"/>
      <c r="AM50" s="108"/>
    </row>
    <row r="51" spans="1:39" s="249" customFormat="1">
      <c r="A51" s="275" t="s">
        <v>743</v>
      </c>
      <c r="B51" s="252" t="s">
        <v>744</v>
      </c>
      <c r="C51" s="131"/>
      <c r="D51" s="131"/>
      <c r="E51" s="131"/>
      <c r="F51" s="253"/>
      <c r="G51" s="253"/>
      <c r="H51" s="253"/>
      <c r="I51" s="253"/>
      <c r="J51" s="253"/>
      <c r="K51" s="253"/>
      <c r="L51" s="253"/>
      <c r="M51" s="253"/>
      <c r="N51" s="253"/>
      <c r="P51" s="247">
        <f>SUM(F51:I51)</f>
        <v>0</v>
      </c>
      <c r="Q51" s="247">
        <f>SUM(J51:M51)</f>
        <v>0</v>
      </c>
      <c r="R51" s="248"/>
      <c r="S51" s="259"/>
      <c r="T51" s="247"/>
      <c r="U51" s="44">
        <f t="shared" si="8"/>
        <v>0</v>
      </c>
      <c r="V51" s="44">
        <f t="shared" si="9"/>
        <v>0</v>
      </c>
      <c r="W51" s="247"/>
      <c r="X51" s="247"/>
      <c r="Y51" s="108"/>
      <c r="Z51" s="108"/>
      <c r="AA51" s="108"/>
      <c r="AB51" s="108"/>
      <c r="AC51" s="108"/>
      <c r="AD51" s="108"/>
      <c r="AE51" s="108"/>
      <c r="AF51" s="108"/>
      <c r="AG51" s="108"/>
      <c r="AH51" s="108"/>
      <c r="AI51" s="108"/>
      <c r="AJ51" s="108"/>
      <c r="AK51" s="108"/>
      <c r="AL51" s="108"/>
      <c r="AM51" s="108"/>
    </row>
    <row r="52" spans="1:39" s="274" customFormat="1">
      <c r="A52" s="270">
        <v>17</v>
      </c>
      <c r="B52" s="276" t="s">
        <v>704</v>
      </c>
      <c r="C52" s="277"/>
      <c r="D52" s="277"/>
      <c r="E52" s="277"/>
      <c r="F52" s="44">
        <f>SUM(F53:F55)</f>
        <v>0</v>
      </c>
      <c r="G52" s="44">
        <f t="shared" ref="G52:N52" si="16">SUM(G53:G55)</f>
        <v>0</v>
      </c>
      <c r="H52" s="44">
        <f t="shared" si="16"/>
        <v>0</v>
      </c>
      <c r="I52" s="44">
        <f t="shared" si="16"/>
        <v>0</v>
      </c>
      <c r="J52" s="44">
        <f t="shared" si="16"/>
        <v>0</v>
      </c>
      <c r="K52" s="44">
        <f t="shared" si="16"/>
        <v>0</v>
      </c>
      <c r="L52" s="44">
        <f t="shared" si="16"/>
        <v>0</v>
      </c>
      <c r="M52" s="44">
        <f t="shared" si="16"/>
        <v>0</v>
      </c>
      <c r="N52" s="44">
        <f t="shared" si="16"/>
        <v>0</v>
      </c>
      <c r="O52" s="273"/>
      <c r="P52" s="95"/>
      <c r="Q52" s="247"/>
      <c r="S52" s="259">
        <f>SUM(J52:M52)</f>
        <v>0</v>
      </c>
      <c r="T52" s="247"/>
      <c r="U52" s="44">
        <f t="shared" si="8"/>
        <v>0</v>
      </c>
      <c r="V52" s="44">
        <f t="shared" si="9"/>
        <v>0</v>
      </c>
      <c r="W52" s="247"/>
      <c r="X52" s="247"/>
      <c r="Y52" s="273"/>
      <c r="Z52" s="273"/>
      <c r="AA52" s="273"/>
      <c r="AB52" s="273"/>
      <c r="AC52" s="273"/>
      <c r="AD52" s="273"/>
      <c r="AE52" s="273"/>
      <c r="AF52" s="273"/>
      <c r="AG52" s="273"/>
      <c r="AH52" s="273"/>
      <c r="AI52" s="273"/>
      <c r="AJ52" s="273"/>
      <c r="AK52" s="273"/>
      <c r="AL52" s="273"/>
      <c r="AM52" s="273"/>
    </row>
    <row r="53" spans="1:39" s="249" customFormat="1">
      <c r="A53" s="275" t="s">
        <v>745</v>
      </c>
      <c r="B53" s="252" t="s">
        <v>746</v>
      </c>
      <c r="C53" s="131"/>
      <c r="D53" s="131"/>
      <c r="E53" s="131"/>
      <c r="F53" s="253"/>
      <c r="G53" s="253"/>
      <c r="H53" s="253"/>
      <c r="I53" s="253"/>
      <c r="J53" s="253"/>
      <c r="K53" s="253"/>
      <c r="L53" s="253"/>
      <c r="M53" s="253"/>
      <c r="N53" s="253"/>
      <c r="P53" s="247">
        <f t="shared" ref="P53:P59" si="17">SUM(F53:I53)</f>
        <v>0</v>
      </c>
      <c r="Q53" s="247">
        <f t="shared" ref="Q53:Q59" si="18">SUM(J53:M53)</f>
        <v>0</v>
      </c>
      <c r="R53" s="248"/>
      <c r="S53" s="279"/>
      <c r="T53" s="247"/>
      <c r="U53" s="44">
        <f t="shared" si="8"/>
        <v>0</v>
      </c>
      <c r="V53" s="44">
        <f t="shared" si="9"/>
        <v>0</v>
      </c>
      <c r="W53" s="247"/>
      <c r="X53" s="247"/>
      <c r="Y53" s="108"/>
      <c r="Z53" s="108"/>
      <c r="AA53" s="108"/>
      <c r="AB53" s="108"/>
      <c r="AC53" s="108"/>
      <c r="AD53" s="108"/>
      <c r="AE53" s="108"/>
      <c r="AF53" s="108"/>
      <c r="AG53" s="108"/>
      <c r="AH53" s="108"/>
      <c r="AI53" s="108"/>
      <c r="AJ53" s="108"/>
      <c r="AK53" s="108"/>
      <c r="AL53" s="108"/>
      <c r="AM53" s="108"/>
    </row>
    <row r="54" spans="1:39" s="249" customFormat="1">
      <c r="A54" s="275" t="s">
        <v>747</v>
      </c>
      <c r="B54" s="252" t="s">
        <v>748</v>
      </c>
      <c r="C54" s="131"/>
      <c r="D54" s="131"/>
      <c r="E54" s="131"/>
      <c r="F54" s="254"/>
      <c r="G54" s="254"/>
      <c r="H54" s="254"/>
      <c r="I54" s="254"/>
      <c r="J54" s="254"/>
      <c r="K54" s="254"/>
      <c r="L54" s="254"/>
      <c r="M54" s="254"/>
      <c r="N54" s="254"/>
      <c r="P54" s="247">
        <f t="shared" si="17"/>
        <v>0</v>
      </c>
      <c r="Q54" s="247">
        <f t="shared" si="18"/>
        <v>0</v>
      </c>
      <c r="R54" s="248"/>
      <c r="S54" s="259"/>
      <c r="T54" s="247"/>
      <c r="U54" s="44">
        <f t="shared" si="8"/>
        <v>0</v>
      </c>
      <c r="V54" s="44">
        <f t="shared" si="9"/>
        <v>0</v>
      </c>
      <c r="W54" s="247"/>
      <c r="X54" s="247"/>
      <c r="Y54" s="108"/>
      <c r="Z54" s="108"/>
      <c r="AA54" s="108"/>
      <c r="AB54" s="108"/>
      <c r="AC54" s="108"/>
      <c r="AD54" s="108"/>
      <c r="AE54" s="108"/>
      <c r="AF54" s="108"/>
      <c r="AG54" s="108"/>
      <c r="AH54" s="108"/>
      <c r="AI54" s="108"/>
      <c r="AJ54" s="108"/>
      <c r="AK54" s="108"/>
      <c r="AL54" s="108"/>
      <c r="AM54" s="108"/>
    </row>
    <row r="55" spans="1:39" s="249" customFormat="1">
      <c r="A55" s="275" t="s">
        <v>749</v>
      </c>
      <c r="B55" s="252" t="s">
        <v>750</v>
      </c>
      <c r="C55" s="131"/>
      <c r="D55" s="131"/>
      <c r="E55" s="131"/>
      <c r="F55" s="254"/>
      <c r="G55" s="254"/>
      <c r="H55" s="254"/>
      <c r="I55" s="254"/>
      <c r="J55" s="254"/>
      <c r="K55" s="254"/>
      <c r="L55" s="254"/>
      <c r="M55" s="254"/>
      <c r="N55" s="254"/>
      <c r="P55" s="247">
        <f t="shared" si="17"/>
        <v>0</v>
      </c>
      <c r="Q55" s="247">
        <f t="shared" si="18"/>
        <v>0</v>
      </c>
      <c r="R55" s="248"/>
      <c r="S55" s="259"/>
      <c r="T55" s="247"/>
      <c r="U55" s="44">
        <f t="shared" si="8"/>
        <v>0</v>
      </c>
      <c r="V55" s="44">
        <f t="shared" si="9"/>
        <v>0</v>
      </c>
      <c r="W55" s="247"/>
      <c r="X55" s="247"/>
      <c r="Y55" s="108"/>
      <c r="Z55" s="108"/>
      <c r="AA55" s="108"/>
      <c r="AB55" s="108"/>
      <c r="AC55" s="108"/>
      <c r="AD55" s="108"/>
      <c r="AE55" s="108"/>
      <c r="AF55" s="108"/>
      <c r="AG55" s="108"/>
      <c r="AH55" s="108"/>
      <c r="AI55" s="108"/>
      <c r="AJ55" s="108"/>
      <c r="AK55" s="108"/>
      <c r="AL55" s="108"/>
      <c r="AM55" s="108"/>
    </row>
    <row r="56" spans="1:39" s="249" customFormat="1">
      <c r="A56" s="244">
        <v>18</v>
      </c>
      <c r="B56" s="257" t="s">
        <v>706</v>
      </c>
      <c r="C56" s="258"/>
      <c r="D56" s="258"/>
      <c r="E56" s="258"/>
      <c r="F56" s="254"/>
      <c r="G56" s="254"/>
      <c r="H56" s="254"/>
      <c r="I56" s="254"/>
      <c r="J56" s="254"/>
      <c r="K56" s="254"/>
      <c r="L56" s="254"/>
      <c r="M56" s="254"/>
      <c r="N56" s="254"/>
      <c r="P56" s="247">
        <f t="shared" si="17"/>
        <v>0</v>
      </c>
      <c r="Q56" s="247">
        <f t="shared" si="18"/>
        <v>0</v>
      </c>
      <c r="R56" s="248"/>
      <c r="S56" s="259"/>
      <c r="T56" s="247"/>
      <c r="U56" s="44">
        <f t="shared" si="8"/>
        <v>0</v>
      </c>
      <c r="V56" s="44">
        <f t="shared" si="9"/>
        <v>0</v>
      </c>
      <c r="W56" s="247"/>
      <c r="X56" s="247"/>
      <c r="Y56" s="108"/>
      <c r="Z56" s="108"/>
      <c r="AA56" s="108"/>
      <c r="AB56" s="108"/>
      <c r="AC56" s="108"/>
      <c r="AD56" s="108"/>
      <c r="AE56" s="108"/>
      <c r="AF56" s="108"/>
      <c r="AG56" s="108"/>
      <c r="AH56" s="108"/>
      <c r="AI56" s="108"/>
      <c r="AJ56" s="108"/>
      <c r="AK56" s="108"/>
      <c r="AL56" s="108"/>
      <c r="AM56" s="108"/>
    </row>
    <row r="57" spans="1:39" s="249" customFormat="1">
      <c r="A57" s="244">
        <v>19</v>
      </c>
      <c r="B57" s="257" t="s">
        <v>707</v>
      </c>
      <c r="C57" s="258"/>
      <c r="D57" s="258"/>
      <c r="E57" s="258"/>
      <c r="F57" s="254"/>
      <c r="G57" s="254"/>
      <c r="H57" s="254"/>
      <c r="I57" s="254"/>
      <c r="J57" s="254"/>
      <c r="K57" s="254"/>
      <c r="L57" s="254"/>
      <c r="M57" s="254"/>
      <c r="N57" s="254"/>
      <c r="P57" s="247">
        <f t="shared" si="17"/>
        <v>0</v>
      </c>
      <c r="Q57" s="247">
        <f t="shared" si="18"/>
        <v>0</v>
      </c>
      <c r="R57" s="248"/>
      <c r="S57" s="259">
        <f>SUM(J57:M57)</f>
        <v>0</v>
      </c>
      <c r="T57" s="247"/>
      <c r="U57" s="44">
        <f t="shared" si="8"/>
        <v>0</v>
      </c>
      <c r="V57" s="44">
        <f t="shared" si="9"/>
        <v>0</v>
      </c>
      <c r="W57" s="247"/>
      <c r="X57" s="247"/>
      <c r="Y57" s="108"/>
      <c r="Z57" s="108"/>
      <c r="AA57" s="108"/>
      <c r="AB57" s="108"/>
      <c r="AC57" s="108"/>
      <c r="AD57" s="108"/>
      <c r="AE57" s="108"/>
      <c r="AF57" s="108"/>
      <c r="AG57" s="108"/>
      <c r="AH57" s="108"/>
      <c r="AI57" s="108"/>
      <c r="AJ57" s="108"/>
      <c r="AK57" s="108"/>
      <c r="AL57" s="108"/>
      <c r="AM57" s="108"/>
    </row>
    <row r="58" spans="1:39" s="249" customFormat="1">
      <c r="A58" s="244">
        <v>20</v>
      </c>
      <c r="B58" s="257" t="s">
        <v>708</v>
      </c>
      <c r="C58" s="258"/>
      <c r="D58" s="258"/>
      <c r="E58" s="258"/>
      <c r="F58" s="254"/>
      <c r="G58" s="254"/>
      <c r="H58" s="254"/>
      <c r="I58" s="254"/>
      <c r="J58" s="254"/>
      <c r="K58" s="254"/>
      <c r="L58" s="254"/>
      <c r="M58" s="254"/>
      <c r="N58" s="254"/>
      <c r="P58" s="247">
        <f t="shared" si="17"/>
        <v>0</v>
      </c>
      <c r="Q58" s="247">
        <f t="shared" si="18"/>
        <v>0</v>
      </c>
      <c r="R58" s="248"/>
      <c r="S58" s="259"/>
      <c r="T58" s="247"/>
      <c r="U58" s="44">
        <f t="shared" si="8"/>
        <v>0</v>
      </c>
      <c r="V58" s="44">
        <f t="shared" si="9"/>
        <v>0</v>
      </c>
      <c r="W58" s="247"/>
      <c r="X58" s="247"/>
      <c r="Y58" s="108"/>
      <c r="Z58" s="108"/>
      <c r="AA58" s="108"/>
      <c r="AB58" s="108"/>
      <c r="AC58" s="108"/>
      <c r="AD58" s="108"/>
      <c r="AE58" s="108"/>
      <c r="AF58" s="108"/>
      <c r="AG58" s="108"/>
      <c r="AH58" s="108"/>
      <c r="AI58" s="108"/>
      <c r="AJ58" s="108"/>
      <c r="AK58" s="108"/>
      <c r="AL58" s="108"/>
      <c r="AM58" s="108"/>
    </row>
    <row r="59" spans="1:39" s="249" customFormat="1">
      <c r="A59" s="244">
        <v>21</v>
      </c>
      <c r="B59" s="257" t="s">
        <v>709</v>
      </c>
      <c r="C59" s="258"/>
      <c r="D59" s="258"/>
      <c r="E59" s="258"/>
      <c r="F59" s="254"/>
      <c r="G59" s="254"/>
      <c r="H59" s="254"/>
      <c r="I59" s="254"/>
      <c r="J59" s="254"/>
      <c r="K59" s="254"/>
      <c r="L59" s="254"/>
      <c r="M59" s="254"/>
      <c r="N59" s="254"/>
      <c r="P59" s="247">
        <f t="shared" si="17"/>
        <v>0</v>
      </c>
      <c r="Q59" s="247">
        <f t="shared" si="18"/>
        <v>0</v>
      </c>
      <c r="R59" s="248"/>
      <c r="S59" s="259">
        <f>SUM(J59:M59)</f>
        <v>0</v>
      </c>
      <c r="T59" s="247"/>
      <c r="U59" s="44">
        <f t="shared" si="8"/>
        <v>0</v>
      </c>
      <c r="V59" s="44">
        <f t="shared" si="9"/>
        <v>0</v>
      </c>
      <c r="W59" s="247"/>
      <c r="X59" s="247"/>
      <c r="Y59" s="108"/>
      <c r="Z59" s="108"/>
      <c r="AA59" s="108"/>
      <c r="AB59" s="108"/>
      <c r="AC59" s="108"/>
      <c r="AD59" s="108"/>
      <c r="AE59" s="108"/>
      <c r="AF59" s="108"/>
      <c r="AG59" s="108"/>
      <c r="AH59" s="108"/>
      <c r="AI59" s="108"/>
      <c r="AJ59" s="108"/>
      <c r="AK59" s="108"/>
      <c r="AL59" s="108"/>
      <c r="AM59" s="108"/>
    </row>
    <row r="60" spans="1:39">
      <c r="H60" s="108"/>
      <c r="I60" s="108"/>
      <c r="J60" s="108"/>
      <c r="K60" s="108"/>
      <c r="L60" s="108"/>
      <c r="M60" s="108"/>
      <c r="N60" s="108"/>
      <c r="O60" s="108"/>
      <c r="P60" s="108"/>
      <c r="Q60" s="108"/>
      <c r="R60" s="3"/>
      <c r="S60" s="108"/>
      <c r="T60" s="108"/>
      <c r="U60" s="108"/>
      <c r="V60" s="108"/>
      <c r="W60" s="108"/>
      <c r="X60" s="108"/>
    </row>
    <row r="61" spans="1:39">
      <c r="A61" s="260">
        <v>22</v>
      </c>
      <c r="B61" s="261" t="s">
        <v>751</v>
      </c>
      <c r="C61" s="262"/>
      <c r="D61" s="262"/>
      <c r="E61" s="262"/>
      <c r="F61" s="263">
        <f>F30+F37+F38+F44+F49+F52+F56+F57+F58+F59</f>
        <v>0</v>
      </c>
      <c r="G61" s="263">
        <f t="shared" ref="G61:N61" si="19">G30+G37+G38+G44+G49+G52+G56+G57+G58+G59</f>
        <v>0</v>
      </c>
      <c r="H61" s="263">
        <f t="shared" si="19"/>
        <v>0</v>
      </c>
      <c r="I61" s="263">
        <f t="shared" si="19"/>
        <v>0</v>
      </c>
      <c r="J61" s="263">
        <f t="shared" si="19"/>
        <v>0</v>
      </c>
      <c r="K61" s="263">
        <f t="shared" si="19"/>
        <v>0</v>
      </c>
      <c r="L61" s="263">
        <f t="shared" si="19"/>
        <v>0</v>
      </c>
      <c r="M61" s="263">
        <f t="shared" si="19"/>
        <v>0</v>
      </c>
      <c r="N61" s="263">
        <f t="shared" si="19"/>
        <v>0</v>
      </c>
      <c r="O61" s="266"/>
      <c r="P61" s="264">
        <f>SUM(F61:I61)</f>
        <v>0</v>
      </c>
      <c r="Q61" s="264">
        <f>SUM(J61:M61)</f>
        <v>0</v>
      </c>
      <c r="R61" s="265"/>
      <c r="S61" s="266">
        <f>SUM(S45:S59)+SUM(S30:S38)</f>
        <v>0</v>
      </c>
      <c r="T61" s="265"/>
      <c r="U61" s="44">
        <f>SUM(G61:J61)</f>
        <v>0</v>
      </c>
      <c r="V61" s="44">
        <f>SUM(K61:N61)</f>
        <v>0</v>
      </c>
      <c r="W61" s="265"/>
      <c r="X61" s="265"/>
    </row>
    <row r="62" spans="1:39">
      <c r="A62" s="233"/>
      <c r="B62" s="267"/>
      <c r="C62" s="48"/>
      <c r="D62" s="48"/>
      <c r="E62" s="48"/>
      <c r="F62" s="265"/>
      <c r="G62" s="265"/>
      <c r="H62" s="265"/>
      <c r="I62" s="265"/>
      <c r="J62" s="265"/>
      <c r="K62" s="265"/>
      <c r="L62" s="265"/>
      <c r="M62" s="265"/>
      <c r="N62" s="265"/>
      <c r="O62" s="265"/>
      <c r="P62" s="265"/>
      <c r="Q62" s="265"/>
      <c r="R62" s="265"/>
      <c r="S62" s="265"/>
      <c r="T62" s="265"/>
      <c r="U62" s="265"/>
      <c r="V62" s="265"/>
      <c r="W62" s="265"/>
      <c r="X62" s="265"/>
    </row>
    <row r="63" spans="1:39" s="249" customFormat="1">
      <c r="A63" s="283">
        <v>23</v>
      </c>
      <c r="B63" s="99" t="s">
        <v>752</v>
      </c>
      <c r="C63" s="108"/>
      <c r="D63" s="108"/>
      <c r="E63" s="108"/>
      <c r="F63" s="254"/>
      <c r="G63" s="254"/>
      <c r="H63" s="254"/>
      <c r="I63" s="254"/>
      <c r="J63" s="254"/>
      <c r="K63" s="254"/>
      <c r="L63" s="254"/>
      <c r="M63" s="254"/>
      <c r="N63" s="254"/>
      <c r="P63" s="247"/>
      <c r="Q63" s="247"/>
      <c r="R63" s="248"/>
      <c r="S63" s="259"/>
      <c r="T63" s="247"/>
      <c r="U63" s="44">
        <f>SUM(G63:J63)</f>
        <v>0</v>
      </c>
      <c r="V63" s="44">
        <f>SUM(K63:N63)</f>
        <v>0</v>
      </c>
      <c r="W63" s="247"/>
      <c r="X63" s="247"/>
      <c r="Y63" s="108"/>
      <c r="Z63" s="108"/>
      <c r="AA63" s="108"/>
      <c r="AB63" s="108"/>
      <c r="AC63" s="108"/>
      <c r="AD63" s="108"/>
      <c r="AE63" s="108"/>
      <c r="AF63" s="108"/>
      <c r="AG63" s="108"/>
      <c r="AH63" s="108"/>
      <c r="AI63" s="108"/>
      <c r="AJ63" s="108"/>
      <c r="AK63" s="108"/>
      <c r="AL63" s="108"/>
      <c r="AM63" s="108"/>
    </row>
    <row r="64" spans="1:39">
      <c r="A64" s="283"/>
      <c r="B64" s="267"/>
      <c r="C64" s="48"/>
      <c r="D64" s="48"/>
      <c r="E64" s="48"/>
      <c r="F64" s="265"/>
      <c r="G64" s="265"/>
      <c r="H64" s="265"/>
      <c r="I64" s="265"/>
      <c r="J64" s="265"/>
      <c r="K64" s="265"/>
      <c r="L64" s="265"/>
      <c r="M64" s="265"/>
      <c r="N64" s="265"/>
      <c r="O64" s="265"/>
      <c r="P64" s="265"/>
      <c r="Q64" s="265"/>
      <c r="R64" s="265"/>
      <c r="S64" s="265"/>
      <c r="T64" s="265"/>
      <c r="U64" s="265"/>
      <c r="V64" s="265"/>
      <c r="W64" s="265"/>
      <c r="X64" s="265"/>
    </row>
    <row r="65" spans="1:39">
      <c r="A65" s="260">
        <v>24</v>
      </c>
      <c r="B65" s="261" t="s">
        <v>753</v>
      </c>
      <c r="C65" s="262"/>
      <c r="D65" s="262"/>
      <c r="E65" s="262"/>
      <c r="F65" s="263">
        <f>F27+F61+F63</f>
        <v>0</v>
      </c>
      <c r="G65" s="263">
        <f t="shared" ref="G65:Q65" si="20">G27+G61+G63</f>
        <v>0</v>
      </c>
      <c r="H65" s="263">
        <f t="shared" si="20"/>
        <v>0</v>
      </c>
      <c r="I65" s="263">
        <f t="shared" si="20"/>
        <v>0</v>
      </c>
      <c r="J65" s="263">
        <f t="shared" si="20"/>
        <v>0</v>
      </c>
      <c r="K65" s="263">
        <f t="shared" si="20"/>
        <v>0</v>
      </c>
      <c r="L65" s="263">
        <f t="shared" si="20"/>
        <v>0</v>
      </c>
      <c r="M65" s="263">
        <f t="shared" si="20"/>
        <v>0</v>
      </c>
      <c r="N65" s="263">
        <f t="shared" si="20"/>
        <v>0</v>
      </c>
      <c r="O65" s="284">
        <f t="shared" si="20"/>
        <v>0</v>
      </c>
      <c r="P65" s="284">
        <f t="shared" si="20"/>
        <v>0</v>
      </c>
      <c r="Q65" s="284">
        <f t="shared" si="20"/>
        <v>0</v>
      </c>
      <c r="R65" s="265"/>
      <c r="S65" s="266"/>
      <c r="T65" s="265"/>
      <c r="U65" s="44">
        <f>SUM(G65:J65)</f>
        <v>0</v>
      </c>
      <c r="V65" s="44">
        <f>SUM(K65:N65)</f>
        <v>0</v>
      </c>
      <c r="W65" s="265"/>
      <c r="X65" s="265"/>
    </row>
    <row r="66" spans="1:39">
      <c r="A66" s="233"/>
      <c r="B66" s="267"/>
      <c r="C66" s="48"/>
      <c r="D66" s="48"/>
      <c r="E66" s="48"/>
      <c r="F66" s="265"/>
      <c r="G66" s="265"/>
      <c r="H66" s="265"/>
      <c r="I66" s="265"/>
      <c r="J66" s="265"/>
      <c r="K66" s="265"/>
      <c r="L66" s="265"/>
      <c r="M66" s="265"/>
      <c r="N66" s="265"/>
      <c r="O66" s="265"/>
      <c r="P66" s="265"/>
      <c r="Q66" s="265"/>
      <c r="R66" s="265"/>
      <c r="S66" s="265"/>
      <c r="T66" s="265"/>
      <c r="U66" s="265"/>
      <c r="V66" s="265"/>
      <c r="W66" s="265"/>
      <c r="X66" s="265"/>
    </row>
    <row r="67" spans="1:39">
      <c r="B67" s="243" t="s">
        <v>754</v>
      </c>
      <c r="C67" s="171"/>
      <c r="D67" s="171"/>
      <c r="E67" s="171"/>
      <c r="F67" s="285"/>
      <c r="G67" s="285"/>
      <c r="H67" s="285"/>
      <c r="I67" s="285"/>
      <c r="J67" s="108"/>
      <c r="K67" s="108"/>
      <c r="L67" s="108"/>
      <c r="M67" s="285"/>
      <c r="N67" s="108"/>
      <c r="O67" s="48"/>
      <c r="P67" s="16"/>
      <c r="Q67" s="16"/>
      <c r="R67" s="48"/>
      <c r="S67" s="234"/>
      <c r="T67" s="234"/>
      <c r="U67" s="234"/>
      <c r="V67" s="234"/>
      <c r="W67" s="234"/>
      <c r="X67" s="234"/>
    </row>
    <row r="68" spans="1:39" s="274" customFormat="1">
      <c r="A68" s="275">
        <v>25</v>
      </c>
      <c r="B68" s="110" t="s">
        <v>755</v>
      </c>
      <c r="C68" s="112"/>
      <c r="D68" s="112"/>
      <c r="E68" s="112"/>
      <c r="F68" s="44">
        <f>SUM(F70:F73)</f>
        <v>0</v>
      </c>
      <c r="G68" s="44">
        <f t="shared" ref="G68:N68" si="21">SUM(G70:G73)</f>
        <v>0</v>
      </c>
      <c r="H68" s="44">
        <f t="shared" si="21"/>
        <v>0</v>
      </c>
      <c r="I68" s="44">
        <f t="shared" si="21"/>
        <v>0</v>
      </c>
      <c r="J68" s="44">
        <f t="shared" si="21"/>
        <v>0</v>
      </c>
      <c r="K68" s="44">
        <f t="shared" si="21"/>
        <v>0</v>
      </c>
      <c r="L68" s="44">
        <f t="shared" si="21"/>
        <v>0</v>
      </c>
      <c r="M68" s="44">
        <f t="shared" si="21"/>
        <v>0</v>
      </c>
      <c r="N68" s="44">
        <f t="shared" si="21"/>
        <v>0</v>
      </c>
      <c r="P68" s="247">
        <f>SUM(F68:I68)</f>
        <v>0</v>
      </c>
      <c r="Q68" s="247">
        <f>SUM(J68:M68)</f>
        <v>0</v>
      </c>
      <c r="S68" s="259">
        <f>SUM(J68:M68)</f>
        <v>0</v>
      </c>
      <c r="T68" s="247"/>
      <c r="U68" s="44">
        <f t="shared" ref="U68:U78" si="22">SUM(G68:J68)</f>
        <v>0</v>
      </c>
      <c r="V68" s="44">
        <f t="shared" ref="V68:V78" si="23">SUM(K68:N68)</f>
        <v>0</v>
      </c>
      <c r="W68" s="247"/>
      <c r="X68" s="247"/>
      <c r="Y68" s="273"/>
      <c r="Z68" s="273"/>
      <c r="AA68" s="273"/>
      <c r="AB68" s="273"/>
      <c r="AC68" s="273"/>
      <c r="AD68" s="273"/>
      <c r="AE68" s="273"/>
      <c r="AF68" s="273"/>
      <c r="AG68" s="273"/>
      <c r="AH68" s="273"/>
      <c r="AI68" s="273"/>
      <c r="AJ68" s="273"/>
      <c r="AK68" s="273"/>
      <c r="AL68" s="273"/>
      <c r="AM68" s="273"/>
    </row>
    <row r="69" spans="1:39" s="274" customFormat="1">
      <c r="A69" s="275"/>
      <c r="B69" s="251" t="s">
        <v>756</v>
      </c>
      <c r="C69" s="112"/>
      <c r="D69" s="112"/>
      <c r="E69" s="112"/>
      <c r="F69" s="44">
        <f>SUM(F70:F72)</f>
        <v>0</v>
      </c>
      <c r="G69" s="44">
        <f t="shared" ref="G69:N69" si="24">SUM(G70:G72)</f>
        <v>0</v>
      </c>
      <c r="H69" s="44">
        <f t="shared" si="24"/>
        <v>0</v>
      </c>
      <c r="I69" s="44">
        <f t="shared" si="24"/>
        <v>0</v>
      </c>
      <c r="J69" s="44">
        <f t="shared" si="24"/>
        <v>0</v>
      </c>
      <c r="K69" s="44">
        <f t="shared" si="24"/>
        <v>0</v>
      </c>
      <c r="L69" s="44">
        <f t="shared" si="24"/>
        <v>0</v>
      </c>
      <c r="M69" s="44">
        <f t="shared" si="24"/>
        <v>0</v>
      </c>
      <c r="N69" s="44">
        <f t="shared" si="24"/>
        <v>0</v>
      </c>
      <c r="P69" s="247"/>
      <c r="Q69" s="247"/>
      <c r="S69" s="279"/>
      <c r="T69" s="247"/>
      <c r="U69" s="44">
        <f t="shared" si="22"/>
        <v>0</v>
      </c>
      <c r="V69" s="44">
        <f t="shared" si="23"/>
        <v>0</v>
      </c>
      <c r="W69" s="247"/>
      <c r="X69" s="247"/>
      <c r="Y69" s="273"/>
      <c r="Z69" s="273"/>
      <c r="AA69" s="273"/>
      <c r="AB69" s="273"/>
      <c r="AC69" s="273"/>
      <c r="AD69" s="273"/>
      <c r="AE69" s="273"/>
      <c r="AF69" s="273"/>
      <c r="AG69" s="273"/>
      <c r="AH69" s="273"/>
      <c r="AI69" s="273"/>
      <c r="AJ69" s="273"/>
      <c r="AK69" s="273"/>
      <c r="AL69" s="273"/>
      <c r="AM69" s="273"/>
    </row>
    <row r="70" spans="1:39" s="249" customFormat="1">
      <c r="A70" s="275" t="s">
        <v>757</v>
      </c>
      <c r="B70" s="252" t="s">
        <v>758</v>
      </c>
      <c r="C70" s="131"/>
      <c r="D70" s="131"/>
      <c r="E70" s="131"/>
      <c r="F70" s="253"/>
      <c r="G70" s="253"/>
      <c r="H70" s="253"/>
      <c r="I70" s="253"/>
      <c r="J70" s="253"/>
      <c r="K70" s="253"/>
      <c r="L70" s="253"/>
      <c r="M70" s="253"/>
      <c r="N70" s="253"/>
      <c r="P70" s="247">
        <f t="shared" ref="P70:P75" si="25">SUM(F70:I70)</f>
        <v>0</v>
      </c>
      <c r="Q70" s="247">
        <f t="shared" ref="Q70:Q75" si="26">SUM(J70:M70)</f>
        <v>0</v>
      </c>
      <c r="R70" s="248"/>
      <c r="S70" s="279"/>
      <c r="T70" s="247"/>
      <c r="U70" s="44">
        <f t="shared" si="22"/>
        <v>0</v>
      </c>
      <c r="V70" s="44">
        <f t="shared" si="23"/>
        <v>0</v>
      </c>
      <c r="W70" s="247"/>
      <c r="X70" s="247"/>
      <c r="Y70" s="108"/>
      <c r="Z70" s="108"/>
      <c r="AA70" s="108"/>
      <c r="AB70" s="108"/>
      <c r="AC70" s="108"/>
      <c r="AD70" s="108"/>
      <c r="AE70" s="108"/>
      <c r="AF70" s="108"/>
      <c r="AG70" s="108"/>
      <c r="AH70" s="108"/>
      <c r="AI70" s="108"/>
      <c r="AJ70" s="108"/>
      <c r="AK70" s="108"/>
      <c r="AL70" s="108"/>
      <c r="AM70" s="108"/>
    </row>
    <row r="71" spans="1:39" s="249" customFormat="1">
      <c r="A71" s="275" t="s">
        <v>759</v>
      </c>
      <c r="B71" s="252" t="s">
        <v>760</v>
      </c>
      <c r="C71" s="131"/>
      <c r="D71" s="131"/>
      <c r="E71" s="131"/>
      <c r="F71" s="254"/>
      <c r="G71" s="254"/>
      <c r="H71" s="254"/>
      <c r="I71" s="254"/>
      <c r="J71" s="254"/>
      <c r="K71" s="254"/>
      <c r="L71" s="254"/>
      <c r="M71" s="254"/>
      <c r="N71" s="254"/>
      <c r="P71" s="247">
        <f t="shared" si="25"/>
        <v>0</v>
      </c>
      <c r="Q71" s="247">
        <f t="shared" si="26"/>
        <v>0</v>
      </c>
      <c r="R71" s="248"/>
      <c r="S71" s="259"/>
      <c r="T71" s="247"/>
      <c r="U71" s="44">
        <f t="shared" si="22"/>
        <v>0</v>
      </c>
      <c r="V71" s="44">
        <f t="shared" si="23"/>
        <v>0</v>
      </c>
      <c r="W71" s="247"/>
      <c r="X71" s="247"/>
      <c r="Y71" s="108"/>
      <c r="Z71" s="108"/>
      <c r="AA71" s="108"/>
      <c r="AB71" s="108"/>
      <c r="AC71" s="108"/>
      <c r="AD71" s="108"/>
      <c r="AE71" s="108"/>
      <c r="AF71" s="108"/>
      <c r="AG71" s="108"/>
      <c r="AH71" s="108"/>
      <c r="AI71" s="108"/>
      <c r="AJ71" s="108"/>
      <c r="AK71" s="108"/>
      <c r="AL71" s="108"/>
      <c r="AM71" s="108"/>
    </row>
    <row r="72" spans="1:39" s="249" customFormat="1">
      <c r="A72" s="275" t="s">
        <v>761</v>
      </c>
      <c r="B72" s="252" t="s">
        <v>762</v>
      </c>
      <c r="C72" s="131"/>
      <c r="D72" s="131"/>
      <c r="E72" s="131"/>
      <c r="F72" s="254"/>
      <c r="G72" s="254"/>
      <c r="H72" s="254"/>
      <c r="I72" s="254"/>
      <c r="J72" s="254"/>
      <c r="K72" s="254"/>
      <c r="L72" s="254"/>
      <c r="M72" s="254"/>
      <c r="N72" s="254"/>
      <c r="P72" s="247">
        <f t="shared" si="25"/>
        <v>0</v>
      </c>
      <c r="Q72" s="247">
        <f t="shared" si="26"/>
        <v>0</v>
      </c>
      <c r="R72" s="248"/>
      <c r="S72" s="259">
        <f>SUM(J72:M72)</f>
        <v>0</v>
      </c>
      <c r="T72" s="247"/>
      <c r="U72" s="44">
        <f t="shared" si="22"/>
        <v>0</v>
      </c>
      <c r="V72" s="44">
        <f t="shared" si="23"/>
        <v>0</v>
      </c>
      <c r="W72" s="247"/>
      <c r="X72" s="247"/>
      <c r="Y72" s="108"/>
      <c r="Z72" s="108"/>
      <c r="AA72" s="108"/>
      <c r="AB72" s="108"/>
      <c r="AC72" s="108"/>
      <c r="AD72" s="108"/>
      <c r="AE72" s="108"/>
      <c r="AF72" s="108"/>
      <c r="AG72" s="108"/>
      <c r="AH72" s="108"/>
      <c r="AI72" s="108"/>
      <c r="AJ72" s="108"/>
      <c r="AK72" s="108"/>
      <c r="AL72" s="108"/>
      <c r="AM72" s="108"/>
    </row>
    <row r="73" spans="1:39" s="274" customFormat="1">
      <c r="A73" s="275" t="s">
        <v>763</v>
      </c>
      <c r="B73" s="251" t="s">
        <v>764</v>
      </c>
      <c r="C73" s="286"/>
      <c r="D73" s="286"/>
      <c r="E73" s="286"/>
      <c r="F73" s="254"/>
      <c r="G73" s="254"/>
      <c r="H73" s="254"/>
      <c r="I73" s="254"/>
      <c r="J73" s="254"/>
      <c r="K73" s="254"/>
      <c r="L73" s="254"/>
      <c r="M73" s="254"/>
      <c r="N73" s="254"/>
      <c r="O73" s="249"/>
      <c r="P73" s="247">
        <f t="shared" si="25"/>
        <v>0</v>
      </c>
      <c r="Q73" s="247">
        <f t="shared" si="26"/>
        <v>0</v>
      </c>
      <c r="S73" s="247"/>
      <c r="T73" s="247"/>
      <c r="U73" s="44">
        <f t="shared" si="22"/>
        <v>0</v>
      </c>
      <c r="V73" s="44">
        <f t="shared" si="23"/>
        <v>0</v>
      </c>
      <c r="W73" s="247"/>
      <c r="X73" s="247"/>
      <c r="Y73" s="273"/>
      <c r="Z73" s="273"/>
      <c r="AA73" s="273"/>
      <c r="AB73" s="273"/>
      <c r="AC73" s="273"/>
      <c r="AD73" s="273"/>
      <c r="AE73" s="273"/>
      <c r="AF73" s="273"/>
      <c r="AG73" s="273"/>
      <c r="AH73" s="273"/>
      <c r="AI73" s="273"/>
      <c r="AJ73" s="273"/>
      <c r="AK73" s="273"/>
      <c r="AL73" s="273"/>
      <c r="AM73" s="273"/>
    </row>
    <row r="74" spans="1:39" s="249" customFormat="1">
      <c r="A74" s="275">
        <v>26</v>
      </c>
      <c r="B74" s="287" t="s">
        <v>299</v>
      </c>
      <c r="C74" s="1"/>
      <c r="D74" s="1"/>
      <c r="E74" s="1"/>
      <c r="F74" s="278">
        <f>'[1]Projected Op Risk Losses'!B10</f>
        <v>0</v>
      </c>
      <c r="G74" s="278">
        <f>'[1]Projected Op Risk Losses'!C10</f>
        <v>0</v>
      </c>
      <c r="H74" s="278">
        <f>'[1]Projected Op Risk Losses'!D10</f>
        <v>0</v>
      </c>
      <c r="I74" s="278">
        <f>'[1]Projected Op Risk Losses'!E10</f>
        <v>0</v>
      </c>
      <c r="J74" s="278">
        <f>'[1]Projected Op Risk Losses'!F10</f>
        <v>0</v>
      </c>
      <c r="K74" s="278">
        <f>'[1]Projected Op Risk Losses'!G10</f>
        <v>0</v>
      </c>
      <c r="L74" s="278">
        <f>'[1]Projected Op Risk Losses'!H10</f>
        <v>0</v>
      </c>
      <c r="M74" s="278">
        <f>'[1]Projected Op Risk Losses'!I10</f>
        <v>0</v>
      </c>
      <c r="N74" s="278">
        <f>'[1]Projected Op Risk Losses'!J10</f>
        <v>0</v>
      </c>
      <c r="P74" s="247">
        <f t="shared" si="25"/>
        <v>0</v>
      </c>
      <c r="Q74" s="247">
        <f t="shared" si="26"/>
        <v>0</v>
      </c>
      <c r="R74" s="248"/>
      <c r="S74" s="279"/>
      <c r="T74" s="247"/>
      <c r="U74" s="44">
        <f t="shared" si="22"/>
        <v>0</v>
      </c>
      <c r="V74" s="44">
        <f t="shared" si="23"/>
        <v>0</v>
      </c>
      <c r="W74" s="247"/>
      <c r="X74" s="247"/>
      <c r="Y74" s="108"/>
      <c r="Z74" s="108"/>
      <c r="AA74" s="108"/>
      <c r="AB74" s="108"/>
      <c r="AC74" s="108"/>
      <c r="AD74" s="108"/>
      <c r="AE74" s="108"/>
      <c r="AF74" s="108"/>
      <c r="AG74" s="108"/>
      <c r="AH74" s="108"/>
      <c r="AI74" s="108"/>
      <c r="AJ74" s="108"/>
      <c r="AK74" s="108"/>
      <c r="AL74" s="108"/>
      <c r="AM74" s="108"/>
    </row>
    <row r="75" spans="1:39" s="249" customFormat="1">
      <c r="A75" s="275">
        <v>27</v>
      </c>
      <c r="B75" s="99" t="s">
        <v>765</v>
      </c>
      <c r="C75" s="1"/>
      <c r="D75" s="1"/>
      <c r="E75" s="1"/>
      <c r="F75" s="253"/>
      <c r="G75" s="253"/>
      <c r="H75" s="253"/>
      <c r="I75" s="253"/>
      <c r="J75" s="253"/>
      <c r="K75" s="253"/>
      <c r="L75" s="253"/>
      <c r="M75" s="253"/>
      <c r="N75" s="253"/>
      <c r="P75" s="247">
        <f t="shared" si="25"/>
        <v>0</v>
      </c>
      <c r="Q75" s="247">
        <f t="shared" si="26"/>
        <v>0</v>
      </c>
      <c r="R75" s="248"/>
      <c r="S75" s="279"/>
      <c r="T75" s="247"/>
      <c r="U75" s="44">
        <f t="shared" si="22"/>
        <v>0</v>
      </c>
      <c r="V75" s="44">
        <f t="shared" si="23"/>
        <v>0</v>
      </c>
      <c r="W75" s="247"/>
      <c r="X75" s="247"/>
      <c r="Y75" s="108"/>
      <c r="Z75" s="108"/>
      <c r="AA75" s="108"/>
      <c r="AB75" s="108"/>
      <c r="AC75" s="108"/>
      <c r="AD75" s="108"/>
      <c r="AE75" s="108"/>
      <c r="AF75" s="108"/>
      <c r="AG75" s="108"/>
      <c r="AH75" s="108"/>
      <c r="AI75" s="108"/>
      <c r="AJ75" s="108"/>
      <c r="AK75" s="108"/>
      <c r="AL75" s="108"/>
      <c r="AM75" s="108"/>
    </row>
    <row r="76" spans="1:39" s="249" customFormat="1">
      <c r="A76" s="275">
        <v>28</v>
      </c>
      <c r="B76" s="99" t="s">
        <v>766</v>
      </c>
      <c r="C76" s="1"/>
      <c r="D76" s="1"/>
      <c r="E76" s="1"/>
      <c r="F76" s="253"/>
      <c r="G76" s="253"/>
      <c r="H76" s="253"/>
      <c r="I76" s="253"/>
      <c r="J76" s="253"/>
      <c r="K76" s="253"/>
      <c r="L76" s="253"/>
      <c r="M76" s="253"/>
      <c r="N76" s="253"/>
      <c r="P76" s="247"/>
      <c r="Q76" s="247"/>
      <c r="R76" s="248"/>
      <c r="S76" s="279"/>
      <c r="T76" s="247"/>
      <c r="U76" s="44">
        <f t="shared" si="22"/>
        <v>0</v>
      </c>
      <c r="V76" s="44">
        <f t="shared" si="23"/>
        <v>0</v>
      </c>
      <c r="W76" s="247"/>
      <c r="X76" s="247"/>
      <c r="Y76" s="108"/>
      <c r="Z76" s="108"/>
      <c r="AA76" s="108"/>
      <c r="AB76" s="108"/>
      <c r="AC76" s="108"/>
      <c r="AD76" s="108"/>
      <c r="AE76" s="108"/>
      <c r="AF76" s="108"/>
      <c r="AG76" s="108"/>
      <c r="AH76" s="108"/>
      <c r="AI76" s="108"/>
      <c r="AJ76" s="108"/>
      <c r="AK76" s="108"/>
      <c r="AL76" s="108"/>
      <c r="AM76" s="108"/>
    </row>
    <row r="77" spans="1:39" s="249" customFormat="1">
      <c r="A77" s="275">
        <v>29</v>
      </c>
      <c r="B77" s="99" t="s">
        <v>301</v>
      </c>
      <c r="C77" s="1"/>
      <c r="D77" s="1"/>
      <c r="E77" s="1"/>
      <c r="F77" s="253"/>
      <c r="G77" s="253"/>
      <c r="H77" s="253"/>
      <c r="I77" s="253"/>
      <c r="J77" s="253"/>
      <c r="K77" s="253"/>
      <c r="L77" s="253"/>
      <c r="M77" s="253"/>
      <c r="N77" s="253"/>
      <c r="P77" s="247"/>
      <c r="Q77" s="247"/>
      <c r="R77" s="248"/>
      <c r="S77" s="279"/>
      <c r="T77" s="247"/>
      <c r="U77" s="44">
        <f t="shared" si="22"/>
        <v>0</v>
      </c>
      <c r="V77" s="44">
        <f t="shared" si="23"/>
        <v>0</v>
      </c>
      <c r="W77" s="247"/>
      <c r="X77" s="247"/>
      <c r="Y77" s="108"/>
      <c r="Z77" s="108"/>
      <c r="AA77" s="108"/>
      <c r="AB77" s="108"/>
      <c r="AC77" s="108"/>
      <c r="AD77" s="108"/>
      <c r="AE77" s="108"/>
      <c r="AF77" s="108"/>
      <c r="AG77" s="108"/>
      <c r="AH77" s="108"/>
      <c r="AI77" s="108"/>
      <c r="AJ77" s="108"/>
      <c r="AK77" s="108"/>
      <c r="AL77" s="108"/>
      <c r="AM77" s="108"/>
    </row>
    <row r="78" spans="1:39" s="249" customFormat="1">
      <c r="A78" s="275">
        <v>30</v>
      </c>
      <c r="B78" s="99" t="s">
        <v>767</v>
      </c>
      <c r="C78" s="108"/>
      <c r="D78" s="108"/>
      <c r="E78" s="108"/>
      <c r="F78" s="254"/>
      <c r="G78" s="254"/>
      <c r="H78" s="254"/>
      <c r="I78" s="254"/>
      <c r="J78" s="254"/>
      <c r="K78" s="254"/>
      <c r="L78" s="254"/>
      <c r="M78" s="254"/>
      <c r="N78" s="254"/>
      <c r="P78" s="247">
        <f>SUM(F78:I78)</f>
        <v>0</v>
      </c>
      <c r="Q78" s="247">
        <f>SUM(J78:M78)</f>
        <v>0</v>
      </c>
      <c r="R78" s="248"/>
      <c r="S78" s="259">
        <f>SUM(J78:M78)</f>
        <v>0</v>
      </c>
      <c r="T78" s="247"/>
      <c r="U78" s="44">
        <f t="shared" si="22"/>
        <v>0</v>
      </c>
      <c r="V78" s="44">
        <f t="shared" si="23"/>
        <v>0</v>
      </c>
      <c r="W78" s="247"/>
      <c r="X78" s="247"/>
      <c r="Y78" s="108"/>
      <c r="Z78" s="108"/>
      <c r="AA78" s="108"/>
      <c r="AB78" s="108"/>
      <c r="AC78" s="108"/>
      <c r="AD78" s="108"/>
      <c r="AE78" s="108"/>
      <c r="AF78" s="108"/>
      <c r="AG78" s="108"/>
      <c r="AH78" s="108"/>
      <c r="AI78" s="108"/>
      <c r="AJ78" s="108"/>
      <c r="AK78" s="108"/>
      <c r="AL78" s="108"/>
      <c r="AM78" s="108"/>
    </row>
    <row r="79" spans="1:39">
      <c r="A79" s="233"/>
      <c r="B79" s="267"/>
      <c r="C79" s="48"/>
      <c r="D79" s="48"/>
      <c r="E79" s="48"/>
      <c r="F79" s="265"/>
      <c r="G79" s="265"/>
      <c r="H79" s="265"/>
      <c r="I79" s="265"/>
      <c r="J79" s="265"/>
      <c r="K79" s="265"/>
      <c r="L79" s="265"/>
      <c r="M79" s="265"/>
      <c r="N79" s="265"/>
      <c r="O79" s="265"/>
      <c r="P79" s="265"/>
      <c r="Q79" s="265"/>
      <c r="R79" s="265"/>
      <c r="S79" s="265"/>
      <c r="T79" s="265"/>
      <c r="U79" s="265"/>
      <c r="V79" s="265"/>
      <c r="W79" s="265"/>
      <c r="X79" s="265"/>
    </row>
    <row r="80" spans="1:39">
      <c r="A80" s="260">
        <v>31</v>
      </c>
      <c r="B80" s="261" t="s">
        <v>768</v>
      </c>
      <c r="C80" s="262"/>
      <c r="D80" s="262"/>
      <c r="E80" s="262"/>
      <c r="F80" s="263">
        <f t="shared" ref="F80:N80" si="27">SUM(F70:F78)</f>
        <v>0</v>
      </c>
      <c r="G80" s="263">
        <f t="shared" si="27"/>
        <v>0</v>
      </c>
      <c r="H80" s="263">
        <f t="shared" si="27"/>
        <v>0</v>
      </c>
      <c r="I80" s="263">
        <f t="shared" si="27"/>
        <v>0</v>
      </c>
      <c r="J80" s="263">
        <f t="shared" si="27"/>
        <v>0</v>
      </c>
      <c r="K80" s="263">
        <f t="shared" si="27"/>
        <v>0</v>
      </c>
      <c r="L80" s="263">
        <f t="shared" si="27"/>
        <v>0</v>
      </c>
      <c r="M80" s="263">
        <f t="shared" si="27"/>
        <v>0</v>
      </c>
      <c r="N80" s="263">
        <f t="shared" si="27"/>
        <v>0</v>
      </c>
      <c r="O80" s="264"/>
      <c r="P80" s="264">
        <f>SUM(P70:P78)</f>
        <v>0</v>
      </c>
      <c r="Q80" s="264">
        <f>SUM(Q70:Q78)</f>
        <v>0</v>
      </c>
      <c r="R80" s="265"/>
      <c r="S80" s="266">
        <f>SUM(S68:S78)</f>
        <v>0</v>
      </c>
      <c r="T80" s="265"/>
      <c r="U80" s="44">
        <f>SUM(G80:J80)</f>
        <v>0</v>
      </c>
      <c r="V80" s="44">
        <f>SUM(K80:N80)</f>
        <v>0</v>
      </c>
      <c r="W80" s="265"/>
      <c r="X80" s="265"/>
    </row>
    <row r="81" spans="1:39" ht="15.75" thickBot="1">
      <c r="A81" s="288"/>
      <c r="B81" s="289"/>
      <c r="C81" s="290"/>
      <c r="D81" s="290"/>
      <c r="E81" s="290"/>
      <c r="F81" s="291"/>
      <c r="G81" s="291"/>
      <c r="H81" s="291"/>
      <c r="I81" s="291"/>
      <c r="J81" s="291"/>
      <c r="K81" s="291"/>
      <c r="L81" s="291"/>
      <c r="M81" s="291"/>
      <c r="N81" s="291"/>
      <c r="O81" s="292"/>
      <c r="P81" s="291"/>
      <c r="Q81" s="291"/>
      <c r="R81" s="265"/>
      <c r="S81" s="292"/>
      <c r="T81" s="265"/>
      <c r="U81" s="265"/>
      <c r="V81" s="265"/>
      <c r="W81" s="265"/>
      <c r="X81" s="265"/>
    </row>
    <row r="82" spans="1:39" s="161" customFormat="1" ht="15.75" thickBot="1">
      <c r="A82" s="293">
        <v>32</v>
      </c>
      <c r="B82" s="294" t="s">
        <v>769</v>
      </c>
      <c r="C82" s="295"/>
      <c r="D82" s="295"/>
      <c r="E82" s="295"/>
      <c r="F82" s="296">
        <f>F65-F80</f>
        <v>0</v>
      </c>
      <c r="G82" s="296">
        <f t="shared" ref="G82:N82" si="28">G65-G80</f>
        <v>0</v>
      </c>
      <c r="H82" s="296">
        <f t="shared" si="28"/>
        <v>0</v>
      </c>
      <c r="I82" s="296">
        <f t="shared" si="28"/>
        <v>0</v>
      </c>
      <c r="J82" s="296">
        <f t="shared" si="28"/>
        <v>0</v>
      </c>
      <c r="K82" s="296">
        <f t="shared" si="28"/>
        <v>0</v>
      </c>
      <c r="L82" s="296">
        <f t="shared" si="28"/>
        <v>0</v>
      </c>
      <c r="M82" s="296">
        <f t="shared" si="28"/>
        <v>0</v>
      </c>
      <c r="N82" s="296">
        <f t="shared" si="28"/>
        <v>0</v>
      </c>
      <c r="O82" s="297"/>
      <c r="P82" s="297">
        <f>SUM(F82:I82)</f>
        <v>0</v>
      </c>
      <c r="Q82" s="297">
        <f>SUM(J82:M82)</f>
        <v>0</v>
      </c>
      <c r="R82" s="298"/>
      <c r="S82" s="297">
        <f>S27+S61-S80</f>
        <v>0</v>
      </c>
      <c r="T82" s="298"/>
      <c r="U82" s="44">
        <f>SUM(G82:J82)</f>
        <v>0</v>
      </c>
      <c r="V82" s="44">
        <f>SUM(K82:N82)</f>
        <v>0</v>
      </c>
      <c r="W82" s="298"/>
      <c r="X82" s="298"/>
    </row>
    <row r="83" spans="1:39">
      <c r="A83" s="233"/>
      <c r="B83" s="267"/>
      <c r="C83" s="48"/>
      <c r="D83" s="48"/>
      <c r="E83" s="48"/>
      <c r="F83" s="3"/>
      <c r="G83" s="3"/>
      <c r="H83" s="3"/>
      <c r="I83" s="3"/>
      <c r="J83" s="3"/>
      <c r="K83" s="3"/>
      <c r="L83" s="3"/>
      <c r="M83" s="3"/>
      <c r="N83" s="3"/>
      <c r="O83" s="265"/>
      <c r="P83" s="265"/>
      <c r="Q83" s="265"/>
      <c r="R83" s="265"/>
      <c r="S83" s="265"/>
      <c r="T83" s="265"/>
      <c r="U83" s="265"/>
      <c r="V83" s="265"/>
      <c r="W83" s="265"/>
      <c r="X83" s="265"/>
    </row>
    <row r="84" spans="1:39" s="249" customFormat="1">
      <c r="A84" s="235">
        <v>33</v>
      </c>
      <c r="B84" s="99" t="s">
        <v>770</v>
      </c>
      <c r="C84" s="108"/>
      <c r="D84" s="108"/>
      <c r="E84" s="108"/>
      <c r="F84" s="254"/>
      <c r="G84" s="254"/>
      <c r="H84" s="254"/>
      <c r="I84" s="299"/>
      <c r="J84" s="299"/>
      <c r="K84" s="299"/>
      <c r="L84" s="299"/>
      <c r="M84" s="254"/>
      <c r="N84" s="254"/>
      <c r="P84" s="247">
        <f>SUM(F84:I84)</f>
        <v>0</v>
      </c>
      <c r="Q84" s="247">
        <f>SUM(J84:M84)</f>
        <v>0</v>
      </c>
      <c r="R84" s="248"/>
      <c r="S84" s="259">
        <f>SUM(J84:M84)</f>
        <v>0</v>
      </c>
      <c r="T84" s="247"/>
      <c r="U84" s="44">
        <f>SUM(G84:J84)</f>
        <v>0</v>
      </c>
      <c r="V84" s="44">
        <f>SUM(K84:N84)</f>
        <v>0</v>
      </c>
      <c r="W84" s="247"/>
      <c r="X84" s="247"/>
      <c r="Y84" s="108"/>
      <c r="Z84" s="108"/>
      <c r="AA84" s="108"/>
      <c r="AB84" s="108"/>
      <c r="AC84" s="108"/>
      <c r="AD84" s="108"/>
      <c r="AE84" s="108"/>
      <c r="AF84" s="108"/>
      <c r="AG84" s="108"/>
      <c r="AH84" s="108"/>
      <c r="AI84" s="108"/>
      <c r="AJ84" s="108"/>
      <c r="AK84" s="108"/>
      <c r="AL84" s="108"/>
      <c r="AM84" s="108"/>
    </row>
    <row r="85" spans="1:39">
      <c r="A85" s="233">
        <v>34</v>
      </c>
      <c r="B85" s="99" t="s">
        <v>771</v>
      </c>
      <c r="C85" s="48"/>
      <c r="D85" s="48"/>
      <c r="E85" s="48"/>
      <c r="F85" s="44">
        <f>'[1]Income Statement Worksheet'!G68</f>
        <v>0</v>
      </c>
      <c r="G85" s="44">
        <f>'[1]Income Statement Worksheet'!H68</f>
        <v>0</v>
      </c>
      <c r="H85" s="44">
        <f>'[1]Income Statement Worksheet'!I68</f>
        <v>0</v>
      </c>
      <c r="I85" s="44">
        <f>'[1]Income Statement Worksheet'!J68</f>
        <v>0</v>
      </c>
      <c r="J85" s="44">
        <f>'[1]Income Statement Worksheet'!K68</f>
        <v>0</v>
      </c>
      <c r="K85" s="44">
        <f>'[1]Income Statement Worksheet'!L68</f>
        <v>0</v>
      </c>
      <c r="L85" s="44">
        <f>'[1]Income Statement Worksheet'!M68</f>
        <v>0</v>
      </c>
      <c r="M85" s="44">
        <f>'[1]Income Statement Worksheet'!N68</f>
        <v>0</v>
      </c>
      <c r="N85" s="44">
        <f>'[1]Income Statement Worksheet'!O68</f>
        <v>0</v>
      </c>
      <c r="O85" s="249"/>
      <c r="P85" s="247">
        <f>SUM(F85:I85)</f>
        <v>0</v>
      </c>
      <c r="Q85" s="247">
        <f>SUM(J85:M85)</f>
        <v>0</v>
      </c>
      <c r="R85" s="248"/>
      <c r="S85" s="259">
        <f>SUM(J85:M85)</f>
        <v>0</v>
      </c>
      <c r="T85" s="247"/>
      <c r="U85" s="44">
        <f>SUM(G85:J85)</f>
        <v>0</v>
      </c>
      <c r="V85" s="44">
        <f>SUM(K85:N85)</f>
        <v>0</v>
      </c>
      <c r="W85" s="265"/>
      <c r="X85" s="265"/>
    </row>
    <row r="86" spans="1:39" s="249" customFormat="1">
      <c r="A86" s="235">
        <v>35</v>
      </c>
      <c r="B86" s="99" t="s">
        <v>772</v>
      </c>
      <c r="C86" s="108"/>
      <c r="D86" s="300" t="s">
        <v>808</v>
      </c>
      <c r="E86" s="108"/>
      <c r="F86" s="299"/>
      <c r="G86" s="299"/>
      <c r="H86" s="299"/>
      <c r="I86" s="299"/>
      <c r="J86" s="299"/>
      <c r="K86" s="299"/>
      <c r="L86" s="299"/>
      <c r="M86" s="299"/>
      <c r="N86" s="299"/>
      <c r="P86" s="247">
        <f>SUM(F86:I86)</f>
        <v>0</v>
      </c>
      <c r="Q86" s="247">
        <f>SUM(J86:M86)</f>
        <v>0</v>
      </c>
      <c r="R86" s="248"/>
      <c r="S86" s="259">
        <f>SUM(J86:M86)</f>
        <v>0</v>
      </c>
      <c r="T86" s="247"/>
      <c r="U86" s="44">
        <f>SUM(G86:J86)</f>
        <v>0</v>
      </c>
      <c r="V86" s="44">
        <f>SUM(K86:N86)</f>
        <v>0</v>
      </c>
      <c r="W86" s="247"/>
      <c r="X86" s="247"/>
      <c r="Y86" s="108"/>
      <c r="Z86" s="108"/>
      <c r="AA86" s="108"/>
      <c r="AB86" s="108"/>
      <c r="AC86" s="108"/>
      <c r="AD86" s="108"/>
      <c r="AE86" s="108"/>
      <c r="AF86" s="108"/>
      <c r="AG86" s="108"/>
      <c r="AH86" s="108"/>
      <c r="AI86" s="108"/>
      <c r="AJ86" s="108"/>
      <c r="AK86" s="108"/>
      <c r="AL86" s="108"/>
      <c r="AM86" s="108"/>
    </row>
    <row r="87" spans="1:39" s="249" customFormat="1">
      <c r="A87" s="235">
        <f>A86+1</f>
        <v>36</v>
      </c>
      <c r="B87" s="99" t="s">
        <v>773</v>
      </c>
      <c r="C87" s="108"/>
      <c r="D87" s="1"/>
      <c r="E87" s="108"/>
      <c r="F87" s="44">
        <f t="shared" ref="F87:N87" si="29">SUM(F95:F97)</f>
        <v>0</v>
      </c>
      <c r="G87" s="44">
        <f t="shared" si="29"/>
        <v>0</v>
      </c>
      <c r="H87" s="44">
        <f t="shared" si="29"/>
        <v>0</v>
      </c>
      <c r="I87" s="44">
        <f t="shared" si="29"/>
        <v>0</v>
      </c>
      <c r="J87" s="44">
        <f t="shared" si="29"/>
        <v>0</v>
      </c>
      <c r="K87" s="44">
        <f t="shared" si="29"/>
        <v>0</v>
      </c>
      <c r="L87" s="44">
        <f t="shared" si="29"/>
        <v>0</v>
      </c>
      <c r="M87" s="44">
        <f t="shared" si="29"/>
        <v>0</v>
      </c>
      <c r="N87" s="44">
        <f t="shared" si="29"/>
        <v>0</v>
      </c>
      <c r="P87" s="247">
        <f>SUM(F87:I87)</f>
        <v>0</v>
      </c>
      <c r="Q87" s="247">
        <f>SUM(J87:M87)</f>
        <v>0</v>
      </c>
      <c r="R87" s="248"/>
      <c r="S87" s="259">
        <f>SUM(J87:M87)</f>
        <v>0</v>
      </c>
      <c r="T87" s="247"/>
      <c r="U87" s="44">
        <f>SUM(G87:J87)</f>
        <v>0</v>
      </c>
      <c r="V87" s="44">
        <f>SUM(K87:N87)</f>
        <v>0</v>
      </c>
      <c r="W87" s="247"/>
      <c r="X87" s="247"/>
      <c r="Y87" s="108"/>
      <c r="Z87" s="108"/>
      <c r="AA87" s="108"/>
      <c r="AB87" s="108"/>
      <c r="AC87" s="108"/>
      <c r="AD87" s="108"/>
      <c r="AE87" s="108"/>
      <c r="AF87" s="108"/>
      <c r="AG87" s="108"/>
      <c r="AH87" s="108"/>
      <c r="AI87" s="108"/>
      <c r="AJ87" s="108"/>
      <c r="AK87" s="108"/>
      <c r="AL87" s="108"/>
      <c r="AM87" s="108"/>
    </row>
    <row r="88" spans="1:39" s="249" customFormat="1">
      <c r="A88" s="235">
        <f>A87+1</f>
        <v>37</v>
      </c>
      <c r="B88" s="99" t="s">
        <v>774</v>
      </c>
      <c r="C88" s="108"/>
      <c r="D88" s="108"/>
      <c r="E88" s="108"/>
      <c r="F88" s="44">
        <f>SUM(F99:F101)</f>
        <v>0</v>
      </c>
      <c r="G88" s="44">
        <f t="shared" ref="G88:N88" si="30">SUM(G99:G101)</f>
        <v>0</v>
      </c>
      <c r="H88" s="44">
        <f t="shared" si="30"/>
        <v>0</v>
      </c>
      <c r="I88" s="44">
        <f t="shared" si="30"/>
        <v>0</v>
      </c>
      <c r="J88" s="44">
        <f t="shared" si="30"/>
        <v>0</v>
      </c>
      <c r="K88" s="44">
        <f t="shared" si="30"/>
        <v>0</v>
      </c>
      <c r="L88" s="44">
        <f t="shared" si="30"/>
        <v>0</v>
      </c>
      <c r="M88" s="44">
        <f t="shared" si="30"/>
        <v>0</v>
      </c>
      <c r="N88" s="44">
        <f t="shared" si="30"/>
        <v>0</v>
      </c>
      <c r="P88" s="247">
        <f>SUM(F88:I88)</f>
        <v>0</v>
      </c>
      <c r="Q88" s="247">
        <f>SUM(J88:M88)</f>
        <v>0</v>
      </c>
      <c r="R88" s="248"/>
      <c r="S88" s="259">
        <f>SUM(J88:M88)</f>
        <v>0</v>
      </c>
      <c r="T88" s="247"/>
      <c r="U88" s="44">
        <f>SUM(G88:J88)</f>
        <v>0</v>
      </c>
      <c r="V88" s="44">
        <f>SUM(K88:N88)</f>
        <v>0</v>
      </c>
      <c r="W88" s="247"/>
      <c r="X88" s="247"/>
      <c r="Y88" s="108"/>
      <c r="Z88" s="108"/>
      <c r="AA88" s="108"/>
      <c r="AB88" s="108"/>
      <c r="AC88" s="108"/>
      <c r="AD88" s="108"/>
      <c r="AE88" s="108"/>
      <c r="AF88" s="108"/>
      <c r="AG88" s="108"/>
      <c r="AH88" s="108"/>
      <c r="AI88" s="108"/>
      <c r="AJ88" s="108"/>
      <c r="AK88" s="108"/>
      <c r="AL88" s="108"/>
      <c r="AM88" s="108"/>
    </row>
    <row r="90" spans="1:39" s="249" customFormat="1">
      <c r="A90" s="233"/>
      <c r="B90" s="99"/>
      <c r="C90" s="108"/>
      <c r="D90" s="108"/>
      <c r="E90" s="108"/>
      <c r="F90" s="247"/>
      <c r="G90" s="247"/>
      <c r="H90" s="247"/>
      <c r="I90" s="247"/>
      <c r="J90" s="247"/>
      <c r="K90" s="247"/>
      <c r="L90" s="247"/>
      <c r="M90" s="247"/>
      <c r="N90" s="247"/>
      <c r="O90" s="250"/>
      <c r="P90" s="247"/>
      <c r="Q90" s="247"/>
      <c r="R90" s="274"/>
      <c r="S90" s="247"/>
      <c r="T90" s="247"/>
      <c r="U90" s="247"/>
      <c r="V90" s="247"/>
      <c r="W90" s="247"/>
      <c r="X90" s="247"/>
      <c r="Y90" s="301"/>
      <c r="Z90" s="301"/>
      <c r="AA90" s="301"/>
      <c r="AB90" s="108"/>
      <c r="AC90" s="108"/>
      <c r="AD90" s="108"/>
      <c r="AE90" s="108"/>
      <c r="AF90" s="108"/>
      <c r="AG90" s="108"/>
      <c r="AH90" s="108"/>
      <c r="AI90" s="108"/>
      <c r="AJ90" s="108"/>
      <c r="AK90" s="108"/>
      <c r="AL90" s="108"/>
      <c r="AM90" s="108"/>
    </row>
    <row r="91" spans="1:39" s="301" customFormat="1">
      <c r="A91" s="302" t="s">
        <v>775</v>
      </c>
      <c r="B91" s="303"/>
      <c r="C91" s="304"/>
      <c r="D91" s="304"/>
      <c r="E91" s="304"/>
      <c r="F91" s="304"/>
      <c r="G91" s="304"/>
      <c r="H91" s="88"/>
      <c r="I91" s="88"/>
      <c r="J91" s="88"/>
      <c r="K91" s="88"/>
      <c r="L91" s="88"/>
      <c r="M91" s="88"/>
      <c r="N91" s="88"/>
      <c r="P91" s="95"/>
      <c r="Q91" s="95"/>
      <c r="R91" s="273"/>
      <c r="S91" s="95"/>
      <c r="T91" s="95"/>
      <c r="U91" s="95"/>
      <c r="V91" s="95"/>
      <c r="W91" s="95"/>
      <c r="X91" s="95"/>
    </row>
    <row r="92" spans="1:39" s="301" customFormat="1">
      <c r="A92" s="305" t="s">
        <v>776</v>
      </c>
      <c r="B92" s="110" t="s">
        <v>777</v>
      </c>
      <c r="H92" s="95"/>
      <c r="I92" s="95"/>
      <c r="J92" s="95"/>
      <c r="K92" s="95"/>
      <c r="L92" s="95"/>
      <c r="M92" s="95"/>
      <c r="N92" s="95"/>
      <c r="P92" s="95"/>
      <c r="Q92" s="95"/>
      <c r="R92" s="273"/>
      <c r="S92" s="95"/>
      <c r="T92" s="95"/>
      <c r="U92" s="95"/>
      <c r="V92" s="95"/>
      <c r="W92" s="95"/>
      <c r="X92" s="95"/>
    </row>
    <row r="93" spans="1:39">
      <c r="A93" s="305" t="s">
        <v>778</v>
      </c>
      <c r="B93" s="99" t="s">
        <v>779</v>
      </c>
    </row>
    <row r="94" spans="1:39">
      <c r="A94" s="305"/>
      <c r="B94" s="99" t="s">
        <v>780</v>
      </c>
    </row>
    <row r="95" spans="1:39">
      <c r="A95" s="305"/>
      <c r="B95" s="309"/>
      <c r="F95" s="254"/>
      <c r="G95" s="254"/>
      <c r="H95" s="299"/>
      <c r="I95" s="299"/>
      <c r="J95" s="299"/>
      <c r="K95" s="299"/>
      <c r="L95" s="299"/>
      <c r="M95" s="299"/>
      <c r="N95" s="254"/>
      <c r="U95" s="44">
        <f>SUM(G95:J95)</f>
        <v>0</v>
      </c>
      <c r="V95" s="44">
        <f>SUM(K95:N95)</f>
        <v>0</v>
      </c>
    </row>
    <row r="96" spans="1:39">
      <c r="A96" s="305"/>
      <c r="B96" s="309"/>
      <c r="F96" s="254"/>
      <c r="G96" s="254"/>
      <c r="H96" s="299"/>
      <c r="I96" s="299"/>
      <c r="J96" s="299"/>
      <c r="K96" s="299"/>
      <c r="L96" s="299"/>
      <c r="M96" s="299"/>
      <c r="N96" s="254"/>
      <c r="U96" s="44">
        <f>SUM(G96:J96)</f>
        <v>0</v>
      </c>
      <c r="V96" s="44">
        <f>SUM(K96:N96)</f>
        <v>0</v>
      </c>
    </row>
    <row r="97" spans="1:22">
      <c r="A97" s="305"/>
      <c r="B97" s="309"/>
      <c r="F97" s="254"/>
      <c r="G97" s="254"/>
      <c r="H97" s="299"/>
      <c r="I97" s="299"/>
      <c r="J97" s="299"/>
      <c r="K97" s="299"/>
      <c r="L97" s="299"/>
      <c r="M97" s="299"/>
      <c r="N97" s="254"/>
      <c r="U97" s="44">
        <f>SUM(G97:J97)</f>
        <v>0</v>
      </c>
      <c r="V97" s="44">
        <f>SUM(K97:N97)</f>
        <v>0</v>
      </c>
    </row>
    <row r="98" spans="1:22">
      <c r="A98" s="305"/>
      <c r="B98" s="99" t="s">
        <v>781</v>
      </c>
      <c r="J98" s="306"/>
      <c r="K98" s="306"/>
      <c r="L98" s="306"/>
    </row>
    <row r="99" spans="1:22">
      <c r="A99" s="305"/>
      <c r="B99" s="309"/>
      <c r="F99" s="254"/>
      <c r="G99" s="254"/>
      <c r="H99" s="299"/>
      <c r="I99" s="299"/>
      <c r="J99" s="299"/>
      <c r="K99" s="299"/>
      <c r="L99" s="299"/>
      <c r="M99" s="299"/>
      <c r="N99" s="254"/>
      <c r="U99" s="44">
        <f>SUM(G99:J99)</f>
        <v>0</v>
      </c>
      <c r="V99" s="44">
        <f>SUM(K99:N99)</f>
        <v>0</v>
      </c>
    </row>
    <row r="100" spans="1:22">
      <c r="B100" s="309"/>
      <c r="F100" s="254"/>
      <c r="G100" s="254"/>
      <c r="H100" s="299"/>
      <c r="I100" s="299"/>
      <c r="J100" s="299"/>
      <c r="K100" s="299"/>
      <c r="L100" s="299"/>
      <c r="M100" s="299"/>
      <c r="N100" s="254"/>
      <c r="U100" s="44">
        <f>SUM(G100:J100)</f>
        <v>0</v>
      </c>
      <c r="V100" s="44">
        <f>SUM(K100:N100)</f>
        <v>0</v>
      </c>
    </row>
    <row r="101" spans="1:22">
      <c r="B101" s="309"/>
      <c r="F101" s="254"/>
      <c r="G101" s="254"/>
      <c r="H101" s="299"/>
      <c r="I101" s="299"/>
      <c r="J101" s="299"/>
      <c r="K101" s="299"/>
      <c r="L101" s="299"/>
      <c r="M101" s="299"/>
      <c r="N101" s="254"/>
      <c r="U101" s="44">
        <f>SUM(G101:J101)</f>
        <v>0</v>
      </c>
      <c r="V101" s="44">
        <f>SUM(K101:N101)</f>
        <v>0</v>
      </c>
    </row>
    <row r="102" spans="1:22">
      <c r="A102" s="305" t="s">
        <v>782</v>
      </c>
      <c r="B102" s="99" t="s">
        <v>783</v>
      </c>
    </row>
    <row r="103" spans="1:22">
      <c r="A103" s="305" t="s">
        <v>784</v>
      </c>
      <c r="B103" s="99" t="s">
        <v>785</v>
      </c>
    </row>
    <row r="104" spans="1:22">
      <c r="A104" s="305" t="s">
        <v>786</v>
      </c>
      <c r="B104" s="310" t="s">
        <v>787</v>
      </c>
    </row>
    <row r="105" spans="1:22">
      <c r="B105" s="309"/>
      <c r="F105" s="254"/>
      <c r="G105" s="254"/>
      <c r="H105" s="254"/>
      <c r="I105" s="254"/>
      <c r="J105" s="254"/>
      <c r="K105" s="254"/>
      <c r="L105" s="254"/>
      <c r="M105" s="254"/>
      <c r="N105" s="254"/>
      <c r="U105" s="44">
        <f>SUM(G105:J105)</f>
        <v>0</v>
      </c>
      <c r="V105" s="44">
        <f>SUM(K105:N105)</f>
        <v>0</v>
      </c>
    </row>
    <row r="106" spans="1:22">
      <c r="B106" s="309"/>
      <c r="F106" s="254"/>
      <c r="G106" s="254"/>
      <c r="H106" s="254"/>
      <c r="I106" s="254"/>
      <c r="J106" s="254"/>
      <c r="K106" s="254"/>
      <c r="L106" s="254"/>
      <c r="M106" s="254"/>
      <c r="N106" s="254"/>
      <c r="U106" s="44">
        <f>SUM(G106:J106)</f>
        <v>0</v>
      </c>
      <c r="V106" s="44">
        <f>SUM(K106:N106)</f>
        <v>0</v>
      </c>
    </row>
    <row r="107" spans="1:22">
      <c r="B107" s="309"/>
      <c r="F107" s="254"/>
      <c r="G107" s="254"/>
      <c r="H107" s="254"/>
      <c r="I107" s="254"/>
      <c r="J107" s="254"/>
      <c r="K107" s="254"/>
      <c r="L107" s="254"/>
      <c r="M107" s="254"/>
      <c r="N107" s="254"/>
      <c r="U107" s="44">
        <f>SUM(G107:J107)</f>
        <v>0</v>
      </c>
      <c r="V107" s="44">
        <f>SUM(K107:N107)</f>
        <v>0</v>
      </c>
    </row>
    <row r="108" spans="1:22">
      <c r="B108" s="309"/>
      <c r="F108" s="254"/>
      <c r="G108" s="254"/>
      <c r="H108" s="254"/>
      <c r="I108" s="254"/>
      <c r="J108" s="254"/>
      <c r="K108" s="254"/>
      <c r="L108" s="254"/>
      <c r="M108" s="254"/>
      <c r="N108" s="254"/>
      <c r="U108" s="44">
        <f>SUM(G108:J108)</f>
        <v>0</v>
      </c>
      <c r="V108" s="44">
        <f>SUM(K108:N108)</f>
        <v>0</v>
      </c>
    </row>
    <row r="109" spans="1:22">
      <c r="A109" s="305" t="s">
        <v>788</v>
      </c>
      <c r="B109" s="99" t="s">
        <v>789</v>
      </c>
    </row>
    <row r="110" spans="1:22">
      <c r="A110" s="311" t="s">
        <v>790</v>
      </c>
      <c r="B110" s="99" t="s">
        <v>791</v>
      </c>
    </row>
    <row r="111" spans="1:22">
      <c r="A111" s="311" t="s">
        <v>792</v>
      </c>
      <c r="B111" s="99" t="s">
        <v>793</v>
      </c>
    </row>
    <row r="112" spans="1:22">
      <c r="A112" s="312" t="s">
        <v>794</v>
      </c>
      <c r="B112" s="99" t="s">
        <v>795</v>
      </c>
    </row>
    <row r="113" spans="1:51">
      <c r="A113" s="312" t="s">
        <v>796</v>
      </c>
      <c r="B113" s="99" t="s">
        <v>797</v>
      </c>
    </row>
    <row r="114" spans="1:51">
      <c r="A114" s="311" t="s">
        <v>798</v>
      </c>
      <c r="B114" s="99" t="s">
        <v>799</v>
      </c>
    </row>
    <row r="116" spans="1:51" s="91" customFormat="1">
      <c r="A116" s="163"/>
      <c r="B116" s="96" t="s">
        <v>800</v>
      </c>
      <c r="C116" s="144"/>
      <c r="D116" s="144"/>
      <c r="E116" s="144"/>
      <c r="F116" s="92"/>
      <c r="G116" s="51"/>
      <c r="H116" s="51"/>
      <c r="I116" s="51"/>
      <c r="J116" s="51"/>
      <c r="K116" s="51"/>
      <c r="L116" s="51"/>
      <c r="M116" s="51"/>
      <c r="N116" s="51"/>
    </row>
    <row r="117" spans="1:51" s="28" customFormat="1">
      <c r="A117" s="26"/>
      <c r="B117" s="97" t="s">
        <v>801</v>
      </c>
      <c r="C117" s="98"/>
      <c r="D117" s="98"/>
      <c r="E117" s="98"/>
      <c r="F117" s="313" t="str">
        <f>IF('[1]PPNR NII Worksheet'!D89=0,"N/A",'[1]PPNR Projections Worksheet'!F27='[1]PPNR NII Worksheet'!D89)</f>
        <v>N/A</v>
      </c>
      <c r="G117" s="313" t="str">
        <f>IF('[1]PPNR NII Worksheet'!E89=0,"N/A",'[1]PPNR Projections Worksheet'!G27='[1]PPNR NII Worksheet'!E89)</f>
        <v>N/A</v>
      </c>
      <c r="H117" s="313" t="str">
        <f>IF('[1]PPNR NII Worksheet'!F89=0,"N/A",'[1]PPNR Projections Worksheet'!H27='[1]PPNR NII Worksheet'!F89)</f>
        <v>N/A</v>
      </c>
      <c r="I117" s="313" t="str">
        <f>IF('[1]PPNR NII Worksheet'!G89=0,"N/A",'[1]PPNR Projections Worksheet'!I27='[1]PPNR NII Worksheet'!G89)</f>
        <v>N/A</v>
      </c>
      <c r="J117" s="313" t="str">
        <f>IF('[1]PPNR NII Worksheet'!H89=0,"N/A",'[1]PPNR Projections Worksheet'!J27='[1]PPNR NII Worksheet'!H89)</f>
        <v>N/A</v>
      </c>
      <c r="K117" s="313" t="str">
        <f>IF('[1]PPNR NII Worksheet'!I89=0,"N/A",'[1]PPNR Projections Worksheet'!K27='[1]PPNR NII Worksheet'!I89)</f>
        <v>N/A</v>
      </c>
      <c r="L117" s="313" t="str">
        <f>IF('[1]PPNR NII Worksheet'!J89=0,"N/A",'[1]PPNR Projections Worksheet'!L27='[1]PPNR NII Worksheet'!J89)</f>
        <v>N/A</v>
      </c>
      <c r="M117" s="313" t="str">
        <f>IF('[1]PPNR NII Worksheet'!K89=0,"N/A",'[1]PPNR Projections Worksheet'!M27='[1]PPNR NII Worksheet'!K89)</f>
        <v>N/A</v>
      </c>
      <c r="N117" s="313" t="str">
        <f>IF('[1]PPNR NII Worksheet'!L89=0,"N/A",'[1]PPNR Projections Worksheet'!N27='[1]PPNR NII Worksheet'!L89)</f>
        <v>N/A</v>
      </c>
    </row>
    <row r="118" spans="1:51" s="319" customFormat="1" ht="33" customHeight="1">
      <c r="A118" s="314"/>
      <c r="B118" s="315" t="s">
        <v>802</v>
      </c>
      <c r="C118" s="316"/>
      <c r="D118" s="316"/>
      <c r="E118" s="316"/>
      <c r="F118" s="317" t="str">
        <f>IF(F65=0,"N/A",IF(F63/F65&gt;10%,FALSE,TRUE))</f>
        <v>N/A</v>
      </c>
      <c r="G118" s="317" t="str">
        <f t="shared" ref="G118:N118" si="31">IF(G65=0,"N/A",IF(G63/G65&gt;10%,FALSE,TRUE))</f>
        <v>N/A</v>
      </c>
      <c r="H118" s="317" t="str">
        <f t="shared" si="31"/>
        <v>N/A</v>
      </c>
      <c r="I118" s="317" t="str">
        <f t="shared" si="31"/>
        <v>N/A</v>
      </c>
      <c r="J118" s="317" t="str">
        <f t="shared" si="31"/>
        <v>N/A</v>
      </c>
      <c r="K118" s="317" t="str">
        <f t="shared" si="31"/>
        <v>N/A</v>
      </c>
      <c r="L118" s="317" t="str">
        <f t="shared" si="31"/>
        <v>N/A</v>
      </c>
      <c r="M118" s="317" t="str">
        <f t="shared" si="31"/>
        <v>N/A</v>
      </c>
      <c r="N118" s="317" t="str">
        <f t="shared" si="31"/>
        <v>N/A</v>
      </c>
      <c r="O118" s="317" t="str">
        <f>IF(O65=0,"N/A",IF(O63/O65&gt;10%,"10% Cap Exceeded!","OK"))</f>
        <v>N/A</v>
      </c>
      <c r="P118" s="317" t="str">
        <f>IF(P65=0,"N/A",IF(P63/P65&gt;10%,"10% Cap Exceeded!","OK"))</f>
        <v>N/A</v>
      </c>
      <c r="Q118" s="317" t="str">
        <f>IF(Q65=0,"N/A",IF(Q63/Q65&gt;10%,"10% Cap Exceeded!","OK"))</f>
        <v>N/A</v>
      </c>
      <c r="R118" s="318"/>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c r="AW118" s="316"/>
      <c r="AX118" s="316"/>
      <c r="AY118" s="316"/>
    </row>
  </sheetData>
  <protectedRanges>
    <protectedRange sqref="B4:B5" name="Choose menu"/>
  </protectedRanges>
  <mergeCells count="5">
    <mergeCell ref="B1:N1"/>
    <mergeCell ref="B2:N2"/>
    <mergeCell ref="B5:E5"/>
    <mergeCell ref="G7:J7"/>
    <mergeCell ref="K7:N7"/>
  </mergeCells>
  <phoneticPr fontId="34" type="noConversion"/>
  <conditionalFormatting sqref="O118:Q118 F117:N117">
    <cfRule type="cellIs" dxfId="4" priority="3" operator="equal">
      <formula>FALSE</formula>
    </cfRule>
  </conditionalFormatting>
  <conditionalFormatting sqref="F118:N118">
    <cfRule type="cellIs" dxfId="3" priority="2" operator="equal">
      <formula>FALSE</formula>
    </cfRule>
  </conditionalFormatting>
  <conditionalFormatting sqref="F117:N117">
    <cfRule type="expression" dxfId="2" priority="1">
      <formula>F117=FALSE</formula>
    </cfRule>
  </conditionalFormatting>
  <dataValidations count="2">
    <dataValidation type="list" showErrorMessage="1" promptTitle="Reporting designation" prompt="Report either Primary Net Interest Income or Supplementary Net Interest Income" sqref="B4">
      <formula1>$Z$13:$Z$15</formula1>
    </dataValidation>
    <dataValidation type="list" allowBlank="1" showInputMessage="1" showErrorMessage="1" sqref="B5">
      <formula1>$Z$19:$Z$21</formula1>
    </dataValidation>
  </dataValidations>
  <printOptions horizontalCentered="1"/>
  <pageMargins left="0.45" right="0.45" top="0.75" bottom="0.75" header="0.3" footer="0.3"/>
  <pageSetup scale="41" fitToHeight="2" orientation="landscape" r:id="rId1"/>
  <headerFooter>
    <oddFooter>&amp;C&amp;P&amp;R&amp;A</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S136"/>
  <sheetViews>
    <sheetView topLeftCell="A37" zoomScale="75" zoomScaleNormal="75" workbookViewId="0">
      <selection activeCell="D30" sqref="D30"/>
    </sheetView>
  </sheetViews>
  <sheetFormatPr defaultRowHeight="15"/>
  <cols>
    <col min="1" max="1" width="5.140625" style="15" bestFit="1" customWidth="1"/>
    <col min="2" max="2" width="67.7109375" style="108" customWidth="1"/>
    <col min="3" max="3" width="20.42578125" style="108" hidden="1" customWidth="1"/>
    <col min="4" max="4" width="35.7109375" style="23" customWidth="1"/>
    <col min="5" max="5" width="10.42578125" style="106" bestFit="1" customWidth="1"/>
    <col min="6" max="6" width="12.5703125" style="107" customWidth="1"/>
    <col min="7" max="7" width="14.5703125" style="1" customWidth="1"/>
    <col min="8" max="8" width="12.7109375" style="1" customWidth="1"/>
    <col min="9" max="10" width="11.28515625" style="1" customWidth="1"/>
    <col min="11" max="11" width="12" style="1" customWidth="1"/>
    <col min="12" max="12" width="12.28515625" style="1" customWidth="1"/>
    <col min="13" max="13" width="11.5703125" style="1" customWidth="1"/>
    <col min="14" max="14" width="13.85546875" style="1" customWidth="1"/>
    <col min="15" max="15" width="11.5703125" style="1" customWidth="1"/>
    <col min="16" max="16" width="2.42578125" style="1" customWidth="1"/>
    <col min="17" max="19" width="13.85546875" style="1" customWidth="1"/>
    <col min="20" max="16384" width="9.140625" style="1"/>
  </cols>
  <sheetData>
    <row r="1" spans="1:19" ht="15.75">
      <c r="A1" s="571" t="str">
        <f ca="1">'Summary Submission Cover Sheet'!$D$15&amp;" Income Statement Worksheet: "&amp;'Summary Submission Cover Sheet'!$D$12&amp;" in "&amp;'Summary Submission Cover Sheet'!B20</f>
        <v>Bank Income Statement Worksheet:  in Baseline</v>
      </c>
      <c r="B1" s="571"/>
      <c r="C1" s="571"/>
      <c r="D1" s="571"/>
      <c r="E1" s="571"/>
      <c r="F1" s="571"/>
      <c r="G1" s="571"/>
      <c r="H1" s="571"/>
      <c r="I1" s="571"/>
      <c r="J1" s="571"/>
      <c r="K1" s="571"/>
      <c r="L1" s="571"/>
      <c r="M1" s="571"/>
      <c r="N1" s="571"/>
      <c r="O1" s="571"/>
      <c r="P1" s="571"/>
      <c r="Q1" s="571"/>
      <c r="R1" s="571"/>
      <c r="S1" s="571"/>
    </row>
    <row r="2" spans="1:19">
      <c r="A2" s="572" t="str">
        <f>IF('[1]Summary Submission Cover Sheet'!D16="","",'[1]Summary Submission Cover Sheet'!D16)</f>
        <v/>
      </c>
      <c r="B2" s="572"/>
      <c r="C2" s="572"/>
      <c r="D2" s="572"/>
      <c r="E2" s="572"/>
      <c r="F2" s="572"/>
      <c r="G2" s="572"/>
      <c r="H2" s="572"/>
      <c r="I2" s="572"/>
      <c r="J2" s="572"/>
      <c r="K2" s="572"/>
      <c r="L2" s="572"/>
      <c r="M2" s="572"/>
      <c r="N2" s="572"/>
      <c r="O2" s="572"/>
      <c r="P2" s="572"/>
      <c r="Q2" s="572"/>
      <c r="R2" s="572"/>
      <c r="S2" s="572"/>
    </row>
    <row r="3" spans="1:19" s="8" customFormat="1" ht="30">
      <c r="A3" s="2"/>
      <c r="B3" s="3"/>
      <c r="C3" s="3"/>
      <c r="D3" s="4"/>
      <c r="E3" s="5"/>
      <c r="F3" s="6" t="s">
        <v>182</v>
      </c>
      <c r="G3" s="573" t="s">
        <v>183</v>
      </c>
      <c r="H3" s="573"/>
      <c r="I3" s="573"/>
      <c r="J3" s="573"/>
      <c r="K3" s="573"/>
      <c r="L3" s="573"/>
      <c r="M3" s="573"/>
      <c r="N3" s="573"/>
      <c r="O3" s="573"/>
      <c r="P3" s="7"/>
      <c r="Q3" s="574" t="s">
        <v>184</v>
      </c>
      <c r="R3" s="574"/>
      <c r="S3" s="574"/>
    </row>
    <row r="4" spans="1:19" ht="15.75" thickBot="1">
      <c r="A4" s="9" t="s">
        <v>185</v>
      </c>
      <c r="B4" s="10"/>
      <c r="C4" s="10"/>
      <c r="D4" s="11" t="s">
        <v>186</v>
      </c>
      <c r="E4" s="12"/>
      <c r="F4" s="13" t="s">
        <v>187</v>
      </c>
      <c r="G4" s="14" t="s">
        <v>188</v>
      </c>
      <c r="H4" s="14" t="s">
        <v>189</v>
      </c>
      <c r="I4" s="14" t="s">
        <v>190</v>
      </c>
      <c r="J4" s="14" t="s">
        <v>191</v>
      </c>
      <c r="K4" s="14" t="s">
        <v>192</v>
      </c>
      <c r="L4" s="14" t="s">
        <v>669</v>
      </c>
      <c r="M4" s="14" t="s">
        <v>670</v>
      </c>
      <c r="N4" s="14" t="s">
        <v>671</v>
      </c>
      <c r="O4" s="14" t="s">
        <v>672</v>
      </c>
      <c r="P4" s="14"/>
      <c r="Q4" s="14">
        <v>2013</v>
      </c>
      <c r="R4" s="14">
        <v>2014</v>
      </c>
      <c r="S4" s="14" t="s">
        <v>193</v>
      </c>
    </row>
    <row r="5" spans="1:19" ht="15.75" thickTop="1">
      <c r="B5" s="3"/>
      <c r="C5" s="3"/>
      <c r="D5" s="4"/>
      <c r="E5" s="5"/>
      <c r="F5" s="6"/>
      <c r="G5" s="16"/>
      <c r="H5" s="16"/>
      <c r="I5" s="16"/>
      <c r="J5" s="16"/>
      <c r="K5" s="16"/>
      <c r="L5" s="16"/>
      <c r="M5" s="16"/>
      <c r="N5" s="16"/>
      <c r="O5" s="16"/>
    </row>
    <row r="6" spans="1:19">
      <c r="B6" s="17" t="s">
        <v>194</v>
      </c>
      <c r="C6" s="17"/>
      <c r="D6" s="18"/>
      <c r="E6" s="5"/>
      <c r="F6" s="6"/>
      <c r="G6" s="16"/>
      <c r="H6" s="16"/>
      <c r="I6" s="16"/>
      <c r="J6" s="16"/>
      <c r="K6" s="16"/>
      <c r="L6" s="16"/>
      <c r="M6" s="16"/>
      <c r="N6" s="16"/>
      <c r="O6" s="16"/>
    </row>
    <row r="7" spans="1:19">
      <c r="A7" s="15">
        <v>1</v>
      </c>
      <c r="B7" s="19" t="s">
        <v>195</v>
      </c>
      <c r="C7" s="19"/>
      <c r="D7" s="18"/>
      <c r="E7" s="5"/>
      <c r="F7" s="20"/>
      <c r="G7" s="21">
        <f>SUM('[1]Retail Loss Projections'!C5,'[1]Retail Loss Projections'!C12)</f>
        <v>0</v>
      </c>
      <c r="H7" s="21">
        <f>SUM('[1]Retail Loss Projections'!D5,'[1]Retail Loss Projections'!D12)</f>
        <v>0</v>
      </c>
      <c r="I7" s="21">
        <f>SUM('[1]Retail Loss Projections'!E5,'[1]Retail Loss Projections'!E12)</f>
        <v>0</v>
      </c>
      <c r="J7" s="21">
        <f>SUM('[1]Retail Loss Projections'!F5,'[1]Retail Loss Projections'!F12)</f>
        <v>0</v>
      </c>
      <c r="K7" s="21">
        <f>SUM('[1]Retail Loss Projections'!G5,'[1]Retail Loss Projections'!G12)</f>
        <v>0</v>
      </c>
      <c r="L7" s="21">
        <f>SUM('[1]Retail Loss Projections'!H5,'[1]Retail Loss Projections'!H12)</f>
        <v>0</v>
      </c>
      <c r="M7" s="21">
        <f>SUM('[1]Retail Loss Projections'!I5,'[1]Retail Loss Projections'!I12)</f>
        <v>0</v>
      </c>
      <c r="N7" s="21">
        <f>SUM('[1]Retail Loss Projections'!J5,'[1]Retail Loss Projections'!J12)</f>
        <v>0</v>
      </c>
      <c r="O7" s="21">
        <f>SUM('[1]Retail Loss Projections'!K5,'[1]Retail Loss Projections'!K12)</f>
        <v>0</v>
      </c>
      <c r="P7" s="8"/>
      <c r="Q7" s="21">
        <f t="shared" ref="Q7:Q30" si="0">SUM(H7:K7)</f>
        <v>0</v>
      </c>
      <c r="R7" s="21">
        <f t="shared" ref="R7:R30" si="1">SUM(L7:O7)</f>
        <v>0</v>
      </c>
      <c r="S7" s="21">
        <f t="shared" ref="S7:S30" si="2">SUM(G7,H7:K7,L7:O7)</f>
        <v>0</v>
      </c>
    </row>
    <row r="8" spans="1:19">
      <c r="A8" s="15">
        <f t="shared" ref="A8:A30" si="3">A7+1</f>
        <v>2</v>
      </c>
      <c r="B8" s="19" t="s">
        <v>196</v>
      </c>
      <c r="C8" s="19"/>
      <c r="D8" s="18" t="str">
        <f>"Sum of items "&amp;A9&amp;" and "&amp;A10</f>
        <v>Sum of items 3 and 4</v>
      </c>
      <c r="E8" s="5"/>
      <c r="F8" s="20"/>
      <c r="G8" s="21">
        <f t="shared" ref="G8:O8" si="4">SUM(G9:G10)</f>
        <v>0</v>
      </c>
      <c r="H8" s="21">
        <f t="shared" si="4"/>
        <v>0</v>
      </c>
      <c r="I8" s="21">
        <f t="shared" si="4"/>
        <v>0</v>
      </c>
      <c r="J8" s="21">
        <f t="shared" si="4"/>
        <v>0</v>
      </c>
      <c r="K8" s="21">
        <f t="shared" si="4"/>
        <v>0</v>
      </c>
      <c r="L8" s="21">
        <f t="shared" si="4"/>
        <v>0</v>
      </c>
      <c r="M8" s="21">
        <f t="shared" si="4"/>
        <v>0</v>
      </c>
      <c r="N8" s="21">
        <f t="shared" si="4"/>
        <v>0</v>
      </c>
      <c r="O8" s="21">
        <f t="shared" si="4"/>
        <v>0</v>
      </c>
      <c r="P8" s="8"/>
      <c r="Q8" s="21">
        <f t="shared" si="0"/>
        <v>0</v>
      </c>
      <c r="R8" s="21">
        <f t="shared" si="1"/>
        <v>0</v>
      </c>
      <c r="S8" s="21">
        <f t="shared" si="2"/>
        <v>0</v>
      </c>
    </row>
    <row r="9" spans="1:19">
      <c r="A9" s="15">
        <f t="shared" si="3"/>
        <v>3</v>
      </c>
      <c r="B9" s="22" t="s">
        <v>197</v>
      </c>
      <c r="C9" s="22"/>
      <c r="E9" s="5"/>
      <c r="F9" s="20"/>
      <c r="G9" s="20"/>
      <c r="H9" s="20"/>
      <c r="I9" s="20"/>
      <c r="J9" s="20"/>
      <c r="K9" s="20"/>
      <c r="L9" s="20"/>
      <c r="M9" s="20"/>
      <c r="N9" s="20"/>
      <c r="O9" s="20"/>
      <c r="P9" s="8"/>
      <c r="Q9" s="21">
        <f t="shared" si="0"/>
        <v>0</v>
      </c>
      <c r="R9" s="21">
        <f t="shared" si="1"/>
        <v>0</v>
      </c>
      <c r="S9" s="21">
        <f t="shared" si="2"/>
        <v>0</v>
      </c>
    </row>
    <row r="10" spans="1:19">
      <c r="A10" s="15">
        <f t="shared" si="3"/>
        <v>4</v>
      </c>
      <c r="B10" s="24" t="s">
        <v>198</v>
      </c>
      <c r="C10" s="22"/>
      <c r="E10" s="5"/>
      <c r="F10" s="20"/>
      <c r="G10" s="20"/>
      <c r="H10" s="20"/>
      <c r="I10" s="20"/>
      <c r="J10" s="20"/>
      <c r="K10" s="20"/>
      <c r="L10" s="20"/>
      <c r="M10" s="20"/>
      <c r="N10" s="20"/>
      <c r="O10" s="20"/>
      <c r="P10" s="8"/>
      <c r="Q10" s="21">
        <f t="shared" si="0"/>
        <v>0</v>
      </c>
      <c r="R10" s="21">
        <f t="shared" si="1"/>
        <v>0</v>
      </c>
      <c r="S10" s="21">
        <f t="shared" si="2"/>
        <v>0</v>
      </c>
    </row>
    <row r="11" spans="1:19">
      <c r="A11" s="15">
        <f t="shared" si="3"/>
        <v>5</v>
      </c>
      <c r="B11" s="19" t="s">
        <v>199</v>
      </c>
      <c r="C11" s="19"/>
      <c r="D11" s="18" t="str">
        <f>"Sum of items "&amp;A12&amp;" to "&amp;A14</f>
        <v>Sum of items 6 to 8</v>
      </c>
      <c r="E11" s="5"/>
      <c r="F11" s="20"/>
      <c r="G11" s="21">
        <f t="shared" ref="G11:O11" si="5">SUM(G12:G14)</f>
        <v>0</v>
      </c>
      <c r="H11" s="21">
        <f t="shared" si="5"/>
        <v>0</v>
      </c>
      <c r="I11" s="21">
        <f t="shared" si="5"/>
        <v>0</v>
      </c>
      <c r="J11" s="21">
        <f t="shared" si="5"/>
        <v>0</v>
      </c>
      <c r="K11" s="21">
        <f t="shared" si="5"/>
        <v>0</v>
      </c>
      <c r="L11" s="21">
        <f t="shared" si="5"/>
        <v>0</v>
      </c>
      <c r="M11" s="21">
        <f t="shared" si="5"/>
        <v>0</v>
      </c>
      <c r="N11" s="21">
        <f t="shared" si="5"/>
        <v>0</v>
      </c>
      <c r="O11" s="21">
        <f t="shared" si="5"/>
        <v>0</v>
      </c>
      <c r="P11" s="8"/>
      <c r="Q11" s="21">
        <f t="shared" si="0"/>
        <v>0</v>
      </c>
      <c r="R11" s="21">
        <f t="shared" si="1"/>
        <v>0</v>
      </c>
      <c r="S11" s="21">
        <f t="shared" si="2"/>
        <v>0</v>
      </c>
    </row>
    <row r="12" spans="1:19">
      <c r="A12" s="15">
        <f t="shared" si="3"/>
        <v>6</v>
      </c>
      <c r="B12" s="25" t="s">
        <v>200</v>
      </c>
      <c r="C12" s="25"/>
      <c r="D12" s="18"/>
      <c r="E12" s="5"/>
      <c r="F12" s="20"/>
      <c r="G12" s="20"/>
      <c r="H12" s="20"/>
      <c r="I12" s="20"/>
      <c r="J12" s="20"/>
      <c r="K12" s="20"/>
      <c r="L12" s="20"/>
      <c r="M12" s="20"/>
      <c r="N12" s="20"/>
      <c r="O12" s="20"/>
      <c r="P12" s="8"/>
      <c r="Q12" s="21">
        <f t="shared" si="0"/>
        <v>0</v>
      </c>
      <c r="R12" s="21">
        <f t="shared" si="1"/>
        <v>0</v>
      </c>
      <c r="S12" s="21">
        <f t="shared" si="2"/>
        <v>0</v>
      </c>
    </row>
    <row r="13" spans="1:19">
      <c r="A13" s="15">
        <f t="shared" si="3"/>
        <v>7</v>
      </c>
      <c r="B13" s="25" t="s">
        <v>201</v>
      </c>
      <c r="C13" s="25"/>
      <c r="D13" s="18"/>
      <c r="E13" s="5"/>
      <c r="F13" s="20"/>
      <c r="G13" s="20"/>
      <c r="H13" s="20"/>
      <c r="I13" s="20"/>
      <c r="J13" s="20"/>
      <c r="K13" s="20"/>
      <c r="L13" s="20"/>
      <c r="M13" s="20"/>
      <c r="N13" s="20"/>
      <c r="O13" s="20"/>
      <c r="P13" s="8"/>
      <c r="Q13" s="21">
        <f t="shared" si="0"/>
        <v>0</v>
      </c>
      <c r="R13" s="21">
        <f t="shared" si="1"/>
        <v>0</v>
      </c>
      <c r="S13" s="21">
        <f t="shared" si="2"/>
        <v>0</v>
      </c>
    </row>
    <row r="14" spans="1:19">
      <c r="A14" s="15">
        <f t="shared" si="3"/>
        <v>8</v>
      </c>
      <c r="B14" s="25" t="s">
        <v>202</v>
      </c>
      <c r="C14" s="25"/>
      <c r="D14" s="18"/>
      <c r="E14" s="5"/>
      <c r="F14" s="20"/>
      <c r="G14" s="21">
        <f>SUM('[1]Retail Loss Projections'!C21,'[1]Retail Loss Projections'!C22)</f>
        <v>0</v>
      </c>
      <c r="H14" s="21">
        <f>SUM('[1]Retail Loss Projections'!D21,'[1]Retail Loss Projections'!D22)</f>
        <v>0</v>
      </c>
      <c r="I14" s="21">
        <f>SUM('[1]Retail Loss Projections'!E21,'[1]Retail Loss Projections'!E22)</f>
        <v>0</v>
      </c>
      <c r="J14" s="21">
        <f>SUM('[1]Retail Loss Projections'!F21,'[1]Retail Loss Projections'!F22)</f>
        <v>0</v>
      </c>
      <c r="K14" s="21">
        <f>SUM('[1]Retail Loss Projections'!G21,'[1]Retail Loss Projections'!G22)</f>
        <v>0</v>
      </c>
      <c r="L14" s="21">
        <f>SUM('[1]Retail Loss Projections'!H21,'[1]Retail Loss Projections'!H22)</f>
        <v>0</v>
      </c>
      <c r="M14" s="21">
        <f>SUM('[1]Retail Loss Projections'!I21,'[1]Retail Loss Projections'!I22)</f>
        <v>0</v>
      </c>
      <c r="N14" s="21">
        <f>SUM('[1]Retail Loss Projections'!J21,'[1]Retail Loss Projections'!J22)</f>
        <v>0</v>
      </c>
      <c r="O14" s="21">
        <f>SUM('[1]Retail Loss Projections'!K21,'[1]Retail Loss Projections'!K22)</f>
        <v>0</v>
      </c>
      <c r="P14" s="8"/>
      <c r="Q14" s="21">
        <f t="shared" si="0"/>
        <v>0</v>
      </c>
      <c r="R14" s="21">
        <f t="shared" si="1"/>
        <v>0</v>
      </c>
      <c r="S14" s="21">
        <f t="shared" si="2"/>
        <v>0</v>
      </c>
    </row>
    <row r="15" spans="1:19">
      <c r="A15" s="15">
        <f t="shared" si="3"/>
        <v>9</v>
      </c>
      <c r="B15" s="19" t="s">
        <v>203</v>
      </c>
      <c r="C15" s="19"/>
      <c r="D15" s="18" t="str">
        <f>"Sum of items "&amp;A16&amp;" to "&amp;A18</f>
        <v>Sum of items 10 to 12</v>
      </c>
      <c r="E15" s="5"/>
      <c r="F15" s="20"/>
      <c r="G15" s="21">
        <f t="shared" ref="G15:O15" si="6">SUM(G16:G18)</f>
        <v>0</v>
      </c>
      <c r="H15" s="21">
        <f t="shared" si="6"/>
        <v>0</v>
      </c>
      <c r="I15" s="21">
        <f t="shared" si="6"/>
        <v>0</v>
      </c>
      <c r="J15" s="21">
        <f t="shared" si="6"/>
        <v>0</v>
      </c>
      <c r="K15" s="21">
        <f t="shared" si="6"/>
        <v>0</v>
      </c>
      <c r="L15" s="21">
        <f t="shared" si="6"/>
        <v>0</v>
      </c>
      <c r="M15" s="21">
        <f t="shared" si="6"/>
        <v>0</v>
      </c>
      <c r="N15" s="21">
        <f t="shared" si="6"/>
        <v>0</v>
      </c>
      <c r="O15" s="21">
        <f t="shared" si="6"/>
        <v>0</v>
      </c>
      <c r="P15" s="8"/>
      <c r="Q15" s="21">
        <f t="shared" si="0"/>
        <v>0</v>
      </c>
      <c r="R15" s="21">
        <f t="shared" si="1"/>
        <v>0</v>
      </c>
      <c r="S15" s="21">
        <f t="shared" si="2"/>
        <v>0</v>
      </c>
    </row>
    <row r="16" spans="1:19">
      <c r="A16" s="15">
        <f t="shared" si="3"/>
        <v>10</v>
      </c>
      <c r="B16" s="22" t="s">
        <v>204</v>
      </c>
      <c r="C16" s="22"/>
      <c r="E16" s="5"/>
      <c r="F16" s="20"/>
      <c r="G16" s="20"/>
      <c r="H16" s="20"/>
      <c r="I16" s="20"/>
      <c r="J16" s="20"/>
      <c r="K16" s="20"/>
      <c r="L16" s="20"/>
      <c r="M16" s="20"/>
      <c r="N16" s="20"/>
      <c r="O16" s="20"/>
      <c r="P16" s="8"/>
      <c r="Q16" s="21">
        <f t="shared" si="0"/>
        <v>0</v>
      </c>
      <c r="R16" s="21">
        <f t="shared" si="1"/>
        <v>0</v>
      </c>
      <c r="S16" s="21">
        <f t="shared" si="2"/>
        <v>0</v>
      </c>
    </row>
    <row r="17" spans="1:19">
      <c r="A17" s="15">
        <f t="shared" si="3"/>
        <v>11</v>
      </c>
      <c r="B17" s="24" t="s">
        <v>205</v>
      </c>
      <c r="C17" s="22"/>
      <c r="E17" s="5"/>
      <c r="F17" s="20"/>
      <c r="G17" s="20"/>
      <c r="H17" s="20"/>
      <c r="I17" s="20"/>
      <c r="J17" s="20"/>
      <c r="K17" s="20"/>
      <c r="L17" s="20"/>
      <c r="M17" s="20"/>
      <c r="N17" s="20"/>
      <c r="O17" s="20"/>
      <c r="P17" s="8"/>
      <c r="Q17" s="21">
        <f t="shared" si="0"/>
        <v>0</v>
      </c>
      <c r="R17" s="21">
        <f t="shared" si="1"/>
        <v>0</v>
      </c>
      <c r="S17" s="21">
        <f t="shared" si="2"/>
        <v>0</v>
      </c>
    </row>
    <row r="18" spans="1:19">
      <c r="A18" s="15">
        <f t="shared" si="3"/>
        <v>12</v>
      </c>
      <c r="B18" s="24" t="s">
        <v>206</v>
      </c>
      <c r="C18" s="22"/>
      <c r="E18" s="5"/>
      <c r="F18" s="20"/>
      <c r="G18" s="20"/>
      <c r="H18" s="20"/>
      <c r="I18" s="20"/>
      <c r="J18" s="20"/>
      <c r="K18" s="20"/>
      <c r="L18" s="20"/>
      <c r="M18" s="20"/>
      <c r="N18" s="20"/>
      <c r="O18" s="20"/>
      <c r="P18" s="8"/>
      <c r="Q18" s="21">
        <f t="shared" si="0"/>
        <v>0</v>
      </c>
      <c r="R18" s="21">
        <f t="shared" si="1"/>
        <v>0</v>
      </c>
      <c r="S18" s="21">
        <f t="shared" si="2"/>
        <v>0</v>
      </c>
    </row>
    <row r="19" spans="1:19">
      <c r="A19" s="15">
        <f t="shared" si="3"/>
        <v>13</v>
      </c>
      <c r="B19" s="19" t="s">
        <v>207</v>
      </c>
      <c r="C19" s="19"/>
      <c r="D19" s="18"/>
      <c r="E19" s="5"/>
      <c r="F19" s="20"/>
      <c r="G19" s="21">
        <f>'[1]Retail Loss Projections'!C14</f>
        <v>0</v>
      </c>
      <c r="H19" s="21">
        <f>'[1]Retail Loss Projections'!D14</f>
        <v>0</v>
      </c>
      <c r="I19" s="21">
        <f>'[1]Retail Loss Projections'!E14</f>
        <v>0</v>
      </c>
      <c r="J19" s="21">
        <f>'[1]Retail Loss Projections'!F14</f>
        <v>0</v>
      </c>
      <c r="K19" s="21">
        <f>'[1]Retail Loss Projections'!G14</f>
        <v>0</v>
      </c>
      <c r="L19" s="21">
        <f>'[1]Retail Loss Projections'!H14</f>
        <v>0</v>
      </c>
      <c r="M19" s="21">
        <f>'[1]Retail Loss Projections'!I14</f>
        <v>0</v>
      </c>
      <c r="N19" s="21">
        <f>'[1]Retail Loss Projections'!J14</f>
        <v>0</v>
      </c>
      <c r="O19" s="21">
        <f>'[1]Retail Loss Projections'!K14</f>
        <v>0</v>
      </c>
      <c r="P19" s="8"/>
      <c r="Q19" s="21">
        <f t="shared" si="0"/>
        <v>0</v>
      </c>
      <c r="R19" s="21">
        <f t="shared" si="1"/>
        <v>0</v>
      </c>
      <c r="S19" s="21">
        <f t="shared" si="2"/>
        <v>0</v>
      </c>
    </row>
    <row r="20" spans="1:19">
      <c r="A20" s="15">
        <f t="shared" si="3"/>
        <v>14</v>
      </c>
      <c r="B20" s="19" t="s">
        <v>208</v>
      </c>
      <c r="C20" s="19"/>
      <c r="D20" s="18" t="str">
        <f>"Sum of items "&amp;A21&amp;" to "&amp;A23</f>
        <v>Sum of items 15 to 17</v>
      </c>
      <c r="E20" s="5"/>
      <c r="F20" s="20"/>
      <c r="G20" s="21">
        <f t="shared" ref="G20:O20" si="7">SUM(G21:G23)</f>
        <v>0</v>
      </c>
      <c r="H20" s="21">
        <f t="shared" si="7"/>
        <v>0</v>
      </c>
      <c r="I20" s="21">
        <f t="shared" si="7"/>
        <v>0</v>
      </c>
      <c r="J20" s="21">
        <f t="shared" si="7"/>
        <v>0</v>
      </c>
      <c r="K20" s="21">
        <f t="shared" si="7"/>
        <v>0</v>
      </c>
      <c r="L20" s="21">
        <f t="shared" si="7"/>
        <v>0</v>
      </c>
      <c r="M20" s="21">
        <f t="shared" si="7"/>
        <v>0</v>
      </c>
      <c r="N20" s="21">
        <f t="shared" si="7"/>
        <v>0</v>
      </c>
      <c r="O20" s="21">
        <f t="shared" si="7"/>
        <v>0</v>
      </c>
      <c r="P20" s="8"/>
      <c r="Q20" s="21">
        <f t="shared" si="0"/>
        <v>0</v>
      </c>
      <c r="R20" s="21">
        <f t="shared" si="1"/>
        <v>0</v>
      </c>
      <c r="S20" s="21">
        <f t="shared" si="2"/>
        <v>0</v>
      </c>
    </row>
    <row r="21" spans="1:19">
      <c r="A21" s="15">
        <f t="shared" si="3"/>
        <v>15</v>
      </c>
      <c r="B21" s="25" t="s">
        <v>209</v>
      </c>
      <c r="C21" s="25"/>
      <c r="E21" s="5"/>
      <c r="F21" s="20"/>
      <c r="G21" s="21">
        <f>SUM('[1]Retail Loss Projections'!C18,'[1]Retail Loss Projections'!C19)</f>
        <v>0</v>
      </c>
      <c r="H21" s="21">
        <f>SUM('[1]Retail Loss Projections'!D18,'[1]Retail Loss Projections'!D19)</f>
        <v>0</v>
      </c>
      <c r="I21" s="21">
        <f>SUM('[1]Retail Loss Projections'!E18,'[1]Retail Loss Projections'!E19)</f>
        <v>0</v>
      </c>
      <c r="J21" s="21">
        <f>SUM('[1]Retail Loss Projections'!F18,'[1]Retail Loss Projections'!F19)</f>
        <v>0</v>
      </c>
      <c r="K21" s="21">
        <f>SUM('[1]Retail Loss Projections'!G18,'[1]Retail Loss Projections'!G19)</f>
        <v>0</v>
      </c>
      <c r="L21" s="21">
        <f>SUM('[1]Retail Loss Projections'!H18,'[1]Retail Loss Projections'!H19)</f>
        <v>0</v>
      </c>
      <c r="M21" s="21">
        <f>SUM('[1]Retail Loss Projections'!I18,'[1]Retail Loss Projections'!I19)</f>
        <v>0</v>
      </c>
      <c r="N21" s="21">
        <f>SUM('[1]Retail Loss Projections'!J18,'[1]Retail Loss Projections'!J19)</f>
        <v>0</v>
      </c>
      <c r="O21" s="21">
        <f>SUM('[1]Retail Loss Projections'!K18,'[1]Retail Loss Projections'!K19)</f>
        <v>0</v>
      </c>
      <c r="P21" s="8"/>
      <c r="Q21" s="21">
        <f t="shared" si="0"/>
        <v>0</v>
      </c>
      <c r="R21" s="21">
        <f t="shared" si="1"/>
        <v>0</v>
      </c>
      <c r="S21" s="21">
        <f t="shared" si="2"/>
        <v>0</v>
      </c>
    </row>
    <row r="22" spans="1:19">
      <c r="A22" s="15">
        <f t="shared" si="3"/>
        <v>16</v>
      </c>
      <c r="B22" s="25" t="s">
        <v>210</v>
      </c>
      <c r="C22" s="25"/>
      <c r="E22" s="5"/>
      <c r="F22" s="20"/>
      <c r="G22" s="21">
        <f>SUM('[1]Retail Loss Projections'!C20)</f>
        <v>0</v>
      </c>
      <c r="H22" s="21">
        <f>'[1]Retail Loss Projections'!D20</f>
        <v>0</v>
      </c>
      <c r="I22" s="21">
        <f>'[1]Retail Loss Projections'!E20</f>
        <v>0</v>
      </c>
      <c r="J22" s="21">
        <f>'[1]Retail Loss Projections'!F20</f>
        <v>0</v>
      </c>
      <c r="K22" s="21">
        <f>'[1]Retail Loss Projections'!G20</f>
        <v>0</v>
      </c>
      <c r="L22" s="21">
        <f>'[1]Retail Loss Projections'!H20</f>
        <v>0</v>
      </c>
      <c r="M22" s="21">
        <f>'[1]Retail Loss Projections'!I20</f>
        <v>0</v>
      </c>
      <c r="N22" s="21">
        <f>'[1]Retail Loss Projections'!J20</f>
        <v>0</v>
      </c>
      <c r="O22" s="21">
        <f>'[1]Retail Loss Projections'!K20</f>
        <v>0</v>
      </c>
      <c r="P22" s="8"/>
      <c r="Q22" s="21">
        <f t="shared" si="0"/>
        <v>0</v>
      </c>
      <c r="R22" s="21">
        <f t="shared" si="1"/>
        <v>0</v>
      </c>
      <c r="S22" s="21">
        <f t="shared" si="2"/>
        <v>0</v>
      </c>
    </row>
    <row r="23" spans="1:19">
      <c r="A23" s="15">
        <f t="shared" si="3"/>
        <v>17</v>
      </c>
      <c r="B23" s="25" t="s">
        <v>211</v>
      </c>
      <c r="C23" s="25"/>
      <c r="E23" s="5"/>
      <c r="F23" s="20"/>
      <c r="G23" s="21">
        <f>SUM('[1]Retail Loss Projections'!C23,'[1]Retail Loss Projections'!C24)</f>
        <v>0</v>
      </c>
      <c r="H23" s="21">
        <f>SUM('[1]Retail Loss Projections'!D23,'[1]Retail Loss Projections'!D24)</f>
        <v>0</v>
      </c>
      <c r="I23" s="21">
        <f>SUM('[1]Retail Loss Projections'!E23,'[1]Retail Loss Projections'!E24)</f>
        <v>0</v>
      </c>
      <c r="J23" s="21">
        <f>SUM('[1]Retail Loss Projections'!F23,'[1]Retail Loss Projections'!F24)</f>
        <v>0</v>
      </c>
      <c r="K23" s="21">
        <f>SUM('[1]Retail Loss Projections'!G23,'[1]Retail Loss Projections'!G24)</f>
        <v>0</v>
      </c>
      <c r="L23" s="21">
        <f>SUM('[1]Retail Loss Projections'!H23,'[1]Retail Loss Projections'!H24)</f>
        <v>0</v>
      </c>
      <c r="M23" s="21">
        <f>SUM('[1]Retail Loss Projections'!I23,'[1]Retail Loss Projections'!I24)</f>
        <v>0</v>
      </c>
      <c r="N23" s="21">
        <f>SUM('[1]Retail Loss Projections'!J23,'[1]Retail Loss Projections'!J24)</f>
        <v>0</v>
      </c>
      <c r="O23" s="21">
        <f>SUM('[1]Retail Loss Projections'!K23,'[1]Retail Loss Projections'!K24)</f>
        <v>0</v>
      </c>
      <c r="P23" s="8"/>
      <c r="Q23" s="21">
        <f t="shared" si="0"/>
        <v>0</v>
      </c>
      <c r="R23" s="21">
        <f t="shared" si="1"/>
        <v>0</v>
      </c>
      <c r="S23" s="21">
        <f t="shared" si="2"/>
        <v>0</v>
      </c>
    </row>
    <row r="24" spans="1:19">
      <c r="A24" s="15">
        <f t="shared" si="3"/>
        <v>18</v>
      </c>
      <c r="B24" s="19" t="s">
        <v>212</v>
      </c>
      <c r="C24" s="19"/>
      <c r="D24" s="18" t="str">
        <f>"Sum of items "&amp;A25&amp;" to "&amp;A29</f>
        <v>Sum of items 19 to 23</v>
      </c>
      <c r="E24" s="5"/>
      <c r="F24" s="20"/>
      <c r="G24" s="21">
        <f t="shared" ref="G24:O24" si="8">SUM(G25:G29)</f>
        <v>0</v>
      </c>
      <c r="H24" s="21">
        <f t="shared" si="8"/>
        <v>0</v>
      </c>
      <c r="I24" s="21">
        <f t="shared" si="8"/>
        <v>0</v>
      </c>
      <c r="J24" s="21">
        <f t="shared" si="8"/>
        <v>0</v>
      </c>
      <c r="K24" s="21">
        <f t="shared" si="8"/>
        <v>0</v>
      </c>
      <c r="L24" s="21">
        <f t="shared" si="8"/>
        <v>0</v>
      </c>
      <c r="M24" s="21">
        <f t="shared" si="8"/>
        <v>0</v>
      </c>
      <c r="N24" s="21">
        <f t="shared" si="8"/>
        <v>0</v>
      </c>
      <c r="O24" s="21">
        <f t="shared" si="8"/>
        <v>0</v>
      </c>
      <c r="P24" s="8"/>
      <c r="Q24" s="21">
        <f t="shared" si="0"/>
        <v>0</v>
      </c>
      <c r="R24" s="21">
        <f t="shared" si="1"/>
        <v>0</v>
      </c>
      <c r="S24" s="21">
        <f t="shared" si="2"/>
        <v>0</v>
      </c>
    </row>
    <row r="25" spans="1:19">
      <c r="A25" s="15">
        <f t="shared" si="3"/>
        <v>19</v>
      </c>
      <c r="B25" s="25" t="s">
        <v>213</v>
      </c>
      <c r="C25" s="25"/>
      <c r="E25" s="5"/>
      <c r="F25" s="20"/>
      <c r="G25" s="20"/>
      <c r="H25" s="20"/>
      <c r="I25" s="20"/>
      <c r="J25" s="20"/>
      <c r="K25" s="20"/>
      <c r="L25" s="20"/>
      <c r="M25" s="20"/>
      <c r="N25" s="20"/>
      <c r="O25" s="20"/>
      <c r="P25" s="8"/>
      <c r="Q25" s="21">
        <f t="shared" si="0"/>
        <v>0</v>
      </c>
      <c r="R25" s="21">
        <f t="shared" si="1"/>
        <v>0</v>
      </c>
      <c r="S25" s="21">
        <f t="shared" si="2"/>
        <v>0</v>
      </c>
    </row>
    <row r="26" spans="1:19">
      <c r="A26" s="15">
        <f t="shared" si="3"/>
        <v>20</v>
      </c>
      <c r="B26" s="25" t="s">
        <v>214</v>
      </c>
      <c r="C26" s="25"/>
      <c r="E26" s="5"/>
      <c r="F26" s="20"/>
      <c r="G26" s="20"/>
      <c r="H26" s="20"/>
      <c r="I26" s="20"/>
      <c r="J26" s="20"/>
      <c r="K26" s="20"/>
      <c r="L26" s="20"/>
      <c r="M26" s="20"/>
      <c r="N26" s="20"/>
      <c r="O26" s="20"/>
      <c r="P26" s="8"/>
      <c r="Q26" s="21">
        <f t="shared" si="0"/>
        <v>0</v>
      </c>
      <c r="R26" s="21">
        <f t="shared" si="1"/>
        <v>0</v>
      </c>
      <c r="S26" s="21">
        <f t="shared" si="2"/>
        <v>0</v>
      </c>
    </row>
    <row r="27" spans="1:19" s="28" customFormat="1">
      <c r="A27" s="15">
        <f t="shared" si="3"/>
        <v>21</v>
      </c>
      <c r="B27" s="25" t="s">
        <v>215</v>
      </c>
      <c r="C27" s="25"/>
      <c r="D27" s="23"/>
      <c r="E27" s="26"/>
      <c r="F27" s="20"/>
      <c r="G27" s="20"/>
      <c r="H27" s="20"/>
      <c r="I27" s="20"/>
      <c r="J27" s="20"/>
      <c r="K27" s="20"/>
      <c r="L27" s="20"/>
      <c r="M27" s="20"/>
      <c r="N27" s="20"/>
      <c r="O27" s="20"/>
      <c r="P27" s="27"/>
      <c r="Q27" s="21">
        <f t="shared" si="0"/>
        <v>0</v>
      </c>
      <c r="R27" s="21">
        <f t="shared" si="1"/>
        <v>0</v>
      </c>
      <c r="S27" s="21">
        <f t="shared" si="2"/>
        <v>0</v>
      </c>
    </row>
    <row r="28" spans="1:19">
      <c r="A28" s="15">
        <f t="shared" si="3"/>
        <v>22</v>
      </c>
      <c r="B28" s="25" t="s">
        <v>216</v>
      </c>
      <c r="C28" s="25"/>
      <c r="E28" s="5"/>
      <c r="F28" s="20"/>
      <c r="G28" s="20"/>
      <c r="H28" s="20"/>
      <c r="I28" s="20"/>
      <c r="J28" s="20"/>
      <c r="K28" s="20"/>
      <c r="L28" s="20"/>
      <c r="M28" s="20"/>
      <c r="N28" s="20"/>
      <c r="O28" s="20"/>
      <c r="P28" s="8"/>
      <c r="Q28" s="21">
        <f t="shared" si="0"/>
        <v>0</v>
      </c>
      <c r="R28" s="21">
        <f t="shared" si="1"/>
        <v>0</v>
      </c>
      <c r="S28" s="21">
        <f t="shared" si="2"/>
        <v>0</v>
      </c>
    </row>
    <row r="29" spans="1:19">
      <c r="A29" s="29">
        <f t="shared" si="3"/>
        <v>23</v>
      </c>
      <c r="B29" s="30" t="s">
        <v>217</v>
      </c>
      <c r="C29" s="30"/>
      <c r="D29" s="31"/>
      <c r="E29" s="32"/>
      <c r="F29" s="20"/>
      <c r="G29" s="20"/>
      <c r="H29" s="20"/>
      <c r="I29" s="20"/>
      <c r="J29" s="20"/>
      <c r="K29" s="20"/>
      <c r="L29" s="20"/>
      <c r="M29" s="20"/>
      <c r="N29" s="20"/>
      <c r="O29" s="20"/>
      <c r="P29" s="33"/>
      <c r="Q29" s="21">
        <f t="shared" si="0"/>
        <v>0</v>
      </c>
      <c r="R29" s="21">
        <f t="shared" si="1"/>
        <v>0</v>
      </c>
      <c r="S29" s="21">
        <f t="shared" si="2"/>
        <v>0</v>
      </c>
    </row>
    <row r="30" spans="1:19" ht="30">
      <c r="A30" s="34">
        <f t="shared" si="3"/>
        <v>24</v>
      </c>
      <c r="B30" s="35" t="s">
        <v>218</v>
      </c>
      <c r="C30" s="35" t="s">
        <v>219</v>
      </c>
      <c r="D30" s="18" t="str">
        <f>"Sum of items "&amp;A7&amp;", "&amp;A8&amp;", "&amp;A11&amp;", "&amp;A15&amp;", "&amp;A19&amp;", "&amp;A20&amp;", and "&amp;A24&amp;" B47 - riad4605"</f>
        <v>Sum of items 1, 2, 5, 9, 13, 14, and 18 B47 - riad4605</v>
      </c>
      <c r="E30" s="5"/>
      <c r="F30" s="20"/>
      <c r="G30" s="21">
        <f t="shared" ref="G30:O30" si="9">SUM(G7,G8,G11,G15,G19,G20,G24)</f>
        <v>0</v>
      </c>
      <c r="H30" s="21">
        <f t="shared" si="9"/>
        <v>0</v>
      </c>
      <c r="I30" s="21">
        <f t="shared" si="9"/>
        <v>0</v>
      </c>
      <c r="J30" s="21">
        <f t="shared" si="9"/>
        <v>0</v>
      </c>
      <c r="K30" s="21">
        <f t="shared" si="9"/>
        <v>0</v>
      </c>
      <c r="L30" s="21">
        <f t="shared" si="9"/>
        <v>0</v>
      </c>
      <c r="M30" s="21">
        <f t="shared" si="9"/>
        <v>0</v>
      </c>
      <c r="N30" s="21">
        <f t="shared" si="9"/>
        <v>0</v>
      </c>
      <c r="O30" s="21">
        <f t="shared" si="9"/>
        <v>0</v>
      </c>
      <c r="P30" s="8"/>
      <c r="Q30" s="21">
        <f t="shared" si="0"/>
        <v>0</v>
      </c>
      <c r="R30" s="21">
        <f t="shared" si="1"/>
        <v>0</v>
      </c>
      <c r="S30" s="21">
        <f t="shared" si="2"/>
        <v>0</v>
      </c>
    </row>
    <row r="31" spans="1:19">
      <c r="B31" s="36"/>
      <c r="C31" s="36"/>
      <c r="D31" s="18"/>
      <c r="E31" s="5"/>
      <c r="F31" s="6"/>
      <c r="G31" s="16"/>
      <c r="H31" s="16"/>
      <c r="I31" s="16"/>
      <c r="J31" s="16"/>
      <c r="K31" s="16"/>
      <c r="L31" s="16"/>
      <c r="M31" s="16"/>
      <c r="N31" s="16"/>
      <c r="O31" s="16"/>
      <c r="P31" s="8"/>
    </row>
    <row r="32" spans="1:19">
      <c r="B32" s="37" t="s">
        <v>220</v>
      </c>
      <c r="C32" s="37"/>
      <c r="D32" s="18"/>
      <c r="E32" s="5"/>
      <c r="F32" s="6"/>
      <c r="G32" s="16"/>
      <c r="H32" s="16"/>
      <c r="I32" s="16"/>
      <c r="J32" s="16"/>
      <c r="K32" s="16"/>
      <c r="L32" s="16"/>
      <c r="M32" s="16"/>
      <c r="N32" s="16"/>
      <c r="O32" s="16"/>
      <c r="P32" s="8"/>
    </row>
    <row r="33" spans="1:19" s="8" customFormat="1">
      <c r="A33" s="15">
        <f>A30+1</f>
        <v>25</v>
      </c>
      <c r="B33" s="38" t="s">
        <v>221</v>
      </c>
      <c r="C33" s="38"/>
      <c r="D33" s="18"/>
      <c r="E33" s="5"/>
      <c r="F33" s="20"/>
      <c r="G33" s="20"/>
      <c r="H33" s="20"/>
      <c r="I33" s="20"/>
      <c r="J33" s="20"/>
      <c r="K33" s="20"/>
      <c r="L33" s="20"/>
      <c r="M33" s="20"/>
      <c r="N33" s="20"/>
      <c r="O33" s="20"/>
      <c r="Q33" s="21">
        <f>SUM(H33:K33)</f>
        <v>0</v>
      </c>
      <c r="R33" s="21">
        <f>SUM(L33:O33)</f>
        <v>0</v>
      </c>
      <c r="S33" s="21">
        <f>SUM(G33,H33:K33,L33:O33)</f>
        <v>0</v>
      </c>
    </row>
    <row r="34" spans="1:19" s="8" customFormat="1">
      <c r="A34" s="15"/>
      <c r="B34" s="39"/>
      <c r="C34" s="39"/>
      <c r="D34" s="18"/>
      <c r="E34" s="5"/>
      <c r="F34" s="6"/>
      <c r="G34" s="16"/>
      <c r="H34" s="16"/>
      <c r="I34" s="16"/>
      <c r="J34" s="16"/>
      <c r="K34" s="16"/>
      <c r="L34" s="16"/>
      <c r="M34" s="16"/>
      <c r="N34" s="16"/>
      <c r="O34" s="16"/>
      <c r="Q34" s="1"/>
      <c r="R34" s="1"/>
      <c r="S34" s="1"/>
    </row>
    <row r="35" spans="1:19" s="8" customFormat="1">
      <c r="A35" s="15"/>
      <c r="B35" s="17" t="s">
        <v>222</v>
      </c>
      <c r="C35" s="17"/>
      <c r="D35" s="40"/>
      <c r="E35" s="5"/>
      <c r="F35" s="6"/>
      <c r="G35" s="16"/>
      <c r="H35" s="16"/>
      <c r="I35" s="16"/>
      <c r="J35" s="16"/>
      <c r="K35" s="16"/>
      <c r="L35" s="16"/>
      <c r="M35" s="16"/>
      <c r="N35" s="16"/>
      <c r="O35" s="16"/>
      <c r="Q35" s="1"/>
      <c r="R35" s="1"/>
      <c r="S35" s="1"/>
    </row>
    <row r="36" spans="1:19" s="8" customFormat="1">
      <c r="A36" s="15">
        <f>A33+1</f>
        <v>26</v>
      </c>
      <c r="B36" s="19" t="s">
        <v>223</v>
      </c>
      <c r="C36" s="19"/>
      <c r="D36" s="18"/>
      <c r="E36" s="5"/>
      <c r="F36" s="20"/>
      <c r="G36" s="21">
        <f>SUM('[1]Securities Worksheet 1'!E74)</f>
        <v>0</v>
      </c>
      <c r="H36" s="21">
        <f>SUM('[1]Securities Worksheet 1'!H74)</f>
        <v>0</v>
      </c>
      <c r="I36" s="21">
        <f>SUM('[1]Securities Worksheet 1'!K74)</f>
        <v>0</v>
      </c>
      <c r="J36" s="21">
        <f>SUM('[1]Securities Worksheet 1'!N74)</f>
        <v>0</v>
      </c>
      <c r="K36" s="21">
        <f>SUM('[1]Securities Worksheet 1'!Q74)</f>
        <v>0</v>
      </c>
      <c r="L36" s="21">
        <f>SUM('[1]Securities Worksheet 1'!T74)</f>
        <v>0</v>
      </c>
      <c r="M36" s="21">
        <f>SUM('[1]Securities Worksheet 1'!W74)</f>
        <v>0</v>
      </c>
      <c r="N36" s="21">
        <f>SUM('[1]Securities Worksheet 1'!Z74)</f>
        <v>0</v>
      </c>
      <c r="O36" s="21">
        <f>SUM('[1]Securities Worksheet 1'!AC74)</f>
        <v>0</v>
      </c>
      <c r="Q36" s="21">
        <f>SUM(H36:K36)</f>
        <v>0</v>
      </c>
      <c r="R36" s="21">
        <f>SUM(L36:N36)</f>
        <v>0</v>
      </c>
      <c r="S36" s="21">
        <f>SUM(G36,H36:K36,L36:N36)</f>
        <v>0</v>
      </c>
    </row>
    <row r="37" spans="1:19" s="8" customFormat="1">
      <c r="A37" s="29">
        <f>A36+1</f>
        <v>27</v>
      </c>
      <c r="B37" s="41" t="s">
        <v>224</v>
      </c>
      <c r="C37" s="41"/>
      <c r="D37" s="31"/>
      <c r="E37" s="32"/>
      <c r="F37" s="20"/>
      <c r="G37" s="21">
        <f>SUM('[1]Securities Worksheet 1'!E37)</f>
        <v>0</v>
      </c>
      <c r="H37" s="21">
        <f>SUM('[1]Securities Worksheet 1'!H37)</f>
        <v>0</v>
      </c>
      <c r="I37" s="21">
        <f>SUM('[1]Securities Worksheet 1'!K37)</f>
        <v>0</v>
      </c>
      <c r="J37" s="21">
        <f>SUM('[1]Securities Worksheet 1'!N37)</f>
        <v>0</v>
      </c>
      <c r="K37" s="21">
        <f>SUM('[1]Securities Worksheet 1'!Q37)</f>
        <v>0</v>
      </c>
      <c r="L37" s="21">
        <f>SUM('[1]Securities Worksheet 1'!T37)</f>
        <v>0</v>
      </c>
      <c r="M37" s="21">
        <f>SUM('[1]Securities Worksheet 1'!W37)</f>
        <v>0</v>
      </c>
      <c r="N37" s="21">
        <f>SUM('[1]Securities Worksheet 1'!Z37)</f>
        <v>0</v>
      </c>
      <c r="O37" s="21">
        <f>SUM('[1]Securities Worksheet 1'!AC37)</f>
        <v>0</v>
      </c>
      <c r="Q37" s="21">
        <f>SUM(H37:K37)</f>
        <v>0</v>
      </c>
      <c r="R37" s="21">
        <f>SUM(L37:O37)</f>
        <v>0</v>
      </c>
      <c r="S37" s="21">
        <f>SUM(G37,H37:K37,L37:O37)</f>
        <v>0</v>
      </c>
    </row>
    <row r="38" spans="1:19" s="8" customFormat="1">
      <c r="A38" s="2">
        <f>A37+1</f>
        <v>28</v>
      </c>
      <c r="B38" s="42" t="s">
        <v>225</v>
      </c>
      <c r="C38" s="42"/>
      <c r="D38" s="4" t="str">
        <f>"Sum of items "&amp;A36&amp;" and "&amp;A37</f>
        <v>Sum of items 26 and 27</v>
      </c>
      <c r="E38" s="5"/>
      <c r="F38" s="43"/>
      <c r="G38" s="44">
        <f t="shared" ref="G38:O38" si="10">SUM(G36:G37)</f>
        <v>0</v>
      </c>
      <c r="H38" s="44">
        <f t="shared" si="10"/>
        <v>0</v>
      </c>
      <c r="I38" s="44">
        <f t="shared" si="10"/>
        <v>0</v>
      </c>
      <c r="J38" s="44">
        <f t="shared" si="10"/>
        <v>0</v>
      </c>
      <c r="K38" s="44">
        <f t="shared" si="10"/>
        <v>0</v>
      </c>
      <c r="L38" s="44">
        <f>SUM(L36:L37)</f>
        <v>0</v>
      </c>
      <c r="M38" s="44">
        <f t="shared" si="10"/>
        <v>0</v>
      </c>
      <c r="N38" s="44">
        <f t="shared" si="10"/>
        <v>0</v>
      </c>
      <c r="O38" s="44">
        <f t="shared" si="10"/>
        <v>0</v>
      </c>
      <c r="Q38" s="21">
        <f>SUM(H38:K38)</f>
        <v>0</v>
      </c>
      <c r="R38" s="21">
        <f>SUM(L38:O38)</f>
        <v>0</v>
      </c>
      <c r="S38" s="21">
        <f>SUM(G38,H38:K38,L38:O38)</f>
        <v>0</v>
      </c>
    </row>
    <row r="39" spans="1:19" s="8" customFormat="1">
      <c r="A39" s="15"/>
      <c r="B39" s="3"/>
      <c r="C39" s="3"/>
      <c r="D39" s="4"/>
      <c r="E39" s="5"/>
      <c r="F39" s="6"/>
      <c r="G39" s="16"/>
      <c r="H39" s="16"/>
      <c r="I39" s="16"/>
      <c r="J39" s="16"/>
      <c r="K39" s="16"/>
      <c r="L39" s="16"/>
      <c r="M39" s="16"/>
      <c r="N39" s="16"/>
      <c r="O39" s="16"/>
      <c r="Q39" s="1"/>
      <c r="R39" s="1"/>
      <c r="S39" s="1"/>
    </row>
    <row r="40" spans="1:19" s="8" customFormat="1">
      <c r="A40" s="15"/>
      <c r="B40" s="45" t="s">
        <v>226</v>
      </c>
      <c r="C40" s="45"/>
      <c r="D40" s="4"/>
      <c r="E40" s="5"/>
      <c r="F40" s="6"/>
      <c r="G40" s="16"/>
      <c r="H40" s="16"/>
      <c r="I40" s="16"/>
      <c r="J40" s="16"/>
      <c r="K40" s="16"/>
      <c r="L40" s="16"/>
      <c r="M40" s="16"/>
      <c r="N40" s="16"/>
      <c r="O40" s="16"/>
      <c r="Q40" s="1"/>
      <c r="R40" s="1"/>
      <c r="S40" s="1"/>
    </row>
    <row r="41" spans="1:19" s="8" customFormat="1" ht="30">
      <c r="A41" s="15">
        <f>A38+1</f>
        <v>29</v>
      </c>
      <c r="B41" s="46" t="s">
        <v>227</v>
      </c>
      <c r="C41" s="46"/>
      <c r="D41" s="4" t="s">
        <v>228</v>
      </c>
      <c r="E41" s="5"/>
      <c r="F41" s="20"/>
      <c r="G41" s="20"/>
      <c r="H41" s="20"/>
      <c r="I41" s="20"/>
      <c r="J41" s="20"/>
      <c r="K41" s="20"/>
      <c r="L41" s="20"/>
      <c r="M41" s="20"/>
      <c r="N41" s="20"/>
      <c r="O41" s="20"/>
      <c r="Q41" s="21">
        <f>SUM(H41:K41)</f>
        <v>0</v>
      </c>
      <c r="R41" s="21">
        <f>SUM(L41:O41)</f>
        <v>0</v>
      </c>
      <c r="S41" s="21">
        <f>SUM(G41,H41:K41,L41:O41)</f>
        <v>0</v>
      </c>
    </row>
    <row r="42" spans="1:19" s="8" customFormat="1" ht="30">
      <c r="A42" s="15">
        <f>A41+1</f>
        <v>30</v>
      </c>
      <c r="B42" s="46" t="s">
        <v>229</v>
      </c>
      <c r="C42" s="46"/>
      <c r="D42" s="4" t="s">
        <v>230</v>
      </c>
      <c r="E42" s="5"/>
      <c r="F42" s="20"/>
      <c r="G42" s="20"/>
      <c r="H42" s="20"/>
      <c r="I42" s="20"/>
      <c r="J42" s="20"/>
      <c r="K42" s="20"/>
      <c r="L42" s="20"/>
      <c r="M42" s="20"/>
      <c r="N42" s="20"/>
      <c r="O42" s="20"/>
      <c r="Q42" s="21">
        <f>SUM(H42:K42)</f>
        <v>0</v>
      </c>
      <c r="R42" s="21">
        <f>SUM(L42:O42)</f>
        <v>0</v>
      </c>
      <c r="S42" s="21">
        <f>SUM(G42,H42:K42,L42:O42)</f>
        <v>0</v>
      </c>
    </row>
    <row r="43" spans="1:19" s="8" customFormat="1" ht="30">
      <c r="A43" s="15">
        <f>A42+1</f>
        <v>31</v>
      </c>
      <c r="B43" s="46" t="s">
        <v>231</v>
      </c>
      <c r="C43" s="46"/>
      <c r="D43" s="4" t="s">
        <v>232</v>
      </c>
      <c r="E43" s="5"/>
      <c r="F43" s="20"/>
      <c r="G43" s="20"/>
      <c r="H43" s="20"/>
      <c r="I43" s="20"/>
      <c r="J43" s="20"/>
      <c r="K43" s="20"/>
      <c r="L43" s="20"/>
      <c r="M43" s="20"/>
      <c r="N43" s="20"/>
      <c r="O43" s="20"/>
      <c r="Q43" s="21">
        <f>SUM(H43:K43)</f>
        <v>0</v>
      </c>
      <c r="R43" s="21">
        <f>SUM(L43:O43)</f>
        <v>0</v>
      </c>
      <c r="S43" s="21">
        <f>SUM(G43,H43:K43,L43:O43)</f>
        <v>0</v>
      </c>
    </row>
    <row r="44" spans="1:19" s="8" customFormat="1" ht="30">
      <c r="A44" s="15">
        <f>A43+1</f>
        <v>32</v>
      </c>
      <c r="B44" s="46" t="s">
        <v>233</v>
      </c>
      <c r="C44" s="46"/>
      <c r="D44" s="4" t="s">
        <v>234</v>
      </c>
      <c r="E44" s="5"/>
      <c r="F44" s="20"/>
      <c r="G44" s="20"/>
      <c r="H44" s="20"/>
      <c r="I44" s="20"/>
      <c r="J44" s="20"/>
      <c r="K44" s="20"/>
      <c r="L44" s="20"/>
      <c r="M44" s="20"/>
      <c r="N44" s="20"/>
      <c r="O44" s="20"/>
      <c r="Q44" s="21">
        <f>SUM(H44:K44)</f>
        <v>0</v>
      </c>
      <c r="R44" s="21">
        <f>SUM(L44:O44)</f>
        <v>0</v>
      </c>
      <c r="S44" s="21">
        <f>SUM(G44,H44:K44,L44:O44)</f>
        <v>0</v>
      </c>
    </row>
    <row r="45" spans="1:19" s="8" customFormat="1">
      <c r="A45" s="2">
        <f>A44+1</f>
        <v>33</v>
      </c>
      <c r="B45" s="47" t="s">
        <v>235</v>
      </c>
      <c r="C45" s="47"/>
      <c r="D45" s="4" t="str">
        <f>"Sum of items "&amp;A41&amp;", "&amp;A42&amp;", "&amp;A43&amp;", and "&amp;A44</f>
        <v>Sum of items 29, 30, 31, and 32</v>
      </c>
      <c r="E45" s="5"/>
      <c r="F45" s="44">
        <f t="shared" ref="F45:O45" si="11">SUM(F41:F44)</f>
        <v>0</v>
      </c>
      <c r="G45" s="44">
        <f t="shared" si="11"/>
        <v>0</v>
      </c>
      <c r="H45" s="44">
        <f t="shared" si="11"/>
        <v>0</v>
      </c>
      <c r="I45" s="44">
        <f t="shared" si="11"/>
        <v>0</v>
      </c>
      <c r="J45" s="44">
        <f t="shared" si="11"/>
        <v>0</v>
      </c>
      <c r="K45" s="44">
        <f t="shared" si="11"/>
        <v>0</v>
      </c>
      <c r="L45" s="44">
        <f t="shared" si="11"/>
        <v>0</v>
      </c>
      <c r="M45" s="44">
        <f t="shared" si="11"/>
        <v>0</v>
      </c>
      <c r="N45" s="44">
        <f t="shared" si="11"/>
        <v>0</v>
      </c>
      <c r="O45" s="44">
        <f t="shared" si="11"/>
        <v>0</v>
      </c>
      <c r="Q45" s="21">
        <f>SUM(H45:K45)</f>
        <v>0</v>
      </c>
      <c r="R45" s="44">
        <f>SUM(L45:O45)</f>
        <v>0</v>
      </c>
      <c r="S45" s="44">
        <f>SUM(G45,H45:K45,L45:O45)</f>
        <v>0</v>
      </c>
    </row>
    <row r="46" spans="1:19" s="8" customFormat="1">
      <c r="A46" s="15"/>
      <c r="B46" s="3"/>
      <c r="C46" s="3"/>
      <c r="D46" s="4"/>
      <c r="E46" s="5"/>
      <c r="F46" s="6"/>
      <c r="G46" s="16"/>
      <c r="H46" s="16"/>
      <c r="I46" s="16"/>
      <c r="J46" s="16"/>
      <c r="K46" s="16"/>
      <c r="L46" s="16"/>
      <c r="M46" s="16"/>
      <c r="N46" s="16"/>
      <c r="O46" s="16"/>
      <c r="Q46" s="1"/>
      <c r="R46" s="1"/>
      <c r="S46" s="1"/>
    </row>
    <row r="47" spans="1:19" s="8" customFormat="1">
      <c r="A47" s="15"/>
      <c r="B47" s="45" t="s">
        <v>236</v>
      </c>
      <c r="C47" s="45"/>
      <c r="D47" s="4"/>
      <c r="E47" s="5"/>
      <c r="F47" s="6"/>
      <c r="G47" s="16"/>
      <c r="H47" s="16"/>
      <c r="I47" s="16"/>
      <c r="J47" s="16"/>
      <c r="K47" s="16"/>
      <c r="L47" s="16"/>
      <c r="M47" s="16"/>
      <c r="N47" s="16"/>
      <c r="O47" s="16"/>
      <c r="Q47" s="1"/>
      <c r="R47" s="1"/>
      <c r="S47" s="1"/>
    </row>
    <row r="48" spans="1:19" s="8" customFormat="1">
      <c r="A48" s="15">
        <f>A45+1</f>
        <v>34</v>
      </c>
      <c r="B48" s="46" t="s">
        <v>237</v>
      </c>
      <c r="C48" s="46"/>
      <c r="D48" s="4"/>
      <c r="E48" s="5"/>
      <c r="F48" s="20"/>
      <c r="G48" s="20"/>
      <c r="H48" s="20"/>
      <c r="I48" s="20"/>
      <c r="J48" s="20"/>
      <c r="K48" s="20"/>
      <c r="L48" s="20"/>
      <c r="M48" s="20"/>
      <c r="N48" s="20"/>
      <c r="O48" s="20"/>
      <c r="Q48" s="21">
        <f>SUM(H48:K48)</f>
        <v>0</v>
      </c>
      <c r="R48" s="21">
        <f>SUM(L48:O48)</f>
        <v>0</v>
      </c>
      <c r="S48" s="21">
        <f>SUM(G48,H48:K48,L48:O48)</f>
        <v>0</v>
      </c>
    </row>
    <row r="49" spans="1:19" s="8" customFormat="1">
      <c r="A49" s="15"/>
      <c r="B49" s="3"/>
      <c r="C49" s="3"/>
      <c r="D49" s="4"/>
      <c r="E49" s="5"/>
      <c r="F49" s="6"/>
      <c r="G49" s="16"/>
      <c r="H49" s="16"/>
      <c r="I49" s="16"/>
      <c r="J49" s="16"/>
      <c r="K49" s="16"/>
      <c r="L49" s="16"/>
      <c r="M49" s="16"/>
      <c r="N49" s="16"/>
      <c r="O49" s="16"/>
      <c r="Q49" s="1"/>
      <c r="R49" s="1"/>
      <c r="S49" s="1"/>
    </row>
    <row r="50" spans="1:19" s="8" customFormat="1">
      <c r="A50" s="15">
        <f>A48+1</f>
        <v>35</v>
      </c>
      <c r="B50" s="48" t="s">
        <v>238</v>
      </c>
      <c r="C50" s="48"/>
      <c r="D50" s="4" t="str">
        <f>"Sum of items "&amp;A30&amp;", "&amp;A33&amp;", "&amp;A38&amp;", "&amp;A45&amp;", and "&amp;A48</f>
        <v>Sum of items 24, 25, 28, 33, and 34</v>
      </c>
      <c r="E50" s="5"/>
      <c r="F50" s="21">
        <f t="shared" ref="F50:O50" si="12">SUM(F30,F33,F38,F45,F48)</f>
        <v>0</v>
      </c>
      <c r="G50" s="21">
        <f t="shared" si="12"/>
        <v>0</v>
      </c>
      <c r="H50" s="21">
        <f t="shared" si="12"/>
        <v>0</v>
      </c>
      <c r="I50" s="21">
        <f t="shared" si="12"/>
        <v>0</v>
      </c>
      <c r="J50" s="21">
        <f t="shared" si="12"/>
        <v>0</v>
      </c>
      <c r="K50" s="21">
        <f t="shared" si="12"/>
        <v>0</v>
      </c>
      <c r="L50" s="21">
        <f t="shared" si="12"/>
        <v>0</v>
      </c>
      <c r="M50" s="21">
        <f t="shared" si="12"/>
        <v>0</v>
      </c>
      <c r="N50" s="21">
        <f t="shared" si="12"/>
        <v>0</v>
      </c>
      <c r="O50" s="21">
        <f t="shared" si="12"/>
        <v>0</v>
      </c>
      <c r="Q50" s="21">
        <f>SUM(H50:K50)</f>
        <v>0</v>
      </c>
      <c r="R50" s="21">
        <f>SUM(L50:O50)</f>
        <v>0</v>
      </c>
      <c r="S50" s="21">
        <f>SUM(G50,H50:K50,L50:O50)</f>
        <v>0</v>
      </c>
    </row>
    <row r="51" spans="1:19" s="8" customFormat="1">
      <c r="A51" s="15"/>
      <c r="B51" s="2"/>
      <c r="C51" s="2"/>
      <c r="D51" s="4"/>
      <c r="E51" s="2"/>
      <c r="F51" s="49"/>
      <c r="G51" s="2"/>
      <c r="H51" s="2"/>
      <c r="I51" s="2"/>
      <c r="J51" s="2"/>
      <c r="K51" s="2"/>
      <c r="L51" s="2"/>
      <c r="M51" s="2"/>
      <c r="N51" s="2"/>
      <c r="O51" s="2"/>
      <c r="Q51" s="1"/>
      <c r="R51" s="1"/>
      <c r="S51" s="1"/>
    </row>
    <row r="52" spans="1:19" s="8" customFormat="1">
      <c r="A52" s="15"/>
      <c r="B52" s="50" t="s">
        <v>239</v>
      </c>
      <c r="C52" s="50"/>
      <c r="D52" s="4"/>
      <c r="E52" s="2"/>
      <c r="F52" s="49"/>
      <c r="G52" s="2"/>
      <c r="H52" s="2"/>
      <c r="I52" s="2"/>
      <c r="J52" s="2"/>
      <c r="K52" s="2"/>
      <c r="L52" s="2"/>
      <c r="M52" s="2"/>
      <c r="N52" s="2"/>
      <c r="O52" s="2"/>
      <c r="Q52" s="1"/>
      <c r="R52" s="1"/>
      <c r="S52" s="1"/>
    </row>
    <row r="53" spans="1:19" s="8" customFormat="1">
      <c r="A53" s="15">
        <f>A50+1</f>
        <v>36</v>
      </c>
      <c r="B53" s="46" t="s">
        <v>240</v>
      </c>
      <c r="C53" s="46" t="s">
        <v>241</v>
      </c>
      <c r="D53" s="4"/>
      <c r="E53" s="2"/>
      <c r="F53" s="20"/>
      <c r="G53" s="21">
        <f>F57</f>
        <v>0</v>
      </c>
      <c r="H53" s="21">
        <f t="shared" ref="H53:O53" si="13">G57</f>
        <v>0</v>
      </c>
      <c r="I53" s="21">
        <f t="shared" si="13"/>
        <v>0</v>
      </c>
      <c r="J53" s="21">
        <f t="shared" si="13"/>
        <v>0</v>
      </c>
      <c r="K53" s="21">
        <f t="shared" si="13"/>
        <v>0</v>
      </c>
      <c r="L53" s="21">
        <f t="shared" si="13"/>
        <v>0</v>
      </c>
      <c r="M53" s="21">
        <f t="shared" si="13"/>
        <v>0</v>
      </c>
      <c r="N53" s="21">
        <f t="shared" si="13"/>
        <v>0</v>
      </c>
      <c r="O53" s="21">
        <f t="shared" si="13"/>
        <v>0</v>
      </c>
      <c r="Q53" s="51"/>
      <c r="R53" s="51"/>
      <c r="S53" s="51"/>
    </row>
    <row r="54" spans="1:19" s="8" customFormat="1">
      <c r="A54" s="15">
        <f>A53+1</f>
        <v>37</v>
      </c>
      <c r="B54" s="46" t="s">
        <v>242</v>
      </c>
      <c r="C54" s="46" t="s">
        <v>243</v>
      </c>
      <c r="D54" s="4" t="s">
        <v>323</v>
      </c>
      <c r="E54" s="2"/>
      <c r="F54" s="20"/>
      <c r="G54" s="20"/>
      <c r="H54" s="20"/>
      <c r="I54" s="20"/>
      <c r="J54" s="20"/>
      <c r="K54" s="20"/>
      <c r="L54" s="20"/>
      <c r="M54" s="20"/>
      <c r="N54" s="20"/>
      <c r="O54" s="20"/>
      <c r="Q54" s="21">
        <f>SUM(H54:K54)</f>
        <v>0</v>
      </c>
      <c r="R54" s="21">
        <f>SUM(L54:O54)</f>
        <v>0</v>
      </c>
      <c r="S54" s="21">
        <f>SUM(G54,H54:K54,L54:O54)</f>
        <v>0</v>
      </c>
    </row>
    <row r="55" spans="1:19" s="8" customFormat="1">
      <c r="A55" s="15">
        <f>A54+1</f>
        <v>38</v>
      </c>
      <c r="B55" s="46" t="s">
        <v>244</v>
      </c>
      <c r="C55" s="46"/>
      <c r="D55" s="4" t="str">
        <f>"Item "&amp;A30</f>
        <v>Item 24</v>
      </c>
      <c r="E55" s="2"/>
      <c r="F55" s="20">
        <f t="shared" ref="F55:O55" si="14">F30</f>
        <v>0</v>
      </c>
      <c r="G55" s="21">
        <f t="shared" si="14"/>
        <v>0</v>
      </c>
      <c r="H55" s="21">
        <f t="shared" si="14"/>
        <v>0</v>
      </c>
      <c r="I55" s="21">
        <f t="shared" si="14"/>
        <v>0</v>
      </c>
      <c r="J55" s="21">
        <f t="shared" si="14"/>
        <v>0</v>
      </c>
      <c r="K55" s="21">
        <f t="shared" si="14"/>
        <v>0</v>
      </c>
      <c r="L55" s="21">
        <f t="shared" si="14"/>
        <v>0</v>
      </c>
      <c r="M55" s="21">
        <f t="shared" si="14"/>
        <v>0</v>
      </c>
      <c r="N55" s="21">
        <f t="shared" si="14"/>
        <v>0</v>
      </c>
      <c r="O55" s="21">
        <f t="shared" si="14"/>
        <v>0</v>
      </c>
      <c r="Q55" s="21">
        <f>SUM(H55:K55)</f>
        <v>0</v>
      </c>
      <c r="R55" s="21">
        <f>SUM(L55:O55)</f>
        <v>0</v>
      </c>
      <c r="S55" s="21">
        <f>SUM(G55,H55:K55,L55:O55)</f>
        <v>0</v>
      </c>
    </row>
    <row r="56" spans="1:19" s="8" customFormat="1">
      <c r="A56" s="15">
        <f>A55+1</f>
        <v>39</v>
      </c>
      <c r="B56" s="46" t="s">
        <v>245</v>
      </c>
      <c r="C56" s="46"/>
      <c r="D56" s="4" t="s">
        <v>324</v>
      </c>
      <c r="E56" s="2"/>
      <c r="F56" s="20">
        <f>F57-(F53+F54-F55)</f>
        <v>0</v>
      </c>
      <c r="G56" s="20"/>
      <c r="H56" s="20"/>
      <c r="I56" s="20"/>
      <c r="J56" s="20"/>
      <c r="K56" s="20"/>
      <c r="L56" s="20"/>
      <c r="M56" s="20"/>
      <c r="N56" s="20"/>
      <c r="O56" s="20"/>
      <c r="Q56" s="21">
        <f>SUM(H56:K56)</f>
        <v>0</v>
      </c>
      <c r="R56" s="21">
        <f>SUM(L56:O56)</f>
        <v>0</v>
      </c>
      <c r="S56" s="21">
        <f>SUM(G56,H56:K56,L56:O56)</f>
        <v>0</v>
      </c>
    </row>
    <row r="57" spans="1:19" s="8" customFormat="1">
      <c r="A57" s="15">
        <f>A56+1</f>
        <v>40</v>
      </c>
      <c r="B57" s="46" t="s">
        <v>246</v>
      </c>
      <c r="C57" s="46" t="s">
        <v>247</v>
      </c>
      <c r="D57" s="4" t="str">
        <f>"Items "&amp;A53&amp;" and "&amp;A54&amp;" less item "&amp;A55&amp;" = riad3123"</f>
        <v>Items 36 and 37 less item 38 = riad3123</v>
      </c>
      <c r="E57" s="2"/>
      <c r="F57" s="20"/>
      <c r="G57" s="21">
        <f>SUM(G53:G54,G56)-G55</f>
        <v>0</v>
      </c>
      <c r="H57" s="21">
        <f t="shared" ref="H57:O57" si="15">SUM(H53:H54,H56)-H55</f>
        <v>0</v>
      </c>
      <c r="I57" s="21">
        <f t="shared" si="15"/>
        <v>0</v>
      </c>
      <c r="J57" s="21">
        <f t="shared" si="15"/>
        <v>0</v>
      </c>
      <c r="K57" s="21">
        <f t="shared" si="15"/>
        <v>0</v>
      </c>
      <c r="L57" s="21">
        <f t="shared" si="15"/>
        <v>0</v>
      </c>
      <c r="M57" s="21">
        <f t="shared" si="15"/>
        <v>0</v>
      </c>
      <c r="N57" s="21">
        <f t="shared" si="15"/>
        <v>0</v>
      </c>
      <c r="O57" s="21">
        <f t="shared" si="15"/>
        <v>0</v>
      </c>
      <c r="Q57" s="51"/>
      <c r="R57" s="51"/>
      <c r="S57" s="51"/>
    </row>
    <row r="58" spans="1:19" s="8" customFormat="1">
      <c r="A58" s="15"/>
      <c r="B58" s="2"/>
      <c r="C58" s="2"/>
      <c r="D58" s="4"/>
      <c r="E58" s="2"/>
      <c r="F58" s="49"/>
      <c r="G58" s="2"/>
      <c r="H58" s="2"/>
      <c r="I58" s="2"/>
      <c r="J58" s="2"/>
      <c r="K58" s="2"/>
      <c r="L58" s="2"/>
      <c r="M58" s="2"/>
      <c r="N58" s="2"/>
      <c r="O58" s="2"/>
      <c r="Q58" s="1"/>
      <c r="R58" s="1"/>
      <c r="S58" s="1"/>
    </row>
    <row r="59" spans="1:19" s="8" customFormat="1">
      <c r="A59" s="15"/>
      <c r="B59" s="50" t="s">
        <v>248</v>
      </c>
      <c r="C59" s="50"/>
      <c r="D59" s="4"/>
      <c r="E59" s="5"/>
      <c r="F59" s="6"/>
      <c r="G59" s="16"/>
      <c r="H59" s="16"/>
      <c r="I59" s="16"/>
      <c r="J59" s="16"/>
      <c r="K59" s="16"/>
      <c r="L59" s="16"/>
      <c r="M59" s="16"/>
      <c r="N59" s="16"/>
      <c r="O59" s="16"/>
      <c r="Q59" s="1"/>
      <c r="R59" s="1"/>
      <c r="S59" s="1"/>
    </row>
    <row r="60" spans="1:19" s="8" customFormat="1">
      <c r="A60" s="15">
        <f>A57+1</f>
        <v>41</v>
      </c>
      <c r="B60" s="46" t="s">
        <v>249</v>
      </c>
      <c r="C60" s="46" t="s">
        <v>250</v>
      </c>
      <c r="D60" s="4" t="s">
        <v>251</v>
      </c>
      <c r="E60" s="5"/>
      <c r="F60" s="20"/>
      <c r="G60" s="21">
        <f>'[1]PPNR Projections Worksheet'!F27</f>
        <v>0</v>
      </c>
      <c r="H60" s="21">
        <f>'[1]PPNR Projections Worksheet'!G27</f>
        <v>0</v>
      </c>
      <c r="I60" s="21">
        <f>'[1]PPNR Projections Worksheet'!H27</f>
        <v>0</v>
      </c>
      <c r="J60" s="21">
        <f>'[1]PPNR Projections Worksheet'!I27</f>
        <v>0</v>
      </c>
      <c r="K60" s="21">
        <f>'[1]PPNR Projections Worksheet'!J27</f>
        <v>0</v>
      </c>
      <c r="L60" s="21">
        <f>'[1]PPNR Projections Worksheet'!K27</f>
        <v>0</v>
      </c>
      <c r="M60" s="21">
        <f>'[1]PPNR Projections Worksheet'!L27</f>
        <v>0</v>
      </c>
      <c r="N60" s="21">
        <f>'[1]PPNR Projections Worksheet'!M27</f>
        <v>0</v>
      </c>
      <c r="O60" s="21">
        <f>'[1]PPNR Projections Worksheet'!N27</f>
        <v>0</v>
      </c>
      <c r="Q60" s="21">
        <f>SUM(H60:K60)</f>
        <v>0</v>
      </c>
      <c r="R60" s="21">
        <f>SUM(L60:O60)</f>
        <v>0</v>
      </c>
      <c r="S60" s="21">
        <f>SUM(G60,H60:K60,L60:O60)</f>
        <v>0</v>
      </c>
    </row>
    <row r="61" spans="1:19" s="8" customFormat="1">
      <c r="A61" s="15">
        <f>A60+1</f>
        <v>42</v>
      </c>
      <c r="B61" s="46" t="s">
        <v>252</v>
      </c>
      <c r="C61" s="46" t="s">
        <v>253</v>
      </c>
      <c r="D61" s="4" t="s">
        <v>254</v>
      </c>
      <c r="E61" s="5"/>
      <c r="F61" s="20"/>
      <c r="G61" s="21">
        <f>'[1]PPNR Projections Worksheet'!F61</f>
        <v>0</v>
      </c>
      <c r="H61" s="21">
        <f>'[1]PPNR Projections Worksheet'!G61</f>
        <v>0</v>
      </c>
      <c r="I61" s="21">
        <f>'[1]PPNR Projections Worksheet'!H61</f>
        <v>0</v>
      </c>
      <c r="J61" s="21">
        <f>'[1]PPNR Projections Worksheet'!I61</f>
        <v>0</v>
      </c>
      <c r="K61" s="21">
        <f>'[1]PPNR Projections Worksheet'!J61</f>
        <v>0</v>
      </c>
      <c r="L61" s="21">
        <f>'[1]PPNR Projections Worksheet'!K61</f>
        <v>0</v>
      </c>
      <c r="M61" s="21">
        <f>'[1]PPNR Projections Worksheet'!L61</f>
        <v>0</v>
      </c>
      <c r="N61" s="21">
        <f>'[1]PPNR Projections Worksheet'!M61</f>
        <v>0</v>
      </c>
      <c r="O61" s="21">
        <f>'[1]PPNR Projections Worksheet'!N61</f>
        <v>0</v>
      </c>
      <c r="Q61" s="21">
        <f>SUM(H61:K61)</f>
        <v>0</v>
      </c>
      <c r="R61" s="21">
        <f>SUM(L61:O61)</f>
        <v>0</v>
      </c>
      <c r="S61" s="21">
        <f>SUM(G61,H61:K61,L61:O61)</f>
        <v>0</v>
      </c>
    </row>
    <row r="62" spans="1:19" s="8" customFormat="1">
      <c r="A62" s="29">
        <f>A61+1</f>
        <v>43</v>
      </c>
      <c r="B62" s="52" t="s">
        <v>255</v>
      </c>
      <c r="C62" s="52" t="s">
        <v>256</v>
      </c>
      <c r="D62" s="53" t="s">
        <v>257</v>
      </c>
      <c r="E62" s="32"/>
      <c r="F62" s="43"/>
      <c r="G62" s="44">
        <f>'[1]PPNR Projections Worksheet'!F80</f>
        <v>0</v>
      </c>
      <c r="H62" s="44">
        <f>'[1]PPNR Projections Worksheet'!G80</f>
        <v>0</v>
      </c>
      <c r="I62" s="44">
        <f>'[1]PPNR Projections Worksheet'!H80</f>
        <v>0</v>
      </c>
      <c r="J62" s="44">
        <f>'[1]PPNR Projections Worksheet'!I80</f>
        <v>0</v>
      </c>
      <c r="K62" s="44">
        <f>'[1]PPNR Projections Worksheet'!J80</f>
        <v>0</v>
      </c>
      <c r="L62" s="44">
        <f>'[1]PPNR Projections Worksheet'!K80</f>
        <v>0</v>
      </c>
      <c r="M62" s="44">
        <f>'[1]PPNR Projections Worksheet'!L80</f>
        <v>0</v>
      </c>
      <c r="N62" s="44">
        <f>'[1]PPNR Projections Worksheet'!M80</f>
        <v>0</v>
      </c>
      <c r="O62" s="44">
        <f>'[1]PPNR Projections Worksheet'!N80</f>
        <v>0</v>
      </c>
      <c r="P62" s="33"/>
      <c r="Q62" s="44">
        <f>SUM(H62:K62)</f>
        <v>0</v>
      </c>
      <c r="R62" s="44">
        <f>SUM(L62:O62)</f>
        <v>0</v>
      </c>
      <c r="S62" s="44">
        <f>SUM(G62,H62:K62,L62:O62)</f>
        <v>0</v>
      </c>
    </row>
    <row r="63" spans="1:19" s="8" customFormat="1">
      <c r="A63" s="15">
        <f>A62+1</f>
        <v>44</v>
      </c>
      <c r="B63" s="42" t="s">
        <v>258</v>
      </c>
      <c r="C63" s="42"/>
      <c r="D63" s="4" t="str">
        <f>"Items "&amp;A60&amp;" and "&amp;A61&amp;" less item "&amp;A62</f>
        <v>Items 41 and 42 less item 43</v>
      </c>
      <c r="E63" s="5"/>
      <c r="F63" s="43">
        <f>SUM(F60:F61)-F62</f>
        <v>0</v>
      </c>
      <c r="G63" s="44">
        <f t="shared" ref="G63:O63" si="16">SUM(G60:G61)-G62</f>
        <v>0</v>
      </c>
      <c r="H63" s="44">
        <f t="shared" si="16"/>
        <v>0</v>
      </c>
      <c r="I63" s="44">
        <f t="shared" si="16"/>
        <v>0</v>
      </c>
      <c r="J63" s="44">
        <f t="shared" si="16"/>
        <v>0</v>
      </c>
      <c r="K63" s="44">
        <f t="shared" si="16"/>
        <v>0</v>
      </c>
      <c r="L63" s="44">
        <f t="shared" si="16"/>
        <v>0</v>
      </c>
      <c r="M63" s="44">
        <f t="shared" si="16"/>
        <v>0</v>
      </c>
      <c r="N63" s="44">
        <f t="shared" si="16"/>
        <v>0</v>
      </c>
      <c r="O63" s="44">
        <f t="shared" si="16"/>
        <v>0</v>
      </c>
      <c r="Q63" s="44">
        <f>SUM(H63:K63)</f>
        <v>0</v>
      </c>
      <c r="R63" s="44">
        <f>SUM(L63:O63)</f>
        <v>0</v>
      </c>
      <c r="S63" s="44">
        <f>SUM(G63,H63:K63,L63:O63)</f>
        <v>0</v>
      </c>
    </row>
    <row r="64" spans="1:19" s="8" customFormat="1">
      <c r="A64" s="15"/>
      <c r="B64" s="42"/>
      <c r="C64" s="42"/>
      <c r="D64" s="54"/>
      <c r="E64" s="5"/>
      <c r="F64" s="6"/>
      <c r="G64" s="16"/>
      <c r="H64" s="16"/>
      <c r="I64" s="16"/>
      <c r="J64" s="16"/>
      <c r="K64" s="16"/>
      <c r="L64" s="16"/>
      <c r="M64" s="16"/>
      <c r="N64" s="16"/>
      <c r="O64" s="16"/>
      <c r="Q64" s="1"/>
      <c r="R64" s="1"/>
      <c r="S64" s="1"/>
    </row>
    <row r="65" spans="1:19" s="8" customFormat="1">
      <c r="A65" s="15"/>
      <c r="B65" s="50" t="s">
        <v>259</v>
      </c>
      <c r="C65" s="50"/>
      <c r="D65" s="54"/>
      <c r="E65" s="5"/>
      <c r="F65" s="6"/>
      <c r="G65" s="16"/>
      <c r="H65" s="16"/>
      <c r="I65" s="16"/>
      <c r="J65" s="16"/>
      <c r="K65" s="16"/>
      <c r="L65" s="16"/>
      <c r="M65" s="16"/>
      <c r="N65" s="16"/>
      <c r="O65" s="16"/>
      <c r="Q65" s="1"/>
      <c r="R65" s="1"/>
      <c r="S65" s="1"/>
    </row>
    <row r="66" spans="1:19" s="8" customFormat="1">
      <c r="A66" s="15">
        <f>A63+1</f>
        <v>45</v>
      </c>
      <c r="B66" s="46" t="s">
        <v>258</v>
      </c>
      <c r="C66" s="46"/>
      <c r="D66" s="4" t="str">
        <f>"Item "&amp;A63</f>
        <v>Item 44</v>
      </c>
      <c r="E66" s="5"/>
      <c r="F66" s="20">
        <f t="shared" ref="F66:O66" si="17">F63</f>
        <v>0</v>
      </c>
      <c r="G66" s="21">
        <f t="shared" si="17"/>
        <v>0</v>
      </c>
      <c r="H66" s="21">
        <f t="shared" si="17"/>
        <v>0</v>
      </c>
      <c r="I66" s="21">
        <f t="shared" si="17"/>
        <v>0</v>
      </c>
      <c r="J66" s="21">
        <f t="shared" si="17"/>
        <v>0</v>
      </c>
      <c r="K66" s="21">
        <f t="shared" si="17"/>
        <v>0</v>
      </c>
      <c r="L66" s="21">
        <f t="shared" si="17"/>
        <v>0</v>
      </c>
      <c r="M66" s="21">
        <f t="shared" si="17"/>
        <v>0</v>
      </c>
      <c r="N66" s="21">
        <f t="shared" si="17"/>
        <v>0</v>
      </c>
      <c r="O66" s="21">
        <f t="shared" si="17"/>
        <v>0</v>
      </c>
      <c r="Q66" s="21">
        <f t="shared" ref="Q66:Q72" si="18">SUM(H66:K66)</f>
        <v>0</v>
      </c>
      <c r="R66" s="21">
        <f t="shared" ref="R66:R72" si="19">SUM(L66:O66)</f>
        <v>0</v>
      </c>
      <c r="S66" s="21">
        <f t="shared" ref="S66:S72" si="20">SUM(G66,H66:K66,L66:O66)</f>
        <v>0</v>
      </c>
    </row>
    <row r="67" spans="1:19" s="8" customFormat="1">
      <c r="A67" s="15">
        <f t="shared" ref="A67:A73" si="21">A66+1</f>
        <v>46</v>
      </c>
      <c r="B67" s="46" t="s">
        <v>242</v>
      </c>
      <c r="C67" s="46"/>
      <c r="D67" s="4" t="str">
        <f>"Item "&amp;A54&amp;" = riad4230"</f>
        <v>Item 37 = riad4230</v>
      </c>
      <c r="E67" s="5"/>
      <c r="F67" s="20">
        <f t="shared" ref="F67:O67" si="22">F54</f>
        <v>0</v>
      </c>
      <c r="G67" s="21">
        <f t="shared" si="22"/>
        <v>0</v>
      </c>
      <c r="H67" s="21">
        <f t="shared" si="22"/>
        <v>0</v>
      </c>
      <c r="I67" s="21">
        <f t="shared" si="22"/>
        <v>0</v>
      </c>
      <c r="J67" s="21">
        <f t="shared" si="22"/>
        <v>0</v>
      </c>
      <c r="K67" s="21">
        <f t="shared" si="22"/>
        <v>0</v>
      </c>
      <c r="L67" s="21">
        <f t="shared" si="22"/>
        <v>0</v>
      </c>
      <c r="M67" s="21">
        <f t="shared" si="22"/>
        <v>0</v>
      </c>
      <c r="N67" s="21">
        <f t="shared" si="22"/>
        <v>0</v>
      </c>
      <c r="O67" s="21">
        <f t="shared" si="22"/>
        <v>0</v>
      </c>
      <c r="Q67" s="21">
        <f t="shared" si="18"/>
        <v>0</v>
      </c>
      <c r="R67" s="21">
        <f t="shared" si="19"/>
        <v>0</v>
      </c>
      <c r="S67" s="21">
        <f t="shared" si="20"/>
        <v>0</v>
      </c>
    </row>
    <row r="68" spans="1:19" s="8" customFormat="1">
      <c r="A68" s="15">
        <f t="shared" si="21"/>
        <v>47</v>
      </c>
      <c r="B68" s="46" t="s">
        <v>235</v>
      </c>
      <c r="C68" s="46"/>
      <c r="D68" s="4" t="str">
        <f>"Item "&amp;A45</f>
        <v>Item 33</v>
      </c>
      <c r="E68" s="5"/>
      <c r="F68" s="20">
        <f t="shared" ref="F68:O68" si="23">F45</f>
        <v>0</v>
      </c>
      <c r="G68" s="21">
        <f t="shared" si="23"/>
        <v>0</v>
      </c>
      <c r="H68" s="21">
        <f t="shared" si="23"/>
        <v>0</v>
      </c>
      <c r="I68" s="21">
        <f t="shared" si="23"/>
        <v>0</v>
      </c>
      <c r="J68" s="21">
        <f t="shared" si="23"/>
        <v>0</v>
      </c>
      <c r="K68" s="21">
        <f t="shared" si="23"/>
        <v>0</v>
      </c>
      <c r="L68" s="21">
        <f t="shared" si="23"/>
        <v>0</v>
      </c>
      <c r="M68" s="21">
        <f t="shared" si="23"/>
        <v>0</v>
      </c>
      <c r="N68" s="21">
        <f t="shared" si="23"/>
        <v>0</v>
      </c>
      <c r="O68" s="21">
        <f t="shared" si="23"/>
        <v>0</v>
      </c>
      <c r="Q68" s="21">
        <f t="shared" si="18"/>
        <v>0</v>
      </c>
      <c r="R68" s="21">
        <f t="shared" si="19"/>
        <v>0</v>
      </c>
      <c r="S68" s="21">
        <f t="shared" si="20"/>
        <v>0</v>
      </c>
    </row>
    <row r="69" spans="1:19" s="8" customFormat="1">
      <c r="A69" s="15">
        <f t="shared" si="21"/>
        <v>48</v>
      </c>
      <c r="B69" s="46" t="s">
        <v>260</v>
      </c>
      <c r="C69" s="46"/>
      <c r="D69" s="4" t="str">
        <f>"Item "&amp;A48</f>
        <v>Item 34</v>
      </c>
      <c r="E69" s="5"/>
      <c r="F69" s="20">
        <f t="shared" ref="F69:O69" si="24">F48</f>
        <v>0</v>
      </c>
      <c r="G69" s="21">
        <f t="shared" si="24"/>
        <v>0</v>
      </c>
      <c r="H69" s="21">
        <f t="shared" si="24"/>
        <v>0</v>
      </c>
      <c r="I69" s="21">
        <f t="shared" si="24"/>
        <v>0</v>
      </c>
      <c r="J69" s="21">
        <f t="shared" si="24"/>
        <v>0</v>
      </c>
      <c r="K69" s="21">
        <f t="shared" si="24"/>
        <v>0</v>
      </c>
      <c r="L69" s="21">
        <f t="shared" si="24"/>
        <v>0</v>
      </c>
      <c r="M69" s="21">
        <f t="shared" si="24"/>
        <v>0</v>
      </c>
      <c r="N69" s="21">
        <f t="shared" si="24"/>
        <v>0</v>
      </c>
      <c r="O69" s="21">
        <f t="shared" si="24"/>
        <v>0</v>
      </c>
      <c r="Q69" s="21">
        <f t="shared" si="18"/>
        <v>0</v>
      </c>
      <c r="R69" s="21">
        <f t="shared" si="19"/>
        <v>0</v>
      </c>
      <c r="S69" s="21">
        <f t="shared" si="20"/>
        <v>0</v>
      </c>
    </row>
    <row r="70" spans="1:19" s="8" customFormat="1" ht="30">
      <c r="A70" s="15">
        <f t="shared" si="21"/>
        <v>49</v>
      </c>
      <c r="B70" s="46" t="s">
        <v>261</v>
      </c>
      <c r="C70" s="46"/>
      <c r="D70" s="4" t="s">
        <v>262</v>
      </c>
      <c r="E70" s="5"/>
      <c r="F70" s="20"/>
      <c r="G70" s="21">
        <f>'[1]PPNR Projections Worksheet'!F87-'[1]PPNR Projections Worksheet'!F88</f>
        <v>0</v>
      </c>
      <c r="H70" s="21">
        <f>'[1]PPNR Projections Worksheet'!G87-'[1]PPNR Projections Worksheet'!G88</f>
        <v>0</v>
      </c>
      <c r="I70" s="21">
        <f>'[1]PPNR Projections Worksheet'!H87-'[1]PPNR Projections Worksheet'!H88</f>
        <v>0</v>
      </c>
      <c r="J70" s="21">
        <f>'[1]PPNR Projections Worksheet'!I87-'[1]PPNR Projections Worksheet'!I88</f>
        <v>0</v>
      </c>
      <c r="K70" s="21">
        <f>'[1]PPNR Projections Worksheet'!J87-'[1]PPNR Projections Worksheet'!J88</f>
        <v>0</v>
      </c>
      <c r="L70" s="21">
        <f>'[1]PPNR Projections Worksheet'!K87-'[1]PPNR Projections Worksheet'!K88</f>
        <v>0</v>
      </c>
      <c r="M70" s="21">
        <f>'[1]PPNR Projections Worksheet'!L87-'[1]PPNR Projections Worksheet'!L88</f>
        <v>0</v>
      </c>
      <c r="N70" s="21">
        <f>'[1]PPNR Projections Worksheet'!M87-'[1]PPNR Projections Worksheet'!M88</f>
        <v>0</v>
      </c>
      <c r="O70" s="21">
        <f>'[1]PPNR Projections Worksheet'!N87-'[1]PPNR Projections Worksheet'!N88</f>
        <v>0</v>
      </c>
      <c r="Q70" s="21">
        <f t="shared" si="18"/>
        <v>0</v>
      </c>
      <c r="R70" s="21">
        <f t="shared" si="19"/>
        <v>0</v>
      </c>
      <c r="S70" s="21">
        <f t="shared" si="20"/>
        <v>0</v>
      </c>
    </row>
    <row r="71" spans="1:19" s="8" customFormat="1">
      <c r="A71" s="15">
        <f t="shared" si="21"/>
        <v>50</v>
      </c>
      <c r="B71" s="46" t="s">
        <v>263</v>
      </c>
      <c r="C71" s="46" t="s">
        <v>264</v>
      </c>
      <c r="D71" s="4" t="s">
        <v>325</v>
      </c>
      <c r="E71" s="5"/>
      <c r="F71" s="20"/>
      <c r="G71" s="20"/>
      <c r="H71" s="20"/>
      <c r="I71" s="20"/>
      <c r="J71" s="20"/>
      <c r="K71" s="20"/>
      <c r="L71" s="20"/>
      <c r="M71" s="20"/>
      <c r="N71" s="20"/>
      <c r="O71" s="20"/>
      <c r="Q71" s="21">
        <f t="shared" si="18"/>
        <v>0</v>
      </c>
      <c r="R71" s="21">
        <f t="shared" si="19"/>
        <v>0</v>
      </c>
      <c r="S71" s="21">
        <f t="shared" si="20"/>
        <v>0</v>
      </c>
    </row>
    <row r="72" spans="1:19" s="8" customFormat="1">
      <c r="A72" s="2">
        <f t="shared" si="21"/>
        <v>51</v>
      </c>
      <c r="B72" s="46" t="s">
        <v>265</v>
      </c>
      <c r="C72" s="46" t="s">
        <v>266</v>
      </c>
      <c r="D72" s="4" t="s">
        <v>476</v>
      </c>
      <c r="E72" s="55"/>
      <c r="F72" s="43"/>
      <c r="G72" s="20"/>
      <c r="H72" s="20"/>
      <c r="I72" s="20"/>
      <c r="J72" s="20"/>
      <c r="K72" s="20"/>
      <c r="L72" s="20"/>
      <c r="M72" s="20"/>
      <c r="N72" s="20"/>
      <c r="O72" s="20"/>
      <c r="Q72" s="44">
        <f t="shared" si="18"/>
        <v>0</v>
      </c>
      <c r="R72" s="44">
        <f t="shared" si="19"/>
        <v>0</v>
      </c>
      <c r="S72" s="44">
        <f t="shared" si="20"/>
        <v>0</v>
      </c>
    </row>
    <row r="73" spans="1:19" s="27" customFormat="1" ht="30">
      <c r="A73" s="56">
        <f t="shared" si="21"/>
        <v>52</v>
      </c>
      <c r="B73" s="57" t="s">
        <v>267</v>
      </c>
      <c r="C73" s="41"/>
      <c r="D73" s="31" t="s">
        <v>326</v>
      </c>
      <c r="E73" s="58"/>
      <c r="F73" s="59"/>
      <c r="G73" s="60"/>
      <c r="H73" s="60"/>
      <c r="I73" s="60"/>
      <c r="J73" s="60"/>
      <c r="K73" s="60"/>
      <c r="L73" s="60"/>
      <c r="M73" s="60"/>
      <c r="N73" s="60"/>
      <c r="O73" s="60"/>
      <c r="Q73" s="61"/>
      <c r="R73" s="61"/>
      <c r="S73" s="61"/>
    </row>
    <row r="74" spans="1:19" s="8" customFormat="1" ht="30">
      <c r="A74" s="34">
        <f>A73+1</f>
        <v>53</v>
      </c>
      <c r="B74" s="62" t="s">
        <v>268</v>
      </c>
      <c r="C74" s="62" t="s">
        <v>269</v>
      </c>
      <c r="D74" s="63" t="str">
        <f>"Sum of items "&amp;A66&amp;", "&amp;A70&amp;", "&amp;A71&amp;", and "&amp;A72&amp;", less items "&amp;A67&amp;", "&amp;A68&amp;", and "&amp;A69&amp;" =riad4301"</f>
        <v>Sum of items 45, 49, 50, and 51, less items 46, 47, and 48 =riad4301</v>
      </c>
      <c r="E74" s="5"/>
      <c r="F74" s="43"/>
      <c r="G74" s="44">
        <f>SUM(G66,G70,G71,G72)-SUM(G67:G69)</f>
        <v>0</v>
      </c>
      <c r="H74" s="44">
        <f t="shared" ref="H74:O74" si="25">SUM(H66,H70,H71,H72)-SUM(H67:H69)</f>
        <v>0</v>
      </c>
      <c r="I74" s="44">
        <f t="shared" si="25"/>
        <v>0</v>
      </c>
      <c r="J74" s="44">
        <f t="shared" si="25"/>
        <v>0</v>
      </c>
      <c r="K74" s="44">
        <f t="shared" si="25"/>
        <v>0</v>
      </c>
      <c r="L74" s="44">
        <f t="shared" si="25"/>
        <v>0</v>
      </c>
      <c r="M74" s="44">
        <f t="shared" si="25"/>
        <v>0</v>
      </c>
      <c r="N74" s="44">
        <f t="shared" si="25"/>
        <v>0</v>
      </c>
      <c r="O74" s="44">
        <f t="shared" si="25"/>
        <v>0</v>
      </c>
      <c r="Q74" s="44">
        <f>SUM(H74:K74)</f>
        <v>0</v>
      </c>
      <c r="R74" s="44">
        <f>SUM(L74:O74)</f>
        <v>0</v>
      </c>
      <c r="S74" s="44">
        <f>SUM(G74,H74:K74,L74:O74)</f>
        <v>0</v>
      </c>
    </row>
    <row r="75" spans="1:19" s="8" customFormat="1">
      <c r="A75" s="15"/>
      <c r="B75" s="46"/>
      <c r="C75" s="46"/>
      <c r="D75" s="4"/>
      <c r="E75" s="5"/>
      <c r="F75" s="6"/>
      <c r="G75" s="16"/>
      <c r="H75" s="16"/>
      <c r="I75" s="16"/>
      <c r="J75" s="16"/>
      <c r="K75" s="16"/>
      <c r="L75" s="16"/>
      <c r="M75" s="16"/>
      <c r="N75" s="16"/>
      <c r="O75" s="16"/>
      <c r="Q75" s="1"/>
      <c r="R75" s="1"/>
      <c r="S75" s="1"/>
    </row>
    <row r="76" spans="1:19" s="8" customFormat="1">
      <c r="A76" s="29">
        <f>A74+1</f>
        <v>54</v>
      </c>
      <c r="B76" s="52" t="s">
        <v>270</v>
      </c>
      <c r="C76" s="52" t="s">
        <v>271</v>
      </c>
      <c r="D76" s="53" t="s">
        <v>327</v>
      </c>
      <c r="E76" s="32"/>
      <c r="F76" s="43"/>
      <c r="G76" s="20"/>
      <c r="H76" s="20"/>
      <c r="I76" s="20"/>
      <c r="J76" s="20"/>
      <c r="K76" s="20"/>
      <c r="L76" s="20"/>
      <c r="M76" s="20"/>
      <c r="N76" s="20"/>
      <c r="O76" s="20"/>
      <c r="Q76" s="44">
        <f>SUM(H76:K76)</f>
        <v>0</v>
      </c>
      <c r="R76" s="44">
        <f>SUM(L76:O76)</f>
        <v>0</v>
      </c>
      <c r="S76" s="44">
        <f>SUM(G76,H76:K76,L76:O76)</f>
        <v>0</v>
      </c>
    </row>
    <row r="77" spans="1:19" s="8" customFormat="1">
      <c r="A77" s="15">
        <f>A76+1</f>
        <v>55</v>
      </c>
      <c r="B77" s="64" t="s">
        <v>272</v>
      </c>
      <c r="C77" s="64" t="s">
        <v>273</v>
      </c>
      <c r="D77" s="4" t="str">
        <f>"Item "&amp;A74&amp;" less item "&amp;A76&amp;" =riad4300"</f>
        <v>Item 53 less item 54 =riad4300</v>
      </c>
      <c r="E77" s="5"/>
      <c r="F77" s="43"/>
      <c r="G77" s="44">
        <f>G74-G76</f>
        <v>0</v>
      </c>
      <c r="H77" s="44">
        <f t="shared" ref="H77:O77" si="26">H74-H76</f>
        <v>0</v>
      </c>
      <c r="I77" s="44">
        <f t="shared" si="26"/>
        <v>0</v>
      </c>
      <c r="J77" s="44">
        <f t="shared" si="26"/>
        <v>0</v>
      </c>
      <c r="K77" s="44">
        <f t="shared" si="26"/>
        <v>0</v>
      </c>
      <c r="L77" s="44">
        <f t="shared" si="26"/>
        <v>0</v>
      </c>
      <c r="M77" s="44">
        <f t="shared" si="26"/>
        <v>0</v>
      </c>
      <c r="N77" s="44">
        <f t="shared" si="26"/>
        <v>0</v>
      </c>
      <c r="O77" s="44">
        <f t="shared" si="26"/>
        <v>0</v>
      </c>
      <c r="Q77" s="44">
        <f>SUM(H77:K77)</f>
        <v>0</v>
      </c>
      <c r="R77" s="44">
        <f>SUM(L77:O77)</f>
        <v>0</v>
      </c>
      <c r="S77" s="44">
        <f>SUM(G77,H77:K77,L77:O77)</f>
        <v>0</v>
      </c>
    </row>
    <row r="78" spans="1:19" s="8" customFormat="1">
      <c r="A78" s="15"/>
      <c r="B78" s="46"/>
      <c r="C78" s="46"/>
      <c r="D78" s="4"/>
      <c r="E78" s="5"/>
      <c r="F78" s="6"/>
      <c r="G78" s="16"/>
      <c r="H78" s="16"/>
      <c r="I78" s="16"/>
      <c r="J78" s="16"/>
      <c r="K78" s="16"/>
      <c r="L78" s="16"/>
      <c r="M78" s="16"/>
      <c r="N78" s="16"/>
      <c r="O78" s="16"/>
      <c r="Q78" s="1"/>
      <c r="R78" s="1"/>
      <c r="S78" s="1"/>
    </row>
    <row r="79" spans="1:19" s="8" customFormat="1">
      <c r="A79" s="29">
        <f>A77+1</f>
        <v>56</v>
      </c>
      <c r="B79" s="52" t="s">
        <v>274</v>
      </c>
      <c r="C79" s="52" t="s">
        <v>275</v>
      </c>
      <c r="D79" s="53" t="s">
        <v>328</v>
      </c>
      <c r="E79" s="32"/>
      <c r="F79" s="43"/>
      <c r="G79" s="20"/>
      <c r="H79" s="20"/>
      <c r="I79" s="20"/>
      <c r="J79" s="20"/>
      <c r="K79" s="20"/>
      <c r="L79" s="20"/>
      <c r="M79" s="20"/>
      <c r="N79" s="20"/>
      <c r="O79" s="20"/>
      <c r="Q79" s="44">
        <f>SUM(H79:K79)</f>
        <v>0</v>
      </c>
      <c r="R79" s="44">
        <f>SUM(L79:O79)</f>
        <v>0</v>
      </c>
      <c r="S79" s="44">
        <f>SUM(G79,H79:K79,L79:O79)</f>
        <v>0</v>
      </c>
    </row>
    <row r="80" spans="1:19" s="66" customFormat="1">
      <c r="A80" s="34">
        <f>A79+1</f>
        <v>57</v>
      </c>
      <c r="B80" s="62" t="s">
        <v>329</v>
      </c>
      <c r="C80" s="62" t="s">
        <v>276</v>
      </c>
      <c r="D80" s="63" t="str">
        <f>"Sum of items "&amp;A77&amp;" and "&amp;A79&amp;" = riadg104"</f>
        <v>Sum of items 55 and 56 = riadg104</v>
      </c>
      <c r="E80" s="65"/>
      <c r="F80" s="43"/>
      <c r="G80" s="44">
        <f t="shared" ref="G80:O80" si="27">SUM(G77,G79)</f>
        <v>0</v>
      </c>
      <c r="H80" s="44">
        <f t="shared" si="27"/>
        <v>0</v>
      </c>
      <c r="I80" s="44">
        <f t="shared" si="27"/>
        <v>0</v>
      </c>
      <c r="J80" s="44">
        <f t="shared" si="27"/>
        <v>0</v>
      </c>
      <c r="K80" s="44">
        <f t="shared" si="27"/>
        <v>0</v>
      </c>
      <c r="L80" s="44">
        <f t="shared" si="27"/>
        <v>0</v>
      </c>
      <c r="M80" s="44">
        <f t="shared" si="27"/>
        <v>0</v>
      </c>
      <c r="N80" s="44">
        <f t="shared" si="27"/>
        <v>0</v>
      </c>
      <c r="O80" s="44">
        <f t="shared" si="27"/>
        <v>0</v>
      </c>
      <c r="Q80" s="44">
        <f>SUM(H80:K80)</f>
        <v>0</v>
      </c>
      <c r="R80" s="44">
        <f>SUM(L80:O80)</f>
        <v>0</v>
      </c>
      <c r="S80" s="44">
        <f>SUM(G80,H80:K80,L80:O80)</f>
        <v>0</v>
      </c>
    </row>
    <row r="81" spans="1:19" s="8" customFormat="1">
      <c r="A81" s="15"/>
      <c r="B81" s="46"/>
      <c r="C81" s="46"/>
      <c r="D81" s="4"/>
      <c r="E81" s="5"/>
      <c r="F81" s="6"/>
      <c r="G81" s="16"/>
      <c r="H81" s="16"/>
      <c r="I81" s="16"/>
      <c r="J81" s="16"/>
      <c r="K81" s="16"/>
      <c r="L81" s="16"/>
      <c r="M81" s="16"/>
      <c r="N81" s="16"/>
      <c r="O81" s="16"/>
      <c r="Q81" s="1"/>
      <c r="R81" s="1"/>
      <c r="S81" s="1"/>
    </row>
    <row r="82" spans="1:19" s="8" customFormat="1">
      <c r="A82" s="29">
        <f>A80+1</f>
        <v>58</v>
      </c>
      <c r="B82" s="52" t="s">
        <v>277</v>
      </c>
      <c r="C82" s="52" t="s">
        <v>278</v>
      </c>
      <c r="D82" s="53" t="s">
        <v>332</v>
      </c>
      <c r="E82" s="32"/>
      <c r="F82" s="43"/>
      <c r="G82" s="20"/>
      <c r="H82" s="20"/>
      <c r="I82" s="20"/>
      <c r="J82" s="20"/>
      <c r="K82" s="20"/>
      <c r="L82" s="20"/>
      <c r="M82" s="20"/>
      <c r="N82" s="20"/>
      <c r="O82" s="20"/>
      <c r="Q82" s="44">
        <f>SUM(H82:K82)</f>
        <v>0</v>
      </c>
      <c r="R82" s="44">
        <f>SUM(L82:O82)</f>
        <v>0</v>
      </c>
      <c r="S82" s="44">
        <f>SUM(G82,H82:K82,L82:O82)</f>
        <v>0</v>
      </c>
    </row>
    <row r="83" spans="1:19" s="66" customFormat="1" ht="45">
      <c r="A83" s="34">
        <f>A82+1</f>
        <v>59</v>
      </c>
      <c r="B83" s="62" t="s">
        <v>330</v>
      </c>
      <c r="C83" s="62" t="s">
        <v>279</v>
      </c>
      <c r="D83" s="63" t="s">
        <v>331</v>
      </c>
      <c r="E83" s="65"/>
      <c r="F83" s="43"/>
      <c r="G83" s="44">
        <f t="shared" ref="G83:O83" si="28">G80-G82</f>
        <v>0</v>
      </c>
      <c r="H83" s="44">
        <f t="shared" si="28"/>
        <v>0</v>
      </c>
      <c r="I83" s="44">
        <f t="shared" si="28"/>
        <v>0</v>
      </c>
      <c r="J83" s="44">
        <f t="shared" si="28"/>
        <v>0</v>
      </c>
      <c r="K83" s="44">
        <f t="shared" si="28"/>
        <v>0</v>
      </c>
      <c r="L83" s="44">
        <f t="shared" si="28"/>
        <v>0</v>
      </c>
      <c r="M83" s="44">
        <f t="shared" si="28"/>
        <v>0</v>
      </c>
      <c r="N83" s="44">
        <f t="shared" si="28"/>
        <v>0</v>
      </c>
      <c r="O83" s="44">
        <f t="shared" si="28"/>
        <v>0</v>
      </c>
      <c r="Q83" s="44">
        <f>SUM(H83:K83)</f>
        <v>0</v>
      </c>
      <c r="R83" s="44">
        <f>SUM(L83:O83)</f>
        <v>0</v>
      </c>
      <c r="S83" s="44">
        <f>SUM(G83,H83:K83,L83:O83)</f>
        <v>0</v>
      </c>
    </row>
    <row r="84" spans="1:19">
      <c r="B84" s="46"/>
      <c r="C84" s="46"/>
      <c r="D84" s="4"/>
      <c r="E84" s="5"/>
      <c r="F84" s="6"/>
      <c r="G84" s="16"/>
      <c r="H84" s="16"/>
      <c r="I84" s="16"/>
      <c r="J84" s="16"/>
      <c r="K84" s="16"/>
      <c r="L84" s="16"/>
      <c r="M84" s="16"/>
      <c r="N84" s="16"/>
      <c r="O84" s="16"/>
    </row>
    <row r="85" spans="1:19" ht="30">
      <c r="A85" s="15">
        <f>A83+1</f>
        <v>60</v>
      </c>
      <c r="B85" s="46" t="s">
        <v>280</v>
      </c>
      <c r="C85" s="46"/>
      <c r="D85" s="4" t="str">
        <f>"Item "&amp;A76&amp;" divided by item "&amp;A77&amp;", multiplied by 100"</f>
        <v>Item 54 divided by item 55, multiplied by 100</v>
      </c>
      <c r="E85" s="5"/>
      <c r="F85" s="67" t="str">
        <f t="shared" ref="F85:O85" si="29">IFERROR(F76/F77*100,"-na-")</f>
        <v>-na-</v>
      </c>
      <c r="G85" s="68" t="e">
        <f t="shared" ca="1" si="29"/>
        <v>#NAME?</v>
      </c>
      <c r="H85" s="68" t="e">
        <f t="shared" ca="1" si="29"/>
        <v>#NAME?</v>
      </c>
      <c r="I85" s="68" t="e">
        <f t="shared" ca="1" si="29"/>
        <v>#NAME?</v>
      </c>
      <c r="J85" s="68" t="e">
        <f t="shared" ca="1" si="29"/>
        <v>#NAME?</v>
      </c>
      <c r="K85" s="68" t="e">
        <f t="shared" ca="1" si="29"/>
        <v>#NAME?</v>
      </c>
      <c r="L85" s="68" t="e">
        <f t="shared" ca="1" si="29"/>
        <v>#NAME?</v>
      </c>
      <c r="M85" s="68" t="e">
        <f t="shared" ca="1" si="29"/>
        <v>#NAME?</v>
      </c>
      <c r="N85" s="68" t="e">
        <f t="shared" ca="1" si="29"/>
        <v>#NAME?</v>
      </c>
      <c r="O85" s="68" t="e">
        <f t="shared" ca="1" si="29"/>
        <v>#NAME?</v>
      </c>
      <c r="Q85" s="68" t="e">
        <f ca="1">IFERROR(Q76/Q77*100,"-na-")</f>
        <v>#NAME?</v>
      </c>
      <c r="R85" s="68" t="e">
        <f ca="1">IFERROR(R76/R77*100,"-na-")</f>
        <v>#NAME?</v>
      </c>
      <c r="S85" s="68" t="e">
        <f ca="1">IFERROR(S76/S77*100,"-na-")</f>
        <v>#NAME?</v>
      </c>
    </row>
    <row r="86" spans="1:19">
      <c r="B86" s="46"/>
      <c r="C86" s="46"/>
      <c r="D86" s="4"/>
      <c r="E86" s="5"/>
      <c r="F86" s="6"/>
      <c r="G86" s="16"/>
      <c r="H86" s="16"/>
      <c r="I86" s="16"/>
      <c r="J86" s="16"/>
      <c r="K86" s="16"/>
      <c r="L86" s="16"/>
      <c r="M86" s="16"/>
      <c r="N86" s="16"/>
      <c r="O86" s="16"/>
    </row>
    <row r="87" spans="1:19" s="28" customFormat="1">
      <c r="A87" s="69"/>
      <c r="B87" s="70" t="s">
        <v>281</v>
      </c>
      <c r="C87" s="70"/>
      <c r="D87" s="71"/>
      <c r="E87" s="26"/>
      <c r="F87" s="72"/>
      <c r="G87" s="72"/>
      <c r="H87" s="73"/>
      <c r="I87" s="27"/>
      <c r="J87" s="73"/>
      <c r="K87" s="73"/>
      <c r="L87" s="73"/>
      <c r="M87" s="73"/>
      <c r="N87" s="74"/>
      <c r="O87" s="73"/>
      <c r="P87" s="73"/>
      <c r="Q87" s="73"/>
      <c r="R87" s="73"/>
    </row>
    <row r="88" spans="1:19" s="28" customFormat="1">
      <c r="A88" s="69">
        <f>A85+1</f>
        <v>61</v>
      </c>
      <c r="B88" s="75" t="s">
        <v>282</v>
      </c>
      <c r="C88" s="75"/>
      <c r="D88" s="71"/>
      <c r="E88" s="26"/>
      <c r="F88" s="59"/>
      <c r="G88" s="20"/>
      <c r="H88" s="20"/>
      <c r="I88" s="20"/>
      <c r="J88" s="20"/>
      <c r="K88" s="20"/>
      <c r="L88" s="20"/>
      <c r="M88" s="20"/>
      <c r="N88" s="20"/>
      <c r="O88" s="20"/>
      <c r="P88" s="76"/>
      <c r="Q88" s="44">
        <f>SUM(H88:K88)</f>
        <v>0</v>
      </c>
      <c r="R88" s="44">
        <f>SUM(L88:O88)</f>
        <v>0</v>
      </c>
      <c r="S88" s="44">
        <f>SUM(G88,H88:K88,L88:O88)</f>
        <v>0</v>
      </c>
    </row>
    <row r="89" spans="1:19" s="28" customFormat="1">
      <c r="A89" s="69">
        <f>A88+1</f>
        <v>62</v>
      </c>
      <c r="B89" s="75" t="s">
        <v>283</v>
      </c>
      <c r="C89" s="75"/>
      <c r="D89" s="71"/>
      <c r="E89" s="26"/>
      <c r="F89" s="59"/>
      <c r="G89" s="20"/>
      <c r="H89" s="20"/>
      <c r="I89" s="20"/>
      <c r="J89" s="20"/>
      <c r="K89" s="20"/>
      <c r="L89" s="20"/>
      <c r="M89" s="20"/>
      <c r="N89" s="20"/>
      <c r="O89" s="20"/>
      <c r="P89" s="76"/>
      <c r="Q89" s="44">
        <f>SUM(H89:K89)</f>
        <v>0</v>
      </c>
      <c r="R89" s="44">
        <f>SUM(L89:O89)</f>
        <v>0</v>
      </c>
      <c r="S89" s="44">
        <f>SUM(G89,H89:K89,L89:O89)</f>
        <v>0</v>
      </c>
    </row>
    <row r="90" spans="1:19" s="28" customFormat="1">
      <c r="A90" s="69">
        <f>A89+1</f>
        <v>63</v>
      </c>
      <c r="B90" s="75" t="s">
        <v>284</v>
      </c>
      <c r="C90" s="75"/>
      <c r="D90" s="71"/>
      <c r="E90" s="26"/>
      <c r="F90" s="59"/>
      <c r="G90" s="20"/>
      <c r="H90" s="20"/>
      <c r="I90" s="20"/>
      <c r="J90" s="20"/>
      <c r="K90" s="20"/>
      <c r="L90" s="20"/>
      <c r="M90" s="20"/>
      <c r="N90" s="20"/>
      <c r="O90" s="20"/>
      <c r="P90" s="76"/>
      <c r="Q90" s="44">
        <f>SUM(H90:K90)</f>
        <v>0</v>
      </c>
      <c r="R90" s="44">
        <f>SUM(L90:O90)</f>
        <v>0</v>
      </c>
      <c r="S90" s="44">
        <f>SUM(G90,H90:K90,L90:O90)</f>
        <v>0</v>
      </c>
    </row>
    <row r="91" spans="1:19" s="28" customFormat="1">
      <c r="A91" s="69">
        <f>A90+1</f>
        <v>64</v>
      </c>
      <c r="B91" s="75" t="s">
        <v>285</v>
      </c>
      <c r="C91" s="75"/>
      <c r="D91" s="71" t="str">
        <f>"Items "&amp;A88&amp;" and "&amp;A89&amp;" less item "&amp;A90</f>
        <v>Items 61 and 62 less item 63</v>
      </c>
      <c r="E91" s="26"/>
      <c r="F91" s="43">
        <f t="shared" ref="F91:O91" si="30">F88+F89-F90</f>
        <v>0</v>
      </c>
      <c r="G91" s="44">
        <f t="shared" si="30"/>
        <v>0</v>
      </c>
      <c r="H91" s="44">
        <f t="shared" si="30"/>
        <v>0</v>
      </c>
      <c r="I91" s="44">
        <f t="shared" si="30"/>
        <v>0</v>
      </c>
      <c r="J91" s="44">
        <f t="shared" si="30"/>
        <v>0</v>
      </c>
      <c r="K91" s="44">
        <f t="shared" si="30"/>
        <v>0</v>
      </c>
      <c r="L91" s="44">
        <f t="shared" si="30"/>
        <v>0</v>
      </c>
      <c r="M91" s="44">
        <f t="shared" si="30"/>
        <v>0</v>
      </c>
      <c r="N91" s="44">
        <f t="shared" si="30"/>
        <v>0</v>
      </c>
      <c r="O91" s="44">
        <f t="shared" si="30"/>
        <v>0</v>
      </c>
      <c r="P91" s="76"/>
      <c r="Q91" s="44">
        <f>SUM(H91:K91)</f>
        <v>0</v>
      </c>
      <c r="R91" s="44">
        <f>SUM(L91:O91)</f>
        <v>0</v>
      </c>
      <c r="S91" s="44">
        <f>SUM(G91,H91:K91,L91:O91)</f>
        <v>0</v>
      </c>
    </row>
    <row r="92" spans="1:19" s="82" customFormat="1">
      <c r="A92" s="77"/>
      <c r="B92" s="78"/>
      <c r="C92" s="78"/>
      <c r="D92" s="79"/>
      <c r="E92" s="80"/>
      <c r="F92" s="76"/>
      <c r="G92" s="81"/>
      <c r="H92" s="81"/>
      <c r="J92" s="81"/>
      <c r="K92" s="81"/>
      <c r="L92" s="81"/>
      <c r="M92" s="81"/>
      <c r="N92" s="83"/>
      <c r="O92" s="81"/>
      <c r="P92" s="81"/>
      <c r="Q92" s="81"/>
      <c r="R92" s="81"/>
    </row>
    <row r="93" spans="1:19" s="28" customFormat="1">
      <c r="A93" s="69">
        <f>A91+1</f>
        <v>65</v>
      </c>
      <c r="B93" s="75" t="s">
        <v>286</v>
      </c>
      <c r="C93" s="75"/>
      <c r="D93" s="71"/>
      <c r="E93" s="26"/>
      <c r="F93" s="568"/>
      <c r="G93" s="569"/>
      <c r="H93" s="569"/>
      <c r="I93" s="569"/>
      <c r="J93" s="569"/>
      <c r="K93" s="569"/>
      <c r="L93" s="569"/>
      <c r="M93" s="569"/>
      <c r="N93" s="570"/>
      <c r="O93" s="570"/>
      <c r="P93" s="84"/>
      <c r="Q93" s="84"/>
      <c r="R93" s="84"/>
    </row>
    <row r="95" spans="1:19" s="91" customFormat="1">
      <c r="A95" s="85"/>
      <c r="B95" s="86"/>
      <c r="C95" s="86"/>
      <c r="D95" s="87"/>
      <c r="E95" s="85"/>
      <c r="F95" s="88"/>
      <c r="G95" s="89"/>
      <c r="H95" s="89"/>
      <c r="I95" s="89"/>
      <c r="J95" s="89"/>
      <c r="K95" s="89"/>
      <c r="L95" s="89"/>
      <c r="M95" s="89"/>
      <c r="N95" s="89"/>
      <c r="O95" s="89"/>
      <c r="P95" s="90"/>
      <c r="Q95" s="90"/>
      <c r="R95" s="90"/>
      <c r="S95" s="90"/>
    </row>
    <row r="96" spans="1:19" s="91" customFormat="1">
      <c r="A96" s="92"/>
      <c r="B96" s="93"/>
      <c r="C96" s="93"/>
      <c r="D96" s="94"/>
      <c r="E96" s="92"/>
      <c r="F96" s="95"/>
      <c r="G96" s="51"/>
      <c r="H96" s="51"/>
      <c r="I96" s="51"/>
      <c r="J96" s="51"/>
      <c r="K96" s="51"/>
      <c r="L96" s="51"/>
      <c r="M96" s="51"/>
      <c r="N96" s="51"/>
      <c r="O96" s="51"/>
    </row>
    <row r="97" spans="1:19" s="91" customFormat="1">
      <c r="A97" s="92"/>
      <c r="B97" s="96" t="s">
        <v>287</v>
      </c>
      <c r="C97" s="96"/>
      <c r="D97" s="94"/>
      <c r="E97" s="92"/>
      <c r="F97" s="95"/>
      <c r="G97" s="51"/>
      <c r="H97" s="51"/>
      <c r="I97" s="51"/>
      <c r="J97" s="51"/>
      <c r="K97" s="51"/>
      <c r="L97" s="51"/>
      <c r="M97" s="51"/>
      <c r="N97" s="51"/>
      <c r="O97" s="51"/>
    </row>
    <row r="98" spans="1:19" s="82" customFormat="1">
      <c r="A98" s="77"/>
      <c r="B98" s="97" t="s">
        <v>196</v>
      </c>
      <c r="C98" s="97"/>
      <c r="D98" s="98"/>
      <c r="E98" s="77"/>
      <c r="F98" s="99"/>
      <c r="G98" s="100" t="b">
        <f>G8=SUM('[1]Retail Loss Projections'!C8,'[1]Retail Loss Projections'!C13)</f>
        <v>1</v>
      </c>
      <c r="H98" s="100" t="b">
        <f>H8=SUM('[1]Retail Loss Projections'!D8,'[1]Retail Loss Projections'!D13)</f>
        <v>1</v>
      </c>
      <c r="I98" s="100" t="b">
        <f>I8=SUM('[1]Retail Loss Projections'!E8,'[1]Retail Loss Projections'!E13)</f>
        <v>1</v>
      </c>
      <c r="J98" s="100" t="b">
        <f>J8=SUM('[1]Retail Loss Projections'!F8,'[1]Retail Loss Projections'!F13)</f>
        <v>1</v>
      </c>
      <c r="K98" s="100" t="b">
        <f>K8=SUM('[1]Retail Loss Projections'!G8,'[1]Retail Loss Projections'!G13)</f>
        <v>1</v>
      </c>
      <c r="L98" s="100" t="b">
        <f>L8=SUM('[1]Retail Loss Projections'!H8,'[1]Retail Loss Projections'!H13)</f>
        <v>1</v>
      </c>
      <c r="M98" s="100" t="b">
        <f>M8=SUM('[1]Retail Loss Projections'!I8,'[1]Retail Loss Projections'!I13)</f>
        <v>1</v>
      </c>
      <c r="N98" s="100" t="b">
        <f>N8=SUM('[1]Retail Loss Projections'!J8,'[1]Retail Loss Projections'!J13)</f>
        <v>1</v>
      </c>
      <c r="O98" s="100" t="s">
        <v>431</v>
      </c>
      <c r="Q98" s="100"/>
      <c r="R98" s="100"/>
      <c r="S98" s="101"/>
    </row>
    <row r="99" spans="1:19" s="82" customFormat="1">
      <c r="A99" s="77"/>
      <c r="B99" s="97" t="s">
        <v>227</v>
      </c>
      <c r="C99" s="97"/>
      <c r="D99" s="98"/>
      <c r="E99" s="77"/>
      <c r="F99" s="99"/>
      <c r="G99" s="100"/>
      <c r="H99" s="100"/>
      <c r="I99" s="100"/>
      <c r="J99" s="100"/>
      <c r="K99" s="100"/>
      <c r="L99" s="100"/>
      <c r="M99" s="100"/>
      <c r="N99" s="100"/>
      <c r="O99" s="100"/>
      <c r="Q99" s="100"/>
      <c r="R99" s="100"/>
      <c r="S99" s="101" t="b">
        <f>S41='[1]Trading Worksheet'!C14</f>
        <v>1</v>
      </c>
    </row>
    <row r="100" spans="1:19" s="82" customFormat="1">
      <c r="A100" s="77"/>
      <c r="B100" s="97" t="s">
        <v>229</v>
      </c>
      <c r="C100" s="97"/>
      <c r="D100" s="98"/>
      <c r="E100" s="77"/>
      <c r="F100" s="101"/>
      <c r="G100" s="100"/>
      <c r="H100" s="100"/>
      <c r="I100" s="100"/>
      <c r="J100" s="100"/>
      <c r="K100" s="100"/>
      <c r="L100" s="100"/>
      <c r="M100" s="100"/>
      <c r="N100" s="100"/>
      <c r="O100" s="100"/>
      <c r="Q100" s="100"/>
      <c r="R100" s="100"/>
      <c r="S100" s="100" t="b">
        <f>S42='[1]Counterparty Risk Worksheet'!C9</f>
        <v>1</v>
      </c>
    </row>
    <row r="101" spans="1:19" s="82" customFormat="1">
      <c r="A101" s="77"/>
      <c r="B101" s="97" t="s">
        <v>231</v>
      </c>
      <c r="C101" s="97"/>
      <c r="D101" s="98"/>
      <c r="E101" s="77"/>
      <c r="F101" s="101"/>
      <c r="G101" s="100"/>
      <c r="H101" s="100"/>
      <c r="I101" s="100"/>
      <c r="J101" s="100"/>
      <c r="K101" s="100"/>
      <c r="L101" s="100"/>
      <c r="M101" s="100"/>
      <c r="N101" s="100"/>
      <c r="O101" s="100"/>
      <c r="Q101" s="100"/>
      <c r="R101" s="100"/>
      <c r="S101" s="100" t="b">
        <f>S43='[1]Counterparty Risk Worksheet'!C4</f>
        <v>1</v>
      </c>
    </row>
    <row r="102" spans="1:19" s="82" customFormat="1">
      <c r="A102" s="77"/>
      <c r="B102" s="97" t="s">
        <v>233</v>
      </c>
      <c r="C102" s="97"/>
      <c r="D102" s="98"/>
      <c r="E102" s="77"/>
      <c r="F102" s="101"/>
      <c r="G102" s="100"/>
      <c r="H102" s="100"/>
      <c r="I102" s="100"/>
      <c r="J102" s="100"/>
      <c r="K102" s="100"/>
      <c r="L102" s="100"/>
      <c r="M102" s="100"/>
      <c r="N102" s="100"/>
      <c r="O102" s="100"/>
      <c r="Q102" s="100"/>
      <c r="R102" s="100"/>
      <c r="S102" s="100" t="b">
        <f>S44='[1]Counterparty Risk Worksheet'!C6</f>
        <v>1</v>
      </c>
    </row>
    <row r="103" spans="1:19" s="82" customFormat="1">
      <c r="A103" s="77"/>
      <c r="B103" s="97" t="s">
        <v>333</v>
      </c>
      <c r="C103" s="97"/>
      <c r="D103" s="71"/>
      <c r="E103" s="77"/>
      <c r="F103" s="101" t="b">
        <f ca="1">F83='Capital Worksheet'!F10</f>
        <v>1</v>
      </c>
      <c r="G103" s="101" t="b">
        <f ca="1">G83='Capital Worksheet'!G10</f>
        <v>1</v>
      </c>
      <c r="H103" s="101" t="b">
        <f ca="1">H83='Capital Worksheet'!H10</f>
        <v>1</v>
      </c>
      <c r="I103" s="101" t="b">
        <f ca="1">I83='Capital Worksheet'!I10</f>
        <v>1</v>
      </c>
      <c r="J103" s="101" t="b">
        <f ca="1">J83='Capital Worksheet'!J10</f>
        <v>1</v>
      </c>
      <c r="K103" s="101" t="b">
        <f ca="1">K83='Capital Worksheet'!K10</f>
        <v>1</v>
      </c>
      <c r="L103" s="101" t="b">
        <f ca="1">L83='Capital Worksheet'!L10</f>
        <v>1</v>
      </c>
      <c r="M103" s="101" t="b">
        <f ca="1">M83='Capital Worksheet'!M10</f>
        <v>1</v>
      </c>
      <c r="N103" s="101" t="b">
        <f ca="1">N83='Capital Worksheet'!N10</f>
        <v>1</v>
      </c>
      <c r="O103" s="101" t="b">
        <f ca="1">O83='Capital Worksheet'!O10</f>
        <v>1</v>
      </c>
      <c r="P103" s="101" t="b">
        <f ca="1">P83='Capital Worksheet'!P10</f>
        <v>1</v>
      </c>
      <c r="Q103" s="101" t="b">
        <f ca="1">Q83='Capital Worksheet'!Q10</f>
        <v>1</v>
      </c>
      <c r="R103" s="101" t="b">
        <f ca="1">R83='Capital Worksheet'!R10</f>
        <v>1</v>
      </c>
      <c r="S103" s="101" t="b">
        <f ca="1">S83='Capital Worksheet'!S10</f>
        <v>1</v>
      </c>
    </row>
    <row r="105" spans="1:19">
      <c r="B105" s="102"/>
      <c r="C105" s="102"/>
      <c r="D105" s="53"/>
      <c r="E105" s="32"/>
      <c r="F105" s="103"/>
      <c r="G105" s="104"/>
      <c r="H105" s="104"/>
      <c r="I105" s="104"/>
      <c r="J105" s="104"/>
      <c r="K105" s="104"/>
      <c r="L105" s="104"/>
      <c r="M105" s="104"/>
      <c r="N105" s="104"/>
      <c r="O105" s="104"/>
      <c r="P105" s="104"/>
      <c r="Q105" s="104"/>
      <c r="R105" s="104"/>
      <c r="S105" s="104"/>
    </row>
    <row r="121" spans="2:3">
      <c r="B121" s="105" t="s">
        <v>288</v>
      </c>
      <c r="C121" s="105"/>
    </row>
    <row r="122" spans="2:3">
      <c r="B122" s="105" t="s">
        <v>289</v>
      </c>
      <c r="C122" s="105"/>
    </row>
    <row r="123" spans="2:3">
      <c r="B123" s="105" t="s">
        <v>290</v>
      </c>
      <c r="C123" s="105"/>
    </row>
    <row r="124" spans="2:3">
      <c r="B124" s="105" t="s">
        <v>291</v>
      </c>
      <c r="C124" s="105"/>
    </row>
    <row r="125" spans="2:3">
      <c r="B125" s="105" t="s">
        <v>292</v>
      </c>
      <c r="C125" s="105"/>
    </row>
    <row r="126" spans="2:3">
      <c r="B126" s="105" t="s">
        <v>293</v>
      </c>
      <c r="C126" s="105"/>
    </row>
    <row r="127" spans="2:3">
      <c r="B127" s="105" t="s">
        <v>294</v>
      </c>
      <c r="C127" s="105"/>
    </row>
    <row r="128" spans="2:3">
      <c r="B128" s="105" t="s">
        <v>295</v>
      </c>
      <c r="C128" s="105"/>
    </row>
    <row r="129" spans="2:3">
      <c r="B129" s="105" t="s">
        <v>296</v>
      </c>
      <c r="C129" s="105"/>
    </row>
    <row r="130" spans="2:3">
      <c r="B130" s="105" t="s">
        <v>297</v>
      </c>
      <c r="C130" s="105"/>
    </row>
    <row r="131" spans="2:3">
      <c r="B131" s="105" t="s">
        <v>298</v>
      </c>
      <c r="C131" s="105"/>
    </row>
    <row r="132" spans="2:3">
      <c r="B132" s="105" t="s">
        <v>299</v>
      </c>
      <c r="C132" s="105"/>
    </row>
    <row r="133" spans="2:3">
      <c r="B133" s="105" t="s">
        <v>300</v>
      </c>
      <c r="C133" s="105"/>
    </row>
    <row r="134" spans="2:3">
      <c r="B134" s="105" t="s">
        <v>301</v>
      </c>
      <c r="C134" s="105"/>
    </row>
    <row r="135" spans="2:3">
      <c r="B135" s="105" t="s">
        <v>302</v>
      </c>
      <c r="C135" s="105"/>
    </row>
    <row r="136" spans="2:3">
      <c r="B136" s="105" t="s">
        <v>303</v>
      </c>
      <c r="C136" s="105"/>
    </row>
  </sheetData>
  <protectedRanges>
    <protectedRange sqref="G9:O10 G12:O13 G16:O18 G25:O29 G33:O33 G41:O44 G48:O48 G54:O54 G56:O56 G71:O73 G76:O76 G79:O79 G82:O82 G88:O90 F93" name="Range2"/>
    <protectedRange sqref="F7:F91" name="Range1"/>
  </protectedRanges>
  <mergeCells count="5">
    <mergeCell ref="F93:O93"/>
    <mergeCell ref="A1:S1"/>
    <mergeCell ref="A2:S2"/>
    <mergeCell ref="G3:O3"/>
    <mergeCell ref="Q3:S3"/>
  </mergeCells>
  <phoneticPr fontId="34" type="noConversion"/>
  <conditionalFormatting sqref="F103:S103">
    <cfRule type="cellIs" dxfId="9" priority="3" operator="equal">
      <formula>FALSE</formula>
    </cfRule>
  </conditionalFormatting>
  <conditionalFormatting sqref="F100:F102 G99:S102">
    <cfRule type="cellIs" dxfId="8" priority="2" operator="equal">
      <formula>FALSE</formula>
    </cfRule>
  </conditionalFormatting>
  <conditionalFormatting sqref="G98:S98">
    <cfRule type="cellIs" dxfId="7" priority="1" operator="equal">
      <formula>FALSE</formula>
    </cfRule>
  </conditionalFormatting>
  <dataValidations count="1">
    <dataValidation type="list" allowBlank="1" showInputMessage="1" showErrorMessage="1" sqref="F93:O93">
      <formula1>$B$121:$B$136</formula1>
    </dataValidation>
  </dataValidations>
  <printOptions horizontalCentered="1"/>
  <pageMargins left="0.25" right="0.25" top="0.75" bottom="0.5" header="0.3" footer="0.3"/>
  <pageSetup scale="46" fitToHeight="2" orientation="landscape" r:id="rId1"/>
  <headerFooter>
    <oddFooter>&amp;C&amp;P&amp;R&amp;A</oddFooter>
  </headerFooter>
</worksheet>
</file>

<file path=xl/worksheets/sheet20.xml><?xml version="1.0" encoding="utf-8"?>
<worksheet xmlns="http://schemas.openxmlformats.org/spreadsheetml/2006/main" xmlns:r="http://schemas.openxmlformats.org/officeDocument/2006/relationships">
  <sheetPr>
    <pageSetUpPr fitToPage="1"/>
  </sheetPr>
  <dimension ref="A1:L104"/>
  <sheetViews>
    <sheetView workbookViewId="0">
      <selection activeCell="D4" sqref="D4"/>
    </sheetView>
  </sheetViews>
  <sheetFormatPr defaultRowHeight="15"/>
  <cols>
    <col min="1" max="1" width="4.140625" style="301" customWidth="1"/>
    <col min="2" max="2" width="68.7109375" style="99" customWidth="1"/>
    <col min="3" max="3" width="5.5703125" style="301" customWidth="1"/>
    <col min="4" max="7" width="12.7109375" style="249" customWidth="1"/>
    <col min="8" max="8" width="14.42578125" style="249" customWidth="1"/>
    <col min="9" max="12" width="12.7109375" style="249" customWidth="1"/>
    <col min="13" max="16384" width="9.140625" style="249"/>
  </cols>
  <sheetData>
    <row r="1" spans="1:12" s="108" customFormat="1" ht="30.75" customHeight="1">
      <c r="A1" s="235"/>
      <c r="B1" s="627" t="str">
        <f ca="1">'Summary Submission Cover Sheet'!$D$15&amp;" "&amp;"Net Interest Income Worksheet:"&amp;'Summary Submission Cover Sheet'!$D$12&amp;" in "&amp;'Summary Submission Cover Sheet'!B20</f>
        <v>Bank Net Interest Income Worksheet: in Baseline</v>
      </c>
      <c r="C1" s="627"/>
      <c r="D1" s="627"/>
      <c r="E1" s="627"/>
      <c r="F1" s="627"/>
      <c r="G1" s="627"/>
      <c r="H1" s="627"/>
      <c r="I1" s="627"/>
      <c r="J1" s="627"/>
      <c r="K1" s="627"/>
      <c r="L1" s="627"/>
    </row>
    <row r="2" spans="1:12" s="108" customFormat="1" ht="54.75" customHeight="1">
      <c r="A2" s="301"/>
      <c r="B2" s="628" t="s">
        <v>805</v>
      </c>
      <c r="C2" s="629"/>
      <c r="D2" s="629"/>
      <c r="E2" s="629"/>
      <c r="F2" s="629"/>
      <c r="G2" s="629"/>
      <c r="H2" s="629"/>
      <c r="I2" s="629"/>
      <c r="J2" s="629"/>
      <c r="K2" s="629"/>
      <c r="L2" s="629"/>
    </row>
    <row r="3" spans="1:12" s="108" customFormat="1">
      <c r="A3" s="235"/>
      <c r="B3" s="240"/>
      <c r="C3" s="320"/>
      <c r="D3" s="320"/>
      <c r="E3" s="320"/>
      <c r="F3" s="321"/>
      <c r="G3" s="321"/>
      <c r="K3" s="321"/>
    </row>
    <row r="4" spans="1:12" s="108" customFormat="1" ht="15" customHeight="1" thickBot="1">
      <c r="A4" s="235"/>
      <c r="B4" s="236" t="s">
        <v>673</v>
      </c>
      <c r="C4" s="237"/>
      <c r="D4" s="237"/>
      <c r="E4" s="237"/>
      <c r="F4" s="237"/>
      <c r="G4" s="237"/>
      <c r="H4" s="237"/>
      <c r="I4" s="237"/>
      <c r="J4" s="237"/>
      <c r="K4" s="237"/>
      <c r="L4" s="237"/>
    </row>
    <row r="5" spans="1:12" s="108" customFormat="1" ht="15" customHeight="1" thickBot="1">
      <c r="A5" s="235"/>
      <c r="B5" s="635" t="str">
        <f>IF(CHOICE=PRIMARY_CHOOSE,"Specify reporting designation for net interest income on PPNR Submission Worksheet",IF(CHOICE=PRIMARY_SUBMISSION,PRIMARY_NII,PRIMARY_SUBMISSION))</f>
        <v>Specify reporting designation for net interest income on PPNR Submission Worksheet</v>
      </c>
      <c r="C5" s="636"/>
      <c r="D5" s="637"/>
      <c r="E5" s="237"/>
      <c r="F5" s="237"/>
      <c r="G5" s="237"/>
      <c r="H5" s="237"/>
      <c r="I5" s="237"/>
      <c r="J5" s="237"/>
      <c r="K5" s="237"/>
      <c r="L5" s="237"/>
    </row>
    <row r="6" spans="1:12" s="108" customFormat="1" ht="15" customHeight="1" thickBot="1">
      <c r="A6" s="235"/>
      <c r="B6" s="635" t="str">
        <f>IF(DEPOSIT_LIMIT=NII_MANDATORY,"Deposits more than one-third of liabilities: mandatory reporting",IF(DEPOSIT_LIMIT=NII_OPTIONAL,"Deposits less than one-third of liabilities: optional reporting","Please indicate on the PPNR Submission worksheet if deposits are one-third or more of total liabilities"))</f>
        <v>Please indicate on the PPNR Submission worksheet if deposits are one-third or more of total liabilities</v>
      </c>
      <c r="C6" s="636"/>
      <c r="D6" s="637"/>
      <c r="E6" s="237"/>
      <c r="F6" s="237"/>
      <c r="G6" s="237"/>
      <c r="H6" s="237"/>
      <c r="I6" s="237"/>
      <c r="J6" s="237"/>
      <c r="K6" s="237"/>
      <c r="L6" s="237"/>
    </row>
    <row r="7" spans="1:12" s="108" customFormat="1" ht="15" customHeight="1">
      <c r="A7" s="235"/>
    </row>
    <row r="8" spans="1:12" s="108" customFormat="1">
      <c r="A8" s="235"/>
      <c r="B8" s="99"/>
      <c r="D8" s="242" t="s">
        <v>679</v>
      </c>
      <c r="E8" s="633" t="s">
        <v>680</v>
      </c>
      <c r="F8" s="633"/>
      <c r="G8" s="633"/>
      <c r="H8" s="633"/>
      <c r="I8" s="634" t="s">
        <v>681</v>
      </c>
      <c r="J8" s="634"/>
      <c r="K8" s="634"/>
      <c r="L8" s="634"/>
    </row>
    <row r="9" spans="1:12" s="108" customFormat="1">
      <c r="A9" s="301"/>
      <c r="B9" s="243" t="s">
        <v>809</v>
      </c>
      <c r="C9" s="285"/>
      <c r="D9" s="16" t="s">
        <v>188</v>
      </c>
      <c r="E9" s="16" t="s">
        <v>189</v>
      </c>
      <c r="F9" s="16" t="s">
        <v>190</v>
      </c>
      <c r="G9" s="16" t="s">
        <v>191</v>
      </c>
      <c r="H9" s="16" t="s">
        <v>192</v>
      </c>
      <c r="I9" s="16" t="s">
        <v>669</v>
      </c>
      <c r="J9" s="16" t="s">
        <v>670</v>
      </c>
      <c r="K9" s="16" t="s">
        <v>671</v>
      </c>
      <c r="L9" s="16" t="s">
        <v>672</v>
      </c>
    </row>
    <row r="10" spans="1:12">
      <c r="A10" s="244">
        <v>1</v>
      </c>
      <c r="B10" s="322" t="s">
        <v>195</v>
      </c>
      <c r="C10" s="322"/>
      <c r="D10" s="254"/>
      <c r="E10" s="254"/>
      <c r="F10" s="254"/>
      <c r="G10" s="254"/>
      <c r="H10" s="254"/>
      <c r="I10" s="254"/>
      <c r="J10" s="254"/>
      <c r="K10" s="254"/>
      <c r="L10" s="254"/>
    </row>
    <row r="11" spans="1:12" s="301" customFormat="1">
      <c r="A11" s="244">
        <v>2</v>
      </c>
      <c r="B11" s="322" t="s">
        <v>196</v>
      </c>
      <c r="C11" s="322"/>
      <c r="D11" s="299"/>
      <c r="E11" s="299"/>
      <c r="F11" s="299"/>
      <c r="G11" s="299"/>
      <c r="H11" s="299"/>
      <c r="I11" s="299"/>
      <c r="J11" s="299"/>
      <c r="K11" s="299"/>
      <c r="L11" s="299"/>
    </row>
    <row r="12" spans="1:12">
      <c r="A12" s="244" t="s">
        <v>810</v>
      </c>
      <c r="B12" s="251" t="s">
        <v>811</v>
      </c>
      <c r="C12" s="323"/>
      <c r="D12" s="254"/>
      <c r="E12" s="254"/>
      <c r="F12" s="254"/>
      <c r="G12" s="254"/>
      <c r="H12" s="254"/>
      <c r="I12" s="254"/>
      <c r="J12" s="254"/>
      <c r="K12" s="254"/>
      <c r="L12" s="254"/>
    </row>
    <row r="13" spans="1:12">
      <c r="A13" s="107" t="s">
        <v>812</v>
      </c>
      <c r="B13" s="251" t="s">
        <v>813</v>
      </c>
      <c r="C13" s="324"/>
      <c r="D13" s="254"/>
      <c r="E13" s="254"/>
      <c r="F13" s="254"/>
      <c r="G13" s="254"/>
      <c r="H13" s="254"/>
      <c r="I13" s="254"/>
      <c r="J13" s="254"/>
      <c r="K13" s="254"/>
      <c r="L13" s="254"/>
    </row>
    <row r="14" spans="1:12" s="301" customFormat="1">
      <c r="A14" s="244">
        <v>3</v>
      </c>
      <c r="B14" s="322" t="s">
        <v>199</v>
      </c>
      <c r="C14" s="322"/>
      <c r="D14" s="254"/>
      <c r="E14" s="254"/>
      <c r="F14" s="254"/>
      <c r="G14" s="254"/>
      <c r="H14" s="254"/>
      <c r="I14" s="254"/>
      <c r="J14" s="254"/>
      <c r="K14" s="254"/>
      <c r="L14" s="254"/>
    </row>
    <row r="15" spans="1:12" s="301" customFormat="1">
      <c r="A15" s="244">
        <v>4</v>
      </c>
      <c r="B15" s="322" t="s">
        <v>203</v>
      </c>
      <c r="C15" s="322"/>
      <c r="D15" s="254"/>
      <c r="E15" s="254"/>
      <c r="F15" s="254"/>
      <c r="G15" s="254"/>
      <c r="H15" s="254"/>
      <c r="I15" s="254"/>
      <c r="J15" s="254"/>
      <c r="K15" s="254"/>
      <c r="L15" s="254"/>
    </row>
    <row r="16" spans="1:12" s="108" customFormat="1">
      <c r="A16" s="244">
        <v>5</v>
      </c>
      <c r="B16" s="322" t="s">
        <v>207</v>
      </c>
      <c r="C16" s="322"/>
      <c r="D16" s="254"/>
      <c r="E16" s="254"/>
      <c r="F16" s="254"/>
      <c r="G16" s="254"/>
      <c r="H16" s="254"/>
      <c r="I16" s="254"/>
      <c r="J16" s="254"/>
      <c r="K16" s="254"/>
      <c r="L16" s="254"/>
    </row>
    <row r="17" spans="1:12" s="301" customFormat="1">
      <c r="A17" s="244">
        <v>6</v>
      </c>
      <c r="B17" s="322" t="s">
        <v>208</v>
      </c>
      <c r="C17" s="322"/>
      <c r="D17" s="299"/>
      <c r="E17" s="299"/>
      <c r="F17" s="299"/>
      <c r="G17" s="299"/>
      <c r="H17" s="299"/>
      <c r="I17" s="299"/>
      <c r="J17" s="299"/>
      <c r="K17" s="299"/>
      <c r="L17" s="299"/>
    </row>
    <row r="18" spans="1:12" s="108" customFormat="1">
      <c r="A18" s="244" t="s">
        <v>814</v>
      </c>
      <c r="B18" s="251" t="s">
        <v>815</v>
      </c>
      <c r="C18" s="251"/>
      <c r="D18" s="254"/>
      <c r="E18" s="254"/>
      <c r="F18" s="254"/>
      <c r="G18" s="254"/>
      <c r="H18" s="254"/>
      <c r="I18" s="254"/>
      <c r="J18" s="254"/>
      <c r="K18" s="254"/>
      <c r="L18" s="254"/>
    </row>
    <row r="19" spans="1:12" s="108" customFormat="1">
      <c r="A19" s="244" t="s">
        <v>816</v>
      </c>
      <c r="B19" s="251" t="s">
        <v>817</v>
      </c>
      <c r="C19" s="251"/>
      <c r="D19" s="254"/>
      <c r="E19" s="254"/>
      <c r="F19" s="254"/>
      <c r="G19" s="254"/>
      <c r="H19" s="254"/>
      <c r="I19" s="254"/>
      <c r="J19" s="254"/>
      <c r="K19" s="254"/>
      <c r="L19" s="254"/>
    </row>
    <row r="20" spans="1:12" s="108" customFormat="1">
      <c r="A20" s="244" t="s">
        <v>818</v>
      </c>
      <c r="B20" s="251" t="s">
        <v>819</v>
      </c>
      <c r="C20" s="251"/>
      <c r="D20" s="254"/>
      <c r="E20" s="254"/>
      <c r="F20" s="254"/>
      <c r="G20" s="254"/>
      <c r="H20" s="254"/>
      <c r="I20" s="254"/>
      <c r="J20" s="254"/>
      <c r="K20" s="254"/>
      <c r="L20" s="254"/>
    </row>
    <row r="21" spans="1:12" s="108" customFormat="1">
      <c r="A21" s="244" t="s">
        <v>820</v>
      </c>
      <c r="B21" s="251" t="s">
        <v>821</v>
      </c>
      <c r="C21" s="251"/>
      <c r="D21" s="254"/>
      <c r="E21" s="254"/>
      <c r="F21" s="254"/>
      <c r="G21" s="254"/>
      <c r="H21" s="254"/>
      <c r="I21" s="254"/>
      <c r="J21" s="254"/>
      <c r="K21" s="254"/>
      <c r="L21" s="254"/>
    </row>
    <row r="22" spans="1:12" s="301" customFormat="1">
      <c r="A22" s="244">
        <v>7</v>
      </c>
      <c r="B22" s="322" t="s">
        <v>822</v>
      </c>
      <c r="C22" s="322"/>
      <c r="D22" s="254"/>
      <c r="E22" s="254"/>
      <c r="F22" s="254"/>
      <c r="G22" s="254"/>
      <c r="H22" s="254"/>
      <c r="I22" s="254"/>
      <c r="J22" s="254"/>
      <c r="K22" s="254"/>
      <c r="L22" s="254"/>
    </row>
    <row r="23" spans="1:12" s="301" customFormat="1">
      <c r="A23" s="244">
        <v>8</v>
      </c>
      <c r="B23" s="322" t="s">
        <v>823</v>
      </c>
      <c r="C23" s="322"/>
      <c r="D23" s="254"/>
      <c r="E23" s="254"/>
      <c r="F23" s="254"/>
      <c r="G23" s="299"/>
      <c r="H23" s="299"/>
      <c r="I23" s="299"/>
      <c r="J23" s="299"/>
      <c r="K23" s="254"/>
      <c r="L23" s="254"/>
    </row>
    <row r="24" spans="1:12" s="301" customFormat="1">
      <c r="A24" s="244">
        <v>9</v>
      </c>
      <c r="B24" s="322" t="s">
        <v>824</v>
      </c>
      <c r="C24" s="322"/>
      <c r="D24" s="254"/>
      <c r="E24" s="254"/>
      <c r="F24" s="254"/>
      <c r="G24" s="299"/>
      <c r="H24" s="299"/>
      <c r="I24" s="299"/>
      <c r="J24" s="299"/>
      <c r="K24" s="254"/>
      <c r="L24" s="254"/>
    </row>
    <row r="25" spans="1:12" s="301" customFormat="1">
      <c r="A25" s="244"/>
      <c r="B25" s="325"/>
      <c r="C25" s="325"/>
      <c r="D25" s="326"/>
      <c r="E25" s="326"/>
      <c r="F25" s="326"/>
      <c r="G25" s="326"/>
      <c r="H25" s="326"/>
      <c r="I25" s="326"/>
      <c r="J25" s="326"/>
      <c r="K25" s="326"/>
      <c r="L25" s="326"/>
    </row>
    <row r="26" spans="1:12" s="108" customFormat="1">
      <c r="A26" s="244"/>
      <c r="B26" s="243" t="s">
        <v>825</v>
      </c>
      <c r="C26" s="285"/>
      <c r="D26" s="326"/>
      <c r="E26" s="326"/>
      <c r="F26" s="326"/>
      <c r="G26" s="326"/>
      <c r="H26" s="326"/>
      <c r="I26" s="326"/>
      <c r="J26" s="326"/>
      <c r="K26" s="326"/>
      <c r="L26" s="326"/>
    </row>
    <row r="27" spans="1:12" s="108" customFormat="1">
      <c r="A27" s="244">
        <v>10</v>
      </c>
      <c r="B27" s="322" t="s">
        <v>195</v>
      </c>
      <c r="C27" s="322"/>
      <c r="D27" s="327"/>
      <c r="E27" s="327"/>
      <c r="F27" s="327"/>
      <c r="G27" s="327"/>
      <c r="H27" s="327"/>
      <c r="I27" s="327"/>
      <c r="J27" s="327"/>
      <c r="K27" s="327"/>
      <c r="L27" s="327"/>
    </row>
    <row r="28" spans="1:12" s="301" customFormat="1">
      <c r="A28" s="244">
        <v>11</v>
      </c>
      <c r="B28" s="322" t="s">
        <v>196</v>
      </c>
      <c r="C28" s="322"/>
      <c r="D28" s="328"/>
      <c r="E28" s="328"/>
      <c r="F28" s="328"/>
      <c r="G28" s="328"/>
      <c r="H28" s="328"/>
      <c r="I28" s="328"/>
      <c r="J28" s="328"/>
      <c r="K28" s="328"/>
      <c r="L28" s="328"/>
    </row>
    <row r="29" spans="1:12" s="108" customFormat="1">
      <c r="A29" s="244" t="s">
        <v>826</v>
      </c>
      <c r="B29" s="251" t="s">
        <v>811</v>
      </c>
      <c r="C29" s="323"/>
      <c r="D29" s="327"/>
      <c r="E29" s="327"/>
      <c r="F29" s="327"/>
      <c r="G29" s="327"/>
      <c r="H29" s="327"/>
      <c r="I29" s="327"/>
      <c r="J29" s="327"/>
      <c r="K29" s="327"/>
      <c r="L29" s="327"/>
    </row>
    <row r="30" spans="1:12" s="108" customFormat="1">
      <c r="A30" s="244" t="s">
        <v>827</v>
      </c>
      <c r="B30" s="251" t="s">
        <v>828</v>
      </c>
      <c r="C30" s="324"/>
      <c r="D30" s="327"/>
      <c r="E30" s="327"/>
      <c r="F30" s="327"/>
      <c r="G30" s="327"/>
      <c r="H30" s="327"/>
      <c r="I30" s="327"/>
      <c r="J30" s="327"/>
      <c r="K30" s="327"/>
      <c r="L30" s="327"/>
    </row>
    <row r="31" spans="1:12" s="301" customFormat="1">
      <c r="A31" s="244">
        <v>12</v>
      </c>
      <c r="B31" s="322" t="s">
        <v>199</v>
      </c>
      <c r="C31" s="322"/>
      <c r="D31" s="327"/>
      <c r="E31" s="327"/>
      <c r="F31" s="327"/>
      <c r="G31" s="328"/>
      <c r="H31" s="328"/>
      <c r="I31" s="328"/>
      <c r="J31" s="328"/>
      <c r="K31" s="327"/>
      <c r="L31" s="327"/>
    </row>
    <row r="32" spans="1:12" s="301" customFormat="1">
      <c r="A32" s="244">
        <v>13</v>
      </c>
      <c r="B32" s="322" t="s">
        <v>203</v>
      </c>
      <c r="C32" s="322"/>
      <c r="D32" s="327"/>
      <c r="E32" s="327"/>
      <c r="F32" s="327"/>
      <c r="G32" s="328"/>
      <c r="H32" s="328"/>
      <c r="I32" s="328"/>
      <c r="J32" s="328"/>
      <c r="K32" s="327"/>
      <c r="L32" s="327"/>
    </row>
    <row r="33" spans="1:12" s="108" customFormat="1">
      <c r="A33" s="244">
        <v>14</v>
      </c>
      <c r="B33" s="322" t="s">
        <v>207</v>
      </c>
      <c r="C33" s="322"/>
      <c r="D33" s="327"/>
      <c r="E33" s="327"/>
      <c r="F33" s="327"/>
      <c r="G33" s="327"/>
      <c r="H33" s="327"/>
      <c r="I33" s="327"/>
      <c r="J33" s="327"/>
      <c r="K33" s="327"/>
      <c r="L33" s="327"/>
    </row>
    <row r="34" spans="1:12" s="301" customFormat="1">
      <c r="A34" s="244">
        <v>15</v>
      </c>
      <c r="B34" s="322" t="s">
        <v>208</v>
      </c>
      <c r="C34" s="322"/>
      <c r="D34" s="328"/>
      <c r="E34" s="328"/>
      <c r="F34" s="328"/>
      <c r="G34" s="328"/>
      <c r="H34" s="328"/>
      <c r="I34" s="328"/>
      <c r="J34" s="328"/>
      <c r="K34" s="328"/>
      <c r="L34" s="328"/>
    </row>
    <row r="35" spans="1:12" s="108" customFormat="1">
      <c r="A35" s="244" t="s">
        <v>733</v>
      </c>
      <c r="B35" s="251" t="s">
        <v>815</v>
      </c>
      <c r="C35" s="251"/>
      <c r="D35" s="327"/>
      <c r="E35" s="327"/>
      <c r="F35" s="327"/>
      <c r="G35" s="327"/>
      <c r="H35" s="327"/>
      <c r="I35" s="327"/>
      <c r="J35" s="327"/>
      <c r="K35" s="327"/>
      <c r="L35" s="327"/>
    </row>
    <row r="36" spans="1:12" s="108" customFormat="1">
      <c r="A36" s="244" t="s">
        <v>735</v>
      </c>
      <c r="B36" s="251" t="s">
        <v>817</v>
      </c>
      <c r="C36" s="251"/>
      <c r="D36" s="327"/>
      <c r="E36" s="327"/>
      <c r="F36" s="327"/>
      <c r="G36" s="327"/>
      <c r="H36" s="327"/>
      <c r="I36" s="327"/>
      <c r="J36" s="327"/>
      <c r="K36" s="327"/>
      <c r="L36" s="327"/>
    </row>
    <row r="37" spans="1:12" s="108" customFormat="1">
      <c r="A37" s="244" t="s">
        <v>737</v>
      </c>
      <c r="B37" s="251" t="s">
        <v>829</v>
      </c>
      <c r="C37" s="251"/>
      <c r="D37" s="327"/>
      <c r="E37" s="327"/>
      <c r="F37" s="327"/>
      <c r="G37" s="327"/>
      <c r="H37" s="327"/>
      <c r="I37" s="327"/>
      <c r="J37" s="327"/>
      <c r="K37" s="327"/>
      <c r="L37" s="327"/>
    </row>
    <row r="38" spans="1:12" s="108" customFormat="1">
      <c r="A38" s="244" t="s">
        <v>739</v>
      </c>
      <c r="B38" s="251" t="s">
        <v>821</v>
      </c>
      <c r="C38" s="251"/>
      <c r="D38" s="327"/>
      <c r="E38" s="327"/>
      <c r="F38" s="327"/>
      <c r="G38" s="327"/>
      <c r="H38" s="327"/>
      <c r="I38" s="327"/>
      <c r="J38" s="327"/>
      <c r="K38" s="327"/>
      <c r="L38" s="327"/>
    </row>
    <row r="39" spans="1:12" s="301" customFormat="1">
      <c r="A39" s="244">
        <v>16</v>
      </c>
      <c r="B39" s="322" t="s">
        <v>822</v>
      </c>
      <c r="C39" s="322"/>
      <c r="D39" s="327"/>
      <c r="E39" s="327"/>
      <c r="F39" s="327"/>
      <c r="G39" s="327"/>
      <c r="H39" s="327"/>
      <c r="I39" s="327"/>
      <c r="J39" s="327"/>
      <c r="K39" s="327"/>
      <c r="L39" s="327"/>
    </row>
    <row r="40" spans="1:12" s="301" customFormat="1">
      <c r="A40" s="244">
        <v>17</v>
      </c>
      <c r="B40" s="322" t="s">
        <v>830</v>
      </c>
      <c r="C40" s="322"/>
      <c r="D40" s="327"/>
      <c r="E40" s="327"/>
      <c r="F40" s="327"/>
      <c r="G40" s="328"/>
      <c r="H40" s="328"/>
      <c r="I40" s="328"/>
      <c r="J40" s="328"/>
      <c r="K40" s="328"/>
      <c r="L40" s="327"/>
    </row>
    <row r="41" spans="1:12" s="301" customFormat="1">
      <c r="A41" s="244">
        <v>18</v>
      </c>
      <c r="B41" s="322" t="s">
        <v>824</v>
      </c>
      <c r="C41" s="322"/>
      <c r="D41" s="327"/>
      <c r="E41" s="327"/>
      <c r="F41" s="327"/>
      <c r="G41" s="328"/>
      <c r="H41" s="328"/>
      <c r="I41" s="328"/>
      <c r="J41" s="328"/>
      <c r="K41" s="328"/>
      <c r="L41" s="327"/>
    </row>
    <row r="42" spans="1:12" s="108" customFormat="1">
      <c r="A42" s="301"/>
      <c r="B42" s="99"/>
      <c r="C42" s="301"/>
      <c r="D42" s="329"/>
      <c r="E42" s="329"/>
      <c r="F42" s="329"/>
      <c r="G42" s="329"/>
      <c r="H42" s="329"/>
      <c r="I42" s="329"/>
      <c r="J42" s="329"/>
      <c r="K42" s="329"/>
      <c r="L42" s="329"/>
    </row>
    <row r="43" spans="1:12" s="108" customFormat="1">
      <c r="A43" s="244">
        <v>19</v>
      </c>
      <c r="B43" s="330" t="s">
        <v>831</v>
      </c>
      <c r="C43" s="301"/>
      <c r="D43" s="44">
        <f t="shared" ref="D43:L43" si="0">IF(CHOICE=PRIMARY_NII,(D10*D27+D12*D29+D13*D30+D14*D31+D15*D32+D16*D33+D18*D35+D19*D36+D20*D37+D21*D38+D22*D39+D23*D40+D24*D41)/4,(D10*D27 + D11*D28 + D14*D31 + D15*D32 + D16*D33 + D17*D34 + D22*D39 + D23*D40 + D24*D41)/4)</f>
        <v>0</v>
      </c>
      <c r="E43" s="44">
        <f t="shared" si="0"/>
        <v>0</v>
      </c>
      <c r="F43" s="44">
        <f t="shared" si="0"/>
        <v>0</v>
      </c>
      <c r="G43" s="44">
        <f t="shared" si="0"/>
        <v>0</v>
      </c>
      <c r="H43" s="44">
        <f t="shared" si="0"/>
        <v>0</v>
      </c>
      <c r="I43" s="44">
        <f t="shared" si="0"/>
        <v>0</v>
      </c>
      <c r="J43" s="44">
        <f t="shared" si="0"/>
        <v>0</v>
      </c>
      <c r="K43" s="44">
        <f t="shared" si="0"/>
        <v>0</v>
      </c>
      <c r="L43" s="44">
        <f t="shared" si="0"/>
        <v>0</v>
      </c>
    </row>
    <row r="44" spans="1:12" s="108" customFormat="1">
      <c r="A44" s="244">
        <v>20</v>
      </c>
      <c r="B44" s="330" t="s">
        <v>832</v>
      </c>
      <c r="C44" s="301"/>
      <c r="D44" s="254"/>
      <c r="E44" s="254"/>
      <c r="F44" s="254"/>
      <c r="G44" s="299"/>
      <c r="H44" s="299"/>
      <c r="I44" s="299"/>
      <c r="J44" s="299"/>
      <c r="K44" s="254"/>
      <c r="L44" s="254"/>
    </row>
    <row r="45" spans="1:12" s="108" customFormat="1">
      <c r="A45" s="301"/>
      <c r="B45" s="99"/>
      <c r="C45" s="301"/>
      <c r="D45" s="329"/>
      <c r="E45" s="329"/>
      <c r="F45" s="329"/>
      <c r="G45" s="329"/>
      <c r="H45" s="329"/>
      <c r="I45" s="329"/>
      <c r="J45" s="329"/>
      <c r="K45" s="329"/>
      <c r="L45" s="329"/>
    </row>
    <row r="46" spans="1:12" s="108" customFormat="1">
      <c r="A46" s="331">
        <v>21</v>
      </c>
      <c r="B46" s="261" t="s">
        <v>833</v>
      </c>
      <c r="C46" s="332"/>
      <c r="D46" s="263">
        <f>D43+D44</f>
        <v>0</v>
      </c>
      <c r="E46" s="263">
        <f t="shared" ref="E46:L46" si="1">E43+E44</f>
        <v>0</v>
      </c>
      <c r="F46" s="263">
        <f t="shared" si="1"/>
        <v>0</v>
      </c>
      <c r="G46" s="263">
        <f t="shared" si="1"/>
        <v>0</v>
      </c>
      <c r="H46" s="263">
        <f>H43+H44</f>
        <v>0</v>
      </c>
      <c r="I46" s="263">
        <f t="shared" si="1"/>
        <v>0</v>
      </c>
      <c r="J46" s="263">
        <f t="shared" si="1"/>
        <v>0</v>
      </c>
      <c r="K46" s="263">
        <f t="shared" si="1"/>
        <v>0</v>
      </c>
      <c r="L46" s="263">
        <f t="shared" si="1"/>
        <v>0</v>
      </c>
    </row>
    <row r="47" spans="1:12" s="108" customFormat="1">
      <c r="A47" s="301"/>
      <c r="B47" s="330"/>
      <c r="C47" s="333"/>
      <c r="D47" s="334"/>
      <c r="E47" s="334"/>
      <c r="F47" s="334"/>
      <c r="G47" s="334"/>
      <c r="H47" s="334"/>
      <c r="I47" s="334"/>
      <c r="J47" s="334"/>
      <c r="K47" s="334"/>
      <c r="L47" s="334"/>
    </row>
    <row r="48" spans="1:12" s="108" customFormat="1">
      <c r="A48" s="244"/>
      <c r="B48" s="243" t="s">
        <v>834</v>
      </c>
      <c r="C48" s="285"/>
      <c r="D48" s="334"/>
      <c r="E48" s="334"/>
      <c r="F48" s="334"/>
      <c r="G48" s="334"/>
      <c r="H48" s="334"/>
      <c r="I48" s="334"/>
      <c r="J48" s="334"/>
      <c r="K48" s="334"/>
      <c r="L48" s="334"/>
    </row>
    <row r="49" spans="1:12" s="301" customFormat="1">
      <c r="A49" s="244">
        <v>22</v>
      </c>
      <c r="B49" s="335" t="s">
        <v>835</v>
      </c>
      <c r="C49" s="336"/>
      <c r="D49" s="299"/>
      <c r="E49" s="299"/>
      <c r="F49" s="299"/>
      <c r="G49" s="299"/>
      <c r="H49" s="299"/>
      <c r="I49" s="299"/>
      <c r="J49" s="299"/>
      <c r="K49" s="299"/>
      <c r="L49" s="299"/>
    </row>
    <row r="50" spans="1:12" s="108" customFormat="1">
      <c r="A50" s="244" t="s">
        <v>836</v>
      </c>
      <c r="B50" s="251" t="s">
        <v>837</v>
      </c>
      <c r="C50" s="251"/>
      <c r="D50" s="299"/>
      <c r="E50" s="299"/>
      <c r="F50" s="299"/>
      <c r="G50" s="299"/>
      <c r="H50" s="299"/>
      <c r="I50" s="299"/>
      <c r="J50" s="299"/>
      <c r="K50" s="299"/>
      <c r="L50" s="299"/>
    </row>
    <row r="51" spans="1:12" s="108" customFormat="1">
      <c r="A51" s="244" t="s">
        <v>838</v>
      </c>
      <c r="B51" s="251" t="s">
        <v>839</v>
      </c>
      <c r="C51" s="251"/>
      <c r="D51" s="299"/>
      <c r="E51" s="299"/>
      <c r="F51" s="299"/>
      <c r="G51" s="299"/>
      <c r="H51" s="299"/>
      <c r="I51" s="299"/>
      <c r="J51" s="299"/>
      <c r="K51" s="299"/>
      <c r="L51" s="299"/>
    </row>
    <row r="52" spans="1:12" s="108" customFormat="1">
      <c r="A52" s="244" t="s">
        <v>840</v>
      </c>
      <c r="B52" s="251" t="s">
        <v>841</v>
      </c>
      <c r="C52" s="251"/>
      <c r="D52" s="254"/>
      <c r="E52" s="254"/>
      <c r="F52" s="254"/>
      <c r="G52" s="254"/>
      <c r="H52" s="254"/>
      <c r="I52" s="254"/>
      <c r="J52" s="254"/>
      <c r="K52" s="254"/>
      <c r="L52" s="254"/>
    </row>
    <row r="53" spans="1:12" s="108" customFormat="1">
      <c r="A53" s="244" t="s">
        <v>842</v>
      </c>
      <c r="B53" s="251" t="s">
        <v>843</v>
      </c>
      <c r="C53" s="251"/>
      <c r="D53" s="254"/>
      <c r="E53" s="254"/>
      <c r="F53" s="254"/>
      <c r="G53" s="254"/>
      <c r="H53" s="254"/>
      <c r="I53" s="254"/>
      <c r="J53" s="254"/>
      <c r="K53" s="254"/>
      <c r="L53" s="254"/>
    </row>
    <row r="54" spans="1:12" s="108" customFormat="1">
      <c r="A54" s="244" t="s">
        <v>844</v>
      </c>
      <c r="B54" s="251" t="s">
        <v>845</v>
      </c>
      <c r="C54" s="251"/>
      <c r="D54" s="254"/>
      <c r="E54" s="254"/>
      <c r="F54" s="254"/>
      <c r="G54" s="254"/>
      <c r="H54" s="254"/>
      <c r="I54" s="254"/>
      <c r="J54" s="254"/>
      <c r="K54" s="254"/>
      <c r="L54" s="254"/>
    </row>
    <row r="55" spans="1:12" s="108" customFormat="1">
      <c r="A55" s="244">
        <v>23</v>
      </c>
      <c r="B55" s="335" t="s">
        <v>846</v>
      </c>
      <c r="C55" s="336"/>
      <c r="D55" s="299"/>
      <c r="E55" s="299"/>
      <c r="F55" s="299"/>
      <c r="G55" s="299"/>
      <c r="H55" s="299"/>
      <c r="I55" s="299"/>
      <c r="J55" s="299"/>
      <c r="K55" s="299"/>
      <c r="L55" s="299"/>
    </row>
    <row r="56" spans="1:12" s="108" customFormat="1">
      <c r="A56" s="244" t="s">
        <v>847</v>
      </c>
      <c r="B56" s="251" t="s">
        <v>848</v>
      </c>
      <c r="C56" s="251"/>
      <c r="D56" s="299"/>
      <c r="E56" s="299"/>
      <c r="F56" s="299"/>
      <c r="G56" s="299"/>
      <c r="H56" s="299"/>
      <c r="I56" s="299"/>
      <c r="J56" s="299"/>
      <c r="K56" s="299"/>
      <c r="L56" s="299"/>
    </row>
    <row r="57" spans="1:12" s="108" customFormat="1">
      <c r="A57" s="244" t="s">
        <v>849</v>
      </c>
      <c r="B57" s="251" t="s">
        <v>850</v>
      </c>
      <c r="C57" s="251"/>
      <c r="D57" s="299"/>
      <c r="E57" s="299"/>
      <c r="F57" s="299"/>
      <c r="G57" s="299"/>
      <c r="H57" s="299"/>
      <c r="I57" s="299"/>
      <c r="J57" s="299"/>
      <c r="K57" s="299"/>
      <c r="L57" s="299"/>
    </row>
    <row r="58" spans="1:12" s="301" customFormat="1">
      <c r="A58" s="244">
        <v>24</v>
      </c>
      <c r="B58" s="335" t="s">
        <v>851</v>
      </c>
      <c r="C58" s="336"/>
      <c r="D58" s="299"/>
      <c r="E58" s="299"/>
      <c r="F58" s="299"/>
      <c r="G58" s="299"/>
      <c r="H58" s="299"/>
      <c r="I58" s="299"/>
      <c r="J58" s="299"/>
      <c r="K58" s="299"/>
      <c r="L58" s="299"/>
    </row>
    <row r="59" spans="1:12" s="108" customFormat="1">
      <c r="A59" s="244" t="s">
        <v>852</v>
      </c>
      <c r="B59" s="251" t="s">
        <v>853</v>
      </c>
      <c r="C59" s="251"/>
      <c r="D59" s="299"/>
      <c r="E59" s="254"/>
      <c r="F59" s="254"/>
      <c r="G59" s="254"/>
      <c r="H59" s="254"/>
      <c r="I59" s="254"/>
      <c r="J59" s="254"/>
      <c r="K59" s="254"/>
      <c r="L59" s="254"/>
    </row>
    <row r="60" spans="1:12" s="301" customFormat="1">
      <c r="A60" s="244" t="s">
        <v>854</v>
      </c>
      <c r="B60" s="251" t="s">
        <v>855</v>
      </c>
      <c r="C60" s="251"/>
      <c r="D60" s="299"/>
      <c r="E60" s="254"/>
      <c r="F60" s="254"/>
      <c r="G60" s="254"/>
      <c r="H60" s="254"/>
      <c r="I60" s="254"/>
      <c r="J60" s="254"/>
      <c r="K60" s="254"/>
      <c r="L60" s="254"/>
    </row>
    <row r="61" spans="1:12" s="301" customFormat="1">
      <c r="A61" s="244" t="s">
        <v>856</v>
      </c>
      <c r="B61" s="251" t="s">
        <v>857</v>
      </c>
      <c r="C61" s="251"/>
      <c r="D61" s="254"/>
      <c r="E61" s="254"/>
      <c r="F61" s="254"/>
      <c r="G61" s="254"/>
      <c r="H61" s="254"/>
      <c r="I61" s="254"/>
      <c r="J61" s="254"/>
      <c r="K61" s="254"/>
      <c r="L61" s="254"/>
    </row>
    <row r="62" spans="1:12" s="108" customFormat="1">
      <c r="A62" s="244">
        <v>25</v>
      </c>
      <c r="B62" s="335" t="s">
        <v>397</v>
      </c>
      <c r="C62" s="336"/>
      <c r="D62" s="254"/>
      <c r="E62" s="254"/>
      <c r="F62" s="254"/>
      <c r="G62" s="254"/>
      <c r="H62" s="254"/>
      <c r="I62" s="254"/>
      <c r="J62" s="254"/>
      <c r="K62" s="254"/>
      <c r="L62" s="254"/>
    </row>
    <row r="63" spans="1:12" s="108" customFormat="1" ht="45">
      <c r="A63" s="244">
        <v>26</v>
      </c>
      <c r="B63" s="335" t="s">
        <v>858</v>
      </c>
      <c r="C63" s="336"/>
      <c r="D63" s="254"/>
      <c r="E63" s="254"/>
      <c r="F63" s="254"/>
      <c r="G63" s="254"/>
      <c r="H63" s="254"/>
      <c r="I63" s="254"/>
      <c r="J63" s="254"/>
      <c r="K63" s="254"/>
      <c r="L63" s="254"/>
    </row>
    <row r="64" spans="1:12" s="108" customFormat="1">
      <c r="A64" s="244">
        <v>27</v>
      </c>
      <c r="B64" s="335" t="s">
        <v>859</v>
      </c>
      <c r="C64" s="336"/>
      <c r="D64" s="254"/>
      <c r="E64" s="254"/>
      <c r="F64" s="254"/>
      <c r="G64" s="254"/>
      <c r="H64" s="254"/>
      <c r="I64" s="254"/>
      <c r="J64" s="254"/>
      <c r="K64" s="254"/>
      <c r="L64" s="254"/>
    </row>
    <row r="65" spans="1:12" s="273" customFormat="1">
      <c r="A65" s="244"/>
      <c r="B65" s="337"/>
      <c r="C65" s="338"/>
      <c r="D65" s="95"/>
      <c r="E65" s="95"/>
      <c r="F65" s="95"/>
      <c r="G65" s="95"/>
      <c r="H65" s="95"/>
      <c r="I65" s="95"/>
      <c r="J65" s="95"/>
      <c r="K65" s="95"/>
      <c r="L65" s="95"/>
    </row>
    <row r="66" spans="1:12" s="273" customFormat="1">
      <c r="A66" s="244"/>
      <c r="B66" s="339" t="s">
        <v>860</v>
      </c>
      <c r="C66" s="340"/>
      <c r="D66" s="95"/>
      <c r="E66" s="95"/>
      <c r="F66" s="95"/>
      <c r="G66" s="95"/>
      <c r="H66" s="95"/>
      <c r="I66" s="95"/>
      <c r="J66" s="95"/>
      <c r="K66" s="95"/>
      <c r="L66" s="95"/>
    </row>
    <row r="67" spans="1:12" s="301" customFormat="1">
      <c r="A67" s="244">
        <v>28</v>
      </c>
      <c r="B67" s="335" t="s">
        <v>835</v>
      </c>
      <c r="C67" s="336"/>
      <c r="D67" s="341"/>
      <c r="E67" s="341"/>
      <c r="F67" s="341"/>
      <c r="G67" s="341"/>
      <c r="H67" s="341"/>
      <c r="I67" s="341"/>
      <c r="J67" s="341"/>
      <c r="K67" s="341"/>
      <c r="L67" s="341"/>
    </row>
    <row r="68" spans="1:12" s="108" customFormat="1">
      <c r="A68" s="244" t="s">
        <v>861</v>
      </c>
      <c r="B68" s="251" t="s">
        <v>837</v>
      </c>
      <c r="C68" s="251"/>
      <c r="D68" s="342"/>
      <c r="E68" s="342"/>
      <c r="F68" s="342"/>
      <c r="G68" s="342"/>
      <c r="H68" s="342"/>
      <c r="I68" s="342"/>
      <c r="J68" s="342"/>
      <c r="K68" s="342"/>
      <c r="L68" s="342"/>
    </row>
    <row r="69" spans="1:12" s="108" customFormat="1">
      <c r="A69" s="244" t="s">
        <v>862</v>
      </c>
      <c r="B69" s="251" t="s">
        <v>839</v>
      </c>
      <c r="C69" s="251"/>
      <c r="D69" s="342"/>
      <c r="E69" s="342"/>
      <c r="F69" s="342"/>
      <c r="G69" s="342"/>
      <c r="H69" s="342"/>
      <c r="I69" s="342"/>
      <c r="J69" s="342"/>
      <c r="K69" s="342"/>
      <c r="L69" s="342"/>
    </row>
    <row r="70" spans="1:12" s="108" customFormat="1">
      <c r="A70" s="244" t="s">
        <v>863</v>
      </c>
      <c r="B70" s="251" t="s">
        <v>841</v>
      </c>
      <c r="C70" s="251"/>
      <c r="D70" s="342"/>
      <c r="E70" s="342"/>
      <c r="F70" s="342"/>
      <c r="G70" s="342"/>
      <c r="H70" s="342"/>
      <c r="I70" s="342"/>
      <c r="J70" s="342"/>
      <c r="K70" s="342"/>
      <c r="L70" s="342"/>
    </row>
    <row r="71" spans="1:12" s="108" customFormat="1" ht="30">
      <c r="A71" s="244" t="s">
        <v>864</v>
      </c>
      <c r="B71" s="343" t="s">
        <v>865</v>
      </c>
      <c r="C71" s="251"/>
      <c r="D71" s="342"/>
      <c r="E71" s="342"/>
      <c r="F71" s="342"/>
      <c r="G71" s="342"/>
      <c r="H71" s="342"/>
      <c r="I71" s="342"/>
      <c r="J71" s="342"/>
      <c r="K71" s="342"/>
      <c r="L71" s="342"/>
    </row>
    <row r="72" spans="1:12" s="108" customFormat="1">
      <c r="A72" s="244" t="s">
        <v>866</v>
      </c>
      <c r="B72" s="251" t="s">
        <v>845</v>
      </c>
      <c r="C72" s="251"/>
      <c r="D72" s="342"/>
      <c r="E72" s="342"/>
      <c r="F72" s="342"/>
      <c r="G72" s="342"/>
      <c r="H72" s="342"/>
      <c r="I72" s="342"/>
      <c r="J72" s="342"/>
      <c r="K72" s="342"/>
      <c r="L72" s="342"/>
    </row>
    <row r="73" spans="1:12" s="301" customFormat="1">
      <c r="A73" s="244">
        <v>29</v>
      </c>
      <c r="B73" s="335" t="s">
        <v>846</v>
      </c>
      <c r="C73" s="336"/>
      <c r="D73" s="341"/>
      <c r="E73" s="341"/>
      <c r="F73" s="341"/>
      <c r="G73" s="341"/>
      <c r="H73" s="341"/>
      <c r="I73" s="341"/>
      <c r="J73" s="341"/>
      <c r="K73" s="341"/>
      <c r="L73" s="341"/>
    </row>
    <row r="74" spans="1:12" s="108" customFormat="1">
      <c r="A74" s="244" t="s">
        <v>867</v>
      </c>
      <c r="B74" s="251" t="s">
        <v>848</v>
      </c>
      <c r="C74" s="251"/>
      <c r="D74" s="342"/>
      <c r="E74" s="342"/>
      <c r="F74" s="342"/>
      <c r="G74" s="342"/>
      <c r="H74" s="342"/>
      <c r="I74" s="342"/>
      <c r="J74" s="342"/>
      <c r="K74" s="342"/>
      <c r="L74" s="342"/>
    </row>
    <row r="75" spans="1:12" s="108" customFormat="1">
      <c r="A75" s="244" t="s">
        <v>868</v>
      </c>
      <c r="B75" s="251" t="s">
        <v>850</v>
      </c>
      <c r="C75" s="251"/>
      <c r="D75" s="342"/>
      <c r="E75" s="342"/>
      <c r="F75" s="342"/>
      <c r="G75" s="342"/>
      <c r="H75" s="342"/>
      <c r="I75" s="342"/>
      <c r="J75" s="342"/>
      <c r="K75" s="342"/>
      <c r="L75" s="342"/>
    </row>
    <row r="76" spans="1:12" s="301" customFormat="1">
      <c r="A76" s="244">
        <v>30</v>
      </c>
      <c r="B76" s="335" t="s">
        <v>851</v>
      </c>
      <c r="C76" s="336"/>
      <c r="D76" s="341"/>
      <c r="E76" s="341"/>
      <c r="F76" s="341"/>
      <c r="G76" s="341"/>
      <c r="H76" s="341"/>
      <c r="I76" s="341"/>
      <c r="J76" s="341"/>
      <c r="K76" s="341"/>
      <c r="L76" s="341"/>
    </row>
    <row r="77" spans="1:12" s="108" customFormat="1">
      <c r="A77" s="244" t="s">
        <v>869</v>
      </c>
      <c r="B77" s="251" t="s">
        <v>853</v>
      </c>
      <c r="C77" s="251"/>
      <c r="D77" s="342"/>
      <c r="E77" s="342"/>
      <c r="F77" s="342"/>
      <c r="G77" s="342"/>
      <c r="H77" s="342"/>
      <c r="I77" s="342"/>
      <c r="J77" s="342"/>
      <c r="K77" s="342"/>
      <c r="L77" s="342"/>
    </row>
    <row r="78" spans="1:12" s="301" customFormat="1">
      <c r="A78" s="244" t="s">
        <v>870</v>
      </c>
      <c r="B78" s="251" t="s">
        <v>855</v>
      </c>
      <c r="C78" s="251"/>
      <c r="D78" s="342"/>
      <c r="E78" s="342"/>
      <c r="F78" s="342"/>
      <c r="G78" s="342"/>
      <c r="H78" s="342"/>
      <c r="I78" s="342"/>
      <c r="J78" s="342"/>
      <c r="K78" s="342"/>
      <c r="L78" s="342"/>
    </row>
    <row r="79" spans="1:12" s="301" customFormat="1">
      <c r="A79" s="244" t="s">
        <v>871</v>
      </c>
      <c r="B79" s="251" t="s">
        <v>857</v>
      </c>
      <c r="C79" s="251"/>
      <c r="D79" s="342"/>
      <c r="E79" s="342"/>
      <c r="F79" s="342"/>
      <c r="G79" s="342"/>
      <c r="H79" s="342"/>
      <c r="I79" s="342"/>
      <c r="J79" s="342"/>
      <c r="K79" s="342"/>
      <c r="L79" s="342"/>
    </row>
    <row r="80" spans="1:12" s="108" customFormat="1">
      <c r="A80" s="244">
        <v>31</v>
      </c>
      <c r="B80" s="335" t="s">
        <v>397</v>
      </c>
      <c r="C80" s="336"/>
      <c r="D80" s="342"/>
      <c r="E80" s="342"/>
      <c r="F80" s="342"/>
      <c r="G80" s="342"/>
      <c r="H80" s="342"/>
      <c r="I80" s="342"/>
      <c r="J80" s="342"/>
      <c r="K80" s="342"/>
      <c r="L80" s="342"/>
    </row>
    <row r="81" spans="1:12" s="108" customFormat="1" ht="30">
      <c r="A81" s="244">
        <v>32</v>
      </c>
      <c r="B81" s="335" t="s">
        <v>399</v>
      </c>
      <c r="C81" s="336"/>
      <c r="D81" s="342"/>
      <c r="E81" s="342"/>
      <c r="F81" s="342"/>
      <c r="G81" s="342"/>
      <c r="H81" s="342"/>
      <c r="I81" s="342"/>
      <c r="J81" s="342"/>
      <c r="K81" s="342"/>
      <c r="L81" s="342"/>
    </row>
    <row r="82" spans="1:12" s="108" customFormat="1">
      <c r="A82" s="244">
        <v>33</v>
      </c>
      <c r="B82" s="335" t="s">
        <v>859</v>
      </c>
      <c r="C82" s="336"/>
      <c r="D82" s="342"/>
      <c r="E82" s="342"/>
      <c r="F82" s="342"/>
      <c r="G82" s="342"/>
      <c r="H82" s="342"/>
      <c r="I82" s="342"/>
      <c r="J82" s="342"/>
      <c r="K82" s="342"/>
      <c r="L82" s="342"/>
    </row>
    <row r="83" spans="1:12" s="273" customFormat="1">
      <c r="A83" s="275"/>
      <c r="B83" s="339"/>
      <c r="C83" s="340"/>
      <c r="D83" s="344"/>
      <c r="E83" s="344"/>
      <c r="F83" s="344"/>
      <c r="G83" s="344"/>
      <c r="H83" s="344"/>
      <c r="I83" s="344"/>
      <c r="J83" s="344"/>
      <c r="K83" s="344"/>
      <c r="L83" s="344"/>
    </row>
    <row r="84" spans="1:12" s="108" customFormat="1">
      <c r="A84" s="244">
        <v>34</v>
      </c>
      <c r="B84" s="330" t="s">
        <v>872</v>
      </c>
      <c r="C84" s="301"/>
      <c r="D84" s="44">
        <f t="shared" ref="D84:L84" si="2">IF(CHOICE=PRIMARY_NII,(D50*D68+D51*D69+D52*D70+D53*D71+D54*D72+D56*D74+D57*D75+D59*D77+D60*D78+D61*D79+D62*D80+D63*D81+D64*D82)/4,(D49*D67 + D55*D73 + D58*D76 + D62*D80 + D63*D81 + D64*D82)/4)</f>
        <v>0</v>
      </c>
      <c r="E84" s="44">
        <f t="shared" si="2"/>
        <v>0</v>
      </c>
      <c r="F84" s="44">
        <f t="shared" si="2"/>
        <v>0</v>
      </c>
      <c r="G84" s="44">
        <f t="shared" si="2"/>
        <v>0</v>
      </c>
      <c r="H84" s="44">
        <f t="shared" si="2"/>
        <v>0</v>
      </c>
      <c r="I84" s="44">
        <f t="shared" si="2"/>
        <v>0</v>
      </c>
      <c r="J84" s="44">
        <f t="shared" si="2"/>
        <v>0</v>
      </c>
      <c r="K84" s="44">
        <f t="shared" si="2"/>
        <v>0</v>
      </c>
      <c r="L84" s="44">
        <f t="shared" si="2"/>
        <v>0</v>
      </c>
    </row>
    <row r="85" spans="1:12" s="108" customFormat="1">
      <c r="A85" s="244">
        <v>35</v>
      </c>
      <c r="B85" s="267" t="s">
        <v>873</v>
      </c>
      <c r="C85" s="273"/>
      <c r="D85" s="254"/>
      <c r="E85" s="254"/>
      <c r="F85" s="254"/>
      <c r="G85" s="254"/>
      <c r="H85" s="254"/>
      <c r="I85" s="254"/>
      <c r="J85" s="254"/>
      <c r="K85" s="254"/>
      <c r="L85" s="254"/>
    </row>
    <row r="86" spans="1:12" s="108" customFormat="1">
      <c r="A86" s="301"/>
      <c r="B86" s="99"/>
      <c r="C86" s="301"/>
    </row>
    <row r="87" spans="1:12" s="108" customFormat="1">
      <c r="A87" s="331">
        <v>36</v>
      </c>
      <c r="B87" s="261" t="s">
        <v>874</v>
      </c>
      <c r="C87" s="332"/>
      <c r="D87" s="263">
        <f t="shared" ref="D87:L87" si="3">D84+D85</f>
        <v>0</v>
      </c>
      <c r="E87" s="263">
        <f t="shared" si="3"/>
        <v>0</v>
      </c>
      <c r="F87" s="263">
        <f t="shared" si="3"/>
        <v>0</v>
      </c>
      <c r="G87" s="263">
        <f t="shared" si="3"/>
        <v>0</v>
      </c>
      <c r="H87" s="263">
        <f t="shared" si="3"/>
        <v>0</v>
      </c>
      <c r="I87" s="263">
        <f t="shared" si="3"/>
        <v>0</v>
      </c>
      <c r="J87" s="263">
        <f t="shared" si="3"/>
        <v>0</v>
      </c>
      <c r="K87" s="263">
        <f t="shared" si="3"/>
        <v>0</v>
      </c>
      <c r="L87" s="263">
        <f t="shared" si="3"/>
        <v>0</v>
      </c>
    </row>
    <row r="88" spans="1:12" s="108" customFormat="1">
      <c r="A88" s="273"/>
      <c r="B88" s="267"/>
      <c r="C88" s="180"/>
      <c r="D88" s="345"/>
      <c r="E88" s="345"/>
      <c r="F88" s="345"/>
      <c r="G88" s="345"/>
      <c r="H88" s="345"/>
      <c r="I88" s="345"/>
      <c r="J88" s="345"/>
      <c r="K88" s="345"/>
      <c r="L88" s="345"/>
    </row>
    <row r="89" spans="1:12" s="108" customFormat="1">
      <c r="A89" s="331">
        <v>37</v>
      </c>
      <c r="B89" s="261" t="s">
        <v>875</v>
      </c>
      <c r="C89" s="332"/>
      <c r="D89" s="263">
        <f>D46-D87</f>
        <v>0</v>
      </c>
      <c r="E89" s="263">
        <f t="shared" ref="E89:L89" si="4">E46-E87</f>
        <v>0</v>
      </c>
      <c r="F89" s="263">
        <f t="shared" si="4"/>
        <v>0</v>
      </c>
      <c r="G89" s="263">
        <f t="shared" si="4"/>
        <v>0</v>
      </c>
      <c r="H89" s="263">
        <f t="shared" si="4"/>
        <v>0</v>
      </c>
      <c r="I89" s="263">
        <f t="shared" si="4"/>
        <v>0</v>
      </c>
      <c r="J89" s="263">
        <f t="shared" si="4"/>
        <v>0</v>
      </c>
      <c r="K89" s="263">
        <f t="shared" si="4"/>
        <v>0</v>
      </c>
      <c r="L89" s="263">
        <f t="shared" si="4"/>
        <v>0</v>
      </c>
    </row>
    <row r="90" spans="1:12" s="108" customFormat="1">
      <c r="A90" s="233"/>
      <c r="B90" s="267"/>
      <c r="C90" s="180"/>
      <c r="D90" s="345"/>
      <c r="E90" s="345"/>
      <c r="F90" s="345"/>
      <c r="G90" s="345"/>
      <c r="H90" s="345"/>
      <c r="I90" s="345"/>
      <c r="J90" s="345"/>
      <c r="K90" s="345"/>
      <c r="L90" s="345"/>
    </row>
    <row r="91" spans="1:12" s="301" customFormat="1">
      <c r="A91" s="302" t="s">
        <v>876</v>
      </c>
      <c r="B91" s="303"/>
      <c r="C91" s="304"/>
      <c r="D91" s="304"/>
      <c r="E91" s="304"/>
      <c r="F91" s="88"/>
      <c r="G91" s="88"/>
      <c r="H91" s="88"/>
      <c r="I91" s="88"/>
      <c r="J91" s="88"/>
      <c r="K91" s="88"/>
      <c r="L91" s="88"/>
    </row>
    <row r="92" spans="1:12" s="108" customFormat="1">
      <c r="A92" s="305" t="s">
        <v>776</v>
      </c>
      <c r="B92" s="310" t="s">
        <v>877</v>
      </c>
      <c r="C92" s="301"/>
      <c r="D92" s="301"/>
      <c r="E92" s="301"/>
      <c r="F92" s="301"/>
      <c r="G92" s="301"/>
      <c r="H92" s="301"/>
    </row>
    <row r="93" spans="1:12" s="108" customFormat="1">
      <c r="A93" s="305" t="s">
        <v>778</v>
      </c>
      <c r="B93" s="310" t="s">
        <v>878</v>
      </c>
      <c r="C93" s="301"/>
    </row>
    <row r="94" spans="1:12" s="108" customFormat="1">
      <c r="A94" s="301"/>
      <c r="B94" s="309"/>
      <c r="C94" s="301"/>
      <c r="D94" s="254"/>
      <c r="E94" s="254"/>
      <c r="F94" s="254"/>
      <c r="G94" s="254"/>
      <c r="H94" s="254"/>
      <c r="I94" s="254"/>
      <c r="J94" s="254"/>
      <c r="K94" s="254"/>
      <c r="L94" s="254"/>
    </row>
    <row r="95" spans="1:12" s="108" customFormat="1">
      <c r="A95" s="301"/>
      <c r="B95" s="309"/>
      <c r="C95" s="301"/>
      <c r="D95" s="254"/>
      <c r="E95" s="254"/>
      <c r="F95" s="254"/>
      <c r="G95" s="254"/>
      <c r="H95" s="254"/>
      <c r="I95" s="254"/>
      <c r="J95" s="254"/>
      <c r="K95" s="254"/>
      <c r="L95" s="254"/>
    </row>
    <row r="96" spans="1:12" s="108" customFormat="1">
      <c r="A96" s="301"/>
      <c r="B96" s="309"/>
      <c r="C96" s="301"/>
      <c r="D96" s="254"/>
      <c r="E96" s="254"/>
      <c r="F96" s="254"/>
      <c r="G96" s="254"/>
      <c r="H96" s="254"/>
      <c r="I96" s="254"/>
      <c r="J96" s="254"/>
      <c r="K96" s="254"/>
      <c r="L96" s="254"/>
    </row>
    <row r="97" spans="1:12" s="108" customFormat="1">
      <c r="A97" s="305" t="s">
        <v>782</v>
      </c>
      <c r="B97" s="310" t="s">
        <v>879</v>
      </c>
      <c r="C97" s="301"/>
    </row>
    <row r="98" spans="1:12" s="108" customFormat="1">
      <c r="A98" s="301"/>
      <c r="B98" s="309"/>
      <c r="C98" s="301"/>
      <c r="D98" s="254"/>
      <c r="E98" s="254"/>
      <c r="F98" s="254"/>
      <c r="G98" s="254"/>
      <c r="H98" s="254"/>
      <c r="I98" s="254"/>
      <c r="J98" s="254"/>
      <c r="K98" s="254"/>
      <c r="L98" s="254"/>
    </row>
    <row r="99" spans="1:12" s="108" customFormat="1">
      <c r="A99" s="301"/>
      <c r="B99" s="309"/>
      <c r="C99" s="301"/>
      <c r="D99" s="254"/>
      <c r="E99" s="254"/>
      <c r="F99" s="254"/>
      <c r="G99" s="254"/>
      <c r="H99" s="254"/>
      <c r="I99" s="254"/>
      <c r="J99" s="254"/>
      <c r="K99" s="254"/>
      <c r="L99" s="254"/>
    </row>
    <row r="100" spans="1:12" s="108" customFormat="1">
      <c r="A100" s="301"/>
      <c r="B100" s="309"/>
      <c r="C100" s="301"/>
      <c r="D100" s="254"/>
      <c r="E100" s="254"/>
      <c r="F100" s="254"/>
      <c r="G100" s="254"/>
      <c r="H100" s="254"/>
      <c r="I100" s="254"/>
      <c r="J100" s="254"/>
      <c r="K100" s="254"/>
      <c r="L100" s="254"/>
    </row>
    <row r="101" spans="1:12" s="108" customFormat="1">
      <c r="A101" s="305" t="s">
        <v>784</v>
      </c>
      <c r="B101" s="83" t="s">
        <v>880</v>
      </c>
      <c r="C101" s="301"/>
    </row>
    <row r="102" spans="1:12" s="108" customFormat="1">
      <c r="A102" s="311" t="s">
        <v>786</v>
      </c>
      <c r="B102" s="99" t="s">
        <v>791</v>
      </c>
      <c r="C102" s="301"/>
    </row>
    <row r="103" spans="1:12" s="108" customFormat="1">
      <c r="A103" s="301"/>
      <c r="B103" s="99"/>
      <c r="C103" s="301"/>
    </row>
    <row r="104" spans="1:12" s="108" customFormat="1">
      <c r="A104" s="301"/>
      <c r="B104" s="99"/>
      <c r="C104" s="301"/>
    </row>
  </sheetData>
  <mergeCells count="6">
    <mergeCell ref="E8:H8"/>
    <mergeCell ref="I8:L8"/>
    <mergeCell ref="B1:L1"/>
    <mergeCell ref="B2:L2"/>
    <mergeCell ref="B5:D5"/>
    <mergeCell ref="B6:D6"/>
  </mergeCells>
  <phoneticPr fontId="34" type="noConversion"/>
  <printOptions horizontalCentered="1"/>
  <pageMargins left="0.45" right="0.7" top="0.75" bottom="0.75" header="0.3" footer="0.3"/>
  <pageSetup scale="62" fitToHeight="2" orientation="landscape" r:id="rId1"/>
  <headerFooter>
    <oddFooter>&amp;C&amp;P&amp;R&amp;A</oddFooter>
  </headerFooter>
</worksheet>
</file>

<file path=xl/worksheets/sheet21.xml><?xml version="1.0" encoding="utf-8"?>
<worksheet xmlns="http://schemas.openxmlformats.org/spreadsheetml/2006/main" xmlns:r="http://schemas.openxmlformats.org/officeDocument/2006/relationships">
  <sheetPr>
    <pageSetUpPr fitToPage="1"/>
  </sheetPr>
  <dimension ref="A1:U176"/>
  <sheetViews>
    <sheetView topLeftCell="A31" workbookViewId="0">
      <selection activeCell="B6" sqref="B6"/>
    </sheetView>
  </sheetViews>
  <sheetFormatPr defaultRowHeight="15"/>
  <cols>
    <col min="1" max="1" width="4.140625" style="301" customWidth="1"/>
    <col min="2" max="2" width="75.140625" style="99" customWidth="1"/>
    <col min="3" max="3" width="20.140625" style="99" bestFit="1" customWidth="1"/>
    <col min="4" max="4" width="6.42578125" style="99" customWidth="1"/>
    <col min="5" max="5" width="5.5703125" style="108" customWidth="1"/>
    <col min="6" max="6" width="3.42578125" style="108" customWidth="1"/>
    <col min="7" max="7" width="14.85546875" style="301" customWidth="1"/>
    <col min="8" max="8" width="14.7109375" style="301" customWidth="1"/>
    <col min="9" max="9" width="13.85546875" style="301" customWidth="1"/>
    <col min="10" max="14" width="12.7109375" style="301" customWidth="1"/>
    <col min="15" max="15" width="12.7109375" style="108" customWidth="1"/>
    <col min="16" max="16" width="3.42578125" style="108" customWidth="1"/>
    <col min="17" max="18" width="12.7109375" style="108" customWidth="1"/>
    <col min="19" max="16384" width="9.140625" style="108"/>
  </cols>
  <sheetData>
    <row r="1" spans="1:18" ht="18.75">
      <c r="A1" s="235"/>
      <c r="B1" s="627" t="str">
        <f ca="1">'Summary Submission Cover Sheet'!$D$15&amp;" "&amp;"PPNR Metrics Worksheet:"&amp;'Summary Submission Cover Sheet'!$D$12&amp;" in "&amp;'Summary Submission Cover Sheet'!B20</f>
        <v>Bank PPNR Metrics Worksheet: in Baseline</v>
      </c>
      <c r="C1" s="627"/>
      <c r="D1" s="627"/>
      <c r="E1" s="627"/>
      <c r="F1" s="627"/>
      <c r="G1" s="627"/>
      <c r="H1" s="627"/>
      <c r="I1" s="627"/>
      <c r="J1" s="627"/>
      <c r="K1" s="627"/>
      <c r="L1" s="627"/>
      <c r="M1" s="627"/>
      <c r="N1" s="627"/>
      <c r="O1" s="627"/>
      <c r="P1" s="627"/>
      <c r="Q1" s="627"/>
    </row>
    <row r="2" spans="1:18">
      <c r="B2" s="310" t="s">
        <v>806</v>
      </c>
      <c r="C2" s="310"/>
      <c r="D2" s="310"/>
      <c r="E2" s="320"/>
      <c r="F2" s="320"/>
      <c r="G2" s="321"/>
      <c r="H2" s="321"/>
      <c r="I2" s="321"/>
      <c r="J2" s="321"/>
      <c r="K2" s="321"/>
      <c r="L2" s="321"/>
      <c r="M2" s="321"/>
      <c r="N2" s="321"/>
    </row>
    <row r="3" spans="1:18">
      <c r="B3" s="236" t="s">
        <v>673</v>
      </c>
      <c r="C3" s="310"/>
      <c r="D3" s="310"/>
      <c r="E3" s="320"/>
      <c r="F3" s="320"/>
      <c r="G3" s="321"/>
      <c r="H3" s="321"/>
      <c r="I3" s="321"/>
      <c r="J3" s="321"/>
      <c r="K3" s="321"/>
      <c r="L3" s="321"/>
      <c r="M3" s="321"/>
      <c r="N3" s="321"/>
    </row>
    <row r="4" spans="1:18">
      <c r="G4" s="639"/>
      <c r="H4" s="639"/>
      <c r="I4" s="639"/>
      <c r="J4" s="639"/>
      <c r="K4" s="639"/>
      <c r="L4" s="639"/>
      <c r="M4" s="639"/>
      <c r="N4" s="639"/>
      <c r="O4" s="639"/>
      <c r="P4" s="234"/>
    </row>
    <row r="5" spans="1:18">
      <c r="G5" s="242" t="s">
        <v>679</v>
      </c>
      <c r="H5" s="633" t="s">
        <v>680</v>
      </c>
      <c r="I5" s="633"/>
      <c r="J5" s="633"/>
      <c r="K5" s="633"/>
      <c r="L5" s="634" t="s">
        <v>681</v>
      </c>
      <c r="M5" s="634"/>
      <c r="N5" s="634"/>
      <c r="O5" s="634"/>
      <c r="P5" s="234"/>
      <c r="Q5" s="574" t="s">
        <v>42</v>
      </c>
      <c r="R5" s="629"/>
    </row>
    <row r="6" spans="1:18">
      <c r="C6" s="241" t="s">
        <v>807</v>
      </c>
      <c r="E6" s="511" t="s">
        <v>43</v>
      </c>
      <c r="F6" s="512"/>
      <c r="G6" s="16" t="s">
        <v>188</v>
      </c>
      <c r="H6" s="16" t="s">
        <v>189</v>
      </c>
      <c r="I6" s="16" t="s">
        <v>190</v>
      </c>
      <c r="J6" s="16" t="s">
        <v>191</v>
      </c>
      <c r="K6" s="16" t="s">
        <v>192</v>
      </c>
      <c r="L6" s="16" t="s">
        <v>669</v>
      </c>
      <c r="M6" s="16" t="s">
        <v>670</v>
      </c>
      <c r="N6" s="16" t="s">
        <v>671</v>
      </c>
      <c r="O6" s="16" t="s">
        <v>672</v>
      </c>
      <c r="P6" s="48"/>
      <c r="Q6" s="16">
        <v>2013</v>
      </c>
      <c r="R6" s="16">
        <v>2014</v>
      </c>
    </row>
    <row r="7" spans="1:18">
      <c r="B7" s="243" t="s">
        <v>44</v>
      </c>
      <c r="C7" s="243"/>
      <c r="D7" s="243"/>
      <c r="E7" s="171"/>
      <c r="F7" s="171"/>
      <c r="G7" s="285"/>
      <c r="H7" s="285"/>
      <c r="I7" s="285"/>
      <c r="J7" s="285"/>
      <c r="K7" s="285"/>
      <c r="L7" s="285"/>
      <c r="M7" s="285"/>
      <c r="N7" s="285"/>
      <c r="P7" s="48"/>
      <c r="Q7" s="16"/>
    </row>
    <row r="8" spans="1:18">
      <c r="A8" s="107"/>
      <c r="B8" s="245" t="s">
        <v>45</v>
      </c>
      <c r="C8" s="245"/>
      <c r="D8" s="245"/>
      <c r="E8" s="246"/>
      <c r="F8" s="246"/>
      <c r="G8" s="95"/>
      <c r="H8" s="95"/>
      <c r="I8" s="95"/>
      <c r="J8" s="95"/>
      <c r="K8" s="95"/>
      <c r="L8" s="95"/>
      <c r="M8" s="95"/>
      <c r="N8" s="95"/>
      <c r="O8" s="95"/>
      <c r="P8" s="3"/>
      <c r="Q8" s="95"/>
    </row>
    <row r="9" spans="1:18">
      <c r="A9" s="107"/>
      <c r="B9" s="251" t="s">
        <v>712</v>
      </c>
      <c r="C9" s="251"/>
      <c r="D9" s="251"/>
      <c r="E9" s="246"/>
      <c r="F9" s="246"/>
      <c r="G9" s="95"/>
      <c r="H9" s="95"/>
      <c r="I9" s="95"/>
      <c r="J9" s="95"/>
      <c r="K9" s="95"/>
      <c r="L9" s="95"/>
      <c r="M9" s="95"/>
      <c r="N9" s="95"/>
      <c r="O9" s="95"/>
      <c r="P9" s="3"/>
      <c r="Q9" s="95"/>
    </row>
    <row r="10" spans="1:18">
      <c r="A10" s="107"/>
      <c r="B10" s="513" t="s">
        <v>207</v>
      </c>
      <c r="C10" s="513"/>
      <c r="D10" s="513"/>
      <c r="E10" s="514"/>
      <c r="F10" s="514"/>
      <c r="G10" s="95"/>
      <c r="H10" s="95"/>
      <c r="I10" s="95"/>
      <c r="J10" s="95"/>
      <c r="K10" s="95"/>
      <c r="L10" s="95"/>
      <c r="M10" s="95"/>
      <c r="N10" s="95"/>
      <c r="O10" s="95"/>
      <c r="P10" s="3"/>
      <c r="Q10" s="95"/>
    </row>
    <row r="11" spans="1:18" s="273" customFormat="1">
      <c r="A11" s="275">
        <v>1</v>
      </c>
      <c r="B11" s="515" t="s">
        <v>46</v>
      </c>
      <c r="C11" s="515"/>
      <c r="D11" s="515"/>
      <c r="E11" s="232" t="s">
        <v>47</v>
      </c>
      <c r="F11" s="516"/>
      <c r="G11" s="517"/>
      <c r="H11" s="517"/>
      <c r="I11" s="517"/>
      <c r="J11" s="517"/>
      <c r="K11" s="517"/>
      <c r="L11" s="517"/>
      <c r="M11" s="517"/>
      <c r="N11" s="517"/>
      <c r="O11" s="517"/>
      <c r="Q11" s="44">
        <f>SUM(H11:K11)</f>
        <v>0</v>
      </c>
      <c r="R11" s="44">
        <f>SUM(L11:O11)</f>
        <v>0</v>
      </c>
    </row>
    <row r="12" spans="1:18" s="273" customFormat="1">
      <c r="A12" s="275">
        <v>2</v>
      </c>
      <c r="B12" s="515" t="s">
        <v>48</v>
      </c>
      <c r="C12" s="515"/>
      <c r="D12" s="515"/>
      <c r="E12" s="232" t="s">
        <v>47</v>
      </c>
      <c r="F12" s="516"/>
      <c r="G12" s="518"/>
      <c r="H12" s="518"/>
      <c r="I12" s="518"/>
      <c r="J12" s="518"/>
      <c r="K12" s="518"/>
      <c r="L12" s="518"/>
      <c r="M12" s="518"/>
      <c r="N12" s="518"/>
      <c r="O12" s="518"/>
      <c r="Q12" s="44">
        <f>SUM(H12:K12)</f>
        <v>0</v>
      </c>
      <c r="R12" s="44">
        <f>SUM(L12:O12)</f>
        <v>0</v>
      </c>
    </row>
    <row r="13" spans="1:18">
      <c r="A13" s="244"/>
      <c r="B13" s="513" t="s">
        <v>49</v>
      </c>
      <c r="C13" s="513"/>
      <c r="D13" s="513"/>
      <c r="E13" s="232"/>
      <c r="F13" s="514"/>
      <c r="G13" s="95"/>
      <c r="H13" s="95"/>
      <c r="I13" s="95"/>
      <c r="J13" s="95"/>
      <c r="K13" s="95"/>
      <c r="L13" s="95"/>
      <c r="M13" s="95"/>
      <c r="N13" s="95"/>
      <c r="O13" s="95"/>
      <c r="P13" s="3"/>
      <c r="Q13" s="95"/>
      <c r="R13" s="95"/>
    </row>
    <row r="14" spans="1:18" s="273" customFormat="1">
      <c r="A14" s="275">
        <v>3</v>
      </c>
      <c r="B14" s="515" t="s">
        <v>50</v>
      </c>
      <c r="C14" s="515"/>
      <c r="D14" s="515"/>
      <c r="E14" s="232" t="s">
        <v>47</v>
      </c>
      <c r="F14" s="516"/>
      <c r="G14" s="517"/>
      <c r="H14" s="517"/>
      <c r="I14" s="517"/>
      <c r="J14" s="517"/>
      <c r="K14" s="517"/>
      <c r="L14" s="517"/>
      <c r="M14" s="517"/>
      <c r="N14" s="517"/>
      <c r="O14" s="517"/>
      <c r="Q14" s="517"/>
      <c r="R14" s="517"/>
    </row>
    <row r="15" spans="1:18" s="273" customFormat="1">
      <c r="A15" s="275">
        <v>4</v>
      </c>
      <c r="B15" s="515" t="s">
        <v>51</v>
      </c>
      <c r="C15" s="515"/>
      <c r="D15" s="515"/>
      <c r="E15" s="232" t="s">
        <v>47</v>
      </c>
      <c r="F15" s="516"/>
      <c r="G15" s="517"/>
      <c r="H15" s="517"/>
      <c r="I15" s="517"/>
      <c r="J15" s="517"/>
      <c r="K15" s="517"/>
      <c r="L15" s="517"/>
      <c r="M15" s="517"/>
      <c r="N15" s="517"/>
      <c r="O15" s="517"/>
      <c r="Q15" s="519">
        <f>SUM(H15:K15)</f>
        <v>0</v>
      </c>
      <c r="R15" s="519">
        <f>SUM(L15:O15)</f>
        <v>0</v>
      </c>
    </row>
    <row r="16" spans="1:18" s="273" customFormat="1">
      <c r="A16" s="275">
        <v>5</v>
      </c>
      <c r="B16" s="515" t="s">
        <v>52</v>
      </c>
      <c r="C16" s="515"/>
      <c r="D16" s="515"/>
      <c r="E16" s="232" t="s">
        <v>47</v>
      </c>
      <c r="F16" s="516"/>
      <c r="G16" s="518"/>
      <c r="H16" s="518"/>
      <c r="I16" s="518"/>
      <c r="J16" s="518"/>
      <c r="K16" s="518"/>
      <c r="L16" s="518"/>
      <c r="M16" s="518"/>
      <c r="N16" s="518"/>
      <c r="O16" s="518"/>
      <c r="Q16" s="44">
        <f>SUM(H16:K16)</f>
        <v>0</v>
      </c>
      <c r="R16" s="44">
        <f>SUM(L16:O16)</f>
        <v>0</v>
      </c>
    </row>
    <row r="17" spans="1:18">
      <c r="A17" s="244"/>
      <c r="B17" s="513" t="s">
        <v>717</v>
      </c>
      <c r="C17" s="513"/>
      <c r="D17" s="513"/>
      <c r="E17" s="232"/>
      <c r="F17" s="514"/>
      <c r="G17" s="51"/>
      <c r="H17" s="51"/>
      <c r="I17" s="51"/>
      <c r="J17" s="51"/>
      <c r="K17" s="51"/>
      <c r="L17" s="51"/>
      <c r="M17" s="51"/>
      <c r="N17" s="51"/>
      <c r="O17" s="51"/>
      <c r="P17" s="520"/>
      <c r="Q17" s="51"/>
      <c r="R17" s="51"/>
    </row>
    <row r="18" spans="1:18" s="273" customFormat="1">
      <c r="A18" s="275">
        <v>6</v>
      </c>
      <c r="B18" s="515" t="s">
        <v>53</v>
      </c>
      <c r="C18" s="515"/>
      <c r="D18" s="515"/>
      <c r="E18" s="232" t="s">
        <v>47</v>
      </c>
      <c r="F18" s="516"/>
      <c r="G18" s="517"/>
      <c r="H18" s="517"/>
      <c r="I18" s="517"/>
      <c r="J18" s="517"/>
      <c r="K18" s="517"/>
      <c r="L18" s="517"/>
      <c r="M18" s="517"/>
      <c r="N18" s="517"/>
      <c r="O18" s="517"/>
      <c r="P18" s="520"/>
      <c r="Q18" s="519">
        <f>SUM(H18:K18)</f>
        <v>0</v>
      </c>
      <c r="R18" s="519">
        <f>SUM(L18:O18)</f>
        <v>0</v>
      </c>
    </row>
    <row r="19" spans="1:18" s="273" customFormat="1">
      <c r="A19" s="275">
        <v>7</v>
      </c>
      <c r="B19" s="515" t="s">
        <v>54</v>
      </c>
      <c r="C19" s="515"/>
      <c r="D19" s="515"/>
      <c r="E19" s="232" t="s">
        <v>47</v>
      </c>
      <c r="F19" s="516"/>
      <c r="G19" s="518"/>
      <c r="H19" s="518"/>
      <c r="I19" s="518"/>
      <c r="J19" s="518"/>
      <c r="K19" s="518"/>
      <c r="L19" s="518"/>
      <c r="M19" s="518"/>
      <c r="N19" s="518"/>
      <c r="O19" s="518"/>
      <c r="P19" s="520"/>
      <c r="Q19" s="44">
        <f>SUM(H19:K19)</f>
        <v>0</v>
      </c>
      <c r="R19" s="44">
        <f>SUM(L19:O19)</f>
        <v>0</v>
      </c>
    </row>
    <row r="20" spans="1:18">
      <c r="A20" s="244"/>
      <c r="B20" s="251" t="s">
        <v>55</v>
      </c>
      <c r="C20" s="251"/>
      <c r="D20" s="251"/>
      <c r="E20" s="232"/>
      <c r="F20" s="514"/>
      <c r="G20" s="51"/>
      <c r="H20" s="51"/>
      <c r="I20" s="51"/>
      <c r="J20" s="51"/>
      <c r="K20" s="51"/>
      <c r="L20" s="51"/>
      <c r="M20" s="51"/>
      <c r="N20" s="51"/>
      <c r="O20" s="51"/>
      <c r="P20" s="520"/>
      <c r="Q20" s="51"/>
      <c r="R20" s="51"/>
    </row>
    <row r="21" spans="1:18" s="273" customFormat="1">
      <c r="A21" s="275">
        <v>8</v>
      </c>
      <c r="B21" s="515" t="s">
        <v>56</v>
      </c>
      <c r="C21" s="515"/>
      <c r="D21" s="515"/>
      <c r="E21" s="232" t="s">
        <v>47</v>
      </c>
      <c r="F21" s="516"/>
      <c r="G21" s="518"/>
      <c r="H21" s="518"/>
      <c r="I21" s="518"/>
      <c r="J21" s="518"/>
      <c r="K21" s="518"/>
      <c r="L21" s="518"/>
      <c r="M21" s="518"/>
      <c r="N21" s="518"/>
      <c r="O21" s="518"/>
      <c r="P21" s="520"/>
      <c r="Q21" s="44">
        <f>SUM(H21:K21)</f>
        <v>0</v>
      </c>
      <c r="R21" s="44">
        <f>SUM(L21:O21)</f>
        <v>0</v>
      </c>
    </row>
    <row r="22" spans="1:18" s="273" customFormat="1">
      <c r="A22" s="275"/>
      <c r="B22" s="276" t="s">
        <v>57</v>
      </c>
      <c r="C22" s="276"/>
      <c r="D22" s="276"/>
      <c r="E22" s="232"/>
      <c r="F22" s="277"/>
      <c r="G22" s="51"/>
      <c r="H22" s="51"/>
      <c r="I22" s="51"/>
      <c r="J22" s="51"/>
      <c r="K22" s="51"/>
      <c r="L22" s="51"/>
      <c r="M22" s="51"/>
      <c r="N22" s="51"/>
      <c r="O22" s="51"/>
      <c r="P22" s="520"/>
      <c r="Q22" s="51"/>
      <c r="R22" s="51"/>
    </row>
    <row r="23" spans="1:18" s="273" customFormat="1">
      <c r="A23" s="275">
        <v>9</v>
      </c>
      <c r="B23" s="515" t="s">
        <v>58</v>
      </c>
      <c r="C23" s="515"/>
      <c r="D23" s="515"/>
      <c r="E23" s="232" t="s">
        <v>47</v>
      </c>
      <c r="F23" s="516"/>
      <c r="G23" s="517"/>
      <c r="H23" s="517"/>
      <c r="I23" s="517"/>
      <c r="J23" s="517"/>
      <c r="K23" s="517"/>
      <c r="L23" s="517"/>
      <c r="M23" s="517"/>
      <c r="N23" s="517"/>
      <c r="O23" s="517"/>
      <c r="P23" s="520"/>
      <c r="Q23" s="519">
        <f>SUM(H23:K23)</f>
        <v>0</v>
      </c>
      <c r="R23" s="519">
        <f>SUM(L23:O23)</f>
        <v>0</v>
      </c>
    </row>
    <row r="24" spans="1:18" s="273" customFormat="1">
      <c r="A24" s="275">
        <v>10</v>
      </c>
      <c r="B24" s="515" t="s">
        <v>59</v>
      </c>
      <c r="C24" s="515"/>
      <c r="D24" s="515"/>
      <c r="E24" s="232" t="s">
        <v>47</v>
      </c>
      <c r="F24" s="516"/>
      <c r="G24" s="518"/>
      <c r="H24" s="518"/>
      <c r="I24" s="518"/>
      <c r="J24" s="518"/>
      <c r="K24" s="518"/>
      <c r="L24" s="518"/>
      <c r="M24" s="518"/>
      <c r="N24" s="518"/>
      <c r="O24" s="518"/>
      <c r="P24" s="520"/>
      <c r="Q24" s="44">
        <f>SUM(H24:K24)</f>
        <v>0</v>
      </c>
      <c r="R24" s="44">
        <f>SUM(L24:O24)</f>
        <v>0</v>
      </c>
    </row>
    <row r="25" spans="1:18">
      <c r="A25" s="244"/>
      <c r="B25" s="513" t="s">
        <v>723</v>
      </c>
      <c r="C25" s="513"/>
      <c r="D25" s="513"/>
      <c r="E25" s="232"/>
      <c r="F25" s="514"/>
      <c r="G25" s="51"/>
      <c r="H25" s="51"/>
      <c r="I25" s="51"/>
      <c r="J25" s="51"/>
      <c r="K25" s="51"/>
      <c r="L25" s="51"/>
      <c r="M25" s="51"/>
      <c r="N25" s="51"/>
      <c r="O25" s="51"/>
      <c r="P25" s="520"/>
      <c r="Q25" s="51"/>
      <c r="R25" s="51"/>
    </row>
    <row r="26" spans="1:18" s="273" customFormat="1">
      <c r="A26" s="233">
        <v>11</v>
      </c>
      <c r="B26" s="515" t="s">
        <v>60</v>
      </c>
      <c r="C26" s="515"/>
      <c r="D26" s="515"/>
      <c r="E26" s="232" t="s">
        <v>61</v>
      </c>
      <c r="F26" s="516"/>
      <c r="G26" s="521"/>
      <c r="H26" s="521"/>
      <c r="I26" s="521"/>
      <c r="J26" s="521"/>
      <c r="K26" s="521"/>
      <c r="L26" s="521"/>
      <c r="M26" s="521"/>
      <c r="N26" s="521"/>
      <c r="O26" s="521"/>
      <c r="P26" s="522"/>
      <c r="Q26" s="517"/>
      <c r="R26" s="521"/>
    </row>
    <row r="27" spans="1:18" s="273" customFormat="1">
      <c r="A27" s="233">
        <v>12</v>
      </c>
      <c r="B27" s="515" t="s">
        <v>62</v>
      </c>
      <c r="C27" s="515"/>
      <c r="D27" s="515"/>
      <c r="E27" s="232" t="s">
        <v>47</v>
      </c>
      <c r="F27" s="516"/>
      <c r="G27" s="517"/>
      <c r="H27" s="517"/>
      <c r="I27" s="517"/>
      <c r="J27" s="517"/>
      <c r="K27" s="517"/>
      <c r="L27" s="517"/>
      <c r="M27" s="517"/>
      <c r="N27" s="517"/>
      <c r="O27" s="517"/>
      <c r="P27" s="520"/>
      <c r="Q27" s="519">
        <f>SUM(H27:K27)</f>
        <v>0</v>
      </c>
      <c r="R27" s="519">
        <f>SUM(L27:O27)</f>
        <v>0</v>
      </c>
    </row>
    <row r="28" spans="1:18" s="273" customFormat="1">
      <c r="A28" s="233">
        <v>13</v>
      </c>
      <c r="B28" s="515" t="s">
        <v>63</v>
      </c>
      <c r="C28" s="515"/>
      <c r="D28" s="515"/>
      <c r="E28" s="232" t="s">
        <v>64</v>
      </c>
      <c r="F28" s="516"/>
      <c r="G28" s="517"/>
      <c r="H28" s="517"/>
      <c r="I28" s="517"/>
      <c r="J28" s="517"/>
      <c r="K28" s="517"/>
      <c r="L28" s="517"/>
      <c r="M28" s="517"/>
      <c r="N28" s="517"/>
      <c r="O28" s="517"/>
      <c r="P28" s="520"/>
      <c r="Q28" s="519">
        <f>SUM(H28:K28)</f>
        <v>0</v>
      </c>
      <c r="R28" s="519">
        <f>SUM(L28:O28)</f>
        <v>0</v>
      </c>
    </row>
    <row r="29" spans="1:18" s="273" customFormat="1">
      <c r="A29" s="233">
        <v>14</v>
      </c>
      <c r="B29" s="515" t="s">
        <v>65</v>
      </c>
      <c r="C29" s="515"/>
      <c r="D29" s="515"/>
      <c r="E29" s="232" t="s">
        <v>61</v>
      </c>
      <c r="F29" s="516"/>
      <c r="G29" s="523"/>
      <c r="H29" s="523"/>
      <c r="I29" s="523"/>
      <c r="J29" s="523"/>
      <c r="K29" s="523"/>
      <c r="L29" s="523"/>
      <c r="M29" s="523"/>
      <c r="N29" s="523"/>
      <c r="O29" s="523"/>
      <c r="P29" s="522"/>
      <c r="Q29" s="518"/>
      <c r="R29" s="523"/>
    </row>
    <row r="30" spans="1:18">
      <c r="A30" s="244"/>
      <c r="B30" s="513" t="s">
        <v>725</v>
      </c>
      <c r="C30" s="513"/>
      <c r="D30" s="513"/>
      <c r="E30" s="232"/>
      <c r="F30" s="514"/>
      <c r="G30" s="51"/>
      <c r="H30" s="51"/>
      <c r="I30" s="51"/>
      <c r="J30" s="51"/>
      <c r="K30" s="51"/>
      <c r="L30" s="51"/>
      <c r="M30" s="51"/>
      <c r="N30" s="51"/>
      <c r="O30" s="51"/>
      <c r="P30" s="520"/>
      <c r="Q30" s="51"/>
      <c r="R30" s="51"/>
    </row>
    <row r="31" spans="1:18" s="273" customFormat="1">
      <c r="A31" s="233">
        <v>15</v>
      </c>
      <c r="B31" s="515" t="s">
        <v>60</v>
      </c>
      <c r="C31" s="515"/>
      <c r="D31" s="515"/>
      <c r="E31" s="232" t="s">
        <v>61</v>
      </c>
      <c r="F31" s="516"/>
      <c r="G31" s="521"/>
      <c r="H31" s="521"/>
      <c r="I31" s="521"/>
      <c r="J31" s="521"/>
      <c r="K31" s="521"/>
      <c r="L31" s="521"/>
      <c r="M31" s="521"/>
      <c r="N31" s="521"/>
      <c r="O31" s="521"/>
      <c r="P31" s="522"/>
      <c r="Q31" s="517"/>
      <c r="R31" s="521"/>
    </row>
    <row r="32" spans="1:18" s="273" customFormat="1">
      <c r="A32" s="233">
        <v>16</v>
      </c>
      <c r="B32" s="515" t="s">
        <v>62</v>
      </c>
      <c r="C32" s="515"/>
      <c r="D32" s="515"/>
      <c r="E32" s="232" t="s">
        <v>47</v>
      </c>
      <c r="F32" s="516"/>
      <c r="G32" s="517"/>
      <c r="H32" s="517"/>
      <c r="I32" s="517"/>
      <c r="J32" s="517"/>
      <c r="K32" s="517"/>
      <c r="L32" s="517"/>
      <c r="M32" s="517"/>
      <c r="N32" s="517"/>
      <c r="O32" s="517"/>
      <c r="P32" s="520"/>
      <c r="Q32" s="519">
        <f>SUM(H32:K32)</f>
        <v>0</v>
      </c>
      <c r="R32" s="519">
        <f>SUM(L32:O32)</f>
        <v>0</v>
      </c>
    </row>
    <row r="33" spans="1:18" s="273" customFormat="1">
      <c r="A33" s="233">
        <v>17</v>
      </c>
      <c r="B33" s="515" t="s">
        <v>65</v>
      </c>
      <c r="C33" s="515"/>
      <c r="D33" s="515"/>
      <c r="E33" s="232" t="s">
        <v>61</v>
      </c>
      <c r="F33" s="516"/>
      <c r="G33" s="523"/>
      <c r="H33" s="523"/>
      <c r="I33" s="523"/>
      <c r="J33" s="523"/>
      <c r="K33" s="523"/>
      <c r="L33" s="523"/>
      <c r="M33" s="523"/>
      <c r="N33" s="523"/>
      <c r="O33" s="523"/>
      <c r="P33" s="522"/>
      <c r="Q33" s="518"/>
      <c r="R33" s="523"/>
    </row>
    <row r="34" spans="1:18">
      <c r="A34" s="244"/>
      <c r="B34" s="513" t="s">
        <v>727</v>
      </c>
      <c r="C34" s="513"/>
      <c r="D34" s="513"/>
      <c r="E34" s="232"/>
      <c r="F34" s="514"/>
      <c r="G34" s="51"/>
      <c r="H34" s="51"/>
      <c r="I34" s="51"/>
      <c r="J34" s="51"/>
      <c r="K34" s="51"/>
      <c r="L34" s="51"/>
      <c r="M34" s="51"/>
      <c r="N34" s="51"/>
      <c r="O34" s="51"/>
      <c r="P34" s="520"/>
      <c r="Q34" s="51"/>
      <c r="R34" s="51"/>
    </row>
    <row r="35" spans="1:18" s="273" customFormat="1">
      <c r="A35" s="233">
        <v>18</v>
      </c>
      <c r="B35" s="515" t="s">
        <v>60</v>
      </c>
      <c r="C35" s="515"/>
      <c r="D35" s="515"/>
      <c r="E35" s="232" t="s">
        <v>61</v>
      </c>
      <c r="F35" s="516"/>
      <c r="G35" s="521"/>
      <c r="H35" s="521"/>
      <c r="I35" s="521"/>
      <c r="J35" s="521"/>
      <c r="K35" s="521"/>
      <c r="L35" s="521"/>
      <c r="M35" s="521"/>
      <c r="N35" s="521"/>
      <c r="O35" s="521"/>
      <c r="P35" s="522"/>
      <c r="Q35" s="517"/>
      <c r="R35" s="521"/>
    </row>
    <row r="36" spans="1:18" s="273" customFormat="1">
      <c r="A36" s="233">
        <v>19</v>
      </c>
      <c r="B36" s="515" t="s">
        <v>62</v>
      </c>
      <c r="C36" s="515"/>
      <c r="D36" s="515"/>
      <c r="E36" s="232" t="s">
        <v>47</v>
      </c>
      <c r="F36" s="516"/>
      <c r="G36" s="517"/>
      <c r="H36" s="517"/>
      <c r="I36" s="517"/>
      <c r="J36" s="517"/>
      <c r="K36" s="517"/>
      <c r="L36" s="517"/>
      <c r="M36" s="517"/>
      <c r="N36" s="517"/>
      <c r="O36" s="517"/>
      <c r="P36" s="520"/>
      <c r="Q36" s="519">
        <f>SUM(H36:K36)</f>
        <v>0</v>
      </c>
      <c r="R36" s="519">
        <f>SUM(L36:O36)</f>
        <v>0</v>
      </c>
    </row>
    <row r="37" spans="1:18" s="273" customFormat="1">
      <c r="A37" s="233">
        <v>20</v>
      </c>
      <c r="B37" s="515" t="s">
        <v>66</v>
      </c>
      <c r="C37" s="515"/>
      <c r="D37" s="515"/>
      <c r="E37" s="232" t="s">
        <v>61</v>
      </c>
      <c r="F37" s="516"/>
      <c r="G37" s="523"/>
      <c r="H37" s="523"/>
      <c r="I37" s="523"/>
      <c r="J37" s="523"/>
      <c r="K37" s="523"/>
      <c r="L37" s="523"/>
      <c r="M37" s="523"/>
      <c r="N37" s="523"/>
      <c r="O37" s="523"/>
      <c r="P37" s="522"/>
      <c r="Q37" s="517"/>
      <c r="R37" s="523"/>
    </row>
    <row r="38" spans="1:18">
      <c r="A38" s="244"/>
      <c r="B38" s="513" t="s">
        <v>729</v>
      </c>
      <c r="C38" s="513"/>
      <c r="D38" s="513"/>
      <c r="E38" s="232"/>
      <c r="F38" s="514"/>
      <c r="G38" s="51"/>
      <c r="H38" s="51"/>
      <c r="I38" s="51"/>
      <c r="J38" s="51"/>
      <c r="K38" s="51"/>
      <c r="L38" s="51"/>
      <c r="M38" s="51"/>
      <c r="N38" s="51"/>
      <c r="O38" s="51"/>
      <c r="P38" s="520"/>
      <c r="Q38" s="524"/>
      <c r="R38" s="51"/>
    </row>
    <row r="39" spans="1:18" s="273" customFormat="1">
      <c r="A39" s="233">
        <v>21</v>
      </c>
      <c r="B39" s="515" t="s">
        <v>67</v>
      </c>
      <c r="C39" s="515"/>
      <c r="D39" s="515"/>
      <c r="E39" s="232" t="s">
        <v>61</v>
      </c>
      <c r="F39" s="516"/>
      <c r="G39" s="521"/>
      <c r="H39" s="521"/>
      <c r="I39" s="521"/>
      <c r="J39" s="521"/>
      <c r="K39" s="521"/>
      <c r="L39" s="521"/>
      <c r="M39" s="521"/>
      <c r="N39" s="521"/>
      <c r="O39" s="521"/>
      <c r="P39" s="522"/>
      <c r="Q39" s="517"/>
      <c r="R39" s="521"/>
    </row>
    <row r="40" spans="1:18" s="273" customFormat="1">
      <c r="A40" s="233">
        <v>22</v>
      </c>
      <c r="B40" s="515" t="s">
        <v>62</v>
      </c>
      <c r="C40" s="515"/>
      <c r="D40" s="515"/>
      <c r="E40" s="232" t="s">
        <v>47</v>
      </c>
      <c r="F40" s="516"/>
      <c r="G40" s="517"/>
      <c r="H40" s="517"/>
      <c r="I40" s="517"/>
      <c r="J40" s="517"/>
      <c r="K40" s="517"/>
      <c r="L40" s="517"/>
      <c r="M40" s="517"/>
      <c r="N40" s="517"/>
      <c r="O40" s="517"/>
      <c r="P40" s="520"/>
      <c r="Q40" s="519">
        <f>SUM(H40:K40)</f>
        <v>0</v>
      </c>
      <c r="R40" s="519">
        <f>SUM(L40:O40)</f>
        <v>0</v>
      </c>
    </row>
    <row r="41" spans="1:18" s="273" customFormat="1">
      <c r="A41" s="233">
        <v>23</v>
      </c>
      <c r="B41" s="525" t="s">
        <v>65</v>
      </c>
      <c r="C41" s="525"/>
      <c r="D41" s="525"/>
      <c r="E41" s="232" t="s">
        <v>61</v>
      </c>
      <c r="F41" s="516"/>
      <c r="G41" s="523"/>
      <c r="H41" s="523"/>
      <c r="I41" s="523"/>
      <c r="J41" s="523"/>
      <c r="K41" s="523"/>
      <c r="L41" s="523"/>
      <c r="M41" s="523"/>
      <c r="N41" s="523"/>
      <c r="O41" s="523"/>
      <c r="P41" s="522"/>
      <c r="Q41" s="518"/>
      <c r="R41" s="523"/>
    </row>
    <row r="42" spans="1:18">
      <c r="A42" s="244"/>
      <c r="B42" s="513" t="s">
        <v>731</v>
      </c>
      <c r="C42" s="513"/>
      <c r="D42" s="513"/>
      <c r="E42" s="232"/>
      <c r="F42" s="514"/>
      <c r="G42" s="51"/>
      <c r="H42" s="51"/>
      <c r="I42" s="51"/>
      <c r="J42" s="51"/>
      <c r="K42" s="51"/>
      <c r="L42" s="51"/>
      <c r="M42" s="51"/>
      <c r="N42" s="51"/>
      <c r="O42" s="51"/>
      <c r="P42" s="520"/>
      <c r="Q42" s="51"/>
      <c r="R42" s="51"/>
    </row>
    <row r="43" spans="1:18" s="273" customFormat="1">
      <c r="A43" s="233">
        <v>24</v>
      </c>
      <c r="B43" s="515" t="s">
        <v>68</v>
      </c>
      <c r="C43" s="515"/>
      <c r="D43" s="515"/>
      <c r="E43" s="232" t="s">
        <v>47</v>
      </c>
      <c r="F43" s="516"/>
      <c r="G43" s="518"/>
      <c r="H43" s="518"/>
      <c r="I43" s="518"/>
      <c r="J43" s="518"/>
      <c r="K43" s="518"/>
      <c r="L43" s="518"/>
      <c r="M43" s="518"/>
      <c r="N43" s="518"/>
      <c r="O43" s="518"/>
      <c r="P43" s="520"/>
      <c r="Q43" s="44">
        <f>K43</f>
        <v>0</v>
      </c>
      <c r="R43" s="44">
        <f>O43</f>
        <v>0</v>
      </c>
    </row>
    <row r="44" spans="1:18">
      <c r="A44" s="235"/>
      <c r="B44" s="280" t="s">
        <v>69</v>
      </c>
      <c r="C44" s="280"/>
      <c r="D44" s="280"/>
      <c r="E44" s="232"/>
      <c r="F44" s="281"/>
      <c r="G44" s="526"/>
      <c r="H44" s="526"/>
      <c r="I44" s="526"/>
      <c r="J44" s="526"/>
      <c r="K44" s="526"/>
      <c r="L44" s="526"/>
      <c r="M44" s="526"/>
      <c r="N44" s="526"/>
      <c r="O44" s="526"/>
      <c r="P44" s="93"/>
      <c r="Q44" s="526"/>
      <c r="R44" s="526"/>
    </row>
    <row r="45" spans="1:18" s="273" customFormat="1">
      <c r="A45" s="233">
        <v>25</v>
      </c>
      <c r="B45" s="515" t="s">
        <v>70</v>
      </c>
      <c r="C45" s="515"/>
      <c r="D45" s="515"/>
      <c r="E45" s="232" t="s">
        <v>47</v>
      </c>
      <c r="F45" s="516"/>
      <c r="G45" s="517"/>
      <c r="H45" s="517"/>
      <c r="I45" s="517"/>
      <c r="J45" s="517"/>
      <c r="K45" s="517"/>
      <c r="L45" s="517"/>
      <c r="M45" s="517"/>
      <c r="N45" s="517"/>
      <c r="O45" s="517"/>
      <c r="P45" s="520"/>
      <c r="Q45" s="519">
        <f>SUM(H45:K45)</f>
        <v>0</v>
      </c>
      <c r="R45" s="519">
        <f>SUM(L45:O45)</f>
        <v>0</v>
      </c>
    </row>
    <row r="46" spans="1:18" s="273" customFormat="1">
      <c r="A46" s="233">
        <v>26</v>
      </c>
      <c r="B46" s="515" t="s">
        <v>58</v>
      </c>
      <c r="C46" s="515"/>
      <c r="D46" s="515"/>
      <c r="E46" s="232" t="s">
        <v>47</v>
      </c>
      <c r="F46" s="516"/>
      <c r="G46" s="517"/>
      <c r="H46" s="517"/>
      <c r="I46" s="517"/>
      <c r="J46" s="517"/>
      <c r="K46" s="517"/>
      <c r="L46" s="517"/>
      <c r="M46" s="517"/>
      <c r="N46" s="517"/>
      <c r="O46" s="517"/>
      <c r="P46" s="520"/>
      <c r="Q46" s="519">
        <f>SUM(H46:K46)</f>
        <v>0</v>
      </c>
      <c r="R46" s="519">
        <f>SUM(L46:O46)</f>
        <v>0</v>
      </c>
    </row>
    <row r="47" spans="1:18" s="273" customFormat="1">
      <c r="A47" s="233">
        <v>27</v>
      </c>
      <c r="B47" s="515" t="s">
        <v>59</v>
      </c>
      <c r="C47" s="515"/>
      <c r="D47" s="515"/>
      <c r="E47" s="232" t="s">
        <v>47</v>
      </c>
      <c r="F47" s="516"/>
      <c r="G47" s="518"/>
      <c r="H47" s="518"/>
      <c r="I47" s="518"/>
      <c r="J47" s="518"/>
      <c r="K47" s="518"/>
      <c r="L47" s="518"/>
      <c r="M47" s="518"/>
      <c r="N47" s="518"/>
      <c r="O47" s="518"/>
      <c r="P47" s="520"/>
      <c r="Q47" s="44">
        <f>SUM(H47:K47)</f>
        <v>0</v>
      </c>
      <c r="R47" s="44">
        <f>SUM(L47:O47)</f>
        <v>0</v>
      </c>
    </row>
    <row r="48" spans="1:18">
      <c r="A48" s="275"/>
      <c r="B48" s="513" t="s">
        <v>734</v>
      </c>
      <c r="C48" s="513"/>
      <c r="D48" s="513"/>
      <c r="E48" s="232"/>
      <c r="F48" s="514"/>
      <c r="G48" s="51"/>
      <c r="H48" s="51"/>
      <c r="I48" s="51"/>
      <c r="J48" s="51"/>
      <c r="K48" s="51"/>
      <c r="L48" s="51"/>
      <c r="M48" s="51"/>
      <c r="N48" s="51"/>
      <c r="O48" s="51"/>
      <c r="P48" s="93"/>
      <c r="Q48" s="51"/>
      <c r="R48" s="51"/>
    </row>
    <row r="49" spans="1:18" s="273" customFormat="1">
      <c r="A49" s="233">
        <v>28</v>
      </c>
      <c r="B49" s="515" t="s">
        <v>71</v>
      </c>
      <c r="C49" s="515"/>
      <c r="D49" s="515"/>
      <c r="E49" s="232" t="s">
        <v>47</v>
      </c>
      <c r="F49" s="516"/>
      <c r="G49" s="517"/>
      <c r="H49" s="517"/>
      <c r="I49" s="517"/>
      <c r="J49" s="517"/>
      <c r="K49" s="517"/>
      <c r="L49" s="517"/>
      <c r="M49" s="517"/>
      <c r="N49" s="517"/>
      <c r="O49" s="517"/>
      <c r="P49" s="520"/>
      <c r="Q49" s="519">
        <f>SUM(H49:K49)</f>
        <v>0</v>
      </c>
      <c r="R49" s="519">
        <f>SUM(L49:O49)</f>
        <v>0</v>
      </c>
    </row>
    <row r="50" spans="1:18" s="273" customFormat="1">
      <c r="A50" s="233">
        <v>29</v>
      </c>
      <c r="B50" s="515" t="s">
        <v>72</v>
      </c>
      <c r="C50" s="515"/>
      <c r="D50" s="515"/>
      <c r="E50" s="232" t="s">
        <v>47</v>
      </c>
      <c r="F50" s="516"/>
      <c r="G50" s="518"/>
      <c r="H50" s="518"/>
      <c r="I50" s="518"/>
      <c r="J50" s="518"/>
      <c r="K50" s="518"/>
      <c r="L50" s="518"/>
      <c r="M50" s="518"/>
      <c r="N50" s="518"/>
      <c r="O50" s="518"/>
      <c r="P50" s="520"/>
      <c r="Q50" s="518"/>
      <c r="R50" s="523"/>
    </row>
    <row r="51" spans="1:18">
      <c r="A51" s="275"/>
      <c r="B51" s="513" t="s">
        <v>736</v>
      </c>
      <c r="C51" s="513"/>
      <c r="D51" s="513"/>
      <c r="E51" s="232"/>
      <c r="F51" s="514"/>
      <c r="G51" s="51"/>
      <c r="H51" s="51"/>
      <c r="I51" s="51"/>
      <c r="J51" s="51"/>
      <c r="K51" s="51"/>
      <c r="L51" s="51"/>
      <c r="M51" s="51"/>
      <c r="N51" s="51"/>
      <c r="O51" s="51"/>
      <c r="P51" s="93"/>
      <c r="Q51" s="51"/>
      <c r="R51" s="51"/>
    </row>
    <row r="52" spans="1:18" s="273" customFormat="1">
      <c r="A52" s="233">
        <v>30</v>
      </c>
      <c r="B52" s="515" t="s">
        <v>71</v>
      </c>
      <c r="C52" s="515"/>
      <c r="D52" s="515"/>
      <c r="E52" s="232" t="s">
        <v>47</v>
      </c>
      <c r="F52" s="516"/>
      <c r="G52" s="517"/>
      <c r="H52" s="517"/>
      <c r="I52" s="517"/>
      <c r="J52" s="517"/>
      <c r="K52" s="517"/>
      <c r="L52" s="517"/>
      <c r="M52" s="517"/>
      <c r="N52" s="517"/>
      <c r="O52" s="517"/>
      <c r="P52" s="520"/>
      <c r="Q52" s="519">
        <f>SUM(H52:K52)</f>
        <v>0</v>
      </c>
      <c r="R52" s="519">
        <f>SUM(L52:O52)</f>
        <v>0</v>
      </c>
    </row>
    <row r="53" spans="1:18" s="273" customFormat="1">
      <c r="A53" s="233">
        <v>31</v>
      </c>
      <c r="B53" s="515" t="s">
        <v>72</v>
      </c>
      <c r="C53" s="515"/>
      <c r="D53" s="515"/>
      <c r="E53" s="232" t="s">
        <v>47</v>
      </c>
      <c r="F53" s="516"/>
      <c r="G53" s="518"/>
      <c r="H53" s="518"/>
      <c r="I53" s="518"/>
      <c r="J53" s="518"/>
      <c r="K53" s="518"/>
      <c r="L53" s="518"/>
      <c r="M53" s="518"/>
      <c r="N53" s="518"/>
      <c r="O53" s="518"/>
      <c r="P53" s="520"/>
      <c r="Q53" s="518"/>
      <c r="R53" s="523"/>
    </row>
    <row r="54" spans="1:18">
      <c r="A54" s="275"/>
      <c r="B54" s="513" t="s">
        <v>738</v>
      </c>
      <c r="C54" s="513"/>
      <c r="D54" s="513"/>
      <c r="E54" s="232"/>
      <c r="F54" s="514"/>
      <c r="G54" s="51"/>
      <c r="H54" s="51"/>
      <c r="I54" s="51"/>
      <c r="J54" s="51"/>
      <c r="K54" s="51"/>
      <c r="L54" s="51"/>
      <c r="M54" s="51"/>
      <c r="N54" s="51"/>
      <c r="O54" s="51"/>
      <c r="P54" s="93"/>
      <c r="Q54" s="51"/>
      <c r="R54" s="51"/>
    </row>
    <row r="55" spans="1:18" s="273" customFormat="1">
      <c r="A55" s="233">
        <v>32</v>
      </c>
      <c r="B55" s="515" t="s">
        <v>71</v>
      </c>
      <c r="C55" s="515"/>
      <c r="D55" s="515"/>
      <c r="E55" s="232" t="s">
        <v>47</v>
      </c>
      <c r="F55" s="516"/>
      <c r="G55" s="517"/>
      <c r="H55" s="517"/>
      <c r="I55" s="517"/>
      <c r="J55" s="517"/>
      <c r="K55" s="517"/>
      <c r="L55" s="517"/>
      <c r="M55" s="517"/>
      <c r="N55" s="517"/>
      <c r="O55" s="517"/>
      <c r="P55" s="520"/>
      <c r="Q55" s="519">
        <f>SUM(H55:K55)</f>
        <v>0</v>
      </c>
      <c r="R55" s="519">
        <f>SUM(L55:O55)</f>
        <v>0</v>
      </c>
    </row>
    <row r="56" spans="1:18" s="273" customFormat="1">
      <c r="A56" s="233">
        <v>33</v>
      </c>
      <c r="B56" s="515" t="s">
        <v>73</v>
      </c>
      <c r="C56" s="515"/>
      <c r="D56" s="515"/>
      <c r="E56" s="232" t="s">
        <v>47</v>
      </c>
      <c r="F56" s="516"/>
      <c r="G56" s="518"/>
      <c r="H56" s="518"/>
      <c r="I56" s="518"/>
      <c r="J56" s="518"/>
      <c r="K56" s="518"/>
      <c r="L56" s="518"/>
      <c r="M56" s="518"/>
      <c r="N56" s="518"/>
      <c r="O56" s="518"/>
      <c r="P56" s="520"/>
      <c r="Q56" s="518"/>
      <c r="R56" s="523"/>
    </row>
    <row r="57" spans="1:18">
      <c r="A57" s="275"/>
      <c r="B57" s="513" t="s">
        <v>740</v>
      </c>
      <c r="C57" s="513"/>
      <c r="D57" s="513"/>
      <c r="E57" s="232"/>
      <c r="F57" s="514"/>
      <c r="G57" s="51"/>
      <c r="H57" s="51"/>
      <c r="I57" s="51"/>
      <c r="J57" s="51"/>
      <c r="K57" s="51"/>
      <c r="L57" s="51"/>
      <c r="M57" s="51"/>
      <c r="N57" s="51"/>
      <c r="O57" s="51"/>
      <c r="P57" s="93"/>
      <c r="Q57" s="51"/>
      <c r="R57" s="51"/>
    </row>
    <row r="58" spans="1:18" s="273" customFormat="1">
      <c r="A58" s="233">
        <v>34</v>
      </c>
      <c r="B58" s="515" t="s">
        <v>74</v>
      </c>
      <c r="C58" s="515"/>
      <c r="D58" s="515"/>
      <c r="E58" s="232" t="s">
        <v>47</v>
      </c>
      <c r="F58" s="516"/>
      <c r="G58" s="517"/>
      <c r="H58" s="517"/>
      <c r="I58" s="517"/>
      <c r="J58" s="517"/>
      <c r="K58" s="517"/>
      <c r="L58" s="517"/>
      <c r="M58" s="517"/>
      <c r="N58" s="517"/>
      <c r="O58" s="517"/>
      <c r="P58" s="520"/>
      <c r="Q58" s="518"/>
      <c r="R58" s="523"/>
    </row>
    <row r="59" spans="1:18" s="273" customFormat="1">
      <c r="A59" s="233">
        <v>35</v>
      </c>
      <c r="B59" s="515" t="s">
        <v>75</v>
      </c>
      <c r="C59" s="515"/>
      <c r="D59" s="515"/>
      <c r="E59" s="232" t="s">
        <v>47</v>
      </c>
      <c r="F59" s="516"/>
      <c r="G59" s="518"/>
      <c r="H59" s="518"/>
      <c r="I59" s="518"/>
      <c r="J59" s="518"/>
      <c r="K59" s="518"/>
      <c r="L59" s="518"/>
      <c r="M59" s="518"/>
      <c r="N59" s="518"/>
      <c r="O59" s="518"/>
      <c r="P59" s="520"/>
      <c r="Q59" s="44">
        <f>SUM(H59:K59)</f>
        <v>0</v>
      </c>
      <c r="R59" s="44">
        <f>SUM(L59:O59)</f>
        <v>0</v>
      </c>
    </row>
    <row r="60" spans="1:18" s="273" customFormat="1">
      <c r="A60" s="233"/>
      <c r="B60" s="276" t="s">
        <v>76</v>
      </c>
      <c r="C60" s="276"/>
      <c r="D60" s="276"/>
      <c r="E60" s="232"/>
      <c r="F60" s="277"/>
      <c r="G60" s="51"/>
      <c r="H60" s="51"/>
      <c r="I60" s="51"/>
      <c r="J60" s="51"/>
      <c r="K60" s="51"/>
      <c r="L60" s="51"/>
      <c r="M60" s="51"/>
      <c r="N60" s="51"/>
      <c r="O60" s="51"/>
      <c r="P60" s="520"/>
      <c r="Q60" s="51"/>
      <c r="R60" s="51"/>
    </row>
    <row r="61" spans="1:18">
      <c r="A61" s="275"/>
      <c r="B61" s="513" t="s">
        <v>742</v>
      </c>
      <c r="C61" s="513"/>
      <c r="D61" s="513"/>
      <c r="E61" s="232"/>
      <c r="F61" s="514"/>
      <c r="G61" s="51"/>
      <c r="H61" s="51"/>
      <c r="I61" s="51"/>
      <c r="J61" s="51"/>
      <c r="K61" s="51"/>
      <c r="L61" s="51"/>
      <c r="M61" s="51"/>
      <c r="N61" s="51"/>
      <c r="O61" s="51"/>
      <c r="P61" s="93"/>
      <c r="Q61" s="51"/>
      <c r="R61" s="51"/>
    </row>
    <row r="62" spans="1:18" s="273" customFormat="1">
      <c r="A62" s="233">
        <v>36</v>
      </c>
      <c r="B62" s="515" t="s">
        <v>77</v>
      </c>
      <c r="C62" s="515"/>
      <c r="D62" s="515"/>
      <c r="E62" s="232" t="s">
        <v>47</v>
      </c>
      <c r="F62" s="516"/>
      <c r="G62" s="519">
        <f>SUM(G63+G64)</f>
        <v>0</v>
      </c>
      <c r="H62" s="519">
        <f t="shared" ref="H62:O62" si="0">SUM(H63+H64)</f>
        <v>0</v>
      </c>
      <c r="I62" s="519">
        <f t="shared" si="0"/>
        <v>0</v>
      </c>
      <c r="J62" s="519">
        <f t="shared" si="0"/>
        <v>0</v>
      </c>
      <c r="K62" s="519">
        <f t="shared" si="0"/>
        <v>0</v>
      </c>
      <c r="L62" s="519">
        <f t="shared" si="0"/>
        <v>0</v>
      </c>
      <c r="M62" s="519">
        <f t="shared" si="0"/>
        <v>0</v>
      </c>
      <c r="N62" s="519">
        <f t="shared" si="0"/>
        <v>0</v>
      </c>
      <c r="O62" s="519">
        <f t="shared" si="0"/>
        <v>0</v>
      </c>
      <c r="P62" s="520"/>
      <c r="Q62" s="519">
        <f>K62</f>
        <v>0</v>
      </c>
      <c r="R62" s="519">
        <f>O62</f>
        <v>0</v>
      </c>
    </row>
    <row r="63" spans="1:18" s="273" customFormat="1">
      <c r="A63" s="233">
        <v>37</v>
      </c>
      <c r="B63" s="515" t="s">
        <v>78</v>
      </c>
      <c r="C63" s="515"/>
      <c r="D63" s="515"/>
      <c r="E63" s="232" t="s">
        <v>47</v>
      </c>
      <c r="F63" s="516"/>
      <c r="G63" s="517"/>
      <c r="H63" s="517"/>
      <c r="I63" s="517"/>
      <c r="J63" s="517"/>
      <c r="K63" s="517"/>
      <c r="L63" s="517"/>
      <c r="M63" s="517"/>
      <c r="N63" s="517"/>
      <c r="O63" s="517"/>
      <c r="P63" s="520"/>
      <c r="Q63" s="519">
        <f>K63</f>
        <v>0</v>
      </c>
      <c r="R63" s="519">
        <f>O63</f>
        <v>0</v>
      </c>
    </row>
    <row r="64" spans="1:18" s="273" customFormat="1">
      <c r="A64" s="233">
        <v>38</v>
      </c>
      <c r="B64" s="515" t="s">
        <v>79</v>
      </c>
      <c r="C64" s="515"/>
      <c r="D64" s="515"/>
      <c r="E64" s="232" t="s">
        <v>47</v>
      </c>
      <c r="F64" s="516"/>
      <c r="G64" s="517"/>
      <c r="H64" s="517"/>
      <c r="I64" s="517"/>
      <c r="J64" s="517"/>
      <c r="K64" s="517"/>
      <c r="L64" s="517"/>
      <c r="M64" s="517"/>
      <c r="N64" s="517"/>
      <c r="O64" s="517"/>
      <c r="P64" s="520"/>
      <c r="Q64" s="519">
        <f>K64</f>
        <v>0</v>
      </c>
      <c r="R64" s="519">
        <f>O64</f>
        <v>0</v>
      </c>
    </row>
    <row r="65" spans="1:21" s="273" customFormat="1">
      <c r="A65" s="233">
        <v>39</v>
      </c>
      <c r="B65" s="515" t="s">
        <v>80</v>
      </c>
      <c r="C65" s="515"/>
      <c r="D65" s="515"/>
      <c r="E65" s="232" t="s">
        <v>47</v>
      </c>
      <c r="F65" s="516"/>
      <c r="G65" s="518"/>
      <c r="H65" s="518"/>
      <c r="I65" s="518"/>
      <c r="J65" s="518"/>
      <c r="K65" s="518"/>
      <c r="L65" s="518"/>
      <c r="M65" s="518"/>
      <c r="N65" s="518"/>
      <c r="O65" s="518"/>
      <c r="P65" s="520"/>
      <c r="Q65" s="44">
        <f>SUM(H65:K65)</f>
        <v>0</v>
      </c>
      <c r="R65" s="44">
        <f>SUM(L65:O65)</f>
        <v>0</v>
      </c>
    </row>
    <row r="66" spans="1:21">
      <c r="A66" s="275"/>
      <c r="B66" s="513" t="s">
        <v>81</v>
      </c>
      <c r="C66" s="513"/>
      <c r="D66" s="513"/>
      <c r="E66" s="232"/>
      <c r="F66" s="514"/>
      <c r="G66" s="51"/>
      <c r="H66" s="51"/>
      <c r="I66" s="51"/>
      <c r="J66" s="51"/>
      <c r="K66" s="51"/>
      <c r="L66" s="51"/>
      <c r="M66" s="51"/>
      <c r="N66" s="51"/>
      <c r="O66" s="51"/>
      <c r="P66" s="93"/>
      <c r="Q66" s="51"/>
      <c r="R66" s="51"/>
    </row>
    <row r="67" spans="1:21">
      <c r="A67" s="275">
        <v>40</v>
      </c>
      <c r="B67" s="515" t="s">
        <v>68</v>
      </c>
      <c r="C67" s="515"/>
      <c r="D67" s="515"/>
      <c r="E67" s="232" t="s">
        <v>47</v>
      </c>
      <c r="F67" s="516"/>
      <c r="G67" s="517"/>
      <c r="H67" s="517"/>
      <c r="I67" s="517"/>
      <c r="J67" s="517"/>
      <c r="K67" s="517"/>
      <c r="L67" s="517"/>
      <c r="M67" s="517"/>
      <c r="N67" s="517"/>
      <c r="O67" s="517"/>
      <c r="P67" s="93"/>
      <c r="Q67" s="519">
        <f>K67</f>
        <v>0</v>
      </c>
      <c r="R67" s="519">
        <f>O67</f>
        <v>0</v>
      </c>
    </row>
    <row r="68" spans="1:21">
      <c r="A68" s="275">
        <v>41</v>
      </c>
      <c r="B68" s="515" t="s">
        <v>80</v>
      </c>
      <c r="C68" s="515"/>
      <c r="D68" s="515"/>
      <c r="E68" s="232" t="s">
        <v>47</v>
      </c>
      <c r="F68" s="516"/>
      <c r="G68" s="517"/>
      <c r="H68" s="517"/>
      <c r="I68" s="517"/>
      <c r="J68" s="517"/>
      <c r="K68" s="517"/>
      <c r="L68" s="517"/>
      <c r="M68" s="517"/>
      <c r="N68" s="517"/>
      <c r="O68" s="517"/>
      <c r="P68" s="93"/>
      <c r="Q68" s="519">
        <f>SUM(H68:K68)</f>
        <v>0</v>
      </c>
      <c r="R68" s="519">
        <f>SUM(L68:O68)</f>
        <v>0</v>
      </c>
    </row>
    <row r="69" spans="1:21">
      <c r="A69" s="275">
        <v>42</v>
      </c>
      <c r="B69" s="515" t="s">
        <v>82</v>
      </c>
      <c r="C69" s="515"/>
      <c r="D69" s="515"/>
      <c r="E69" s="232" t="s">
        <v>64</v>
      </c>
      <c r="F69" s="516"/>
      <c r="G69" s="518"/>
      <c r="H69" s="518"/>
      <c r="I69" s="518"/>
      <c r="J69" s="518"/>
      <c r="K69" s="518"/>
      <c r="L69" s="518"/>
      <c r="M69" s="518"/>
      <c r="N69" s="518"/>
      <c r="O69" s="518"/>
      <c r="P69" s="93"/>
      <c r="Q69" s="519">
        <f>K69</f>
        <v>0</v>
      </c>
      <c r="R69" s="519">
        <f>O69</f>
        <v>0</v>
      </c>
    </row>
    <row r="70" spans="1:21" s="273" customFormat="1">
      <c r="A70" s="275"/>
      <c r="B70" s="276" t="s">
        <v>83</v>
      </c>
      <c r="C70" s="276"/>
      <c r="D70" s="276"/>
      <c r="E70" s="232"/>
      <c r="F70" s="277"/>
      <c r="G70" s="51"/>
      <c r="H70" s="51"/>
      <c r="I70" s="51"/>
      <c r="J70" s="51"/>
      <c r="K70" s="51"/>
      <c r="L70" s="51"/>
      <c r="M70" s="51"/>
      <c r="N70" s="51"/>
      <c r="O70" s="51"/>
      <c r="P70" s="520"/>
      <c r="Q70" s="51"/>
      <c r="R70" s="51"/>
    </row>
    <row r="71" spans="1:21">
      <c r="A71" s="275"/>
      <c r="B71" s="513" t="s">
        <v>746</v>
      </c>
      <c r="C71" s="513"/>
      <c r="D71" s="513"/>
      <c r="E71" s="232"/>
      <c r="F71" s="514"/>
      <c r="G71" s="51"/>
      <c r="H71" s="51"/>
      <c r="I71" s="51"/>
      <c r="J71" s="51"/>
      <c r="K71" s="51"/>
      <c r="L71" s="51"/>
      <c r="M71" s="51"/>
      <c r="N71" s="51"/>
      <c r="O71" s="51"/>
      <c r="P71" s="93"/>
      <c r="Q71" s="51"/>
      <c r="R71" s="51"/>
    </row>
    <row r="72" spans="1:21">
      <c r="A72" s="275">
        <v>43</v>
      </c>
      <c r="B72" s="515" t="s">
        <v>84</v>
      </c>
      <c r="C72" s="515"/>
      <c r="D72" s="515"/>
      <c r="E72" s="232" t="s">
        <v>47</v>
      </c>
      <c r="F72" s="516"/>
      <c r="G72" s="518"/>
      <c r="H72" s="518"/>
      <c r="I72" s="518"/>
      <c r="J72" s="518"/>
      <c r="K72" s="518"/>
      <c r="L72" s="518"/>
      <c r="M72" s="518"/>
      <c r="N72" s="518"/>
      <c r="O72" s="518"/>
      <c r="P72" s="93"/>
      <c r="Q72" s="519">
        <f>K72</f>
        <v>0</v>
      </c>
      <c r="R72" s="519">
        <f>O72</f>
        <v>0</v>
      </c>
    </row>
    <row r="73" spans="1:21">
      <c r="A73" s="275">
        <v>44</v>
      </c>
      <c r="B73" s="515" t="s">
        <v>85</v>
      </c>
      <c r="C73" s="515"/>
      <c r="D73" s="515"/>
      <c r="E73" s="232" t="s">
        <v>47</v>
      </c>
      <c r="F73" s="516"/>
      <c r="G73" s="527"/>
      <c r="H73" s="527"/>
      <c r="I73" s="527"/>
      <c r="J73" s="527"/>
      <c r="K73" s="527"/>
      <c r="L73" s="527"/>
      <c r="M73" s="527"/>
      <c r="N73" s="527"/>
      <c r="O73" s="527"/>
      <c r="P73" s="93"/>
      <c r="Q73" s="44">
        <f>SUM(H73:K73)</f>
        <v>0</v>
      </c>
      <c r="R73" s="44">
        <f>SUM(L73:O73)</f>
        <v>0</v>
      </c>
    </row>
    <row r="74" spans="1:21">
      <c r="A74" s="275"/>
      <c r="B74" s="513" t="s">
        <v>748</v>
      </c>
      <c r="C74" s="513"/>
      <c r="D74" s="513"/>
      <c r="E74" s="232"/>
      <c r="F74" s="514"/>
      <c r="G74" s="51"/>
      <c r="H74" s="51"/>
      <c r="I74" s="51"/>
      <c r="J74" s="51"/>
      <c r="K74" s="51"/>
      <c r="L74" s="51"/>
      <c r="M74" s="51"/>
      <c r="N74" s="51"/>
      <c r="O74" s="51"/>
      <c r="P74" s="93"/>
      <c r="Q74" s="51"/>
      <c r="R74" s="51"/>
    </row>
    <row r="75" spans="1:21">
      <c r="A75" s="275">
        <v>45</v>
      </c>
      <c r="B75" s="515" t="s">
        <v>86</v>
      </c>
      <c r="C75" s="515"/>
      <c r="D75" s="515"/>
      <c r="E75" s="232" t="s">
        <v>64</v>
      </c>
      <c r="F75" s="516"/>
      <c r="G75" s="518"/>
      <c r="H75" s="518"/>
      <c r="I75" s="518"/>
      <c r="J75" s="518"/>
      <c r="K75" s="518"/>
      <c r="L75" s="518"/>
      <c r="M75" s="518"/>
      <c r="N75" s="518"/>
      <c r="O75" s="518"/>
      <c r="P75" s="93"/>
      <c r="Q75" s="44">
        <f>SUM(H75:K75)</f>
        <v>0</v>
      </c>
      <c r="R75" s="44">
        <f>SUM(L75:O75)</f>
        <v>0</v>
      </c>
    </row>
    <row r="76" spans="1:21">
      <c r="A76" s="275"/>
      <c r="B76" s="276" t="s">
        <v>87</v>
      </c>
      <c r="C76" s="276"/>
      <c r="D76" s="276"/>
      <c r="E76" s="232"/>
      <c r="F76" s="514"/>
      <c r="G76" s="51"/>
      <c r="H76" s="51"/>
      <c r="I76" s="51"/>
      <c r="J76" s="51"/>
      <c r="K76" s="51"/>
      <c r="L76" s="51"/>
      <c r="M76" s="51"/>
      <c r="N76" s="51"/>
      <c r="O76" s="51"/>
      <c r="P76" s="93"/>
      <c r="Q76" s="51"/>
      <c r="R76" s="51"/>
    </row>
    <row r="77" spans="1:21">
      <c r="A77" s="275">
        <v>46</v>
      </c>
      <c r="B77" s="515" t="s">
        <v>88</v>
      </c>
      <c r="C77" s="515"/>
      <c r="D77" s="515"/>
      <c r="E77" s="232" t="s">
        <v>61</v>
      </c>
      <c r="F77" s="516"/>
      <c r="G77" s="528"/>
      <c r="H77" s="528"/>
      <c r="I77" s="528"/>
      <c r="J77" s="528"/>
      <c r="K77" s="528"/>
      <c r="L77" s="528"/>
      <c r="M77" s="528"/>
      <c r="N77" s="528"/>
      <c r="O77" s="528"/>
      <c r="P77" s="529"/>
      <c r="Q77" s="528"/>
      <c r="R77" s="528"/>
    </row>
    <row r="78" spans="1:21">
      <c r="A78" s="275"/>
      <c r="B78" s="515"/>
      <c r="C78" s="515"/>
      <c r="D78" s="515"/>
      <c r="E78" s="232"/>
      <c r="F78" s="516"/>
      <c r="G78" s="51"/>
      <c r="H78" s="51"/>
      <c r="I78" s="51"/>
      <c r="J78" s="51"/>
      <c r="K78" s="51"/>
      <c r="L78" s="51"/>
      <c r="M78" s="51"/>
      <c r="N78" s="51"/>
      <c r="O78" s="51"/>
      <c r="P78" s="93"/>
      <c r="Q78" s="51"/>
      <c r="R78" s="51"/>
      <c r="S78" s="301"/>
      <c r="T78" s="301"/>
      <c r="U78" s="301"/>
    </row>
    <row r="79" spans="1:21" s="273" customFormat="1">
      <c r="A79" s="275"/>
      <c r="B79" s="243" t="s">
        <v>89</v>
      </c>
      <c r="C79" s="243"/>
      <c r="D79" s="243"/>
      <c r="E79" s="232"/>
      <c r="F79" s="277"/>
      <c r="G79" s="51"/>
      <c r="H79" s="51"/>
      <c r="I79" s="51"/>
      <c r="J79" s="51"/>
      <c r="K79" s="51"/>
      <c r="L79" s="51"/>
      <c r="M79" s="51"/>
      <c r="N79" s="51"/>
      <c r="O79" s="51"/>
      <c r="P79" s="520"/>
      <c r="Q79" s="51"/>
      <c r="R79" s="51"/>
    </row>
    <row r="80" spans="1:21">
      <c r="A80" s="275">
        <v>47</v>
      </c>
      <c r="B80" s="530" t="s">
        <v>90</v>
      </c>
      <c r="C80" s="531" t="s">
        <v>91</v>
      </c>
      <c r="D80" s="530"/>
      <c r="E80" s="232" t="s">
        <v>64</v>
      </c>
      <c r="F80" s="131"/>
      <c r="G80" s="43"/>
      <c r="H80" s="43"/>
      <c r="I80" s="43"/>
      <c r="J80" s="43"/>
      <c r="K80" s="43"/>
      <c r="L80" s="43"/>
      <c r="M80" s="43"/>
      <c r="N80" s="43"/>
      <c r="O80" s="43"/>
      <c r="P80" s="93"/>
      <c r="Q80" s="519">
        <f>K80</f>
        <v>0</v>
      </c>
      <c r="R80" s="519">
        <f>O80</f>
        <v>0</v>
      </c>
    </row>
    <row r="81" spans="1:18">
      <c r="A81" s="275"/>
      <c r="B81" s="530" t="s">
        <v>92</v>
      </c>
      <c r="C81" s="531"/>
      <c r="D81" s="530"/>
      <c r="E81" s="232" t="s">
        <v>47</v>
      </c>
      <c r="F81" s="131"/>
      <c r="G81" s="43"/>
      <c r="H81" s="43"/>
      <c r="I81" s="43"/>
      <c r="J81" s="43"/>
      <c r="K81" s="43"/>
      <c r="L81" s="43"/>
      <c r="M81" s="43"/>
      <c r="N81" s="43"/>
      <c r="O81" s="43"/>
      <c r="P81" s="93"/>
      <c r="Q81" s="519">
        <f t="shared" ref="Q81:Q86" si="1">SUM(H81:K81)</f>
        <v>0</v>
      </c>
      <c r="R81" s="519">
        <f t="shared" ref="R81:R86" si="2">SUM(L81:O81)</f>
        <v>0</v>
      </c>
    </row>
    <row r="82" spans="1:18">
      <c r="A82" s="275">
        <v>48</v>
      </c>
      <c r="B82" s="515" t="s">
        <v>93</v>
      </c>
      <c r="C82" s="530"/>
      <c r="D82" s="530"/>
      <c r="E82" s="232" t="s">
        <v>47</v>
      </c>
      <c r="F82" s="131"/>
      <c r="G82" s="518"/>
      <c r="H82" s="518"/>
      <c r="I82" s="518"/>
      <c r="J82" s="518"/>
      <c r="K82" s="518"/>
      <c r="L82" s="518"/>
      <c r="M82" s="518"/>
      <c r="N82" s="518"/>
      <c r="O82" s="518"/>
      <c r="P82" s="93"/>
      <c r="Q82" s="519">
        <f t="shared" si="1"/>
        <v>0</v>
      </c>
      <c r="R82" s="519">
        <f t="shared" si="2"/>
        <v>0</v>
      </c>
    </row>
    <row r="83" spans="1:18">
      <c r="A83" s="275">
        <v>49</v>
      </c>
      <c r="B83" s="515" t="s">
        <v>94</v>
      </c>
      <c r="C83" s="530"/>
      <c r="D83" s="530"/>
      <c r="E83" s="232" t="s">
        <v>47</v>
      </c>
      <c r="F83" s="131"/>
      <c r="G83" s="518"/>
      <c r="H83" s="518"/>
      <c r="I83" s="518"/>
      <c r="J83" s="518"/>
      <c r="K83" s="518"/>
      <c r="L83" s="518"/>
      <c r="M83" s="518"/>
      <c r="N83" s="518"/>
      <c r="O83" s="518"/>
      <c r="P83" s="93"/>
      <c r="Q83" s="44">
        <f t="shared" si="1"/>
        <v>0</v>
      </c>
      <c r="R83" s="519">
        <f t="shared" si="2"/>
        <v>0</v>
      </c>
    </row>
    <row r="84" spans="1:18">
      <c r="A84" s="275">
        <v>50</v>
      </c>
      <c r="B84" s="515" t="s">
        <v>95</v>
      </c>
      <c r="C84" s="530"/>
      <c r="D84" s="530"/>
      <c r="E84" s="232" t="s">
        <v>47</v>
      </c>
      <c r="F84" s="131"/>
      <c r="G84" s="518"/>
      <c r="H84" s="518"/>
      <c r="I84" s="518"/>
      <c r="J84" s="518"/>
      <c r="K84" s="518"/>
      <c r="L84" s="518"/>
      <c r="M84" s="518"/>
      <c r="N84" s="518"/>
      <c r="O84" s="518"/>
      <c r="P84" s="93"/>
      <c r="Q84" s="519">
        <f t="shared" si="1"/>
        <v>0</v>
      </c>
      <c r="R84" s="519">
        <f t="shared" si="2"/>
        <v>0</v>
      </c>
    </row>
    <row r="85" spans="1:18">
      <c r="A85" s="275">
        <v>51</v>
      </c>
      <c r="B85" s="515" t="s">
        <v>96</v>
      </c>
      <c r="C85" s="530"/>
      <c r="D85" s="530"/>
      <c r="E85" s="232" t="s">
        <v>47</v>
      </c>
      <c r="F85" s="131"/>
      <c r="G85" s="518"/>
      <c r="H85" s="518"/>
      <c r="I85" s="518"/>
      <c r="J85" s="518"/>
      <c r="K85" s="518"/>
      <c r="L85" s="518"/>
      <c r="M85" s="518"/>
      <c r="N85" s="518"/>
      <c r="O85" s="518"/>
      <c r="P85" s="93"/>
      <c r="Q85" s="519">
        <f t="shared" si="1"/>
        <v>0</v>
      </c>
      <c r="R85" s="519">
        <f t="shared" si="2"/>
        <v>0</v>
      </c>
    </row>
    <row r="86" spans="1:18">
      <c r="A86" s="275">
        <v>52</v>
      </c>
      <c r="B86" s="532" t="s">
        <v>97</v>
      </c>
      <c r="C86" s="532"/>
      <c r="D86" s="532"/>
      <c r="E86" s="232" t="s">
        <v>47</v>
      </c>
      <c r="F86" s="131"/>
      <c r="G86" s="44">
        <f>'[1]PPNR Projections Worksheet'!F65-G81</f>
        <v>0</v>
      </c>
      <c r="H86" s="44">
        <f>'[1]PPNR Projections Worksheet'!G65-H81</f>
        <v>0</v>
      </c>
      <c r="I86" s="44">
        <f>'[1]PPNR Projections Worksheet'!H65-I81</f>
        <v>0</v>
      </c>
      <c r="J86" s="44">
        <f>'[1]PPNR Projections Worksheet'!I65-J81</f>
        <v>0</v>
      </c>
      <c r="K86" s="44">
        <f>'[1]PPNR Projections Worksheet'!J65-K81</f>
        <v>0</v>
      </c>
      <c r="L86" s="44">
        <f>'[1]PPNR Projections Worksheet'!K65-L81</f>
        <v>0</v>
      </c>
      <c r="M86" s="44">
        <f>'[1]PPNR Projections Worksheet'!L65-M81</f>
        <v>0</v>
      </c>
      <c r="N86" s="44">
        <f>'[1]PPNR Projections Worksheet'!M65-N81</f>
        <v>0</v>
      </c>
      <c r="O86" s="44">
        <f>'[1]PPNR Projections Worksheet'!N65-O81</f>
        <v>0</v>
      </c>
      <c r="P86" s="93"/>
      <c r="Q86" s="519">
        <f t="shared" si="1"/>
        <v>0</v>
      </c>
      <c r="R86" s="519">
        <f t="shared" si="2"/>
        <v>0</v>
      </c>
    </row>
    <row r="87" spans="1:18">
      <c r="A87" s="275">
        <v>53</v>
      </c>
      <c r="B87" s="530" t="s">
        <v>98</v>
      </c>
      <c r="C87" s="531" t="s">
        <v>99</v>
      </c>
      <c r="D87" s="530"/>
      <c r="E87" s="232" t="s">
        <v>47</v>
      </c>
      <c r="F87" s="131"/>
      <c r="G87" s="43"/>
      <c r="H87" s="43"/>
      <c r="I87" s="43"/>
      <c r="J87" s="43"/>
      <c r="K87" s="43"/>
      <c r="L87" s="43"/>
      <c r="M87" s="43"/>
      <c r="N87" s="43"/>
      <c r="O87" s="43"/>
      <c r="P87" s="93"/>
      <c r="Q87" s="44">
        <f>K87</f>
        <v>0</v>
      </c>
      <c r="R87" s="44">
        <f>O87</f>
        <v>0</v>
      </c>
    </row>
    <row r="88" spans="1:18">
      <c r="A88" s="235"/>
      <c r="E88" s="533"/>
      <c r="F88" s="533"/>
      <c r="O88" s="301"/>
      <c r="P88" s="93"/>
      <c r="Q88" s="93"/>
      <c r="R88" s="93"/>
    </row>
    <row r="89" spans="1:18">
      <c r="A89" s="235"/>
      <c r="B89" s="243" t="s">
        <v>100</v>
      </c>
      <c r="C89" s="243"/>
      <c r="D89" s="243"/>
      <c r="E89" s="533"/>
      <c r="F89" s="533"/>
      <c r="O89" s="301"/>
      <c r="P89" s="93"/>
      <c r="Q89" s="93"/>
      <c r="R89" s="93"/>
    </row>
    <row r="90" spans="1:18">
      <c r="A90" s="235">
        <v>54</v>
      </c>
      <c r="B90" s="530" t="s">
        <v>101</v>
      </c>
      <c r="C90" s="531" t="s">
        <v>102</v>
      </c>
      <c r="D90" s="530"/>
      <c r="E90" s="232" t="s">
        <v>47</v>
      </c>
      <c r="F90" s="131"/>
      <c r="G90" s="43"/>
      <c r="H90" s="43"/>
      <c r="I90" s="43"/>
      <c r="J90" s="43"/>
      <c r="K90" s="43"/>
      <c r="L90" s="43"/>
      <c r="M90" s="43"/>
      <c r="N90" s="43"/>
      <c r="O90" s="43"/>
      <c r="P90" s="93"/>
      <c r="Q90" s="519">
        <f>K90</f>
        <v>0</v>
      </c>
      <c r="R90" s="519">
        <f>O90</f>
        <v>0</v>
      </c>
    </row>
    <row r="91" spans="1:18">
      <c r="A91" s="235">
        <v>55</v>
      </c>
      <c r="B91" s="530" t="s">
        <v>103</v>
      </c>
      <c r="C91" s="531" t="s">
        <v>104</v>
      </c>
      <c r="D91" s="530"/>
      <c r="E91" s="232" t="s">
        <v>47</v>
      </c>
      <c r="F91" s="131"/>
      <c r="G91" s="43"/>
      <c r="H91" s="43"/>
      <c r="I91" s="43"/>
      <c r="J91" s="43"/>
      <c r="K91" s="43"/>
      <c r="L91" s="43"/>
      <c r="M91" s="43"/>
      <c r="N91" s="43"/>
      <c r="O91" s="43"/>
      <c r="P91" s="93"/>
      <c r="Q91" s="519">
        <f>K91</f>
        <v>0</v>
      </c>
      <c r="R91" s="519">
        <f>O91</f>
        <v>0</v>
      </c>
    </row>
    <row r="92" spans="1:18">
      <c r="A92" s="235">
        <v>56</v>
      </c>
      <c r="B92" s="530" t="s">
        <v>105</v>
      </c>
      <c r="C92" s="530"/>
      <c r="D92" s="530"/>
      <c r="E92" s="232" t="s">
        <v>47</v>
      </c>
      <c r="F92" s="131"/>
      <c r="G92" s="518"/>
      <c r="H92" s="518"/>
      <c r="I92" s="518"/>
      <c r="J92" s="518"/>
      <c r="K92" s="518"/>
      <c r="L92" s="518"/>
      <c r="M92" s="518"/>
      <c r="N92" s="518"/>
      <c r="O92" s="518"/>
      <c r="P92" s="93"/>
      <c r="Q92" s="44">
        <f>K92</f>
        <v>0</v>
      </c>
      <c r="R92" s="44">
        <f>O92</f>
        <v>0</v>
      </c>
    </row>
    <row r="93" spans="1:18">
      <c r="A93" s="235"/>
      <c r="B93" s="530"/>
      <c r="C93" s="530"/>
      <c r="D93" s="530"/>
      <c r="E93" s="232"/>
      <c r="F93" s="131"/>
      <c r="G93" s="51"/>
      <c r="H93" s="51"/>
      <c r="I93" s="51"/>
      <c r="J93" s="51"/>
      <c r="K93" s="51"/>
      <c r="L93" s="51"/>
      <c r="M93" s="51"/>
      <c r="N93" s="51"/>
      <c r="O93" s="51"/>
      <c r="P93" s="93"/>
      <c r="Q93" s="95"/>
      <c r="R93" s="95"/>
    </row>
    <row r="94" spans="1:18">
      <c r="A94" s="235"/>
      <c r="B94" s="243" t="s">
        <v>106</v>
      </c>
      <c r="D94" s="243"/>
      <c r="E94" s="533"/>
      <c r="F94" s="533"/>
      <c r="G94" s="93"/>
      <c r="H94" s="93"/>
      <c r="I94" s="93"/>
      <c r="J94" s="93"/>
      <c r="K94" s="93"/>
      <c r="L94" s="93"/>
      <c r="M94" s="93"/>
      <c r="N94" s="93"/>
      <c r="O94" s="93"/>
      <c r="P94" s="93"/>
      <c r="Q94" s="93"/>
      <c r="R94" s="93"/>
    </row>
    <row r="95" spans="1:18">
      <c r="A95" s="235"/>
      <c r="B95" s="276" t="s">
        <v>107</v>
      </c>
      <c r="C95" s="276"/>
      <c r="D95" s="276"/>
      <c r="E95" s="533"/>
      <c r="F95" s="533"/>
      <c r="G95" s="93"/>
      <c r="H95" s="93"/>
      <c r="I95" s="93"/>
      <c r="J95" s="93"/>
      <c r="K95" s="93"/>
      <c r="L95" s="93"/>
      <c r="M95" s="93"/>
      <c r="N95" s="93"/>
      <c r="O95" s="93"/>
      <c r="P95" s="93"/>
      <c r="Q95" s="93"/>
      <c r="R95" s="93"/>
    </row>
    <row r="96" spans="1:18">
      <c r="A96" s="235">
        <v>57</v>
      </c>
      <c r="B96" s="530" t="s">
        <v>195</v>
      </c>
      <c r="C96" s="530"/>
      <c r="D96" s="530"/>
      <c r="E96" s="1" t="s">
        <v>108</v>
      </c>
      <c r="F96" s="131"/>
      <c r="G96" s="518"/>
      <c r="H96" s="518"/>
      <c r="I96" s="518"/>
      <c r="J96" s="518"/>
      <c r="K96" s="518"/>
      <c r="L96" s="518"/>
      <c r="M96" s="518"/>
      <c r="N96" s="518"/>
      <c r="O96" s="518"/>
      <c r="P96" s="93"/>
      <c r="Q96" s="518"/>
      <c r="R96" s="518"/>
    </row>
    <row r="97" spans="1:18">
      <c r="A97" s="235">
        <v>58</v>
      </c>
      <c r="B97" s="530" t="s">
        <v>197</v>
      </c>
      <c r="C97" s="530"/>
      <c r="D97" s="530"/>
      <c r="E97" s="1" t="s">
        <v>108</v>
      </c>
      <c r="G97" s="518"/>
      <c r="H97" s="518"/>
      <c r="I97" s="518"/>
      <c r="J97" s="518"/>
      <c r="K97" s="518"/>
      <c r="L97" s="518"/>
      <c r="M97" s="518"/>
      <c r="N97" s="518"/>
      <c r="O97" s="518"/>
      <c r="P97" s="93"/>
      <c r="Q97" s="518"/>
      <c r="R97" s="518"/>
    </row>
    <row r="98" spans="1:18">
      <c r="A98" s="235">
        <v>59</v>
      </c>
      <c r="B98" s="530" t="s">
        <v>198</v>
      </c>
      <c r="C98" s="530"/>
      <c r="D98" s="530"/>
      <c r="E98" s="1" t="s">
        <v>108</v>
      </c>
      <c r="G98" s="518"/>
      <c r="H98" s="518"/>
      <c r="I98" s="518"/>
      <c r="J98" s="518"/>
      <c r="K98" s="518"/>
      <c r="L98" s="518"/>
      <c r="M98" s="518"/>
      <c r="N98" s="518"/>
      <c r="O98" s="518"/>
      <c r="P98" s="93"/>
      <c r="Q98" s="518"/>
      <c r="R98" s="518"/>
    </row>
    <row r="99" spans="1:18">
      <c r="A99" s="235">
        <v>60</v>
      </c>
      <c r="B99" s="530" t="s">
        <v>199</v>
      </c>
      <c r="C99" s="530"/>
      <c r="D99" s="530"/>
      <c r="E99" s="1" t="s">
        <v>108</v>
      </c>
      <c r="G99" s="518"/>
      <c r="H99" s="518"/>
      <c r="I99" s="518"/>
      <c r="J99" s="518"/>
      <c r="K99" s="518"/>
      <c r="L99" s="518"/>
      <c r="M99" s="518"/>
      <c r="N99" s="518"/>
      <c r="O99" s="518"/>
      <c r="P99" s="93"/>
      <c r="Q99" s="518"/>
      <c r="R99" s="518"/>
    </row>
    <row r="100" spans="1:18">
      <c r="A100" s="235">
        <v>61</v>
      </c>
      <c r="B100" s="530" t="s">
        <v>203</v>
      </c>
      <c r="C100" s="530"/>
      <c r="D100" s="530"/>
      <c r="E100" s="1" t="s">
        <v>108</v>
      </c>
      <c r="G100" s="518"/>
      <c r="H100" s="518"/>
      <c r="I100" s="518"/>
      <c r="J100" s="518"/>
      <c r="K100" s="518"/>
      <c r="L100" s="518"/>
      <c r="M100" s="518"/>
      <c r="N100" s="518"/>
      <c r="O100" s="518"/>
      <c r="P100" s="93"/>
      <c r="Q100" s="518"/>
      <c r="R100" s="518"/>
    </row>
    <row r="101" spans="1:18">
      <c r="A101" s="235">
        <v>62</v>
      </c>
      <c r="B101" s="530" t="s">
        <v>207</v>
      </c>
      <c r="C101" s="530"/>
      <c r="D101" s="530"/>
      <c r="E101" s="1" t="s">
        <v>108</v>
      </c>
      <c r="G101" s="518"/>
      <c r="H101" s="518"/>
      <c r="I101" s="518"/>
      <c r="J101" s="518"/>
      <c r="K101" s="518"/>
      <c r="L101" s="518"/>
      <c r="M101" s="518"/>
      <c r="N101" s="518"/>
      <c r="O101" s="518"/>
      <c r="P101" s="93"/>
      <c r="Q101" s="518"/>
      <c r="R101" s="518"/>
    </row>
    <row r="102" spans="1:18">
      <c r="A102" s="235">
        <v>63</v>
      </c>
      <c r="B102" s="530" t="s">
        <v>209</v>
      </c>
      <c r="C102" s="530"/>
      <c r="D102" s="530"/>
      <c r="E102" s="1" t="s">
        <v>108</v>
      </c>
      <c r="G102" s="518"/>
      <c r="H102" s="518"/>
      <c r="I102" s="518"/>
      <c r="J102" s="518"/>
      <c r="K102" s="518"/>
      <c r="L102" s="518"/>
      <c r="M102" s="518"/>
      <c r="N102" s="518"/>
      <c r="O102" s="518"/>
      <c r="P102" s="93"/>
      <c r="Q102" s="518"/>
      <c r="R102" s="518"/>
    </row>
    <row r="103" spans="1:18">
      <c r="A103" s="235">
        <v>64</v>
      </c>
      <c r="B103" s="530" t="s">
        <v>210</v>
      </c>
      <c r="C103" s="530"/>
      <c r="D103" s="530"/>
      <c r="E103" s="1" t="s">
        <v>108</v>
      </c>
      <c r="G103" s="518"/>
      <c r="H103" s="518"/>
      <c r="I103" s="518"/>
      <c r="J103" s="518"/>
      <c r="K103" s="518"/>
      <c r="L103" s="518"/>
      <c r="M103" s="518"/>
      <c r="N103" s="518"/>
      <c r="O103" s="518"/>
      <c r="P103" s="93"/>
      <c r="Q103" s="518"/>
      <c r="R103" s="518"/>
    </row>
    <row r="104" spans="1:18">
      <c r="A104" s="235">
        <v>65</v>
      </c>
      <c r="B104" s="530" t="s">
        <v>109</v>
      </c>
      <c r="C104" s="530"/>
      <c r="D104" s="530"/>
      <c r="E104" s="1" t="s">
        <v>108</v>
      </c>
      <c r="G104" s="518"/>
      <c r="H104" s="518"/>
      <c r="I104" s="518"/>
      <c r="J104" s="518"/>
      <c r="K104" s="518"/>
      <c r="L104" s="518"/>
      <c r="M104" s="518"/>
      <c r="N104" s="518"/>
      <c r="O104" s="518"/>
      <c r="P104" s="93"/>
      <c r="Q104" s="518"/>
      <c r="R104" s="518"/>
    </row>
    <row r="105" spans="1:18">
      <c r="A105" s="235">
        <v>66</v>
      </c>
      <c r="B105" s="530" t="s">
        <v>202</v>
      </c>
      <c r="C105" s="530"/>
      <c r="D105" s="530"/>
      <c r="E105" s="1" t="s">
        <v>108</v>
      </c>
      <c r="G105" s="518"/>
      <c r="H105" s="518"/>
      <c r="I105" s="518"/>
      <c r="J105" s="518"/>
      <c r="K105" s="518"/>
      <c r="L105" s="518"/>
      <c r="M105" s="518"/>
      <c r="N105" s="518"/>
      <c r="O105" s="518"/>
      <c r="P105" s="93"/>
      <c r="Q105" s="518"/>
      <c r="R105" s="518"/>
    </row>
    <row r="106" spans="1:18">
      <c r="A106" s="235">
        <v>67</v>
      </c>
      <c r="B106" s="530" t="s">
        <v>822</v>
      </c>
      <c r="C106" s="530"/>
      <c r="D106" s="530"/>
      <c r="E106" s="1" t="s">
        <v>108</v>
      </c>
      <c r="G106" s="518"/>
      <c r="H106" s="518"/>
      <c r="I106" s="518"/>
      <c r="J106" s="518"/>
      <c r="K106" s="518"/>
      <c r="L106" s="518"/>
      <c r="M106" s="518"/>
      <c r="N106" s="518"/>
      <c r="O106" s="518"/>
      <c r="P106" s="93"/>
      <c r="Q106" s="518"/>
      <c r="R106" s="518"/>
    </row>
    <row r="107" spans="1:18">
      <c r="A107" s="235">
        <v>68</v>
      </c>
      <c r="B107" s="530" t="s">
        <v>110</v>
      </c>
      <c r="C107" s="530"/>
      <c r="D107" s="530"/>
      <c r="E107" s="1" t="s">
        <v>108</v>
      </c>
      <c r="G107" s="518"/>
      <c r="H107" s="518"/>
      <c r="I107" s="518"/>
      <c r="J107" s="518"/>
      <c r="K107" s="518"/>
      <c r="L107" s="518"/>
      <c r="M107" s="518"/>
      <c r="N107" s="518"/>
      <c r="O107" s="518"/>
      <c r="P107" s="93"/>
      <c r="Q107" s="518"/>
      <c r="R107" s="518"/>
    </row>
    <row r="108" spans="1:18">
      <c r="A108" s="235"/>
      <c r="B108" s="530"/>
      <c r="C108" s="530"/>
      <c r="D108" s="530"/>
      <c r="G108" s="93"/>
      <c r="H108" s="93"/>
      <c r="I108" s="93"/>
      <c r="J108" s="93"/>
      <c r="K108" s="93"/>
      <c r="L108" s="93"/>
      <c r="M108" s="93"/>
      <c r="N108" s="93"/>
      <c r="O108" s="93"/>
      <c r="P108" s="93"/>
      <c r="Q108" s="93"/>
      <c r="R108" s="93"/>
    </row>
    <row r="109" spans="1:18">
      <c r="A109" s="235"/>
      <c r="B109" s="276" t="s">
        <v>111</v>
      </c>
      <c r="C109" s="276"/>
      <c r="D109" s="276"/>
      <c r="G109" s="93"/>
      <c r="H109" s="93"/>
      <c r="I109" s="93"/>
      <c r="J109" s="93"/>
      <c r="K109" s="93"/>
      <c r="L109" s="93"/>
      <c r="M109" s="93"/>
      <c r="N109" s="93"/>
      <c r="O109" s="93"/>
      <c r="P109" s="93"/>
      <c r="Q109" s="93"/>
      <c r="R109" s="93"/>
    </row>
    <row r="110" spans="1:18">
      <c r="A110" s="235">
        <v>69</v>
      </c>
      <c r="B110" s="530" t="s">
        <v>112</v>
      </c>
      <c r="C110" s="530"/>
      <c r="D110" s="530"/>
      <c r="E110" s="1" t="s">
        <v>108</v>
      </c>
      <c r="G110" s="518"/>
      <c r="H110" s="518"/>
      <c r="I110" s="518"/>
      <c r="J110" s="518"/>
      <c r="K110" s="518"/>
      <c r="L110" s="518"/>
      <c r="M110" s="518"/>
      <c r="N110" s="518"/>
      <c r="O110" s="518"/>
      <c r="P110" s="93"/>
      <c r="Q110" s="518"/>
      <c r="R110" s="518"/>
    </row>
    <row r="111" spans="1:18">
      <c r="A111" s="235">
        <v>70</v>
      </c>
      <c r="B111" s="530" t="s">
        <v>113</v>
      </c>
      <c r="C111" s="530"/>
      <c r="D111" s="530"/>
      <c r="E111" s="1" t="s">
        <v>108</v>
      </c>
      <c r="G111" s="518"/>
      <c r="H111" s="518"/>
      <c r="I111" s="518"/>
      <c r="J111" s="518"/>
      <c r="K111" s="518"/>
      <c r="L111" s="518"/>
      <c r="M111" s="518"/>
      <c r="N111" s="518"/>
      <c r="O111" s="518"/>
      <c r="P111" s="93"/>
      <c r="Q111" s="518"/>
      <c r="R111" s="518"/>
    </row>
    <row r="112" spans="1:18">
      <c r="A112" s="235">
        <v>71</v>
      </c>
      <c r="B112" s="530" t="s">
        <v>114</v>
      </c>
      <c r="C112" s="530"/>
      <c r="D112" s="530"/>
      <c r="E112" s="1" t="s">
        <v>108</v>
      </c>
      <c r="G112" s="518"/>
      <c r="H112" s="518"/>
      <c r="I112" s="518"/>
      <c r="J112" s="518"/>
      <c r="K112" s="518"/>
      <c r="L112" s="518"/>
      <c r="M112" s="518"/>
      <c r="N112" s="518"/>
      <c r="O112" s="518"/>
      <c r="P112" s="93"/>
      <c r="Q112" s="518"/>
      <c r="R112" s="518"/>
    </row>
    <row r="113" spans="1:20">
      <c r="A113" s="235">
        <v>72</v>
      </c>
      <c r="B113" s="530" t="s">
        <v>115</v>
      </c>
      <c r="C113" s="530"/>
      <c r="D113" s="530"/>
      <c r="E113" s="1" t="s">
        <v>108</v>
      </c>
      <c r="G113" s="518"/>
      <c r="H113" s="518"/>
      <c r="I113" s="518"/>
      <c r="J113" s="518"/>
      <c r="K113" s="518"/>
      <c r="L113" s="518"/>
      <c r="M113" s="518"/>
      <c r="N113" s="518"/>
      <c r="O113" s="518"/>
      <c r="P113" s="93"/>
      <c r="Q113" s="518"/>
      <c r="R113" s="518"/>
    </row>
    <row r="114" spans="1:20">
      <c r="A114" s="235">
        <v>73</v>
      </c>
      <c r="B114" s="530" t="s">
        <v>116</v>
      </c>
      <c r="C114" s="530"/>
      <c r="D114" s="530"/>
      <c r="E114" s="1" t="s">
        <v>108</v>
      </c>
      <c r="G114" s="518"/>
      <c r="H114" s="518"/>
      <c r="I114" s="518"/>
      <c r="J114" s="518"/>
      <c r="K114" s="518"/>
      <c r="L114" s="518"/>
      <c r="M114" s="518"/>
      <c r="N114" s="518"/>
      <c r="O114" s="518"/>
      <c r="P114" s="93"/>
      <c r="Q114" s="518"/>
      <c r="R114" s="518"/>
    </row>
    <row r="115" spans="1:20">
      <c r="A115" s="235">
        <v>74</v>
      </c>
      <c r="B115" s="530" t="s">
        <v>397</v>
      </c>
      <c r="C115" s="530"/>
      <c r="D115" s="530"/>
      <c r="E115" s="1" t="s">
        <v>108</v>
      </c>
      <c r="G115" s="518"/>
      <c r="H115" s="518"/>
      <c r="I115" s="518"/>
      <c r="J115" s="518"/>
      <c r="K115" s="518"/>
      <c r="L115" s="518"/>
      <c r="M115" s="518"/>
      <c r="N115" s="518"/>
      <c r="O115" s="518"/>
      <c r="P115" s="93"/>
      <c r="Q115" s="518"/>
      <c r="R115" s="518"/>
    </row>
    <row r="116" spans="1:20" ht="30">
      <c r="A116" s="235">
        <v>75</v>
      </c>
      <c r="B116" s="534" t="s">
        <v>399</v>
      </c>
      <c r="C116" s="534"/>
      <c r="D116" s="534"/>
      <c r="E116" s="1" t="s">
        <v>108</v>
      </c>
      <c r="G116" s="518"/>
      <c r="H116" s="518"/>
      <c r="I116" s="518"/>
      <c r="J116" s="518"/>
      <c r="K116" s="518"/>
      <c r="L116" s="518"/>
      <c r="M116" s="518"/>
      <c r="N116" s="518"/>
      <c r="O116" s="518"/>
      <c r="P116" s="93"/>
      <c r="Q116" s="518"/>
      <c r="R116" s="518"/>
    </row>
    <row r="117" spans="1:20">
      <c r="A117" s="235">
        <v>76</v>
      </c>
      <c r="B117" s="530" t="s">
        <v>859</v>
      </c>
      <c r="C117" s="530"/>
      <c r="D117" s="530"/>
      <c r="E117" s="1" t="s">
        <v>108</v>
      </c>
      <c r="G117" s="518"/>
      <c r="H117" s="518"/>
      <c r="I117" s="518"/>
      <c r="J117" s="518"/>
      <c r="K117" s="518"/>
      <c r="L117" s="518"/>
      <c r="M117" s="518"/>
      <c r="N117" s="518"/>
      <c r="O117" s="518"/>
      <c r="P117" s="93"/>
      <c r="Q117" s="518"/>
      <c r="R117" s="518"/>
    </row>
    <row r="118" spans="1:20">
      <c r="A118" s="235"/>
      <c r="G118" s="93"/>
      <c r="H118" s="93"/>
      <c r="I118" s="93"/>
      <c r="J118" s="93"/>
      <c r="K118" s="93"/>
      <c r="L118" s="93"/>
      <c r="M118" s="93"/>
      <c r="N118" s="93"/>
      <c r="O118" s="93"/>
      <c r="P118" s="93"/>
      <c r="Q118" s="93"/>
      <c r="R118" s="93"/>
    </row>
    <row r="119" spans="1:20" ht="26.25">
      <c r="A119" s="235"/>
      <c r="B119" s="276" t="s">
        <v>117</v>
      </c>
      <c r="C119" s="276"/>
      <c r="D119" s="276"/>
      <c r="F119" s="301"/>
      <c r="G119" s="535" t="s">
        <v>118</v>
      </c>
      <c r="H119" s="535" t="s">
        <v>119</v>
      </c>
      <c r="I119" s="535" t="s">
        <v>120</v>
      </c>
      <c r="J119" s="520"/>
      <c r="K119" s="520"/>
      <c r="L119" s="520"/>
      <c r="M119" s="520"/>
      <c r="N119" s="520"/>
      <c r="O119" s="520"/>
      <c r="P119" s="520"/>
      <c r="Q119" s="520"/>
      <c r="R119" s="520"/>
      <c r="S119" s="273"/>
      <c r="T119" s="273"/>
    </row>
    <row r="120" spans="1:20">
      <c r="A120" s="235">
        <v>77</v>
      </c>
      <c r="B120" s="251" t="s">
        <v>121</v>
      </c>
      <c r="C120" s="251"/>
      <c r="D120" s="251"/>
      <c r="F120" s="301"/>
      <c r="G120" s="536"/>
      <c r="H120" s="537"/>
      <c r="I120" s="536"/>
      <c r="J120" s="51"/>
      <c r="K120" s="51"/>
      <c r="L120" s="51"/>
      <c r="M120" s="51"/>
      <c r="N120" s="51"/>
      <c r="O120" s="51"/>
      <c r="P120" s="520"/>
      <c r="Q120" s="51"/>
      <c r="R120" s="51"/>
      <c r="S120" s="273"/>
      <c r="T120" s="273"/>
    </row>
    <row r="121" spans="1:20">
      <c r="A121" s="235">
        <v>78</v>
      </c>
      <c r="B121" s="251" t="s">
        <v>122</v>
      </c>
      <c r="C121" s="251"/>
      <c r="D121" s="251"/>
      <c r="F121" s="301"/>
      <c r="G121" s="536"/>
      <c r="H121" s="537"/>
      <c r="I121" s="536"/>
      <c r="J121" s="51"/>
      <c r="K121" s="51"/>
      <c r="L121" s="51"/>
      <c r="M121" s="51"/>
      <c r="N121" s="51"/>
      <c r="O121" s="51"/>
      <c r="P121" s="520"/>
      <c r="Q121" s="51"/>
      <c r="R121" s="51"/>
      <c r="S121" s="273"/>
      <c r="T121" s="273"/>
    </row>
    <row r="122" spans="1:20">
      <c r="A122" s="235">
        <v>79</v>
      </c>
      <c r="B122" s="251" t="s">
        <v>123</v>
      </c>
      <c r="C122" s="251"/>
      <c r="D122" s="251"/>
      <c r="F122" s="301"/>
      <c r="G122" s="536"/>
      <c r="H122" s="537"/>
      <c r="I122" s="536"/>
      <c r="J122" s="51"/>
      <c r="K122" s="51"/>
      <c r="L122" s="51"/>
      <c r="M122" s="51"/>
      <c r="N122" s="51"/>
      <c r="O122" s="51"/>
      <c r="P122" s="520"/>
      <c r="Q122" s="51"/>
      <c r="R122" s="51"/>
      <c r="S122" s="273"/>
      <c r="T122" s="273"/>
    </row>
    <row r="123" spans="1:20">
      <c r="A123" s="235">
        <v>80</v>
      </c>
      <c r="B123" s="251" t="s">
        <v>124</v>
      </c>
      <c r="C123" s="251"/>
      <c r="D123" s="251"/>
      <c r="F123" s="301"/>
      <c r="G123" s="536"/>
      <c r="H123" s="537"/>
      <c r="I123" s="536"/>
      <c r="J123" s="51"/>
      <c r="K123" s="51"/>
      <c r="L123" s="51"/>
      <c r="M123" s="51"/>
      <c r="N123" s="51"/>
      <c r="O123" s="51"/>
      <c r="P123" s="520"/>
      <c r="Q123" s="51"/>
      <c r="R123" s="51"/>
      <c r="S123" s="273"/>
      <c r="T123" s="273"/>
    </row>
    <row r="124" spans="1:20">
      <c r="A124" s="235"/>
      <c r="B124" s="251"/>
      <c r="C124" s="251"/>
      <c r="D124" s="251"/>
      <c r="F124" s="301"/>
      <c r="G124" s="538"/>
      <c r="H124" s="538"/>
      <c r="I124" s="538"/>
      <c r="J124" s="51"/>
      <c r="K124" s="51"/>
      <c r="L124" s="51"/>
      <c r="M124" s="51"/>
      <c r="N124" s="51"/>
      <c r="O124" s="51"/>
      <c r="P124" s="520"/>
      <c r="Q124" s="51"/>
      <c r="R124" s="51"/>
      <c r="S124" s="273"/>
      <c r="T124" s="273"/>
    </row>
    <row r="125" spans="1:20">
      <c r="A125" s="235"/>
      <c r="B125" s="530"/>
      <c r="C125" s="530"/>
      <c r="D125" s="530"/>
      <c r="E125" s="1"/>
      <c r="G125" s="51"/>
      <c r="H125" s="51"/>
      <c r="I125" s="51"/>
      <c r="J125" s="51"/>
      <c r="K125" s="51"/>
      <c r="L125" s="51"/>
      <c r="M125" s="51"/>
      <c r="N125" s="51"/>
      <c r="O125" s="51"/>
      <c r="P125" s="93"/>
      <c r="Q125" s="51"/>
      <c r="R125" s="51"/>
    </row>
    <row r="126" spans="1:20">
      <c r="A126" s="235"/>
      <c r="B126" s="243" t="s">
        <v>125</v>
      </c>
      <c r="D126" s="243"/>
      <c r="E126" s="533"/>
      <c r="F126" s="533"/>
      <c r="G126" s="93"/>
      <c r="H126" s="93"/>
      <c r="I126" s="93"/>
      <c r="J126" s="93"/>
      <c r="K126" s="93"/>
      <c r="L126" s="93"/>
      <c r="M126" s="93"/>
      <c r="N126" s="93"/>
      <c r="O126" s="93"/>
      <c r="P126" s="93"/>
      <c r="Q126" s="93"/>
      <c r="R126" s="93"/>
    </row>
    <row r="127" spans="1:20">
      <c r="A127" s="235"/>
      <c r="B127" s="276" t="s">
        <v>126</v>
      </c>
      <c r="C127" s="276"/>
      <c r="D127" s="276"/>
      <c r="E127" s="533"/>
      <c r="F127" s="533"/>
      <c r="G127" s="93"/>
      <c r="H127" s="93"/>
      <c r="I127" s="93"/>
      <c r="J127" s="93"/>
      <c r="K127" s="93"/>
      <c r="L127" s="93"/>
      <c r="M127" s="93"/>
      <c r="N127" s="93"/>
      <c r="O127" s="93"/>
      <c r="P127" s="93"/>
      <c r="Q127" s="93"/>
      <c r="R127" s="93"/>
    </row>
    <row r="128" spans="1:20">
      <c r="A128" s="244">
        <v>81</v>
      </c>
      <c r="B128" s="322" t="s">
        <v>195</v>
      </c>
      <c r="C128" s="530"/>
      <c r="D128" s="530"/>
      <c r="E128" s="1" t="s">
        <v>108</v>
      </c>
      <c r="F128" s="131"/>
      <c r="G128" s="518"/>
      <c r="H128" s="518"/>
      <c r="I128" s="518"/>
      <c r="J128" s="518"/>
      <c r="K128" s="518"/>
      <c r="L128" s="518"/>
      <c r="M128" s="518"/>
      <c r="N128" s="518"/>
      <c r="O128" s="518"/>
      <c r="P128" s="93"/>
      <c r="Q128" s="518"/>
      <c r="R128" s="518"/>
    </row>
    <row r="129" spans="1:18">
      <c r="A129" s="244">
        <v>82</v>
      </c>
      <c r="B129" s="322" t="s">
        <v>196</v>
      </c>
      <c r="C129" s="530"/>
      <c r="D129" s="530"/>
      <c r="E129" s="1" t="s">
        <v>108</v>
      </c>
      <c r="F129" s="131"/>
      <c r="G129" s="518"/>
      <c r="H129" s="518"/>
      <c r="I129" s="518"/>
      <c r="J129" s="518"/>
      <c r="K129" s="518"/>
      <c r="L129" s="518"/>
      <c r="M129" s="518"/>
      <c r="N129" s="518"/>
      <c r="O129" s="518"/>
      <c r="P129" s="93"/>
      <c r="Q129" s="518"/>
      <c r="R129" s="518"/>
    </row>
    <row r="130" spans="1:18">
      <c r="A130" s="244" t="s">
        <v>127</v>
      </c>
      <c r="B130" s="251" t="s">
        <v>197</v>
      </c>
      <c r="C130" s="530"/>
      <c r="D130" s="530"/>
      <c r="E130" s="1" t="s">
        <v>108</v>
      </c>
      <c r="F130" s="131"/>
      <c r="G130" s="518"/>
      <c r="H130" s="518"/>
      <c r="I130" s="518"/>
      <c r="J130" s="518"/>
      <c r="K130" s="518"/>
      <c r="L130" s="518"/>
      <c r="M130" s="518"/>
      <c r="N130" s="518"/>
      <c r="O130" s="518"/>
      <c r="P130" s="93"/>
      <c r="Q130" s="518"/>
      <c r="R130" s="518"/>
    </row>
    <row r="131" spans="1:18">
      <c r="A131" s="244" t="s">
        <v>128</v>
      </c>
      <c r="B131" s="251" t="s">
        <v>129</v>
      </c>
      <c r="C131" s="530"/>
      <c r="D131" s="530"/>
      <c r="E131" s="1" t="s">
        <v>108</v>
      </c>
      <c r="F131" s="131"/>
      <c r="G131" s="518"/>
      <c r="H131" s="518"/>
      <c r="I131" s="518"/>
      <c r="J131" s="518"/>
      <c r="K131" s="518"/>
      <c r="L131" s="518"/>
      <c r="M131" s="518"/>
      <c r="N131" s="518"/>
      <c r="O131" s="518"/>
      <c r="P131" s="93"/>
      <c r="Q131" s="518"/>
      <c r="R131" s="518"/>
    </row>
    <row r="132" spans="1:18">
      <c r="A132" s="244">
        <v>83</v>
      </c>
      <c r="B132" s="322" t="s">
        <v>199</v>
      </c>
      <c r="C132" s="530"/>
      <c r="D132" s="530"/>
      <c r="E132" s="1" t="s">
        <v>108</v>
      </c>
      <c r="F132" s="131"/>
      <c r="G132" s="518"/>
      <c r="H132" s="518"/>
      <c r="I132" s="518"/>
      <c r="J132" s="518"/>
      <c r="K132" s="518"/>
      <c r="L132" s="518"/>
      <c r="M132" s="518"/>
      <c r="N132" s="518"/>
      <c r="O132" s="518"/>
      <c r="P132" s="93"/>
      <c r="Q132" s="518"/>
      <c r="R132" s="518"/>
    </row>
    <row r="133" spans="1:18">
      <c r="A133" s="244">
        <v>84</v>
      </c>
      <c r="B133" s="322" t="s">
        <v>203</v>
      </c>
      <c r="C133" s="530"/>
      <c r="D133" s="530"/>
      <c r="E133" s="1" t="s">
        <v>108</v>
      </c>
      <c r="F133" s="131"/>
      <c r="G133" s="518"/>
      <c r="H133" s="518"/>
      <c r="I133" s="518"/>
      <c r="J133" s="518"/>
      <c r="K133" s="518"/>
      <c r="L133" s="518"/>
      <c r="M133" s="518"/>
      <c r="N133" s="518"/>
      <c r="O133" s="518"/>
      <c r="P133" s="93"/>
      <c r="Q133" s="518"/>
      <c r="R133" s="518"/>
    </row>
    <row r="134" spans="1:18">
      <c r="A134" s="244">
        <v>85</v>
      </c>
      <c r="B134" s="322" t="s">
        <v>207</v>
      </c>
      <c r="C134" s="530"/>
      <c r="D134" s="530"/>
      <c r="E134" s="1" t="s">
        <v>108</v>
      </c>
      <c r="F134" s="131"/>
      <c r="G134" s="518"/>
      <c r="H134" s="518"/>
      <c r="I134" s="518"/>
      <c r="J134" s="518"/>
      <c r="K134" s="518"/>
      <c r="L134" s="518"/>
      <c r="M134" s="518"/>
      <c r="N134" s="518"/>
      <c r="O134" s="518"/>
      <c r="P134" s="93"/>
      <c r="Q134" s="518"/>
      <c r="R134" s="518"/>
    </row>
    <row r="135" spans="1:18">
      <c r="A135" s="244">
        <v>86</v>
      </c>
      <c r="B135" s="322" t="s">
        <v>208</v>
      </c>
      <c r="C135" s="530"/>
      <c r="D135" s="530"/>
      <c r="E135" s="1" t="s">
        <v>108</v>
      </c>
      <c r="F135" s="131"/>
      <c r="G135" s="518"/>
      <c r="H135" s="518"/>
      <c r="I135" s="518"/>
      <c r="J135" s="518"/>
      <c r="K135" s="518"/>
      <c r="L135" s="518"/>
      <c r="M135" s="518"/>
      <c r="N135" s="518"/>
      <c r="O135" s="518"/>
      <c r="P135" s="93"/>
      <c r="Q135" s="518"/>
      <c r="R135" s="518"/>
    </row>
    <row r="136" spans="1:18">
      <c r="A136" s="244" t="s">
        <v>130</v>
      </c>
      <c r="B136" s="251" t="s">
        <v>131</v>
      </c>
      <c r="C136" s="530"/>
      <c r="D136" s="530"/>
      <c r="E136" s="1" t="s">
        <v>108</v>
      </c>
      <c r="F136" s="131"/>
      <c r="G136" s="518"/>
      <c r="H136" s="518"/>
      <c r="I136" s="518"/>
      <c r="J136" s="518"/>
      <c r="K136" s="518"/>
      <c r="L136" s="518"/>
      <c r="M136" s="518"/>
      <c r="N136" s="518"/>
      <c r="O136" s="518"/>
      <c r="P136" s="93"/>
      <c r="Q136" s="518"/>
      <c r="R136" s="518"/>
    </row>
    <row r="137" spans="1:18">
      <c r="A137" s="244" t="s">
        <v>132</v>
      </c>
      <c r="B137" s="251" t="s">
        <v>210</v>
      </c>
      <c r="C137" s="530"/>
      <c r="D137" s="530"/>
      <c r="E137" s="1" t="s">
        <v>108</v>
      </c>
      <c r="G137" s="518"/>
      <c r="H137" s="518"/>
      <c r="I137" s="518"/>
      <c r="J137" s="518"/>
      <c r="K137" s="518"/>
      <c r="L137" s="518"/>
      <c r="M137" s="518"/>
      <c r="N137" s="518"/>
      <c r="O137" s="518"/>
      <c r="P137" s="93"/>
      <c r="Q137" s="518"/>
      <c r="R137" s="518"/>
    </row>
    <row r="138" spans="1:18">
      <c r="A138" s="244" t="s">
        <v>133</v>
      </c>
      <c r="B138" s="251" t="s">
        <v>426</v>
      </c>
      <c r="C138" s="530"/>
      <c r="D138" s="530"/>
      <c r="E138" s="1" t="s">
        <v>108</v>
      </c>
      <c r="G138" s="518"/>
      <c r="H138" s="518"/>
      <c r="I138" s="518"/>
      <c r="J138" s="518"/>
      <c r="K138" s="518"/>
      <c r="L138" s="518"/>
      <c r="M138" s="518"/>
      <c r="N138" s="518"/>
      <c r="O138" s="518"/>
      <c r="P138" s="93"/>
      <c r="Q138" s="518"/>
      <c r="R138" s="518"/>
    </row>
    <row r="139" spans="1:18">
      <c r="A139" s="244" t="s">
        <v>134</v>
      </c>
      <c r="B139" s="251" t="s">
        <v>202</v>
      </c>
      <c r="C139" s="530"/>
      <c r="D139" s="530"/>
      <c r="E139" s="1" t="s">
        <v>108</v>
      </c>
      <c r="G139" s="518"/>
      <c r="H139" s="518"/>
      <c r="I139" s="518"/>
      <c r="J139" s="518"/>
      <c r="K139" s="518"/>
      <c r="L139" s="518"/>
      <c r="M139" s="518"/>
      <c r="N139" s="518"/>
      <c r="O139" s="518"/>
      <c r="P139" s="93"/>
      <c r="Q139" s="518"/>
      <c r="R139" s="518"/>
    </row>
    <row r="140" spans="1:18">
      <c r="A140" s="244">
        <v>87</v>
      </c>
      <c r="B140" s="322" t="s">
        <v>822</v>
      </c>
      <c r="C140" s="530"/>
      <c r="D140" s="530"/>
      <c r="E140" s="1" t="s">
        <v>108</v>
      </c>
      <c r="G140" s="518"/>
      <c r="H140" s="518"/>
      <c r="I140" s="518"/>
      <c r="J140" s="518"/>
      <c r="K140" s="518"/>
      <c r="L140" s="518"/>
      <c r="M140" s="518"/>
      <c r="N140" s="518"/>
      <c r="O140" s="518"/>
      <c r="P140" s="93"/>
      <c r="Q140" s="518"/>
      <c r="R140" s="518"/>
    </row>
    <row r="141" spans="1:18">
      <c r="A141" s="244">
        <v>88</v>
      </c>
      <c r="B141" s="322" t="s">
        <v>135</v>
      </c>
      <c r="C141" s="530"/>
      <c r="D141" s="530"/>
      <c r="E141" s="1" t="s">
        <v>108</v>
      </c>
      <c r="G141" s="518"/>
      <c r="H141" s="518"/>
      <c r="I141" s="518"/>
      <c r="J141" s="518"/>
      <c r="K141" s="518"/>
      <c r="L141" s="518"/>
      <c r="M141" s="518"/>
      <c r="N141" s="518"/>
      <c r="O141" s="518"/>
      <c r="P141" s="93"/>
      <c r="Q141" s="518"/>
      <c r="R141" s="518"/>
    </row>
    <row r="142" spans="1:18">
      <c r="A142" s="244"/>
      <c r="B142" s="322"/>
      <c r="C142" s="530"/>
      <c r="D142" s="530"/>
      <c r="E142" s="1" t="s">
        <v>108</v>
      </c>
      <c r="G142" s="518"/>
      <c r="H142" s="518"/>
      <c r="I142" s="518"/>
      <c r="J142" s="518"/>
      <c r="K142" s="518"/>
      <c r="L142" s="518"/>
      <c r="M142" s="518"/>
      <c r="N142" s="518"/>
      <c r="O142" s="518"/>
      <c r="P142" s="93"/>
      <c r="Q142" s="518"/>
      <c r="R142" s="518"/>
    </row>
    <row r="143" spans="1:18">
      <c r="A143" s="235"/>
      <c r="B143" s="276" t="s">
        <v>136</v>
      </c>
      <c r="C143" s="276"/>
      <c r="D143" s="276"/>
      <c r="G143" s="93"/>
      <c r="H143" s="93"/>
      <c r="I143" s="93"/>
      <c r="J143" s="93"/>
      <c r="K143" s="93"/>
      <c r="L143" s="93"/>
      <c r="M143" s="93"/>
      <c r="N143" s="93"/>
      <c r="O143" s="93"/>
      <c r="P143" s="93"/>
      <c r="Q143" s="93"/>
      <c r="R143" s="93"/>
    </row>
    <row r="144" spans="1:18">
      <c r="A144" s="244">
        <v>89</v>
      </c>
      <c r="B144" s="322" t="s">
        <v>112</v>
      </c>
      <c r="C144" s="530"/>
      <c r="D144" s="530"/>
      <c r="E144" s="1" t="s">
        <v>108</v>
      </c>
      <c r="G144" s="518"/>
      <c r="H144" s="518"/>
      <c r="I144" s="518"/>
      <c r="J144" s="518"/>
      <c r="K144" s="518"/>
      <c r="L144" s="518"/>
      <c r="M144" s="518"/>
      <c r="N144" s="518"/>
      <c r="O144" s="518"/>
      <c r="P144" s="93"/>
      <c r="Q144" s="518"/>
      <c r="R144" s="518"/>
    </row>
    <row r="145" spans="1:20">
      <c r="A145" s="244">
        <v>90</v>
      </c>
      <c r="B145" s="322" t="s">
        <v>113</v>
      </c>
      <c r="C145" s="530"/>
      <c r="D145" s="530"/>
      <c r="E145" s="1"/>
      <c r="G145" s="518"/>
      <c r="H145" s="518"/>
      <c r="I145" s="518"/>
      <c r="J145" s="518"/>
      <c r="K145" s="518"/>
      <c r="L145" s="518"/>
      <c r="M145" s="518"/>
      <c r="N145" s="518"/>
      <c r="O145" s="518"/>
      <c r="P145" s="93"/>
      <c r="Q145" s="518"/>
      <c r="R145" s="518"/>
    </row>
    <row r="146" spans="1:20">
      <c r="A146" s="244">
        <v>91</v>
      </c>
      <c r="B146" s="335" t="s">
        <v>851</v>
      </c>
      <c r="C146" s="530"/>
      <c r="D146" s="530"/>
      <c r="E146" s="1" t="s">
        <v>108</v>
      </c>
      <c r="G146" s="518"/>
      <c r="H146" s="518"/>
      <c r="I146" s="518"/>
      <c r="J146" s="518"/>
      <c r="K146" s="518"/>
      <c r="L146" s="518"/>
      <c r="M146" s="518"/>
      <c r="N146" s="518"/>
      <c r="O146" s="518"/>
      <c r="P146" s="93"/>
      <c r="Q146" s="518"/>
      <c r="R146" s="518"/>
    </row>
    <row r="147" spans="1:20">
      <c r="A147" s="244" t="s">
        <v>137</v>
      </c>
      <c r="B147" s="251" t="s">
        <v>138</v>
      </c>
      <c r="C147" s="530"/>
      <c r="D147" s="530"/>
      <c r="E147" s="1" t="s">
        <v>108</v>
      </c>
      <c r="G147" s="518"/>
      <c r="H147" s="518"/>
      <c r="I147" s="518"/>
      <c r="J147" s="518"/>
      <c r="K147" s="518"/>
      <c r="L147" s="518"/>
      <c r="M147" s="518"/>
      <c r="N147" s="518"/>
      <c r="O147" s="518"/>
      <c r="P147" s="93"/>
      <c r="Q147" s="518"/>
      <c r="R147" s="518"/>
    </row>
    <row r="148" spans="1:20">
      <c r="A148" s="244" t="s">
        <v>139</v>
      </c>
      <c r="B148" s="251" t="s">
        <v>115</v>
      </c>
      <c r="C148" s="530"/>
      <c r="D148" s="530"/>
      <c r="E148" s="1" t="s">
        <v>108</v>
      </c>
      <c r="G148" s="518"/>
      <c r="H148" s="518"/>
      <c r="I148" s="518"/>
      <c r="J148" s="518"/>
      <c r="K148" s="518"/>
      <c r="L148" s="518"/>
      <c r="M148" s="518"/>
      <c r="N148" s="518"/>
      <c r="O148" s="518"/>
      <c r="P148" s="93"/>
      <c r="Q148" s="518"/>
      <c r="R148" s="518"/>
    </row>
    <row r="149" spans="1:20">
      <c r="A149" s="244" t="s">
        <v>140</v>
      </c>
      <c r="B149" s="251" t="s">
        <v>141</v>
      </c>
      <c r="C149" s="530"/>
      <c r="D149" s="530"/>
      <c r="E149" s="1" t="s">
        <v>108</v>
      </c>
      <c r="G149" s="518"/>
      <c r="H149" s="518"/>
      <c r="I149" s="518"/>
      <c r="J149" s="518"/>
      <c r="K149" s="518"/>
      <c r="L149" s="518"/>
      <c r="M149" s="518"/>
      <c r="N149" s="518"/>
      <c r="O149" s="518"/>
      <c r="P149" s="93"/>
      <c r="Q149" s="518"/>
      <c r="R149" s="518"/>
    </row>
    <row r="150" spans="1:20">
      <c r="A150" s="244">
        <v>92</v>
      </c>
      <c r="B150" s="335" t="s">
        <v>397</v>
      </c>
      <c r="C150" s="530"/>
      <c r="D150" s="530"/>
      <c r="E150" s="1" t="s">
        <v>108</v>
      </c>
      <c r="G150" s="518"/>
      <c r="H150" s="518"/>
      <c r="I150" s="518"/>
      <c r="J150" s="518"/>
      <c r="K150" s="518"/>
      <c r="L150" s="518"/>
      <c r="M150" s="518"/>
      <c r="N150" s="518"/>
      <c r="O150" s="518"/>
      <c r="P150" s="93"/>
      <c r="Q150" s="518"/>
      <c r="R150" s="518"/>
    </row>
    <row r="151" spans="1:20" ht="30">
      <c r="A151" s="244">
        <v>93</v>
      </c>
      <c r="B151" s="335" t="s">
        <v>858</v>
      </c>
      <c r="C151" s="534"/>
      <c r="D151" s="534"/>
      <c r="E151" s="1" t="s">
        <v>108</v>
      </c>
      <c r="G151" s="518"/>
      <c r="H151" s="518"/>
      <c r="I151" s="518"/>
      <c r="J151" s="518"/>
      <c r="K151" s="518"/>
      <c r="L151" s="518"/>
      <c r="M151" s="518"/>
      <c r="N151" s="518"/>
      <c r="O151" s="518"/>
      <c r="P151" s="93"/>
      <c r="Q151" s="518"/>
      <c r="R151" s="518"/>
    </row>
    <row r="152" spans="1:20">
      <c r="A152" s="244">
        <v>94</v>
      </c>
      <c r="B152" s="335" t="s">
        <v>859</v>
      </c>
      <c r="C152" s="530"/>
      <c r="D152" s="530"/>
      <c r="E152" s="1" t="s">
        <v>108</v>
      </c>
      <c r="G152" s="518"/>
      <c r="H152" s="518"/>
      <c r="I152" s="518"/>
      <c r="J152" s="518"/>
      <c r="K152" s="518"/>
      <c r="L152" s="518"/>
      <c r="M152" s="518"/>
      <c r="N152" s="518"/>
      <c r="O152" s="518"/>
      <c r="P152" s="93"/>
      <c r="Q152" s="518"/>
      <c r="R152" s="518"/>
    </row>
    <row r="153" spans="1:20">
      <c r="A153" s="235"/>
      <c r="G153" s="93"/>
      <c r="H153" s="93"/>
      <c r="I153" s="93"/>
      <c r="J153" s="93"/>
      <c r="K153" s="93"/>
      <c r="L153" s="93"/>
      <c r="M153" s="93"/>
      <c r="N153" s="93"/>
      <c r="O153" s="93"/>
      <c r="P153" s="93"/>
      <c r="Q153" s="93"/>
    </row>
    <row r="154" spans="1:20" ht="26.25">
      <c r="A154" s="235"/>
      <c r="B154" s="276" t="s">
        <v>117</v>
      </c>
      <c r="C154" s="276"/>
      <c r="D154" s="276"/>
      <c r="F154" s="301"/>
      <c r="G154" s="535" t="s">
        <v>118</v>
      </c>
      <c r="H154" s="535" t="s">
        <v>119</v>
      </c>
      <c r="I154" s="535" t="s">
        <v>120</v>
      </c>
      <c r="J154" s="520"/>
      <c r="K154" s="520"/>
      <c r="L154" s="520"/>
      <c r="M154" s="520"/>
      <c r="N154" s="520"/>
      <c r="O154" s="520"/>
      <c r="P154" s="520"/>
      <c r="Q154" s="520"/>
      <c r="R154" s="273"/>
      <c r="S154" s="273"/>
      <c r="T154" s="273"/>
    </row>
    <row r="155" spans="1:20">
      <c r="A155" s="235">
        <v>95</v>
      </c>
      <c r="B155" s="539" t="s">
        <v>121</v>
      </c>
      <c r="C155" s="251"/>
      <c r="D155" s="251"/>
      <c r="F155" s="301"/>
      <c r="G155" s="536"/>
      <c r="H155" s="537"/>
      <c r="I155" s="536"/>
      <c r="J155" s="51"/>
      <c r="K155" s="51"/>
      <c r="L155" s="51"/>
      <c r="M155" s="51"/>
      <c r="N155" s="51"/>
      <c r="O155" s="51"/>
      <c r="P155" s="520"/>
      <c r="Q155" s="51"/>
      <c r="R155" s="273"/>
      <c r="S155" s="273"/>
      <c r="T155" s="273"/>
    </row>
    <row r="156" spans="1:20">
      <c r="A156" s="235">
        <v>96</v>
      </c>
      <c r="B156" s="539" t="s">
        <v>122</v>
      </c>
      <c r="C156" s="251"/>
      <c r="D156" s="251"/>
      <c r="F156" s="301"/>
      <c r="G156" s="536"/>
      <c r="H156" s="537"/>
      <c r="I156" s="536"/>
      <c r="J156" s="51"/>
      <c r="K156" s="51"/>
      <c r="L156" s="51"/>
      <c r="M156" s="51"/>
      <c r="N156" s="51"/>
      <c r="O156" s="51"/>
      <c r="P156" s="520"/>
      <c r="Q156" s="51"/>
      <c r="R156" s="273"/>
      <c r="S156" s="273"/>
      <c r="T156" s="273"/>
    </row>
    <row r="157" spans="1:20">
      <c r="A157" s="235">
        <v>97</v>
      </c>
      <c r="B157" s="539" t="s">
        <v>123</v>
      </c>
      <c r="C157" s="251"/>
      <c r="D157" s="251"/>
      <c r="F157" s="301"/>
      <c r="G157" s="536"/>
      <c r="H157" s="537"/>
      <c r="I157" s="536"/>
      <c r="J157" s="51"/>
      <c r="K157" s="51"/>
      <c r="L157" s="51"/>
      <c r="M157" s="51"/>
      <c r="N157" s="51"/>
      <c r="O157" s="51"/>
      <c r="P157" s="520"/>
      <c r="Q157" s="51"/>
      <c r="R157" s="273"/>
      <c r="S157" s="273"/>
      <c r="T157" s="273"/>
    </row>
    <row r="158" spans="1:20">
      <c r="A158" s="235">
        <v>98</v>
      </c>
      <c r="B158" s="539" t="s">
        <v>124</v>
      </c>
      <c r="C158" s="251"/>
      <c r="D158" s="251"/>
      <c r="F158" s="301"/>
      <c r="G158" s="536"/>
      <c r="H158" s="537"/>
      <c r="I158" s="536"/>
      <c r="J158" s="51"/>
      <c r="K158" s="51"/>
      <c r="L158" s="51"/>
      <c r="M158" s="51"/>
      <c r="N158" s="51"/>
      <c r="O158" s="51"/>
      <c r="P158" s="520"/>
      <c r="Q158" s="51"/>
      <c r="R158" s="273"/>
      <c r="S158" s="273"/>
      <c r="T158" s="273"/>
    </row>
    <row r="159" spans="1:20">
      <c r="B159" s="251"/>
      <c r="C159" s="251"/>
      <c r="D159" s="251"/>
      <c r="F159" s="301"/>
      <c r="G159" s="538"/>
      <c r="H159" s="538"/>
      <c r="I159" s="538"/>
      <c r="J159" s="51"/>
      <c r="K159" s="51"/>
      <c r="L159" s="51"/>
      <c r="M159" s="51"/>
      <c r="N159" s="51"/>
      <c r="O159" s="51"/>
      <c r="P159" s="520"/>
      <c r="Q159" s="51"/>
      <c r="R159" s="273"/>
      <c r="S159" s="273"/>
      <c r="T159" s="273"/>
    </row>
    <row r="160" spans="1:20">
      <c r="B160" s="540" t="s">
        <v>142</v>
      </c>
      <c r="C160" s="540"/>
      <c r="D160" s="540"/>
      <c r="E160" s="102"/>
      <c r="F160" s="304"/>
      <c r="G160" s="304"/>
      <c r="H160" s="102"/>
      <c r="I160" s="304"/>
      <c r="J160" s="304"/>
      <c r="K160" s="304"/>
      <c r="L160" s="304"/>
      <c r="M160" s="304"/>
      <c r="N160" s="304"/>
      <c r="O160" s="304"/>
      <c r="P160" s="304"/>
      <c r="Q160" s="304"/>
      <c r="R160" s="273"/>
      <c r="S160" s="273"/>
      <c r="T160" s="273"/>
    </row>
    <row r="161" spans="1:20">
      <c r="B161" s="541" t="s">
        <v>143</v>
      </c>
      <c r="C161" s="541"/>
      <c r="D161" s="541"/>
      <c r="F161" s="301"/>
      <c r="H161" s="108"/>
      <c r="I161" s="108"/>
      <c r="J161" s="273"/>
      <c r="K161" s="273"/>
      <c r="L161" s="273"/>
      <c r="M161" s="273"/>
      <c r="N161" s="273"/>
      <c r="O161" s="273"/>
      <c r="P161" s="273"/>
      <c r="Q161" s="273"/>
      <c r="R161" s="273"/>
      <c r="S161" s="273"/>
      <c r="T161" s="273"/>
    </row>
    <row r="162" spans="1:20">
      <c r="B162" s="99" t="s">
        <v>144</v>
      </c>
    </row>
    <row r="163" spans="1:20">
      <c r="B163" s="638" t="s">
        <v>145</v>
      </c>
      <c r="C163" s="638"/>
      <c r="D163" s="638"/>
      <c r="E163" s="638"/>
      <c r="F163" s="638"/>
      <c r="G163" s="638"/>
      <c r="H163" s="638"/>
      <c r="I163" s="638"/>
      <c r="J163" s="638"/>
      <c r="K163" s="638"/>
      <c r="L163" s="638"/>
      <c r="M163" s="638"/>
      <c r="N163" s="638"/>
      <c r="O163" s="638"/>
    </row>
    <row r="164" spans="1:20">
      <c r="B164" s="99" t="s">
        <v>146</v>
      </c>
    </row>
    <row r="165" spans="1:20">
      <c r="B165" s="99" t="s">
        <v>147</v>
      </c>
    </row>
    <row r="166" spans="1:20">
      <c r="B166" s="99" t="s">
        <v>148</v>
      </c>
    </row>
    <row r="167" spans="1:20">
      <c r="B167" s="99" t="s">
        <v>149</v>
      </c>
    </row>
    <row r="168" spans="1:20">
      <c r="B168" s="99" t="s">
        <v>150</v>
      </c>
    </row>
    <row r="169" spans="1:20">
      <c r="B169" s="638" t="s">
        <v>151</v>
      </c>
      <c r="C169" s="638"/>
      <c r="D169" s="638"/>
      <c r="E169" s="638"/>
      <c r="F169" s="638"/>
      <c r="G169" s="638"/>
      <c r="H169" s="638"/>
      <c r="I169" s="638"/>
      <c r="J169" s="638"/>
      <c r="K169" s="638"/>
      <c r="L169" s="638"/>
      <c r="M169" s="638"/>
      <c r="N169" s="638"/>
      <c r="O169" s="638"/>
    </row>
    <row r="170" spans="1:20">
      <c r="B170" s="99" t="s">
        <v>152</v>
      </c>
    </row>
    <row r="171" spans="1:20">
      <c r="B171" s="99" t="s">
        <v>153</v>
      </c>
    </row>
    <row r="172" spans="1:20">
      <c r="B172" s="99" t="s">
        <v>154</v>
      </c>
    </row>
    <row r="173" spans="1:20">
      <c r="B173" s="99" t="s">
        <v>155</v>
      </c>
    </row>
    <row r="174" spans="1:20">
      <c r="B174" s="99" t="s">
        <v>156</v>
      </c>
    </row>
    <row r="176" spans="1:20" s="82" customFormat="1">
      <c r="A176" s="542"/>
      <c r="B176" s="543" t="s">
        <v>157</v>
      </c>
      <c r="G176" s="313" t="str">
        <f>IF('[1]PPNR Projections Worksheet'!F65=0,"N/A",IF(G81/'[1]PPNR Projections Worksheet'!F65&gt;5%,"Yes", "No"))</f>
        <v>N/A</v>
      </c>
      <c r="H176" s="313" t="str">
        <f>IF('[1]PPNR Projections Worksheet'!G65=0,"N/A",IF(H81/'[1]PPNR Projections Worksheet'!G65&gt;5%,"Yes", "No"))</f>
        <v>N/A</v>
      </c>
      <c r="I176" s="313" t="str">
        <f>IF('[1]PPNR Projections Worksheet'!H65=0,"N/A",IF(I81/'[1]PPNR Projections Worksheet'!H65&gt;5%,"Yes", "No"))</f>
        <v>N/A</v>
      </c>
      <c r="J176" s="313" t="str">
        <f>IF('[1]PPNR Projections Worksheet'!I65=0,"N/A",IF(J81/'[1]PPNR Projections Worksheet'!I65&gt;5%,"Yes", "No"))</f>
        <v>N/A</v>
      </c>
      <c r="K176" s="313" t="str">
        <f>IF('[1]PPNR Projections Worksheet'!J65=0,"N/A",IF(K81/'[1]PPNR Projections Worksheet'!J65&gt;5%,"Yes", "No"))</f>
        <v>N/A</v>
      </c>
      <c r="L176" s="313" t="str">
        <f>IF('[1]PPNR Projections Worksheet'!K65=0,"N/A",IF(L81/'[1]PPNR Projections Worksheet'!K65&gt;5%,"Yes", "No"))</f>
        <v>N/A</v>
      </c>
      <c r="M176" s="313" t="str">
        <f>IF('[1]PPNR Projections Worksheet'!L65=0,"N/A",IF(M81/'[1]PPNR Projections Worksheet'!L65&gt;5%,"Yes", "No"))</f>
        <v>N/A</v>
      </c>
      <c r="N176" s="313" t="str">
        <f>IF('[1]PPNR Projections Worksheet'!M65=0,"N/A",IF(N81/'[1]PPNR Projections Worksheet'!M65&gt;5%,"Yes", "No"))</f>
        <v>N/A</v>
      </c>
      <c r="O176" s="313" t="str">
        <f>IF('[1]PPNR Projections Worksheet'!N65=0,"N/A",IF(O81/'[1]PPNR Projections Worksheet'!N65&gt;5%,"Yes", "No"))</f>
        <v>N/A</v>
      </c>
    </row>
  </sheetData>
  <protectedRanges>
    <protectedRange sqref="G87:O87 G90:O92 G96:O107 G110:O117 G128:O142 G120:I123 G144:O152 G155:I158 G81:O85 Q96:R107 Q110:R117 Q128:R142 Q144:R152" name="other"/>
    <protectedRange sqref="G81:O81" name="international"/>
    <protectedRange sqref="G14:O16 G18:O19 G21:O21 G23:O24 G26:O29 G31:O33 G35:O37 G39:O41 G43:O43 G45:O47 G49:O50 G52:O53 G55:O56 G58:O59 G63:O65 G67:O69 G72:O73 G75:O75 G77:O77 G82:O85 G11:O12" name="Metrics data ranges"/>
    <protectedRange sqref="Q14:R14 Q26:R26 Q29:R29 Q31:R31 Q33:R33 Q35:R35 Q37:R37 Q39:R39 Q41:R41 Q50:R50 Q53:R53 Q56:R56 Q58:R58 Q77:R77 Q96:R107 Q110:R117 Q128:R142 Q144:R152" name="Metrics data sums"/>
    <protectedRange sqref="G87:O87 G90:O91 G80:O80" name="Y9C"/>
  </protectedRanges>
  <mergeCells count="7">
    <mergeCell ref="B169:O169"/>
    <mergeCell ref="B1:Q1"/>
    <mergeCell ref="G4:O4"/>
    <mergeCell ref="H5:K5"/>
    <mergeCell ref="L5:O5"/>
    <mergeCell ref="Q5:R5"/>
    <mergeCell ref="B163:O163"/>
  </mergeCells>
  <phoneticPr fontId="34" type="noConversion"/>
  <conditionalFormatting sqref="N176:O176">
    <cfRule type="cellIs" dxfId="1" priority="2" operator="equal">
      <formula>FALSE</formula>
    </cfRule>
  </conditionalFormatting>
  <conditionalFormatting sqref="G176:M176">
    <cfRule type="cellIs" dxfId="0" priority="1" operator="equal">
      <formula>FALSE</formula>
    </cfRule>
  </conditionalFormatting>
  <printOptions horizontalCentered="1"/>
  <pageMargins left="0.45" right="0.45" top="0.75" bottom="0.75" header="0.3" footer="0.3"/>
  <pageSetup scale="34" fitToHeight="2" orientation="portrait" r:id="rId1"/>
  <headerFooter>
    <oddFooter>&amp;C&amp;P&amp;R&amp;A</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S94"/>
  <sheetViews>
    <sheetView topLeftCell="A73" zoomScale="75" zoomScaleNormal="75" workbookViewId="0">
      <selection activeCell="B92" sqref="B92"/>
    </sheetView>
  </sheetViews>
  <sheetFormatPr defaultRowHeight="15"/>
  <cols>
    <col min="1" max="1" width="5.28515625" style="15" bestFit="1" customWidth="1"/>
    <col min="2" max="2" width="76.42578125" style="108" customWidth="1"/>
    <col min="3" max="3" width="21.42578125" style="108" hidden="1" customWidth="1"/>
    <col min="4" max="4" width="30.5703125" style="132" customWidth="1"/>
    <col min="5" max="5" width="10.42578125" style="106" bestFit="1" customWidth="1"/>
    <col min="6" max="6" width="12.5703125" style="107" customWidth="1"/>
    <col min="7" max="7" width="14.5703125" style="1" customWidth="1"/>
    <col min="8" max="8" width="12.7109375" style="1" customWidth="1"/>
    <col min="9" max="10" width="11.28515625" style="1" customWidth="1"/>
    <col min="11" max="11" width="12" style="1" customWidth="1"/>
    <col min="12" max="12" width="12.28515625" style="1" customWidth="1"/>
    <col min="13" max="13" width="11.5703125" style="1" customWidth="1"/>
    <col min="14" max="14" width="13.85546875" style="1" customWidth="1"/>
    <col min="15" max="15" width="11.5703125" style="1" customWidth="1"/>
    <col min="16" max="16384" width="9.140625" style="1"/>
  </cols>
  <sheetData>
    <row r="1" spans="1:19" s="119" customFormat="1" ht="18" customHeight="1">
      <c r="A1" s="571" t="str">
        <f ca="1">'Summary Submission Cover Sheet'!D15&amp;" Balance Sheet Worksheet: "&amp;'Summary Submission Cover Sheet'!D12&amp;" in "&amp;'Summary Submission Cover Sheet'!B20</f>
        <v>Bank Balance Sheet Worksheet:  in Baseline</v>
      </c>
      <c r="B1" s="571"/>
      <c r="C1" s="571"/>
      <c r="D1" s="571"/>
      <c r="E1" s="571"/>
      <c r="F1" s="571"/>
      <c r="G1" s="571"/>
      <c r="H1" s="571"/>
      <c r="I1" s="571"/>
      <c r="J1" s="571"/>
      <c r="K1" s="571"/>
      <c r="L1" s="571"/>
      <c r="M1" s="571"/>
      <c r="N1" s="571"/>
      <c r="O1" s="571"/>
    </row>
    <row r="2" spans="1:19" s="104" customFormat="1" ht="18" customHeight="1">
      <c r="A2" s="572" t="str">
        <f>IF('[1]Summary Submission Cover Sheet'!D16="","",'[1]Summary Submission Cover Sheet'!D16)</f>
        <v/>
      </c>
      <c r="B2" s="572"/>
      <c r="C2" s="572"/>
      <c r="D2" s="572"/>
      <c r="E2" s="572"/>
      <c r="F2" s="572"/>
      <c r="G2" s="572"/>
      <c r="H2" s="572"/>
      <c r="I2" s="572"/>
      <c r="J2" s="572"/>
      <c r="K2" s="572"/>
      <c r="L2" s="572"/>
      <c r="M2" s="572"/>
      <c r="N2" s="572"/>
      <c r="O2" s="572"/>
      <c r="P2" s="120"/>
      <c r="Q2" s="120"/>
      <c r="R2" s="120"/>
      <c r="S2" s="120"/>
    </row>
    <row r="3" spans="1:19" s="8" customFormat="1" ht="45" customHeight="1">
      <c r="A3" s="2"/>
      <c r="B3" s="3"/>
      <c r="C3" s="3"/>
      <c r="D3" s="121"/>
      <c r="E3" s="5"/>
      <c r="F3" s="6" t="s">
        <v>182</v>
      </c>
      <c r="G3" s="573" t="s">
        <v>183</v>
      </c>
      <c r="H3" s="573"/>
      <c r="I3" s="573"/>
      <c r="J3" s="573"/>
      <c r="K3" s="573"/>
      <c r="L3" s="573"/>
      <c r="M3" s="573"/>
      <c r="N3" s="573"/>
      <c r="O3" s="573"/>
    </row>
    <row r="4" spans="1:19" s="123" customFormat="1" ht="15.75" customHeight="1" thickBot="1">
      <c r="A4" s="9" t="s">
        <v>185</v>
      </c>
      <c r="B4" s="10"/>
      <c r="C4" s="10"/>
      <c r="D4" s="122" t="s">
        <v>186</v>
      </c>
      <c r="E4" s="12"/>
      <c r="F4" s="13" t="s">
        <v>187</v>
      </c>
      <c r="G4" s="14" t="s">
        <v>188</v>
      </c>
      <c r="H4" s="14" t="s">
        <v>189</v>
      </c>
      <c r="I4" s="14" t="s">
        <v>190</v>
      </c>
      <c r="J4" s="14" t="s">
        <v>191</v>
      </c>
      <c r="K4" s="14" t="s">
        <v>192</v>
      </c>
      <c r="L4" s="14" t="s">
        <v>669</v>
      </c>
      <c r="M4" s="14" t="s">
        <v>670</v>
      </c>
      <c r="N4" s="14" t="s">
        <v>671</v>
      </c>
      <c r="O4" s="14" t="s">
        <v>672</v>
      </c>
    </row>
    <row r="5" spans="1:19" ht="15.75" customHeight="1" thickTop="1">
      <c r="B5" s="3"/>
      <c r="C5" s="3"/>
      <c r="D5" s="121"/>
      <c r="E5" s="5"/>
      <c r="F5" s="6"/>
      <c r="G5" s="16"/>
      <c r="H5" s="16"/>
      <c r="I5" s="16"/>
      <c r="J5" s="16"/>
      <c r="K5" s="16"/>
      <c r="L5" s="16"/>
      <c r="M5" s="16"/>
      <c r="N5" s="16"/>
      <c r="O5" s="16"/>
    </row>
    <row r="6" spans="1:19" s="104" customFormat="1" ht="15" customHeight="1">
      <c r="A6" s="575" t="s">
        <v>334</v>
      </c>
      <c r="B6" s="575"/>
      <c r="C6" s="575"/>
      <c r="D6" s="575"/>
      <c r="E6" s="575"/>
      <c r="F6" s="575"/>
      <c r="G6" s="575"/>
      <c r="H6" s="575"/>
      <c r="I6" s="575"/>
      <c r="J6" s="575"/>
      <c r="K6" s="575"/>
      <c r="L6" s="575"/>
      <c r="M6" s="575"/>
      <c r="N6" s="575"/>
      <c r="O6" s="575"/>
    </row>
    <row r="7" spans="1:19" ht="15" customHeight="1">
      <c r="A7" s="2"/>
      <c r="B7" s="19"/>
      <c r="C7" s="19"/>
      <c r="D7" s="121"/>
      <c r="E7" s="2"/>
      <c r="F7" s="49"/>
      <c r="G7" s="2"/>
      <c r="H7" s="2"/>
      <c r="I7" s="2"/>
      <c r="J7" s="2"/>
      <c r="K7" s="2"/>
      <c r="L7" s="2"/>
      <c r="M7" s="2"/>
      <c r="N7" s="2"/>
      <c r="O7" s="2"/>
    </row>
    <row r="8" spans="1:19" ht="15" customHeight="1">
      <c r="B8" s="17" t="s">
        <v>222</v>
      </c>
      <c r="C8" s="17"/>
      <c r="D8" s="124"/>
      <c r="E8" s="5"/>
      <c r="F8" s="125"/>
      <c r="G8" s="126"/>
      <c r="H8" s="126"/>
      <c r="I8" s="126"/>
      <c r="J8" s="126"/>
      <c r="K8" s="126"/>
      <c r="L8" s="126"/>
      <c r="M8" s="126"/>
      <c r="N8" s="126"/>
      <c r="O8" s="126"/>
    </row>
    <row r="9" spans="1:19" ht="15" customHeight="1">
      <c r="A9" s="15">
        <f>A8+1</f>
        <v>1</v>
      </c>
      <c r="B9" s="75" t="s">
        <v>335</v>
      </c>
      <c r="C9" s="75" t="s">
        <v>336</v>
      </c>
      <c r="D9" s="127" t="s">
        <v>432</v>
      </c>
      <c r="E9" s="2"/>
      <c r="F9" s="20"/>
      <c r="G9" s="20"/>
      <c r="H9" s="20"/>
      <c r="I9" s="20"/>
      <c r="J9" s="20"/>
      <c r="K9" s="20"/>
      <c r="L9" s="20"/>
      <c r="M9" s="20"/>
      <c r="N9" s="20"/>
      <c r="O9" s="20"/>
    </row>
    <row r="10" spans="1:19" s="104" customFormat="1" ht="15" customHeight="1">
      <c r="A10" s="29">
        <f>A9+1</f>
        <v>2</v>
      </c>
      <c r="B10" s="41" t="s">
        <v>337</v>
      </c>
      <c r="C10" s="41" t="s">
        <v>338</v>
      </c>
      <c r="D10" s="128" t="s">
        <v>433</v>
      </c>
      <c r="E10" s="32"/>
      <c r="F10" s="20"/>
      <c r="G10" s="20"/>
      <c r="H10" s="20"/>
      <c r="I10" s="20"/>
      <c r="J10" s="20"/>
      <c r="K10" s="20"/>
      <c r="L10" s="20"/>
      <c r="M10" s="20"/>
      <c r="N10" s="20"/>
      <c r="O10" s="20"/>
    </row>
    <row r="11" spans="1:19" ht="15" customHeight="1">
      <c r="A11" s="15">
        <f>A10+1</f>
        <v>3</v>
      </c>
      <c r="B11" s="42" t="s">
        <v>225</v>
      </c>
      <c r="C11" s="42"/>
      <c r="D11" s="124" t="str">
        <f>"Sum of items "&amp;A9&amp;" and "&amp;A10</f>
        <v>Sum of items 1 and 2</v>
      </c>
      <c r="E11" s="5"/>
      <c r="F11" s="20"/>
      <c r="G11" s="21">
        <f t="shared" ref="G11:O11" si="0">SUM(G9:G10)</f>
        <v>0</v>
      </c>
      <c r="H11" s="21">
        <f t="shared" si="0"/>
        <v>0</v>
      </c>
      <c r="I11" s="21">
        <f t="shared" si="0"/>
        <v>0</v>
      </c>
      <c r="J11" s="21">
        <f t="shared" si="0"/>
        <v>0</v>
      </c>
      <c r="K11" s="21">
        <f t="shared" si="0"/>
        <v>0</v>
      </c>
      <c r="L11" s="21">
        <f t="shared" si="0"/>
        <v>0</v>
      </c>
      <c r="M11" s="21">
        <f t="shared" si="0"/>
        <v>0</v>
      </c>
      <c r="N11" s="21">
        <f t="shared" si="0"/>
        <v>0</v>
      </c>
      <c r="O11" s="21">
        <f t="shared" si="0"/>
        <v>0</v>
      </c>
    </row>
    <row r="12" spans="1:19" ht="15" customHeight="1">
      <c r="B12" s="17"/>
      <c r="C12" s="17"/>
      <c r="D12" s="124"/>
      <c r="E12" s="5"/>
      <c r="F12" s="125"/>
      <c r="G12" s="126"/>
      <c r="H12" s="126"/>
      <c r="I12" s="126"/>
      <c r="J12" s="126"/>
      <c r="K12" s="126"/>
      <c r="L12" s="126"/>
      <c r="M12" s="126"/>
      <c r="N12" s="126"/>
      <c r="O12" s="126"/>
    </row>
    <row r="13" spans="1:19" ht="15" customHeight="1">
      <c r="B13" s="17" t="s">
        <v>339</v>
      </c>
      <c r="C13" s="17"/>
      <c r="D13" s="124"/>
      <c r="E13" s="5"/>
      <c r="F13" s="125"/>
      <c r="G13" s="126"/>
      <c r="H13" s="126"/>
      <c r="I13" s="126"/>
      <c r="J13" s="126"/>
      <c r="K13" s="126"/>
      <c r="L13" s="126"/>
      <c r="M13" s="126"/>
      <c r="N13" s="126"/>
      <c r="O13" s="126"/>
    </row>
    <row r="14" spans="1:19" ht="28.5" customHeight="1">
      <c r="A14" s="15">
        <f>A11+1</f>
        <v>4</v>
      </c>
      <c r="B14" s="19" t="s">
        <v>340</v>
      </c>
      <c r="C14" s="19" t="s">
        <v>341</v>
      </c>
      <c r="D14" s="18" t="str">
        <f>"Sum of items "&amp;A15&amp;", "&amp;A16&amp;", "&amp;A19&amp;", "&amp;A24&amp;", and "&amp;A25&amp;" = rcfd1410"</f>
        <v>Sum of items 5, 6, 9, 14, and 15 = rcfd1410</v>
      </c>
      <c r="E14" s="5"/>
      <c r="F14" s="20"/>
      <c r="G14" s="21">
        <f t="shared" ref="G14:O14" si="1">SUM(G15,G16,G19,G24,G25)</f>
        <v>0</v>
      </c>
      <c r="H14" s="21">
        <f t="shared" si="1"/>
        <v>0</v>
      </c>
      <c r="I14" s="21">
        <f t="shared" si="1"/>
        <v>0</v>
      </c>
      <c r="J14" s="21">
        <f t="shared" si="1"/>
        <v>0</v>
      </c>
      <c r="K14" s="21">
        <f t="shared" si="1"/>
        <v>0</v>
      </c>
      <c r="L14" s="21">
        <f t="shared" si="1"/>
        <v>0</v>
      </c>
      <c r="M14" s="21">
        <f t="shared" si="1"/>
        <v>0</v>
      </c>
      <c r="N14" s="21">
        <f t="shared" si="1"/>
        <v>0</v>
      </c>
      <c r="O14" s="21">
        <f t="shared" si="1"/>
        <v>0</v>
      </c>
    </row>
    <row r="15" spans="1:19" ht="15" customHeight="1">
      <c r="A15" s="15">
        <f t="shared" ref="A15:A42" si="2">A14+1</f>
        <v>5</v>
      </c>
      <c r="B15" s="129" t="s">
        <v>342</v>
      </c>
      <c r="C15" s="129" t="s">
        <v>343</v>
      </c>
      <c r="D15" s="124" t="s">
        <v>434</v>
      </c>
      <c r="E15" s="5"/>
      <c r="F15" s="20"/>
      <c r="G15" s="21">
        <f>SUM('[1]Retail Balance Projections'!C6,'[1]Retail Balance Projections'!C12)</f>
        <v>0</v>
      </c>
      <c r="H15" s="21">
        <f>SUM('[1]Retail Balance Projections'!D6,'[1]Retail Balance Projections'!D12)</f>
        <v>0</v>
      </c>
      <c r="I15" s="21">
        <f>SUM('[1]Retail Balance Projections'!E6,'[1]Retail Balance Projections'!E12)</f>
        <v>0</v>
      </c>
      <c r="J15" s="21">
        <f>SUM('[1]Retail Balance Projections'!F6,'[1]Retail Balance Projections'!F12)</f>
        <v>0</v>
      </c>
      <c r="K15" s="21">
        <f>SUM('[1]Retail Balance Projections'!G6,'[1]Retail Balance Projections'!G12)</f>
        <v>0</v>
      </c>
      <c r="L15" s="21">
        <f>SUM('[1]Retail Balance Projections'!H6,'[1]Retail Balance Projections'!H12)</f>
        <v>0</v>
      </c>
      <c r="M15" s="21">
        <f>SUM('[1]Retail Balance Projections'!I6,'[1]Retail Balance Projections'!I12)</f>
        <v>0</v>
      </c>
      <c r="N15" s="21">
        <f>SUM('[1]Retail Balance Projections'!J6,'[1]Retail Balance Projections'!J12)</f>
        <v>0</v>
      </c>
      <c r="O15" s="21">
        <f>SUM('[1]Retail Balance Projections'!K6,'[1]Retail Balance Projections'!K12)</f>
        <v>0</v>
      </c>
    </row>
    <row r="16" spans="1:19" ht="15" customHeight="1">
      <c r="A16" s="15">
        <f t="shared" si="2"/>
        <v>6</v>
      </c>
      <c r="B16" s="129" t="s">
        <v>344</v>
      </c>
      <c r="C16" s="129"/>
      <c r="D16" s="124" t="str">
        <f>"Sum of items "&amp;A17&amp;" and "&amp;A18</f>
        <v>Sum of items 7 and 8</v>
      </c>
      <c r="E16" s="5"/>
      <c r="F16" s="20"/>
      <c r="G16" s="21">
        <f t="shared" ref="G16:O16" si="3">SUM(G17:G18)</f>
        <v>0</v>
      </c>
      <c r="H16" s="21">
        <f t="shared" si="3"/>
        <v>0</v>
      </c>
      <c r="I16" s="21">
        <f t="shared" si="3"/>
        <v>0</v>
      </c>
      <c r="J16" s="21">
        <f t="shared" si="3"/>
        <v>0</v>
      </c>
      <c r="K16" s="21">
        <f t="shared" si="3"/>
        <v>0</v>
      </c>
      <c r="L16" s="21">
        <f t="shared" si="3"/>
        <v>0</v>
      </c>
      <c r="M16" s="21">
        <f t="shared" si="3"/>
        <v>0</v>
      </c>
      <c r="N16" s="21">
        <f t="shared" si="3"/>
        <v>0</v>
      </c>
      <c r="O16" s="21">
        <f t="shared" si="3"/>
        <v>0</v>
      </c>
    </row>
    <row r="17" spans="1:15">
      <c r="A17" s="15">
        <f t="shared" si="2"/>
        <v>7</v>
      </c>
      <c r="B17" s="130" t="s">
        <v>197</v>
      </c>
      <c r="C17" s="131" t="s">
        <v>345</v>
      </c>
      <c r="D17" s="132" t="s">
        <v>435</v>
      </c>
      <c r="E17" s="5"/>
      <c r="F17" s="20"/>
      <c r="G17" s="21">
        <f>'[1]Retail Balance Projections'!C18</f>
        <v>0</v>
      </c>
      <c r="H17" s="21">
        <f>'[1]Retail Balance Projections'!D18</f>
        <v>0</v>
      </c>
      <c r="I17" s="21">
        <f>'[1]Retail Balance Projections'!E18</f>
        <v>0</v>
      </c>
      <c r="J17" s="21">
        <f>'[1]Retail Balance Projections'!F18</f>
        <v>0</v>
      </c>
      <c r="K17" s="21">
        <f>'[1]Retail Balance Projections'!G18</f>
        <v>0</v>
      </c>
      <c r="L17" s="21">
        <f>'[1]Retail Balance Projections'!H18</f>
        <v>0</v>
      </c>
      <c r="M17" s="21">
        <f>'[1]Retail Balance Projections'!I18</f>
        <v>0</v>
      </c>
      <c r="N17" s="21">
        <f>'[1]Retail Balance Projections'!J18</f>
        <v>0</v>
      </c>
      <c r="O17" s="21">
        <f>'[1]Retail Balance Projections'!K18</f>
        <v>0</v>
      </c>
    </row>
    <row r="18" spans="1:15">
      <c r="A18" s="15">
        <f t="shared" si="2"/>
        <v>8</v>
      </c>
      <c r="B18" s="131" t="s">
        <v>198</v>
      </c>
      <c r="C18" s="131" t="s">
        <v>346</v>
      </c>
      <c r="D18" s="132" t="s">
        <v>436</v>
      </c>
      <c r="E18" s="5"/>
      <c r="F18" s="20"/>
      <c r="G18" s="21">
        <f>'[1]Retail Balance Projections'!C24</f>
        <v>0</v>
      </c>
      <c r="H18" s="21">
        <f>'[1]Retail Balance Projections'!D24</f>
        <v>0</v>
      </c>
      <c r="I18" s="21">
        <f>'[1]Retail Balance Projections'!E24</f>
        <v>0</v>
      </c>
      <c r="J18" s="21">
        <f>'[1]Retail Balance Projections'!F24</f>
        <v>0</v>
      </c>
      <c r="K18" s="21">
        <f>'[1]Retail Balance Projections'!G24</f>
        <v>0</v>
      </c>
      <c r="L18" s="21">
        <f>'[1]Retail Balance Projections'!H24</f>
        <v>0</v>
      </c>
      <c r="M18" s="21">
        <f>'[1]Retail Balance Projections'!I24</f>
        <v>0</v>
      </c>
      <c r="N18" s="21">
        <f>'[1]Retail Balance Projections'!J24</f>
        <v>0</v>
      </c>
      <c r="O18" s="21">
        <f>'[1]Retail Balance Projections'!K24</f>
        <v>0</v>
      </c>
    </row>
    <row r="19" spans="1:15">
      <c r="A19" s="15">
        <f t="shared" si="2"/>
        <v>9</v>
      </c>
      <c r="B19" s="129" t="s">
        <v>347</v>
      </c>
      <c r="C19" s="129"/>
      <c r="D19" s="124" t="str">
        <f>"Sum of items "&amp;A20&amp;" to "&amp;A22</f>
        <v>Sum of items 10 to 12</v>
      </c>
      <c r="E19" s="5"/>
      <c r="F19" s="20"/>
      <c r="G19" s="21">
        <f t="shared" ref="G19:O19" si="4">SUM(G20:G22)</f>
        <v>0</v>
      </c>
      <c r="H19" s="21">
        <f t="shared" si="4"/>
        <v>0</v>
      </c>
      <c r="I19" s="21">
        <f t="shared" si="4"/>
        <v>0</v>
      </c>
      <c r="J19" s="21">
        <f t="shared" si="4"/>
        <v>0</v>
      </c>
      <c r="K19" s="21">
        <f t="shared" si="4"/>
        <v>0</v>
      </c>
      <c r="L19" s="21">
        <f t="shared" si="4"/>
        <v>0</v>
      </c>
      <c r="M19" s="21">
        <f t="shared" si="4"/>
        <v>0</v>
      </c>
      <c r="N19" s="21">
        <f t="shared" si="4"/>
        <v>0</v>
      </c>
      <c r="O19" s="21">
        <f t="shared" si="4"/>
        <v>0</v>
      </c>
    </row>
    <row r="20" spans="1:15">
      <c r="A20" s="15">
        <f t="shared" si="2"/>
        <v>10</v>
      </c>
      <c r="B20" s="130" t="s">
        <v>204</v>
      </c>
      <c r="C20" s="131" t="s">
        <v>348</v>
      </c>
      <c r="D20" s="132" t="s">
        <v>463</v>
      </c>
      <c r="E20" s="5"/>
      <c r="F20" s="20"/>
      <c r="G20" s="20"/>
      <c r="H20" s="20"/>
      <c r="I20" s="20"/>
      <c r="J20" s="20"/>
      <c r="K20" s="20"/>
      <c r="L20" s="20"/>
      <c r="M20" s="20"/>
      <c r="N20" s="20"/>
      <c r="O20" s="20"/>
    </row>
    <row r="21" spans="1:15">
      <c r="A21" s="15">
        <f t="shared" si="2"/>
        <v>11</v>
      </c>
      <c r="B21" s="130" t="s">
        <v>205</v>
      </c>
      <c r="C21" s="131" t="s">
        <v>349</v>
      </c>
      <c r="D21" s="132" t="s">
        <v>437</v>
      </c>
      <c r="E21" s="5"/>
      <c r="F21" s="20"/>
      <c r="G21" s="20"/>
      <c r="H21" s="20"/>
      <c r="I21" s="20"/>
      <c r="J21" s="20"/>
      <c r="K21" s="20"/>
      <c r="L21" s="20"/>
      <c r="M21" s="20"/>
      <c r="N21" s="20"/>
      <c r="O21" s="20"/>
    </row>
    <row r="22" spans="1:15">
      <c r="A22" s="15">
        <f t="shared" si="2"/>
        <v>12</v>
      </c>
      <c r="B22" s="130" t="s">
        <v>206</v>
      </c>
      <c r="C22" s="131" t="s">
        <v>350</v>
      </c>
      <c r="D22" s="132" t="s">
        <v>464</v>
      </c>
      <c r="E22" s="5"/>
      <c r="F22" s="20"/>
      <c r="G22" s="20"/>
      <c r="H22" s="20"/>
      <c r="I22" s="20"/>
      <c r="J22" s="20"/>
      <c r="K22" s="20"/>
      <c r="L22" s="20"/>
      <c r="M22" s="20"/>
      <c r="N22" s="20"/>
      <c r="O22" s="20"/>
    </row>
    <row r="23" spans="1:15">
      <c r="A23" s="15">
        <f t="shared" si="2"/>
        <v>13</v>
      </c>
      <c r="B23" s="133" t="s">
        <v>351</v>
      </c>
      <c r="C23" s="133" t="s">
        <v>352</v>
      </c>
      <c r="D23" s="132" t="s">
        <v>462</v>
      </c>
      <c r="E23" s="5"/>
      <c r="F23" s="20"/>
      <c r="G23" s="20"/>
      <c r="H23" s="20"/>
      <c r="I23" s="20"/>
      <c r="J23" s="20"/>
      <c r="K23" s="20"/>
      <c r="L23" s="20"/>
      <c r="M23" s="20"/>
      <c r="N23" s="20"/>
      <c r="O23" s="20"/>
    </row>
    <row r="24" spans="1:15">
      <c r="A24" s="15">
        <f t="shared" si="2"/>
        <v>14</v>
      </c>
      <c r="B24" s="129" t="s">
        <v>353</v>
      </c>
      <c r="C24" s="129" t="s">
        <v>354</v>
      </c>
      <c r="D24" s="132" t="s">
        <v>438</v>
      </c>
      <c r="E24" s="5"/>
      <c r="F24" s="20"/>
      <c r="G24" s="20"/>
      <c r="H24" s="20"/>
      <c r="I24" s="20"/>
      <c r="J24" s="20"/>
      <c r="K24" s="20"/>
      <c r="L24" s="20"/>
      <c r="M24" s="20"/>
      <c r="N24" s="20"/>
      <c r="O24" s="20"/>
    </row>
    <row r="25" spans="1:15">
      <c r="A25" s="15">
        <f t="shared" si="2"/>
        <v>15</v>
      </c>
      <c r="B25" s="129" t="s">
        <v>355</v>
      </c>
      <c r="C25" s="129" t="s">
        <v>356</v>
      </c>
      <c r="D25" s="132" t="str">
        <f>"rcfd1410 less items "&amp;A15&amp;", "&amp;A16&amp;", "&amp;A19&amp;", and "&amp;A24</f>
        <v>rcfd1410 less items 5, 6, 9, and 14</v>
      </c>
      <c r="E25" s="5"/>
      <c r="F25" s="20"/>
      <c r="G25" s="20"/>
      <c r="H25" s="20"/>
      <c r="I25" s="20"/>
      <c r="J25" s="20"/>
      <c r="K25" s="20"/>
      <c r="L25" s="20"/>
      <c r="M25" s="20"/>
      <c r="N25" s="20"/>
      <c r="O25" s="20"/>
    </row>
    <row r="26" spans="1:15">
      <c r="A26" s="15">
        <f t="shared" si="2"/>
        <v>16</v>
      </c>
      <c r="B26" s="19" t="s">
        <v>199</v>
      </c>
      <c r="C26" s="19"/>
      <c r="D26" s="124" t="str">
        <f>"Sum of items "&amp;A27&amp;" to "&amp;A29</f>
        <v>Sum of items 17 to 19</v>
      </c>
      <c r="E26" s="5"/>
      <c r="F26" s="20">
        <f>SUM(F27:F29)</f>
        <v>0</v>
      </c>
      <c r="G26" s="21">
        <f t="shared" ref="G26:O26" si="5">SUM(G27:G29)</f>
        <v>0</v>
      </c>
      <c r="H26" s="21">
        <f t="shared" si="5"/>
        <v>0</v>
      </c>
      <c r="I26" s="21">
        <f>SUM(I27:I29)</f>
        <v>0</v>
      </c>
      <c r="J26" s="21">
        <f t="shared" si="5"/>
        <v>0</v>
      </c>
      <c r="K26" s="21">
        <f t="shared" si="5"/>
        <v>0</v>
      </c>
      <c r="L26" s="21">
        <f t="shared" si="5"/>
        <v>0</v>
      </c>
      <c r="M26" s="21">
        <f t="shared" si="5"/>
        <v>0</v>
      </c>
      <c r="N26" s="21">
        <f t="shared" si="5"/>
        <v>0</v>
      </c>
      <c r="O26" s="21">
        <f t="shared" si="5"/>
        <v>0</v>
      </c>
    </row>
    <row r="27" spans="1:15">
      <c r="A27" s="15">
        <f t="shared" si="2"/>
        <v>17</v>
      </c>
      <c r="B27" s="25" t="s">
        <v>200</v>
      </c>
      <c r="C27" s="25"/>
      <c r="D27" s="134"/>
      <c r="E27" s="5"/>
      <c r="F27" s="20"/>
      <c r="G27" s="20"/>
      <c r="H27" s="20"/>
      <c r="I27" s="20"/>
      <c r="J27" s="20"/>
      <c r="K27" s="20"/>
      <c r="L27" s="20"/>
      <c r="M27" s="20"/>
      <c r="N27" s="20"/>
      <c r="O27" s="20"/>
    </row>
    <row r="28" spans="1:15">
      <c r="A28" s="15">
        <f t="shared" si="2"/>
        <v>18</v>
      </c>
      <c r="B28" s="25" t="s">
        <v>201</v>
      </c>
      <c r="C28" s="25"/>
      <c r="D28" s="134"/>
      <c r="E28" s="5"/>
      <c r="F28" s="20"/>
      <c r="G28" s="20"/>
      <c r="H28" s="20"/>
      <c r="I28" s="20"/>
      <c r="J28" s="20"/>
      <c r="K28" s="20"/>
      <c r="L28" s="20"/>
      <c r="M28" s="20"/>
      <c r="N28" s="20"/>
      <c r="O28" s="20"/>
    </row>
    <row r="29" spans="1:15">
      <c r="A29" s="15">
        <f t="shared" si="2"/>
        <v>19</v>
      </c>
      <c r="B29" s="25" t="s">
        <v>202</v>
      </c>
      <c r="C29" s="25"/>
      <c r="D29" s="134"/>
      <c r="E29" s="5"/>
      <c r="F29" s="20"/>
      <c r="G29" s="21">
        <f>SUM('[1]Retail Balance Projections'!C72,'[1]Retail Balance Projections'!C78)</f>
        <v>0</v>
      </c>
      <c r="H29" s="21">
        <f>SUM('[1]Retail Balance Projections'!D72,'[1]Retail Balance Projections'!D78)</f>
        <v>0</v>
      </c>
      <c r="I29" s="21">
        <f>SUM('[1]Retail Balance Projections'!E72,'[1]Retail Balance Projections'!E78)</f>
        <v>0</v>
      </c>
      <c r="J29" s="21">
        <f>SUM('[1]Retail Balance Projections'!F72,'[1]Retail Balance Projections'!F78)</f>
        <v>0</v>
      </c>
      <c r="K29" s="21">
        <f>SUM('[1]Retail Balance Projections'!G72,'[1]Retail Balance Projections'!G78)</f>
        <v>0</v>
      </c>
      <c r="L29" s="21">
        <f>SUM('[1]Retail Balance Projections'!H72,'[1]Retail Balance Projections'!H78)</f>
        <v>0</v>
      </c>
      <c r="M29" s="21">
        <f>SUM('[1]Retail Balance Projections'!I72,'[1]Retail Balance Projections'!I78)</f>
        <v>0</v>
      </c>
      <c r="N29" s="21">
        <f>SUM('[1]Retail Balance Projections'!J72,'[1]Retail Balance Projections'!J78)</f>
        <v>0</v>
      </c>
      <c r="O29" s="21">
        <f>SUM('[1]Retail Balance Projections'!K72,'[1]Retail Balance Projections'!K78)</f>
        <v>0</v>
      </c>
    </row>
    <row r="30" spans="1:15">
      <c r="A30" s="15">
        <f t="shared" si="2"/>
        <v>20</v>
      </c>
      <c r="B30" s="19" t="s">
        <v>207</v>
      </c>
      <c r="C30" s="19" t="s">
        <v>357</v>
      </c>
      <c r="D30" s="124" t="s">
        <v>439</v>
      </c>
      <c r="E30" s="5"/>
      <c r="F30" s="20"/>
      <c r="G30" s="21">
        <f>SUM('[1]Retail Balance Projections'!C42,'[1]Retail Balance Projections'!C48)</f>
        <v>0</v>
      </c>
      <c r="H30" s="21">
        <f>SUM('[1]Retail Balance Projections'!D42,'[1]Retail Balance Projections'!D48)</f>
        <v>0</v>
      </c>
      <c r="I30" s="21">
        <f>SUM('[1]Retail Balance Projections'!E42,'[1]Retail Balance Projections'!E48)</f>
        <v>0</v>
      </c>
      <c r="J30" s="21">
        <f>SUM('[1]Retail Balance Projections'!F42,'[1]Retail Balance Projections'!F48)</f>
        <v>0</v>
      </c>
      <c r="K30" s="21">
        <f>SUM('[1]Retail Balance Projections'!G42,'[1]Retail Balance Projections'!G48)</f>
        <v>0</v>
      </c>
      <c r="L30" s="21">
        <f>SUM('[1]Retail Balance Projections'!H42,'[1]Retail Balance Projections'!H48)</f>
        <v>0</v>
      </c>
      <c r="M30" s="21">
        <f>SUM('[1]Retail Balance Projections'!I42,'[1]Retail Balance Projections'!I48)</f>
        <v>0</v>
      </c>
      <c r="N30" s="21">
        <f>SUM('[1]Retail Balance Projections'!J42,'[1]Retail Balance Projections'!J48)</f>
        <v>0</v>
      </c>
      <c r="O30" s="21">
        <f>SUM('[1]Retail Balance Projections'!K42,'[1]Retail Balance Projections'!K48)</f>
        <v>0</v>
      </c>
    </row>
    <row r="31" spans="1:15">
      <c r="A31" s="15">
        <f t="shared" si="2"/>
        <v>21</v>
      </c>
      <c r="B31" s="19" t="s">
        <v>208</v>
      </c>
      <c r="C31" s="19"/>
      <c r="D31" s="124" t="str">
        <f>"Sum of items "&amp;A32&amp;" to "&amp;A34</f>
        <v>Sum of items 22 to 24</v>
      </c>
      <c r="E31" s="5"/>
      <c r="F31" s="20"/>
      <c r="G31" s="21">
        <f t="shared" ref="G31:O31" si="6">SUM(G32:G34)</f>
        <v>0</v>
      </c>
      <c r="H31" s="21">
        <f t="shared" si="6"/>
        <v>0</v>
      </c>
      <c r="I31" s="21">
        <f t="shared" si="6"/>
        <v>0</v>
      </c>
      <c r="J31" s="21">
        <f t="shared" si="6"/>
        <v>0</v>
      </c>
      <c r="K31" s="21">
        <f t="shared" si="6"/>
        <v>0</v>
      </c>
      <c r="L31" s="21">
        <f t="shared" si="6"/>
        <v>0</v>
      </c>
      <c r="M31" s="21">
        <f t="shared" si="6"/>
        <v>0</v>
      </c>
      <c r="N31" s="21">
        <f t="shared" si="6"/>
        <v>0</v>
      </c>
      <c r="O31" s="21">
        <f t="shared" si="6"/>
        <v>0</v>
      </c>
    </row>
    <row r="32" spans="1:15">
      <c r="A32" s="15">
        <f t="shared" si="2"/>
        <v>22</v>
      </c>
      <c r="B32" s="25" t="s">
        <v>209</v>
      </c>
      <c r="C32" s="25" t="s">
        <v>358</v>
      </c>
      <c r="D32" s="124" t="s">
        <v>440</v>
      </c>
      <c r="E32" s="5"/>
      <c r="F32" s="20"/>
      <c r="G32" s="21">
        <f>SUM('[1]Retail Balance Projections'!C54,'[1]Retail Balance Projections'!C60)</f>
        <v>0</v>
      </c>
      <c r="H32" s="21">
        <f>SUM('[1]Retail Balance Projections'!D54,'[1]Retail Balance Projections'!D60)</f>
        <v>0</v>
      </c>
      <c r="I32" s="21">
        <f>SUM('[1]Retail Balance Projections'!E54,'[1]Retail Balance Projections'!E60)</f>
        <v>0</v>
      </c>
      <c r="J32" s="21">
        <f>SUM('[1]Retail Balance Projections'!F54,'[1]Retail Balance Projections'!F60)</f>
        <v>0</v>
      </c>
      <c r="K32" s="21">
        <f>SUM('[1]Retail Balance Projections'!G54,'[1]Retail Balance Projections'!G60)</f>
        <v>0</v>
      </c>
      <c r="L32" s="21">
        <f>SUM('[1]Retail Balance Projections'!H54,'[1]Retail Balance Projections'!H60)</f>
        <v>0</v>
      </c>
      <c r="M32" s="21">
        <f>SUM('[1]Retail Balance Projections'!I54,'[1]Retail Balance Projections'!I60)</f>
        <v>0</v>
      </c>
      <c r="N32" s="21">
        <f>SUM('[1]Retail Balance Projections'!J54,'[1]Retail Balance Projections'!J60)</f>
        <v>0</v>
      </c>
      <c r="O32" s="21">
        <f>SUM('[1]Retail Balance Projections'!K54,'[1]Retail Balance Projections'!K60)</f>
        <v>0</v>
      </c>
    </row>
    <row r="33" spans="1:15">
      <c r="A33" s="15">
        <f t="shared" si="2"/>
        <v>23</v>
      </c>
      <c r="B33" s="25" t="s">
        <v>210</v>
      </c>
      <c r="C33" s="25"/>
      <c r="D33" s="134"/>
      <c r="E33" s="5"/>
      <c r="F33" s="20"/>
      <c r="G33" s="21">
        <f>'[1]Retail Balance Projections'!C66</f>
        <v>0</v>
      </c>
      <c r="H33" s="21">
        <f>'[1]Retail Balance Projections'!D66</f>
        <v>0</v>
      </c>
      <c r="I33" s="21">
        <f>'[1]Retail Balance Projections'!E66</f>
        <v>0</v>
      </c>
      <c r="J33" s="21">
        <f>'[1]Retail Balance Projections'!F66</f>
        <v>0</v>
      </c>
      <c r="K33" s="21">
        <f>'[1]Retail Balance Projections'!G66</f>
        <v>0</v>
      </c>
      <c r="L33" s="21">
        <f>'[1]Retail Balance Projections'!H66</f>
        <v>0</v>
      </c>
      <c r="M33" s="21">
        <f>'[1]Retail Balance Projections'!I66</f>
        <v>0</v>
      </c>
      <c r="N33" s="21">
        <f>'[1]Retail Balance Projections'!J66</f>
        <v>0</v>
      </c>
      <c r="O33" s="21">
        <f>'[1]Retail Balance Projections'!K66</f>
        <v>0</v>
      </c>
    </row>
    <row r="34" spans="1:15">
      <c r="A34" s="15">
        <f t="shared" si="2"/>
        <v>24</v>
      </c>
      <c r="B34" s="25" t="s">
        <v>211</v>
      </c>
      <c r="C34" s="25"/>
      <c r="D34" s="124" t="s">
        <v>441</v>
      </c>
      <c r="E34" s="5"/>
      <c r="F34" s="20"/>
      <c r="G34" s="21">
        <f>SUM('[1]Retail Balance Projections'!C84,'[1]Retail Balance Projections'!C90)</f>
        <v>0</v>
      </c>
      <c r="H34" s="21">
        <f>SUM('[1]Retail Balance Projections'!D84,'[1]Retail Balance Projections'!D90)</f>
        <v>0</v>
      </c>
      <c r="I34" s="21">
        <f>SUM('[1]Retail Balance Projections'!E84,'[1]Retail Balance Projections'!E90)</f>
        <v>0</v>
      </c>
      <c r="J34" s="21">
        <f>SUM('[1]Retail Balance Projections'!F84,'[1]Retail Balance Projections'!F90)</f>
        <v>0</v>
      </c>
      <c r="K34" s="21">
        <f>SUM('[1]Retail Balance Projections'!G84,'[1]Retail Balance Projections'!G90)</f>
        <v>0</v>
      </c>
      <c r="L34" s="21">
        <f>SUM('[1]Retail Balance Projections'!H84,'[1]Retail Balance Projections'!H90)</f>
        <v>0</v>
      </c>
      <c r="M34" s="21">
        <f>SUM('[1]Retail Balance Projections'!I84,'[1]Retail Balance Projections'!I90)</f>
        <v>0</v>
      </c>
      <c r="N34" s="21">
        <f>SUM('[1]Retail Balance Projections'!J84,'[1]Retail Balance Projections'!J90)</f>
        <v>0</v>
      </c>
      <c r="O34" s="21">
        <f>SUM('[1]Retail Balance Projections'!K84,'[1]Retail Balance Projections'!K90)</f>
        <v>0</v>
      </c>
    </row>
    <row r="35" spans="1:15">
      <c r="A35" s="15">
        <f t="shared" si="2"/>
        <v>25</v>
      </c>
      <c r="B35" s="19" t="s">
        <v>212</v>
      </c>
      <c r="C35" s="19"/>
      <c r="D35" s="124" t="str">
        <f>"Sum of items "&amp;A36&amp;" to "&amp;A41</f>
        <v>Sum of items 26 to 31</v>
      </c>
      <c r="E35" s="5"/>
      <c r="F35" s="20"/>
      <c r="G35" s="21">
        <f t="shared" ref="G35:O35" si="7">SUM(G36:G41)</f>
        <v>0</v>
      </c>
      <c r="H35" s="21">
        <f t="shared" si="7"/>
        <v>0</v>
      </c>
      <c r="I35" s="21">
        <f t="shared" si="7"/>
        <v>0</v>
      </c>
      <c r="J35" s="21">
        <f t="shared" si="7"/>
        <v>0</v>
      </c>
      <c r="K35" s="21">
        <f t="shared" si="7"/>
        <v>0</v>
      </c>
      <c r="L35" s="21">
        <f t="shared" si="7"/>
        <v>0</v>
      </c>
      <c r="M35" s="21">
        <f t="shared" si="7"/>
        <v>0</v>
      </c>
      <c r="N35" s="21">
        <f t="shared" si="7"/>
        <v>0</v>
      </c>
      <c r="O35" s="21">
        <f t="shared" si="7"/>
        <v>0</v>
      </c>
    </row>
    <row r="36" spans="1:15">
      <c r="A36" s="15">
        <f t="shared" si="2"/>
        <v>26</v>
      </c>
      <c r="B36" s="25" t="s">
        <v>359</v>
      </c>
      <c r="C36" s="25" t="s">
        <v>360</v>
      </c>
      <c r="D36" s="124" t="s">
        <v>442</v>
      </c>
      <c r="E36" s="5"/>
      <c r="F36" s="20"/>
      <c r="G36" s="20"/>
      <c r="H36" s="20"/>
      <c r="I36" s="20"/>
      <c r="J36" s="20"/>
      <c r="K36" s="20"/>
      <c r="L36" s="20"/>
      <c r="M36" s="20"/>
      <c r="N36" s="20"/>
      <c r="O36" s="20"/>
    </row>
    <row r="37" spans="1:15">
      <c r="A37" s="15">
        <f t="shared" si="2"/>
        <v>27</v>
      </c>
      <c r="B37" s="25" t="s">
        <v>361</v>
      </c>
      <c r="C37" s="25" t="s">
        <v>362</v>
      </c>
      <c r="D37" s="124" t="s">
        <v>455</v>
      </c>
      <c r="E37" s="5"/>
      <c r="F37" s="20"/>
      <c r="G37" s="20"/>
      <c r="H37" s="20"/>
      <c r="I37" s="20"/>
      <c r="J37" s="20"/>
      <c r="K37" s="20"/>
      <c r="L37" s="20"/>
      <c r="M37" s="20"/>
      <c r="N37" s="20"/>
      <c r="O37" s="20"/>
    </row>
    <row r="38" spans="1:15">
      <c r="A38" s="15">
        <f t="shared" si="2"/>
        <v>28</v>
      </c>
      <c r="B38" s="146" t="s">
        <v>460</v>
      </c>
      <c r="C38" s="25"/>
      <c r="D38" s="124" t="s">
        <v>461</v>
      </c>
      <c r="E38" s="5"/>
      <c r="F38" s="20"/>
      <c r="G38" s="20"/>
      <c r="H38" s="20"/>
      <c r="I38" s="20"/>
      <c r="J38" s="20"/>
      <c r="K38" s="20"/>
      <c r="L38" s="20"/>
      <c r="M38" s="20"/>
      <c r="N38" s="20"/>
      <c r="O38" s="20"/>
    </row>
    <row r="39" spans="1:15">
      <c r="A39" s="15">
        <f t="shared" si="2"/>
        <v>29</v>
      </c>
      <c r="B39" s="25" t="s">
        <v>215</v>
      </c>
      <c r="C39" s="25" t="s">
        <v>363</v>
      </c>
      <c r="D39" s="124" t="s">
        <v>456</v>
      </c>
      <c r="E39" s="5"/>
      <c r="F39" s="20"/>
      <c r="G39" s="20"/>
      <c r="H39" s="20"/>
      <c r="I39" s="20"/>
      <c r="J39" s="20"/>
      <c r="K39" s="20"/>
      <c r="L39" s="20"/>
      <c r="M39" s="20"/>
      <c r="N39" s="20"/>
      <c r="O39" s="20"/>
    </row>
    <row r="40" spans="1:15">
      <c r="A40" s="15">
        <f t="shared" si="2"/>
        <v>30</v>
      </c>
      <c r="B40" s="25" t="s">
        <v>459</v>
      </c>
      <c r="C40" s="25" t="s">
        <v>364</v>
      </c>
      <c r="D40" s="124" t="s">
        <v>457</v>
      </c>
      <c r="E40" s="5"/>
      <c r="F40" s="20"/>
      <c r="G40" s="20"/>
      <c r="H40" s="20"/>
      <c r="I40" s="20"/>
      <c r="J40" s="20"/>
      <c r="K40" s="20"/>
      <c r="L40" s="20"/>
      <c r="M40" s="20"/>
      <c r="N40" s="20"/>
      <c r="O40" s="20"/>
    </row>
    <row r="41" spans="1:15" s="104" customFormat="1">
      <c r="A41" s="29">
        <f t="shared" si="2"/>
        <v>31</v>
      </c>
      <c r="B41" s="30" t="s">
        <v>365</v>
      </c>
      <c r="C41" s="30" t="s">
        <v>366</v>
      </c>
      <c r="D41" s="147" t="s">
        <v>458</v>
      </c>
      <c r="E41" s="32"/>
      <c r="F41" s="20"/>
      <c r="G41" s="20"/>
      <c r="H41" s="20"/>
      <c r="I41" s="20"/>
      <c r="J41" s="20"/>
      <c r="K41" s="20"/>
      <c r="L41" s="20"/>
      <c r="M41" s="20"/>
      <c r="N41" s="20"/>
      <c r="O41" s="20"/>
    </row>
    <row r="42" spans="1:15">
      <c r="A42" s="15">
        <f t="shared" si="2"/>
        <v>32</v>
      </c>
      <c r="B42" s="36" t="s">
        <v>367</v>
      </c>
      <c r="C42" s="36" t="s">
        <v>368</v>
      </c>
      <c r="D42" s="124" t="str">
        <f>"Sum of items "&amp;A14&amp;", "&amp;A26&amp;", "&amp;A30&amp;", "&amp;A31&amp;", and "&amp;A35</f>
        <v>Sum of items 4, 16, 20, 21, and 25</v>
      </c>
      <c r="E42" s="5"/>
      <c r="F42" s="43"/>
      <c r="G42" s="44">
        <f t="shared" ref="G42:O42" si="8">SUM(G14,G26,G30,G31,G35)</f>
        <v>0</v>
      </c>
      <c r="H42" s="44">
        <f t="shared" si="8"/>
        <v>0</v>
      </c>
      <c r="I42" s="44">
        <f t="shared" si="8"/>
        <v>0</v>
      </c>
      <c r="J42" s="44">
        <f t="shared" si="8"/>
        <v>0</v>
      </c>
      <c r="K42" s="44">
        <f t="shared" si="8"/>
        <v>0</v>
      </c>
      <c r="L42" s="44">
        <f t="shared" si="8"/>
        <v>0</v>
      </c>
      <c r="M42" s="44">
        <f t="shared" si="8"/>
        <v>0</v>
      </c>
      <c r="N42" s="44">
        <f t="shared" si="8"/>
        <v>0</v>
      </c>
      <c r="O42" s="44">
        <f t="shared" si="8"/>
        <v>0</v>
      </c>
    </row>
    <row r="43" spans="1:15">
      <c r="B43" s="17"/>
      <c r="C43" s="17"/>
      <c r="D43" s="124"/>
      <c r="E43" s="5"/>
      <c r="F43" s="125"/>
      <c r="G43" s="126"/>
      <c r="H43" s="126"/>
      <c r="I43" s="126"/>
      <c r="J43" s="126"/>
      <c r="K43" s="126"/>
      <c r="L43" s="126"/>
      <c r="M43" s="126"/>
      <c r="N43" s="126"/>
      <c r="O43" s="126"/>
    </row>
    <row r="44" spans="1:15">
      <c r="A44" s="15">
        <f>A42+1</f>
        <v>33</v>
      </c>
      <c r="B44" s="19" t="s">
        <v>369</v>
      </c>
      <c r="C44" s="19" t="s">
        <v>370</v>
      </c>
      <c r="D44" s="124" t="s">
        <v>443</v>
      </c>
      <c r="E44" s="5"/>
      <c r="F44" s="20"/>
      <c r="G44" s="20"/>
      <c r="H44" s="20"/>
      <c r="I44" s="20"/>
      <c r="J44" s="20"/>
      <c r="K44" s="20"/>
      <c r="L44" s="20"/>
      <c r="M44" s="20"/>
      <c r="N44" s="20"/>
      <c r="O44" s="20"/>
    </row>
    <row r="45" spans="1:15" s="104" customFormat="1">
      <c r="A45" s="29">
        <f>A44+1</f>
        <v>34</v>
      </c>
      <c r="B45" s="41" t="s">
        <v>371</v>
      </c>
      <c r="C45" s="41" t="s">
        <v>372</v>
      </c>
      <c r="D45" s="135" t="s">
        <v>444</v>
      </c>
      <c r="E45" s="32"/>
      <c r="F45" s="20"/>
      <c r="G45" s="20"/>
      <c r="H45" s="20"/>
      <c r="I45" s="20"/>
      <c r="J45" s="20"/>
      <c r="K45" s="20"/>
      <c r="L45" s="20"/>
      <c r="M45" s="20"/>
      <c r="N45" s="20"/>
      <c r="O45" s="20"/>
    </row>
    <row r="46" spans="1:15" ht="30">
      <c r="A46" s="34">
        <f>A45+1</f>
        <v>35</v>
      </c>
      <c r="B46" s="136" t="s">
        <v>373</v>
      </c>
      <c r="C46" s="136" t="s">
        <v>374</v>
      </c>
      <c r="D46" s="18" t="str">
        <f>"Item "&amp;A42&amp;" less items "&amp;A44&amp;" and "&amp; A45&amp;" = rcfd5369 + rcfdb529"</f>
        <v>Item 32 less items 33 and 34 = rcfd5369 + rcfdb529</v>
      </c>
      <c r="E46" s="5"/>
      <c r="F46" s="20"/>
      <c r="G46" s="21">
        <f t="shared" ref="G46:O46" si="9">G42-G44-G45</f>
        <v>0</v>
      </c>
      <c r="H46" s="21">
        <f t="shared" si="9"/>
        <v>0</v>
      </c>
      <c r="I46" s="21">
        <f t="shared" si="9"/>
        <v>0</v>
      </c>
      <c r="J46" s="21">
        <f t="shared" si="9"/>
        <v>0</v>
      </c>
      <c r="K46" s="21">
        <f t="shared" si="9"/>
        <v>0</v>
      </c>
      <c r="L46" s="21">
        <f t="shared" si="9"/>
        <v>0</v>
      </c>
      <c r="M46" s="21">
        <f t="shared" si="9"/>
        <v>0</v>
      </c>
      <c r="N46" s="21">
        <f t="shared" si="9"/>
        <v>0</v>
      </c>
      <c r="O46" s="21">
        <f t="shared" si="9"/>
        <v>0</v>
      </c>
    </row>
    <row r="47" spans="1:15">
      <c r="B47" s="36"/>
      <c r="C47" s="36"/>
      <c r="D47" s="124"/>
      <c r="E47" s="5"/>
      <c r="F47" s="125"/>
      <c r="G47" s="126"/>
      <c r="H47" s="126"/>
      <c r="I47" s="126"/>
      <c r="J47" s="126"/>
      <c r="K47" s="126"/>
      <c r="L47" s="126"/>
      <c r="M47" s="126"/>
      <c r="N47" s="126"/>
      <c r="O47" s="126"/>
    </row>
    <row r="48" spans="1:15">
      <c r="B48" s="17" t="s">
        <v>375</v>
      </c>
      <c r="C48" s="17"/>
      <c r="D48" s="124"/>
      <c r="E48" s="5"/>
      <c r="F48" s="125"/>
      <c r="G48" s="126"/>
      <c r="H48" s="126"/>
      <c r="I48" s="126"/>
      <c r="J48" s="126"/>
      <c r="K48" s="126"/>
      <c r="L48" s="126"/>
      <c r="M48" s="126"/>
      <c r="N48" s="126"/>
      <c r="O48" s="126"/>
    </row>
    <row r="49" spans="1:15">
      <c r="A49" s="15">
        <f>A46+1</f>
        <v>36</v>
      </c>
      <c r="B49" s="137" t="s">
        <v>376</v>
      </c>
      <c r="C49" s="137" t="s">
        <v>377</v>
      </c>
      <c r="D49" s="132" t="s">
        <v>445</v>
      </c>
      <c r="F49" s="20"/>
      <c r="G49" s="20"/>
      <c r="H49" s="20"/>
      <c r="I49" s="20"/>
      <c r="J49" s="20"/>
      <c r="K49" s="20"/>
      <c r="L49" s="20"/>
      <c r="M49" s="20"/>
      <c r="N49" s="20"/>
      <c r="O49" s="20"/>
    </row>
    <row r="50" spans="1:15">
      <c r="B50" s="36"/>
      <c r="C50" s="36"/>
      <c r="D50" s="124"/>
      <c r="E50" s="5"/>
      <c r="F50" s="125"/>
      <c r="G50" s="126"/>
      <c r="H50" s="126"/>
      <c r="I50" s="126"/>
      <c r="J50" s="126"/>
      <c r="K50" s="126"/>
      <c r="L50" s="126"/>
      <c r="M50" s="126"/>
      <c r="N50" s="126"/>
      <c r="O50" s="126"/>
    </row>
    <row r="51" spans="1:15">
      <c r="B51" s="17" t="s">
        <v>378</v>
      </c>
      <c r="C51" s="17"/>
      <c r="F51" s="125"/>
      <c r="G51" s="126"/>
      <c r="H51" s="126"/>
      <c r="I51" s="126"/>
      <c r="J51" s="126"/>
      <c r="K51" s="126"/>
      <c r="L51" s="126"/>
      <c r="M51" s="126"/>
      <c r="N51" s="126"/>
      <c r="O51" s="126"/>
    </row>
    <row r="52" spans="1:15">
      <c r="A52" s="15">
        <f>A49+1</f>
        <v>37</v>
      </c>
      <c r="B52" s="137" t="s">
        <v>379</v>
      </c>
      <c r="C52" s="137" t="s">
        <v>380</v>
      </c>
      <c r="D52" s="132" t="s">
        <v>446</v>
      </c>
      <c r="F52" s="20"/>
      <c r="G52" s="20"/>
      <c r="H52" s="20"/>
      <c r="I52" s="20"/>
      <c r="J52" s="20"/>
      <c r="K52" s="20"/>
      <c r="L52" s="20"/>
      <c r="M52" s="20"/>
      <c r="N52" s="20"/>
      <c r="O52" s="20"/>
    </row>
    <row r="53" spans="1:15">
      <c r="A53" s="15">
        <f>A52+1</f>
        <v>38</v>
      </c>
      <c r="B53" s="137" t="s">
        <v>381</v>
      </c>
      <c r="C53" s="137" t="s">
        <v>382</v>
      </c>
      <c r="D53" s="132" t="s">
        <v>447</v>
      </c>
      <c r="F53" s="20"/>
      <c r="G53" s="20"/>
      <c r="H53" s="20"/>
      <c r="I53" s="20"/>
      <c r="J53" s="20"/>
      <c r="K53" s="20"/>
      <c r="L53" s="20"/>
      <c r="M53" s="20"/>
      <c r="N53" s="20"/>
      <c r="O53" s="20"/>
    </row>
    <row r="54" spans="1:15">
      <c r="A54" s="15">
        <f>A53+1</f>
        <v>39</v>
      </c>
      <c r="B54" s="137" t="s">
        <v>383</v>
      </c>
      <c r="C54" s="137" t="s">
        <v>384</v>
      </c>
      <c r="D54" s="132" t="s">
        <v>448</v>
      </c>
      <c r="F54" s="20"/>
      <c r="G54" s="20"/>
      <c r="H54" s="20"/>
      <c r="I54" s="20"/>
      <c r="J54" s="20"/>
      <c r="K54" s="20"/>
      <c r="L54" s="20"/>
      <c r="M54" s="20"/>
      <c r="N54" s="20"/>
      <c r="O54" s="20"/>
    </row>
    <row r="55" spans="1:15" s="104" customFormat="1">
      <c r="A55" s="29">
        <f>A54+1</f>
        <v>40</v>
      </c>
      <c r="B55" s="52" t="s">
        <v>385</v>
      </c>
      <c r="C55" s="52" t="s">
        <v>386</v>
      </c>
      <c r="D55" s="128" t="s">
        <v>449</v>
      </c>
      <c r="E55" s="32"/>
      <c r="F55" s="20"/>
      <c r="G55" s="20"/>
      <c r="H55" s="20"/>
      <c r="I55" s="20"/>
      <c r="J55" s="20"/>
      <c r="K55" s="20"/>
      <c r="L55" s="20"/>
      <c r="M55" s="20"/>
      <c r="N55" s="20"/>
      <c r="O55" s="20"/>
    </row>
    <row r="56" spans="1:15">
      <c r="A56" s="15">
        <f>A55+1</f>
        <v>41</v>
      </c>
      <c r="B56" s="36" t="s">
        <v>387</v>
      </c>
      <c r="C56" s="36" t="s">
        <v>388</v>
      </c>
      <c r="D56" s="124" t="str">
        <f>"Sum of items "&amp;A52&amp;" to "&amp;A55</f>
        <v>Sum of items 37 to 40</v>
      </c>
      <c r="E56" s="5"/>
      <c r="F56" s="20"/>
      <c r="G56" s="21">
        <f t="shared" ref="G56:O56" si="10">SUM(G52:G55)</f>
        <v>0</v>
      </c>
      <c r="H56" s="21">
        <f t="shared" si="10"/>
        <v>0</v>
      </c>
      <c r="I56" s="21">
        <f t="shared" si="10"/>
        <v>0</v>
      </c>
      <c r="J56" s="21">
        <f t="shared" si="10"/>
        <v>0</v>
      </c>
      <c r="K56" s="21">
        <f t="shared" si="10"/>
        <v>0</v>
      </c>
      <c r="L56" s="21">
        <f t="shared" si="10"/>
        <v>0</v>
      </c>
      <c r="M56" s="21">
        <f t="shared" si="10"/>
        <v>0</v>
      </c>
      <c r="N56" s="21">
        <f t="shared" si="10"/>
        <v>0</v>
      </c>
      <c r="O56" s="21">
        <f t="shared" si="10"/>
        <v>0</v>
      </c>
    </row>
    <row r="57" spans="1:15">
      <c r="B57" s="137"/>
      <c r="C57" s="137"/>
      <c r="F57" s="125"/>
      <c r="G57" s="126"/>
      <c r="H57" s="126"/>
      <c r="I57" s="126"/>
      <c r="J57" s="126"/>
      <c r="K57" s="126"/>
      <c r="L57" s="126"/>
      <c r="M57" s="126"/>
      <c r="N57" s="126"/>
      <c r="O57" s="126"/>
    </row>
    <row r="58" spans="1:15">
      <c r="B58" s="17" t="s">
        <v>389</v>
      </c>
      <c r="C58" s="17"/>
      <c r="D58" s="124"/>
      <c r="E58" s="5"/>
      <c r="F58" s="125"/>
      <c r="G58" s="126"/>
      <c r="H58" s="126"/>
      <c r="I58" s="126"/>
      <c r="J58" s="126"/>
      <c r="K58" s="126"/>
      <c r="L58" s="126"/>
      <c r="M58" s="126"/>
      <c r="N58" s="126"/>
      <c r="O58" s="126"/>
    </row>
    <row r="59" spans="1:15" s="104" customFormat="1" ht="60">
      <c r="A59" s="29">
        <f>A56+1</f>
        <v>42</v>
      </c>
      <c r="B59" s="52" t="s">
        <v>390</v>
      </c>
      <c r="C59" s="52" t="s">
        <v>391</v>
      </c>
      <c r="D59" s="53" t="s">
        <v>450</v>
      </c>
      <c r="E59" s="32"/>
      <c r="F59" s="20"/>
      <c r="G59" s="20"/>
      <c r="H59" s="20"/>
      <c r="I59" s="20"/>
      <c r="J59" s="20"/>
      <c r="K59" s="20"/>
      <c r="L59" s="20"/>
      <c r="M59" s="20"/>
      <c r="N59" s="20"/>
      <c r="O59" s="20"/>
    </row>
    <row r="60" spans="1:15" ht="30">
      <c r="A60" s="34">
        <f>A59+1</f>
        <v>43</v>
      </c>
      <c r="B60" s="35" t="s">
        <v>392</v>
      </c>
      <c r="C60" s="35" t="s">
        <v>393</v>
      </c>
      <c r="D60" s="138" t="str">
        <f>"Sum of items "&amp;A11&amp;", "&amp;A46&amp;", "&amp;A49&amp;", "&amp;A56&amp;", and "&amp;A59&amp;" = rcfd2170"</f>
        <v>Sum of items 3, 35, 36, 41, and 42 = rcfd2170</v>
      </c>
      <c r="E60" s="5"/>
      <c r="F60" s="20"/>
      <c r="G60" s="21">
        <f t="shared" ref="G60:O60" si="11">SUM(G11,G46,G49,G56,G59)</f>
        <v>0</v>
      </c>
      <c r="H60" s="21">
        <f t="shared" si="11"/>
        <v>0</v>
      </c>
      <c r="I60" s="21">
        <f t="shared" si="11"/>
        <v>0</v>
      </c>
      <c r="J60" s="21">
        <f t="shared" si="11"/>
        <v>0</v>
      </c>
      <c r="K60" s="21">
        <f t="shared" si="11"/>
        <v>0</v>
      </c>
      <c r="L60" s="21">
        <f t="shared" si="11"/>
        <v>0</v>
      </c>
      <c r="M60" s="21">
        <f t="shared" si="11"/>
        <v>0</v>
      </c>
      <c r="N60" s="21">
        <f t="shared" si="11"/>
        <v>0</v>
      </c>
      <c r="O60" s="21">
        <f t="shared" si="11"/>
        <v>0</v>
      </c>
    </row>
    <row r="61" spans="1:15">
      <c r="B61" s="3"/>
      <c r="C61" s="3"/>
      <c r="D61" s="121"/>
      <c r="E61" s="5"/>
      <c r="F61" s="6"/>
      <c r="G61" s="16"/>
      <c r="H61" s="16"/>
      <c r="I61" s="16"/>
      <c r="J61" s="16"/>
      <c r="K61" s="16"/>
      <c r="L61" s="16"/>
      <c r="M61" s="16"/>
      <c r="N61" s="16"/>
      <c r="O61" s="16"/>
    </row>
    <row r="62" spans="1:15" s="104" customFormat="1">
      <c r="A62" s="575" t="s">
        <v>394</v>
      </c>
      <c r="B62" s="575"/>
      <c r="C62" s="575"/>
      <c r="D62" s="575"/>
      <c r="E62" s="575"/>
      <c r="F62" s="575"/>
      <c r="G62" s="575"/>
      <c r="H62" s="575"/>
      <c r="I62" s="575"/>
      <c r="J62" s="575"/>
      <c r="K62" s="575"/>
      <c r="L62" s="575"/>
      <c r="M62" s="575"/>
      <c r="N62" s="575"/>
      <c r="O62" s="575"/>
    </row>
    <row r="63" spans="1:15">
      <c r="A63" s="2"/>
      <c r="B63" s="17"/>
      <c r="C63" s="17"/>
      <c r="D63" s="121"/>
      <c r="E63" s="2"/>
      <c r="F63" s="49"/>
      <c r="G63" s="2"/>
      <c r="H63" s="2"/>
      <c r="I63" s="2"/>
      <c r="J63" s="2"/>
      <c r="K63" s="2"/>
      <c r="L63" s="2"/>
      <c r="M63" s="2"/>
      <c r="N63" s="2"/>
      <c r="O63" s="2"/>
    </row>
    <row r="64" spans="1:15" ht="30">
      <c r="A64" s="15">
        <f>A60+1</f>
        <v>44</v>
      </c>
      <c r="B64" s="137" t="s">
        <v>395</v>
      </c>
      <c r="C64" s="137" t="s">
        <v>396</v>
      </c>
      <c r="D64" s="18" t="s">
        <v>465</v>
      </c>
      <c r="F64" s="20"/>
      <c r="G64" s="20"/>
      <c r="H64" s="20"/>
      <c r="I64" s="20"/>
      <c r="J64" s="20"/>
      <c r="K64" s="20"/>
      <c r="L64" s="20"/>
      <c r="M64" s="20"/>
      <c r="N64" s="20"/>
      <c r="O64" s="20"/>
    </row>
    <row r="65" spans="1:15">
      <c r="A65" s="15">
        <f>A64+1</f>
        <v>45</v>
      </c>
      <c r="B65" s="137" t="s">
        <v>397</v>
      </c>
      <c r="C65" s="137" t="s">
        <v>398</v>
      </c>
      <c r="D65" s="132" t="s">
        <v>466</v>
      </c>
      <c r="F65" s="20"/>
      <c r="G65" s="20"/>
      <c r="H65" s="20"/>
      <c r="I65" s="20"/>
      <c r="J65" s="20"/>
      <c r="K65" s="20"/>
      <c r="L65" s="20"/>
      <c r="M65" s="20"/>
      <c r="N65" s="20"/>
      <c r="O65" s="20"/>
    </row>
    <row r="66" spans="1:15" ht="30">
      <c r="A66" s="15">
        <f>A65+1</f>
        <v>46</v>
      </c>
      <c r="B66" s="150" t="s">
        <v>399</v>
      </c>
      <c r="C66" s="150" t="s">
        <v>400</v>
      </c>
      <c r="D66" s="151" t="s">
        <v>401</v>
      </c>
      <c r="F66" s="544"/>
      <c r="G66" s="544"/>
      <c r="H66" s="544"/>
      <c r="I66" s="544"/>
      <c r="J66" s="544"/>
      <c r="K66" s="544"/>
      <c r="L66" s="544"/>
      <c r="M66" s="544"/>
      <c r="N66" s="544"/>
      <c r="O66" s="544"/>
    </row>
    <row r="67" spans="1:15" s="104" customFormat="1">
      <c r="A67" s="2">
        <f>A66+1</f>
        <v>47</v>
      </c>
      <c r="B67" s="46" t="s">
        <v>402</v>
      </c>
      <c r="C67" s="46" t="s">
        <v>403</v>
      </c>
      <c r="D67" s="148" t="s">
        <v>467</v>
      </c>
      <c r="E67" s="5"/>
      <c r="F67" s="20"/>
      <c r="G67" s="20"/>
      <c r="H67" s="20"/>
      <c r="I67" s="20"/>
      <c r="J67" s="20"/>
      <c r="K67" s="20"/>
      <c r="L67" s="20"/>
      <c r="M67" s="20"/>
      <c r="N67" s="20"/>
      <c r="O67" s="20"/>
    </row>
    <row r="68" spans="1:15" s="27" customFormat="1">
      <c r="A68" s="56">
        <f>A67+1</f>
        <v>48</v>
      </c>
      <c r="B68" s="140" t="s">
        <v>404</v>
      </c>
      <c r="C68" s="41" t="s">
        <v>405</v>
      </c>
      <c r="D68" s="31" t="s">
        <v>468</v>
      </c>
      <c r="E68" s="58"/>
      <c r="F68" s="20"/>
      <c r="G68" s="60"/>
      <c r="H68" s="60"/>
      <c r="I68" s="60"/>
      <c r="J68" s="60"/>
      <c r="K68" s="60"/>
      <c r="L68" s="60"/>
      <c r="M68" s="60"/>
      <c r="N68" s="60"/>
      <c r="O68" s="60"/>
    </row>
    <row r="69" spans="1:15">
      <c r="A69" s="15">
        <f>A68+1</f>
        <v>49</v>
      </c>
      <c r="B69" s="141" t="s">
        <v>406</v>
      </c>
      <c r="C69" s="141" t="s">
        <v>407</v>
      </c>
      <c r="D69" s="124" t="str">
        <f>"Sum of items "&amp;A64&amp;" to "&amp;A67&amp;" = rcfd2948"</f>
        <v>Sum of items 44 to 47 = rcfd2948</v>
      </c>
      <c r="F69" s="43"/>
      <c r="G69" s="44">
        <f t="shared" ref="G69:O69" si="12">SUM(G64:G67)</f>
        <v>0</v>
      </c>
      <c r="H69" s="44">
        <f t="shared" si="12"/>
        <v>0</v>
      </c>
      <c r="I69" s="44">
        <f t="shared" si="12"/>
        <v>0</v>
      </c>
      <c r="J69" s="44">
        <f t="shared" si="12"/>
        <v>0</v>
      </c>
      <c r="K69" s="44">
        <f t="shared" si="12"/>
        <v>0</v>
      </c>
      <c r="L69" s="44">
        <f t="shared" si="12"/>
        <v>0</v>
      </c>
      <c r="M69" s="44">
        <f t="shared" si="12"/>
        <v>0</v>
      </c>
      <c r="N69" s="44">
        <f t="shared" si="12"/>
        <v>0</v>
      </c>
      <c r="O69" s="44">
        <f t="shared" si="12"/>
        <v>0</v>
      </c>
    </row>
    <row r="70" spans="1:15">
      <c r="A70" s="2"/>
      <c r="B70" s="2"/>
      <c r="C70" s="2"/>
      <c r="D70" s="121"/>
      <c r="E70" s="2"/>
      <c r="F70" s="49"/>
      <c r="G70" s="2"/>
      <c r="H70" s="2"/>
      <c r="I70" s="2"/>
      <c r="J70" s="2"/>
      <c r="K70" s="2"/>
      <c r="L70" s="2"/>
      <c r="M70" s="2"/>
      <c r="N70" s="2"/>
      <c r="O70" s="2"/>
    </row>
    <row r="71" spans="1:15" s="104" customFormat="1">
      <c r="A71" s="575" t="s">
        <v>408</v>
      </c>
      <c r="B71" s="575"/>
      <c r="C71" s="575"/>
      <c r="D71" s="575"/>
      <c r="E71" s="575"/>
      <c r="F71" s="575"/>
      <c r="G71" s="575"/>
      <c r="H71" s="575"/>
      <c r="I71" s="575"/>
      <c r="J71" s="575"/>
      <c r="K71" s="575"/>
      <c r="L71" s="575"/>
      <c r="M71" s="575"/>
      <c r="N71" s="575"/>
      <c r="O71" s="575"/>
    </row>
    <row r="72" spans="1:15">
      <c r="A72" s="2"/>
      <c r="B72" s="2"/>
      <c r="C72" s="2"/>
      <c r="D72" s="121"/>
      <c r="E72" s="2"/>
      <c r="F72" s="49"/>
      <c r="G72" s="2"/>
      <c r="H72" s="2"/>
      <c r="I72" s="2"/>
      <c r="J72" s="2"/>
      <c r="K72" s="2"/>
      <c r="L72" s="2"/>
      <c r="M72" s="2"/>
      <c r="N72" s="2"/>
      <c r="O72" s="2"/>
    </row>
    <row r="73" spans="1:15">
      <c r="A73" s="2">
        <f>A69+1</f>
        <v>50</v>
      </c>
      <c r="B73" s="137" t="s">
        <v>409</v>
      </c>
      <c r="C73" s="137" t="s">
        <v>410</v>
      </c>
      <c r="D73" s="228" t="s">
        <v>469</v>
      </c>
      <c r="E73" s="2"/>
      <c r="F73" s="20"/>
      <c r="G73" s="20"/>
      <c r="H73" s="20"/>
      <c r="I73" s="20"/>
      <c r="J73" s="20"/>
      <c r="K73" s="20"/>
      <c r="L73" s="20"/>
      <c r="M73" s="20"/>
      <c r="N73" s="20"/>
      <c r="O73" s="20"/>
    </row>
    <row r="74" spans="1:15">
      <c r="A74" s="2">
        <f t="shared" ref="A74:A79" si="13">A73+1</f>
        <v>51</v>
      </c>
      <c r="B74" s="137" t="s">
        <v>411</v>
      </c>
      <c r="C74" s="137" t="s">
        <v>412</v>
      </c>
      <c r="D74" s="121" t="s">
        <v>451</v>
      </c>
      <c r="E74" s="2"/>
      <c r="F74" s="20"/>
      <c r="G74" s="20"/>
      <c r="H74" s="20"/>
      <c r="I74" s="20"/>
      <c r="J74" s="20"/>
      <c r="K74" s="20"/>
      <c r="L74" s="20"/>
      <c r="M74" s="20"/>
      <c r="N74" s="20"/>
      <c r="O74" s="20"/>
    </row>
    <row r="75" spans="1:15">
      <c r="A75" s="2">
        <f t="shared" si="13"/>
        <v>52</v>
      </c>
      <c r="B75" s="137" t="s">
        <v>413</v>
      </c>
      <c r="C75" s="137" t="s">
        <v>414</v>
      </c>
      <c r="D75" s="228" t="s">
        <v>470</v>
      </c>
      <c r="E75" s="2"/>
      <c r="F75" s="20"/>
      <c r="G75" s="20"/>
      <c r="H75" s="20"/>
      <c r="I75" s="20"/>
      <c r="J75" s="20"/>
      <c r="K75" s="20"/>
      <c r="L75" s="20"/>
      <c r="M75" s="20"/>
      <c r="N75" s="20"/>
      <c r="O75" s="20"/>
    </row>
    <row r="76" spans="1:15">
      <c r="A76" s="2">
        <f t="shared" si="13"/>
        <v>53</v>
      </c>
      <c r="B76" s="137" t="s">
        <v>415</v>
      </c>
      <c r="C76" s="137" t="s">
        <v>416</v>
      </c>
      <c r="D76" s="228" t="s">
        <v>471</v>
      </c>
      <c r="E76" s="2"/>
      <c r="F76" s="20"/>
      <c r="G76" s="20"/>
      <c r="H76" s="20"/>
      <c r="I76" s="20"/>
      <c r="J76" s="20"/>
      <c r="K76" s="20"/>
      <c r="L76" s="20"/>
      <c r="M76" s="20"/>
      <c r="N76" s="20"/>
      <c r="O76" s="20"/>
    </row>
    <row r="77" spans="1:15">
      <c r="A77" s="2">
        <f t="shared" si="13"/>
        <v>54</v>
      </c>
      <c r="B77" s="137" t="s">
        <v>417</v>
      </c>
      <c r="C77" s="137" t="s">
        <v>418</v>
      </c>
      <c r="D77" s="121" t="s">
        <v>452</v>
      </c>
      <c r="E77" s="2"/>
      <c r="F77" s="20"/>
      <c r="G77" s="20"/>
      <c r="H77" s="20"/>
      <c r="I77" s="20"/>
      <c r="J77" s="20"/>
      <c r="K77" s="20"/>
      <c r="L77" s="20"/>
      <c r="M77" s="20"/>
      <c r="N77" s="20"/>
      <c r="O77" s="20"/>
    </row>
    <row r="78" spans="1:15" s="104" customFormat="1">
      <c r="A78" s="29">
        <f t="shared" si="13"/>
        <v>55</v>
      </c>
      <c r="B78" s="52" t="s">
        <v>419</v>
      </c>
      <c r="C78" s="52" t="s">
        <v>420</v>
      </c>
      <c r="D78" s="128" t="s">
        <v>453</v>
      </c>
      <c r="E78" s="29"/>
      <c r="F78" s="20"/>
      <c r="G78" s="20"/>
      <c r="H78" s="20"/>
      <c r="I78" s="20"/>
      <c r="J78" s="20"/>
      <c r="K78" s="20"/>
      <c r="L78" s="20"/>
      <c r="M78" s="20"/>
      <c r="N78" s="20"/>
      <c r="O78" s="20"/>
    </row>
    <row r="79" spans="1:15" ht="60">
      <c r="A79" s="2">
        <f t="shared" si="13"/>
        <v>56</v>
      </c>
      <c r="B79" s="141" t="s">
        <v>472</v>
      </c>
      <c r="C79" s="141" t="s">
        <v>421</v>
      </c>
      <c r="D79" s="4" t="str">
        <f>"Sum of items "&amp;A73&amp;" to "&amp;A78&amp;" = rcfd3210"&amp;" (must equal item 12 of the RI-A section on the Capital Worksheet)"</f>
        <v>Sum of items 50 to 55 = rcfd3210 (must equal item 12 of the RI-A section on the Capital Worksheet)</v>
      </c>
      <c r="E79" s="2"/>
      <c r="F79" s="20"/>
      <c r="G79" s="21">
        <f t="shared" ref="G79:O79" si="14">SUM(G73:G78)</f>
        <v>0</v>
      </c>
      <c r="H79" s="21">
        <f t="shared" si="14"/>
        <v>0</v>
      </c>
      <c r="I79" s="21">
        <f t="shared" si="14"/>
        <v>0</v>
      </c>
      <c r="J79" s="21">
        <f t="shared" si="14"/>
        <v>0</v>
      </c>
      <c r="K79" s="21">
        <f t="shared" si="14"/>
        <v>0</v>
      </c>
      <c r="L79" s="21">
        <f t="shared" si="14"/>
        <v>0</v>
      </c>
      <c r="M79" s="21">
        <f t="shared" si="14"/>
        <v>0</v>
      </c>
      <c r="N79" s="21">
        <f t="shared" si="14"/>
        <v>0</v>
      </c>
      <c r="O79" s="21">
        <f t="shared" si="14"/>
        <v>0</v>
      </c>
    </row>
    <row r="80" spans="1:15">
      <c r="B80" s="141"/>
      <c r="C80" s="141"/>
      <c r="D80" s="142"/>
      <c r="F80" s="49"/>
      <c r="G80" s="2"/>
      <c r="H80" s="2"/>
      <c r="I80" s="2"/>
      <c r="J80" s="2"/>
      <c r="K80" s="2"/>
      <c r="L80" s="2"/>
      <c r="M80" s="2"/>
      <c r="N80" s="2"/>
      <c r="O80" s="2"/>
    </row>
    <row r="81" spans="1:17" s="104" customFormat="1">
      <c r="A81" s="29">
        <f>A79+1</f>
        <v>57</v>
      </c>
      <c r="B81" s="52" t="s">
        <v>422</v>
      </c>
      <c r="C81" s="52" t="s">
        <v>423</v>
      </c>
      <c r="D81" s="128" t="s">
        <v>454</v>
      </c>
      <c r="E81" s="29"/>
      <c r="F81" s="20"/>
      <c r="G81" s="20"/>
      <c r="H81" s="20"/>
      <c r="I81" s="20"/>
      <c r="J81" s="20"/>
      <c r="K81" s="20"/>
      <c r="L81" s="20"/>
      <c r="M81" s="20"/>
      <c r="N81" s="20"/>
      <c r="O81" s="20"/>
    </row>
    <row r="82" spans="1:17">
      <c r="A82" s="15">
        <f>A81+1</f>
        <v>58</v>
      </c>
      <c r="B82" s="141" t="s">
        <v>424</v>
      </c>
      <c r="C82" s="141" t="s">
        <v>425</v>
      </c>
      <c r="D82" s="124" t="str">
        <f>"Sum of items "&amp;A79&amp;" and "&amp;A81&amp;" = rcfdg105"</f>
        <v>Sum of items 56 and 57 = rcfdg105</v>
      </c>
      <c r="F82" s="20"/>
      <c r="G82" s="21">
        <f t="shared" ref="G82:O82" si="15">SUM(G79,G81)</f>
        <v>0</v>
      </c>
      <c r="H82" s="21">
        <f t="shared" si="15"/>
        <v>0</v>
      </c>
      <c r="I82" s="21">
        <f t="shared" si="15"/>
        <v>0</v>
      </c>
      <c r="J82" s="21">
        <f t="shared" si="15"/>
        <v>0</v>
      </c>
      <c r="K82" s="21">
        <f t="shared" si="15"/>
        <v>0</v>
      </c>
      <c r="L82" s="21">
        <f t="shared" si="15"/>
        <v>0</v>
      </c>
      <c r="M82" s="21">
        <f t="shared" si="15"/>
        <v>0</v>
      </c>
      <c r="N82" s="21">
        <f t="shared" si="15"/>
        <v>0</v>
      </c>
      <c r="O82" s="21">
        <f t="shared" si="15"/>
        <v>0</v>
      </c>
    </row>
    <row r="83" spans="1:17">
      <c r="B83" s="141"/>
      <c r="C83" s="141"/>
      <c r="D83" s="142"/>
      <c r="F83" s="49"/>
      <c r="G83" s="2"/>
      <c r="H83" s="2"/>
      <c r="I83" s="2"/>
      <c r="J83" s="2"/>
      <c r="K83" s="2"/>
      <c r="L83" s="2"/>
      <c r="M83" s="2"/>
      <c r="N83" s="2"/>
      <c r="O83" s="2"/>
    </row>
    <row r="84" spans="1:17" s="104" customFormat="1">
      <c r="A84" s="575" t="s">
        <v>426</v>
      </c>
      <c r="B84" s="575"/>
      <c r="C84" s="575"/>
      <c r="D84" s="575"/>
      <c r="E84" s="575"/>
      <c r="F84" s="575"/>
      <c r="G84" s="575"/>
      <c r="H84" s="575"/>
      <c r="I84" s="575"/>
      <c r="J84" s="575"/>
      <c r="K84" s="575"/>
      <c r="L84" s="575"/>
      <c r="M84" s="575"/>
      <c r="N84" s="575"/>
      <c r="O84" s="575"/>
    </row>
    <row r="85" spans="1:17">
      <c r="B85" s="141"/>
      <c r="C85" s="141"/>
      <c r="D85" s="142"/>
      <c r="F85" s="49"/>
      <c r="G85" s="2"/>
      <c r="H85" s="2"/>
      <c r="I85" s="2"/>
      <c r="J85" s="2"/>
      <c r="K85" s="2"/>
      <c r="L85" s="2"/>
      <c r="M85" s="2"/>
      <c r="N85" s="2"/>
      <c r="O85" s="2"/>
    </row>
    <row r="86" spans="1:17" ht="45">
      <c r="A86" s="2">
        <f>A82+1</f>
        <v>59</v>
      </c>
      <c r="B86" s="137" t="s">
        <v>427</v>
      </c>
      <c r="C86" s="137" t="s">
        <v>428</v>
      </c>
      <c r="D86" s="229" t="s">
        <v>475</v>
      </c>
      <c r="E86" s="2"/>
      <c r="F86" s="20"/>
      <c r="G86" s="20"/>
      <c r="H86" s="20"/>
      <c r="I86" s="20"/>
      <c r="J86" s="20"/>
      <c r="K86" s="20"/>
      <c r="L86" s="20"/>
      <c r="M86" s="20"/>
      <c r="N86" s="20"/>
      <c r="O86" s="20"/>
    </row>
    <row r="87" spans="1:17">
      <c r="A87" s="2"/>
      <c r="B87" s="137"/>
      <c r="C87" s="137"/>
      <c r="D87" s="121"/>
      <c r="E87" s="2"/>
      <c r="F87" s="49"/>
      <c r="G87" s="2"/>
      <c r="H87" s="2"/>
      <c r="I87" s="2"/>
      <c r="J87" s="2"/>
      <c r="K87" s="2"/>
      <c r="L87" s="2"/>
      <c r="M87" s="2"/>
      <c r="N87" s="2"/>
      <c r="O87" s="2"/>
    </row>
    <row r="88" spans="1:17" s="104" customFormat="1">
      <c r="A88" s="29"/>
      <c r="B88" s="143"/>
      <c r="C88" s="143"/>
      <c r="D88" s="135"/>
      <c r="E88" s="32"/>
      <c r="F88" s="103"/>
    </row>
    <row r="89" spans="1:17">
      <c r="B89" s="141"/>
      <c r="C89" s="141"/>
      <c r="D89" s="124"/>
    </row>
    <row r="90" spans="1:17" s="91" customFormat="1">
      <c r="A90" s="92"/>
      <c r="B90" s="96" t="s">
        <v>429</v>
      </c>
      <c r="C90" s="96"/>
      <c r="D90" s="144"/>
      <c r="E90" s="92"/>
      <c r="F90" s="95"/>
      <c r="G90" s="51"/>
      <c r="H90" s="51"/>
      <c r="I90" s="51"/>
      <c r="J90" s="51"/>
      <c r="K90" s="51"/>
      <c r="L90" s="51"/>
      <c r="M90" s="51"/>
      <c r="N90" s="51"/>
      <c r="O90" s="51"/>
    </row>
    <row r="91" spans="1:17" s="82" customFormat="1">
      <c r="A91" s="77"/>
      <c r="B91" s="97" t="s">
        <v>474</v>
      </c>
      <c r="C91" s="97"/>
      <c r="D91" s="98"/>
      <c r="E91" s="77"/>
      <c r="F91" s="145" t="b">
        <f ca="1">F79='Capital Worksheet'!F23</f>
        <v>1</v>
      </c>
      <c r="G91" s="145" t="e">
        <f ca="1">G79='Capital Worksheet'!G23</f>
        <v>#REF!</v>
      </c>
      <c r="H91" s="145" t="e">
        <f ca="1">H79='Capital Worksheet'!H23</f>
        <v>#REF!</v>
      </c>
      <c r="I91" s="145" t="e">
        <f ca="1">I79='Capital Worksheet'!I23</f>
        <v>#REF!</v>
      </c>
      <c r="J91" s="145" t="e">
        <f ca="1">J79='Capital Worksheet'!J23</f>
        <v>#REF!</v>
      </c>
      <c r="K91" s="145" t="e">
        <f ca="1">K79='Capital Worksheet'!K23</f>
        <v>#REF!</v>
      </c>
      <c r="L91" s="145" t="e">
        <f ca="1">L79='Capital Worksheet'!L23</f>
        <v>#REF!</v>
      </c>
      <c r="M91" s="145" t="e">
        <f ca="1">M79='Capital Worksheet'!M23</f>
        <v>#REF!</v>
      </c>
      <c r="N91" s="145" t="e">
        <f ca="1">N79='Capital Worksheet'!N23</f>
        <v>#REF!</v>
      </c>
      <c r="O91" s="145" t="e">
        <f ca="1">O79='Capital Worksheet'!O23</f>
        <v>#REF!</v>
      </c>
    </row>
    <row r="92" spans="1:17" s="82" customFormat="1">
      <c r="A92" s="77"/>
      <c r="B92" s="97" t="s">
        <v>430</v>
      </c>
      <c r="C92" s="97"/>
      <c r="D92" s="554" t="s">
        <v>177</v>
      </c>
      <c r="E92" s="77"/>
      <c r="F92" s="553" t="b">
        <f t="shared" ref="F92:O92" si="16">F60=F69+F82</f>
        <v>1</v>
      </c>
      <c r="G92" s="553" t="b">
        <f t="shared" si="16"/>
        <v>1</v>
      </c>
      <c r="H92" s="553" t="b">
        <f t="shared" si="16"/>
        <v>1</v>
      </c>
      <c r="I92" s="553" t="b">
        <f t="shared" si="16"/>
        <v>1</v>
      </c>
      <c r="J92" s="553" t="b">
        <f t="shared" si="16"/>
        <v>1</v>
      </c>
      <c r="K92" s="553" t="b">
        <f t="shared" si="16"/>
        <v>1</v>
      </c>
      <c r="L92" s="553" t="b">
        <f t="shared" si="16"/>
        <v>1</v>
      </c>
      <c r="M92" s="553" t="b">
        <f t="shared" si="16"/>
        <v>1</v>
      </c>
      <c r="N92" s="553" t="b">
        <f t="shared" si="16"/>
        <v>1</v>
      </c>
      <c r="O92" s="553" t="b">
        <f t="shared" si="16"/>
        <v>1</v>
      </c>
    </row>
    <row r="94" spans="1:17">
      <c r="B94" s="102"/>
      <c r="C94" s="102"/>
      <c r="D94" s="128"/>
      <c r="E94" s="32"/>
      <c r="F94" s="103"/>
      <c r="G94" s="104"/>
      <c r="H94" s="104"/>
      <c r="I94" s="104"/>
      <c r="J94" s="104"/>
      <c r="K94" s="104"/>
      <c r="L94" s="104"/>
      <c r="M94" s="104"/>
      <c r="N94" s="104"/>
      <c r="O94" s="104"/>
      <c r="P94" s="104"/>
      <c r="Q94" s="104"/>
    </row>
  </sheetData>
  <protectedRanges>
    <protectedRange sqref="G9:O10 G20:O25 G27:O28 G44:O45 G49:O49 G52:O55 G59:O59 G64:O68 G73:O78 G81:O81 G86:O86 G36:O41" name="Range2"/>
    <protectedRange sqref="F64:F69 F73:F79 F81:F82 F86 F9:F60" name="Range1"/>
  </protectedRanges>
  <mergeCells count="7">
    <mergeCell ref="A84:O84"/>
    <mergeCell ref="A1:O1"/>
    <mergeCell ref="A2:O2"/>
    <mergeCell ref="G3:O3"/>
    <mergeCell ref="A6:O6"/>
    <mergeCell ref="A62:O62"/>
    <mergeCell ref="A71:O71"/>
  </mergeCells>
  <phoneticPr fontId="34" type="noConversion"/>
  <conditionalFormatting sqref="F91:O92">
    <cfRule type="cellIs" dxfId="6" priority="1" operator="equal">
      <formula>FALSE</formula>
    </cfRule>
  </conditionalFormatting>
  <printOptions horizontalCentered="1"/>
  <pageMargins left="0.25" right="0.25" top="0.75" bottom="0.5" header="0.3" footer="0.3"/>
  <pageSetup scale="47" fitToHeight="2" orientation="landscape" r:id="rId1"/>
  <headerFooter>
    <oddFooter>&amp;C&amp;P&amp;R&amp;A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V144"/>
  <sheetViews>
    <sheetView topLeftCell="A121" zoomScale="75" zoomScaleNormal="75" workbookViewId="0">
      <selection activeCell="G23" sqref="G23"/>
    </sheetView>
  </sheetViews>
  <sheetFormatPr defaultRowHeight="15"/>
  <cols>
    <col min="1" max="1" width="8.42578125" style="153" customWidth="1"/>
    <col min="2" max="2" width="101.7109375" style="1" customWidth="1"/>
    <col min="3" max="3" width="33" style="1" hidden="1" customWidth="1"/>
    <col min="4" max="4" width="24.85546875" style="154" customWidth="1"/>
    <col min="5" max="5" width="10.42578125" style="106" customWidth="1"/>
    <col min="6" max="6" width="12.5703125" style="107" customWidth="1"/>
    <col min="7" max="7" width="14.5703125" style="1" customWidth="1"/>
    <col min="8" max="8" width="12.7109375" style="1" customWidth="1"/>
    <col min="9" max="10" width="11.28515625" style="1" customWidth="1"/>
    <col min="11" max="11" width="12" style="1" customWidth="1"/>
    <col min="12" max="12" width="12.28515625" style="1" customWidth="1"/>
    <col min="13" max="13" width="11.5703125" style="1" customWidth="1"/>
    <col min="14" max="14" width="13.85546875" style="1" customWidth="1"/>
    <col min="15" max="15" width="11.5703125" style="1" customWidth="1"/>
    <col min="16" max="16" width="2.5703125" style="1" customWidth="1"/>
    <col min="17" max="19" width="14" style="1" customWidth="1"/>
    <col min="20" max="20" width="7.85546875" style="1" customWidth="1"/>
    <col min="21" max="16384" width="9.140625" style="1"/>
  </cols>
  <sheetData>
    <row r="1" spans="1:19" s="152" customFormat="1" ht="15.75">
      <c r="A1" s="571" t="str">
        <f ca="1">'Summary Submission Cover Sheet'!D15&amp;" Capital Worksheet: "&amp;'Summary Submission Cover Sheet'!D12&amp;" in "&amp;'Summary Submission Cover Sheet'!$B$20</f>
        <v>Bank Capital Worksheet:  in Baseline</v>
      </c>
      <c r="B1" s="571"/>
      <c r="C1" s="571"/>
      <c r="D1" s="571"/>
      <c r="E1" s="571"/>
      <c r="F1" s="571"/>
      <c r="G1" s="571"/>
      <c r="H1" s="571"/>
      <c r="I1" s="571"/>
      <c r="J1" s="571"/>
      <c r="K1" s="571"/>
      <c r="L1" s="571"/>
      <c r="M1" s="571"/>
      <c r="N1" s="571"/>
      <c r="O1" s="571"/>
      <c r="P1" s="571"/>
      <c r="Q1" s="571"/>
      <c r="R1" s="571"/>
      <c r="S1" s="571"/>
    </row>
    <row r="2" spans="1:19" s="104" customFormat="1">
      <c r="A2" s="572" t="str">
        <f>IF('[1]Summary Submission Cover Sheet'!D16="","",'[1]Summary Submission Cover Sheet'!D16)</f>
        <v/>
      </c>
      <c r="B2" s="572"/>
      <c r="C2" s="572"/>
      <c r="D2" s="572"/>
      <c r="E2" s="572"/>
      <c r="F2" s="572"/>
      <c r="G2" s="572"/>
      <c r="H2" s="572"/>
      <c r="I2" s="572"/>
      <c r="J2" s="572"/>
      <c r="K2" s="572"/>
      <c r="L2" s="572"/>
      <c r="M2" s="572"/>
      <c r="N2" s="572"/>
      <c r="O2" s="572"/>
      <c r="P2" s="572"/>
      <c r="Q2" s="572"/>
      <c r="R2" s="572"/>
      <c r="S2" s="572"/>
    </row>
    <row r="3" spans="1:19" ht="30">
      <c r="F3" s="6" t="s">
        <v>182</v>
      </c>
      <c r="G3" s="573" t="s">
        <v>183</v>
      </c>
      <c r="H3" s="573"/>
      <c r="I3" s="573"/>
      <c r="J3" s="573"/>
      <c r="K3" s="573"/>
      <c r="L3" s="573"/>
      <c r="M3" s="573"/>
      <c r="N3" s="573"/>
      <c r="O3" s="573"/>
      <c r="P3" s="7"/>
      <c r="Q3" s="574" t="s">
        <v>184</v>
      </c>
      <c r="R3" s="574"/>
      <c r="S3" s="574"/>
    </row>
    <row r="4" spans="1:19" s="123" customFormat="1" ht="15.75" thickBot="1">
      <c r="A4" s="155" t="s">
        <v>185</v>
      </c>
      <c r="D4" s="156" t="s">
        <v>186</v>
      </c>
      <c r="E4" s="12"/>
      <c r="F4" s="13" t="s">
        <v>187</v>
      </c>
      <c r="G4" s="14" t="s">
        <v>188</v>
      </c>
      <c r="H4" s="14" t="s">
        <v>189</v>
      </c>
      <c r="I4" s="14" t="s">
        <v>190</v>
      </c>
      <c r="J4" s="14" t="s">
        <v>191</v>
      </c>
      <c r="K4" s="14" t="s">
        <v>192</v>
      </c>
      <c r="L4" s="14" t="s">
        <v>669</v>
      </c>
      <c r="M4" s="14" t="s">
        <v>670</v>
      </c>
      <c r="N4" s="14" t="s">
        <v>671</v>
      </c>
      <c r="O4" s="14" t="s">
        <v>672</v>
      </c>
      <c r="P4" s="14"/>
      <c r="Q4" s="14">
        <v>2013</v>
      </c>
      <c r="R4" s="14">
        <v>2014</v>
      </c>
      <c r="S4" s="14" t="s">
        <v>193</v>
      </c>
    </row>
    <row r="5" spans="1:19" ht="15.75" thickTop="1">
      <c r="F5" s="6"/>
      <c r="G5" s="16"/>
      <c r="H5" s="16"/>
      <c r="I5" s="16"/>
      <c r="J5" s="16"/>
      <c r="K5" s="16"/>
      <c r="L5" s="16"/>
      <c r="M5" s="16"/>
      <c r="N5" s="16"/>
      <c r="O5" s="16"/>
    </row>
    <row r="6" spans="1:19">
      <c r="B6" s="157" t="s">
        <v>477</v>
      </c>
      <c r="C6" s="157"/>
      <c r="D6" s="158"/>
      <c r="E6" s="159"/>
    </row>
    <row r="7" spans="1:19">
      <c r="A7" s="160">
        <v>1</v>
      </c>
      <c r="B7" s="161" t="s">
        <v>666</v>
      </c>
      <c r="C7" s="161" t="s">
        <v>478</v>
      </c>
      <c r="D7" s="162" t="s">
        <v>633</v>
      </c>
      <c r="E7" s="163"/>
      <c r="F7" s="20"/>
      <c r="G7" s="21">
        <f>F19</f>
        <v>0</v>
      </c>
      <c r="H7" s="21" t="e">
        <f t="shared" ref="H7:O7" si="0">G19</f>
        <v>#REF!</v>
      </c>
      <c r="I7" s="21" t="e">
        <f t="shared" si="0"/>
        <v>#REF!</v>
      </c>
      <c r="J7" s="21" t="e">
        <f t="shared" si="0"/>
        <v>#REF!</v>
      </c>
      <c r="K7" s="21" t="e">
        <f t="shared" si="0"/>
        <v>#REF!</v>
      </c>
      <c r="L7" s="21" t="e">
        <f t="shared" si="0"/>
        <v>#REF!</v>
      </c>
      <c r="M7" s="21" t="e">
        <f t="shared" si="0"/>
        <v>#REF!</v>
      </c>
      <c r="N7" s="21" t="e">
        <f t="shared" si="0"/>
        <v>#REF!</v>
      </c>
      <c r="O7" s="21" t="e">
        <f t="shared" si="0"/>
        <v>#REF!</v>
      </c>
      <c r="P7" s="8"/>
      <c r="Q7" s="21" t="e">
        <f>H7</f>
        <v>#REF!</v>
      </c>
      <c r="R7" s="21" t="e">
        <f>L7</f>
        <v>#REF!</v>
      </c>
      <c r="S7" s="21">
        <f>G7</f>
        <v>0</v>
      </c>
    </row>
    <row r="8" spans="1:19">
      <c r="A8" s="160">
        <f>A7+1</f>
        <v>2</v>
      </c>
      <c r="B8" s="161" t="s">
        <v>479</v>
      </c>
      <c r="C8" s="161" t="s">
        <v>480</v>
      </c>
      <c r="D8" s="162" t="s">
        <v>634</v>
      </c>
      <c r="E8" s="163"/>
      <c r="F8" s="20"/>
      <c r="G8" s="20"/>
      <c r="H8" s="20"/>
      <c r="I8" s="20"/>
      <c r="J8" s="20"/>
      <c r="K8" s="20"/>
      <c r="L8" s="20"/>
      <c r="M8" s="20"/>
      <c r="N8" s="20"/>
      <c r="O8" s="20"/>
      <c r="P8" s="8"/>
      <c r="Q8" s="21">
        <f>H8</f>
        <v>0</v>
      </c>
      <c r="R8" s="21">
        <f>L8</f>
        <v>0</v>
      </c>
      <c r="S8" s="21">
        <f>G8</f>
        <v>0</v>
      </c>
    </row>
    <row r="9" spans="1:19">
      <c r="A9" s="160">
        <f t="shared" ref="A9:A19" si="1">A8+1</f>
        <v>3</v>
      </c>
      <c r="B9" s="161" t="s">
        <v>481</v>
      </c>
      <c r="C9" s="161" t="s">
        <v>482</v>
      </c>
      <c r="D9" s="162" t="s">
        <v>635</v>
      </c>
      <c r="E9" s="163"/>
      <c r="F9" s="20"/>
      <c r="G9" s="21">
        <f t="shared" ref="G9:O9" si="2">SUM(G7:G8)</f>
        <v>0</v>
      </c>
      <c r="H9" s="21" t="e">
        <f t="shared" si="2"/>
        <v>#REF!</v>
      </c>
      <c r="I9" s="21" t="e">
        <f t="shared" si="2"/>
        <v>#REF!</v>
      </c>
      <c r="J9" s="21" t="e">
        <f t="shared" si="2"/>
        <v>#REF!</v>
      </c>
      <c r="K9" s="21" t="e">
        <f t="shared" si="2"/>
        <v>#REF!</v>
      </c>
      <c r="L9" s="21" t="e">
        <f t="shared" si="2"/>
        <v>#REF!</v>
      </c>
      <c r="M9" s="21" t="e">
        <f t="shared" si="2"/>
        <v>#REF!</v>
      </c>
      <c r="N9" s="21" t="e">
        <f t="shared" si="2"/>
        <v>#REF!</v>
      </c>
      <c r="O9" s="21" t="e">
        <f t="shared" si="2"/>
        <v>#REF!</v>
      </c>
      <c r="P9" s="8"/>
      <c r="Q9" s="21" t="e">
        <f>H9</f>
        <v>#REF!</v>
      </c>
      <c r="R9" s="21" t="e">
        <f>L9</f>
        <v>#REF!</v>
      </c>
      <c r="S9" s="21">
        <f>G9</f>
        <v>0</v>
      </c>
    </row>
    <row r="10" spans="1:19" ht="45">
      <c r="A10" s="160">
        <f t="shared" si="1"/>
        <v>4</v>
      </c>
      <c r="B10" s="164" t="s">
        <v>667</v>
      </c>
      <c r="C10" s="164" t="s">
        <v>483</v>
      </c>
      <c r="D10" s="165" t="str">
        <f ca="1">"Must match item "&amp;'Income Statement Worksheet'!A83&amp;" on the Income Statement Worksheet = riad4340"</f>
        <v>Must match item 59 on the Income Statement Worksheet = riad4340</v>
      </c>
      <c r="E10" s="163"/>
      <c r="F10" s="20"/>
      <c r="G10" s="20"/>
      <c r="H10" s="20"/>
      <c r="I10" s="20"/>
      <c r="J10" s="20"/>
      <c r="K10" s="20"/>
      <c r="L10" s="20"/>
      <c r="M10" s="20"/>
      <c r="N10" s="20"/>
      <c r="O10" s="20"/>
      <c r="P10" s="8"/>
      <c r="Q10" s="21">
        <f>SUM(H10:K10)</f>
        <v>0</v>
      </c>
      <c r="R10" s="21">
        <f>SUM(L10:O10)</f>
        <v>0</v>
      </c>
      <c r="S10" s="21">
        <f>SUM(G10,H10:K10,L10:O10)</f>
        <v>0</v>
      </c>
    </row>
    <row r="11" spans="1:19">
      <c r="A11" s="160">
        <f t="shared" si="1"/>
        <v>5</v>
      </c>
      <c r="B11" s="149" t="s">
        <v>636</v>
      </c>
      <c r="C11" s="149" t="s">
        <v>484</v>
      </c>
      <c r="D11" s="225" t="s">
        <v>637</v>
      </c>
      <c r="E11" s="163"/>
      <c r="F11" s="20"/>
      <c r="G11" s="20"/>
      <c r="H11" s="20"/>
      <c r="I11" s="20"/>
      <c r="J11" s="20"/>
      <c r="K11" s="20"/>
      <c r="L11" s="20"/>
      <c r="M11" s="20"/>
      <c r="N11" s="20"/>
      <c r="O11" s="20"/>
      <c r="P11" s="8"/>
      <c r="Q11" s="21">
        <f t="shared" ref="Q11:Q18" si="3">SUM(H11:K11)</f>
        <v>0</v>
      </c>
      <c r="R11" s="21">
        <f t="shared" ref="R11:R18" si="4">SUM(L11:O11)</f>
        <v>0</v>
      </c>
      <c r="S11" s="21">
        <f t="shared" ref="S11:S18" si="5">SUM(G11,H11:K11,L11:O11)</f>
        <v>0</v>
      </c>
    </row>
    <row r="12" spans="1:19">
      <c r="A12" s="160">
        <f t="shared" si="1"/>
        <v>6</v>
      </c>
      <c r="B12" s="149" t="s">
        <v>638</v>
      </c>
      <c r="C12" s="149" t="s">
        <v>485</v>
      </c>
      <c r="D12" s="225" t="s">
        <v>639</v>
      </c>
      <c r="E12" s="163"/>
      <c r="F12" s="20"/>
      <c r="G12" s="20"/>
      <c r="H12" s="20"/>
      <c r="I12" s="20"/>
      <c r="J12" s="20"/>
      <c r="K12" s="20"/>
      <c r="L12" s="20"/>
      <c r="M12" s="20"/>
      <c r="N12" s="20"/>
      <c r="O12" s="20"/>
      <c r="P12" s="8"/>
      <c r="Q12" s="21">
        <f t="shared" si="3"/>
        <v>0</v>
      </c>
      <c r="R12" s="21">
        <f t="shared" si="4"/>
        <v>0</v>
      </c>
      <c r="S12" s="21">
        <f t="shared" si="5"/>
        <v>0</v>
      </c>
    </row>
    <row r="13" spans="1:19">
      <c r="A13" s="160">
        <f t="shared" si="1"/>
        <v>7</v>
      </c>
      <c r="B13" s="161" t="s">
        <v>486</v>
      </c>
      <c r="C13" s="161" t="s">
        <v>487</v>
      </c>
      <c r="D13" s="162" t="s">
        <v>640</v>
      </c>
      <c r="E13" s="163"/>
      <c r="F13" s="20"/>
      <c r="G13" s="20"/>
      <c r="H13" s="20"/>
      <c r="I13" s="20"/>
      <c r="J13" s="20"/>
      <c r="K13" s="20"/>
      <c r="L13" s="20"/>
      <c r="M13" s="20"/>
      <c r="N13" s="20"/>
      <c r="O13" s="20"/>
      <c r="P13" s="8"/>
      <c r="Q13" s="21">
        <f t="shared" si="3"/>
        <v>0</v>
      </c>
      <c r="R13" s="21">
        <f t="shared" si="4"/>
        <v>0</v>
      </c>
      <c r="S13" s="21">
        <f t="shared" si="5"/>
        <v>0</v>
      </c>
    </row>
    <row r="14" spans="1:19">
      <c r="A14" s="160">
        <f t="shared" si="1"/>
        <v>8</v>
      </c>
      <c r="B14" s="161" t="s">
        <v>488</v>
      </c>
      <c r="C14" s="161" t="s">
        <v>489</v>
      </c>
      <c r="D14" s="162" t="s">
        <v>641</v>
      </c>
      <c r="E14" s="163"/>
      <c r="F14" s="20"/>
      <c r="G14" s="20"/>
      <c r="H14" s="20"/>
      <c r="I14" s="20"/>
      <c r="J14" s="20"/>
      <c r="K14" s="20"/>
      <c r="L14" s="20"/>
      <c r="M14" s="20"/>
      <c r="N14" s="20"/>
      <c r="O14" s="20"/>
      <c r="P14" s="8"/>
      <c r="Q14" s="21">
        <f t="shared" si="3"/>
        <v>0</v>
      </c>
      <c r="R14" s="21">
        <f t="shared" si="4"/>
        <v>0</v>
      </c>
      <c r="S14" s="21">
        <f t="shared" si="5"/>
        <v>0</v>
      </c>
    </row>
    <row r="15" spans="1:19">
      <c r="A15" s="160">
        <f t="shared" si="1"/>
        <v>9</v>
      </c>
      <c r="B15" s="161" t="s">
        <v>490</v>
      </c>
      <c r="C15" s="161" t="s">
        <v>491</v>
      </c>
      <c r="D15" s="162" t="s">
        <v>642</v>
      </c>
      <c r="E15" s="163"/>
      <c r="F15" s="20"/>
      <c r="G15" s="20"/>
      <c r="H15" s="20"/>
      <c r="I15" s="20"/>
      <c r="J15" s="20"/>
      <c r="K15" s="20"/>
      <c r="L15" s="20"/>
      <c r="M15" s="20"/>
      <c r="N15" s="20"/>
      <c r="O15" s="20"/>
      <c r="P15" s="8"/>
      <c r="Q15" s="21">
        <f t="shared" si="3"/>
        <v>0</v>
      </c>
      <c r="R15" s="21">
        <f t="shared" si="4"/>
        <v>0</v>
      </c>
      <c r="S15" s="21">
        <f t="shared" si="5"/>
        <v>0</v>
      </c>
    </row>
    <row r="16" spans="1:19">
      <c r="A16" s="160">
        <f t="shared" si="1"/>
        <v>10</v>
      </c>
      <c r="B16" s="161" t="s">
        <v>492</v>
      </c>
      <c r="C16" s="161" t="s">
        <v>493</v>
      </c>
      <c r="D16" s="162" t="s">
        <v>643</v>
      </c>
      <c r="E16" s="163"/>
      <c r="F16" s="20"/>
      <c r="G16" s="20"/>
      <c r="H16" s="20"/>
      <c r="I16" s="20"/>
      <c r="J16" s="20"/>
      <c r="K16" s="20"/>
      <c r="L16" s="20"/>
      <c r="M16" s="20"/>
      <c r="N16" s="20"/>
      <c r="O16" s="20"/>
      <c r="P16" s="8"/>
      <c r="Q16" s="21">
        <f t="shared" si="3"/>
        <v>0</v>
      </c>
      <c r="R16" s="21">
        <f t="shared" si="4"/>
        <v>0</v>
      </c>
      <c r="S16" s="21">
        <f t="shared" si="5"/>
        <v>0</v>
      </c>
    </row>
    <row r="17" spans="1:256" ht="30">
      <c r="A17" s="160">
        <f t="shared" si="1"/>
        <v>11</v>
      </c>
      <c r="B17" s="218" t="s">
        <v>494</v>
      </c>
      <c r="C17" s="218" t="s">
        <v>495</v>
      </c>
      <c r="D17" s="217" t="s">
        <v>496</v>
      </c>
      <c r="E17" s="163"/>
      <c r="F17" s="544"/>
      <c r="G17" s="544"/>
      <c r="H17" s="544"/>
      <c r="I17" s="544"/>
      <c r="J17" s="544"/>
      <c r="K17" s="544"/>
      <c r="L17" s="544"/>
      <c r="M17" s="544"/>
      <c r="N17" s="544"/>
      <c r="O17" s="544"/>
      <c r="P17" s="8"/>
      <c r="Q17" s="544">
        <f t="shared" si="3"/>
        <v>0</v>
      </c>
      <c r="R17" s="544">
        <f t="shared" si="4"/>
        <v>0</v>
      </c>
      <c r="S17" s="544">
        <f t="shared" si="5"/>
        <v>0</v>
      </c>
    </row>
    <row r="18" spans="1:256" s="104" customFormat="1">
      <c r="A18" s="167">
        <f t="shared" si="1"/>
        <v>12</v>
      </c>
      <c r="B18" s="219" t="s">
        <v>644</v>
      </c>
      <c r="C18" s="219" t="s">
        <v>497</v>
      </c>
      <c r="D18" s="226" t="s">
        <v>668</v>
      </c>
      <c r="E18" s="169"/>
      <c r="F18" s="43"/>
      <c r="G18" s="20"/>
      <c r="H18" s="20"/>
      <c r="I18" s="20"/>
      <c r="J18" s="20"/>
      <c r="K18" s="20"/>
      <c r="L18" s="20"/>
      <c r="M18" s="20"/>
      <c r="N18" s="20"/>
      <c r="O18" s="20"/>
      <c r="P18" s="8"/>
      <c r="Q18" s="44">
        <f t="shared" si="3"/>
        <v>0</v>
      </c>
      <c r="R18" s="44">
        <f t="shared" si="4"/>
        <v>0</v>
      </c>
      <c r="S18" s="44">
        <f t="shared" si="5"/>
        <v>0</v>
      </c>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s="8" customFormat="1" ht="45">
      <c r="A19" s="160">
        <f t="shared" si="1"/>
        <v>13</v>
      </c>
      <c r="B19" s="170" t="str">
        <f>"Total bank equity capital end of current period (sum of items "&amp;A9&amp;", "&amp;A10&amp;", "&amp;A11&amp;", "&amp;A13&amp;", "&amp;A16&amp;", "&amp;A17&amp;", "&amp;A18&amp;", less items "&amp;A12&amp;", "&amp;A14&amp;", "&amp;A15&amp;")"</f>
        <v>Total bank equity capital end of current period (sum of items 3, 4, 5, 7, 10, 11, 12, less items 6, 8, 9)</v>
      </c>
      <c r="C19" s="170" t="s">
        <v>498</v>
      </c>
      <c r="D19" s="165" t="str">
        <f ca="1">"Must match item "&amp;'Balance Sheet Worksheet'!A78&amp;" on the Balance Sheet Worksheet = riad3210"</f>
        <v>Must match item 55 on the Balance Sheet Worksheet = riad3210</v>
      </c>
      <c r="E19" s="163"/>
      <c r="F19" s="43"/>
      <c r="G19" s="44" t="e">
        <f>SUM(G9,G10,#REF!,#REF!,#REF!,#REF!,G11,G13,G16,G17,G18)-SUM(G12,G14,G15)</f>
        <v>#REF!</v>
      </c>
      <c r="H19" s="44" t="e">
        <f>SUM(H9,H10,#REF!,#REF!,#REF!,#REF!,H11,H13,H16,H17,H18)-SUM(H12,H14,H15)</f>
        <v>#REF!</v>
      </c>
      <c r="I19" s="44" t="e">
        <f>SUM(I9,I10,#REF!,#REF!,#REF!,#REF!,I11,I13,I16,I17,I18)-SUM(I12,I14,I15)</f>
        <v>#REF!</v>
      </c>
      <c r="J19" s="44" t="e">
        <f>SUM(J9,J10,#REF!,#REF!,#REF!,#REF!,J11,J13,J16,J17,J18)-SUM(J12,J14,J15)</f>
        <v>#REF!</v>
      </c>
      <c r="K19" s="44" t="e">
        <f>SUM(K9,K10,#REF!,#REF!,#REF!,#REF!,K11,K13,K16,K17,K18)-SUM(K12,K14,K15)</f>
        <v>#REF!</v>
      </c>
      <c r="L19" s="44" t="e">
        <f>SUM(L9,L10,#REF!,#REF!,#REF!,#REF!,L11,L13,L16,L17,L18)-SUM(L12,L14,L15)</f>
        <v>#REF!</v>
      </c>
      <c r="M19" s="44" t="e">
        <f>SUM(M9,M10,#REF!,#REF!,#REF!,#REF!,M11,M13,M16,M17,M18)-SUM(M12,M14,M15)</f>
        <v>#REF!</v>
      </c>
      <c r="N19" s="44" t="e">
        <f>SUM(N9,N10,#REF!,#REF!,#REF!,#REF!,N11,N13,N16,N17,N18)-SUM(N12,N14,N15)</f>
        <v>#REF!</v>
      </c>
      <c r="O19" s="44" t="e">
        <f>SUM(O9,O10,#REF!,#REF!,#REF!,#REF!,O11,O13,O16,O17,O18)-SUM(O12,O14,O15)</f>
        <v>#REF!</v>
      </c>
      <c r="Q19" s="21" t="e">
        <f>K19</f>
        <v>#REF!</v>
      </c>
      <c r="R19" s="21" t="e">
        <f>O19</f>
        <v>#REF!</v>
      </c>
      <c r="S19" s="21" t="e">
        <f>O19</f>
        <v>#REF!</v>
      </c>
      <c r="T19" s="33"/>
    </row>
    <row r="20" spans="1:256">
      <c r="F20" s="6"/>
      <c r="G20" s="16"/>
      <c r="H20" s="16"/>
      <c r="I20" s="16"/>
      <c r="J20" s="16"/>
      <c r="K20" s="16"/>
      <c r="L20" s="16"/>
      <c r="M20" s="16"/>
      <c r="N20" s="16"/>
      <c r="O20" s="16"/>
    </row>
    <row r="21" spans="1:256">
      <c r="B21" s="157" t="s">
        <v>499</v>
      </c>
      <c r="C21" s="157"/>
      <c r="F21" s="6"/>
      <c r="G21" s="16"/>
      <c r="H21" s="16"/>
      <c r="I21" s="16"/>
      <c r="J21" s="16"/>
      <c r="K21" s="16"/>
      <c r="L21" s="16"/>
      <c r="M21" s="16"/>
      <c r="N21" s="16"/>
      <c r="O21" s="16"/>
    </row>
    <row r="22" spans="1:256" s="172" customFormat="1">
      <c r="A22" s="153"/>
      <c r="B22" s="171" t="s">
        <v>500</v>
      </c>
      <c r="C22" s="171"/>
      <c r="D22" s="154"/>
      <c r="E22" s="106"/>
      <c r="F22" s="6"/>
      <c r="G22" s="16"/>
      <c r="H22" s="16"/>
      <c r="I22" s="16"/>
      <c r="J22" s="16"/>
      <c r="K22" s="16"/>
      <c r="L22" s="16"/>
      <c r="M22" s="16"/>
      <c r="N22" s="16"/>
      <c r="O22" s="16"/>
      <c r="P22" s="1"/>
      <c r="Q22" s="1"/>
      <c r="R22" s="1"/>
      <c r="S22" s="1"/>
    </row>
    <row r="23" spans="1:256" s="8" customFormat="1">
      <c r="A23" s="153">
        <f>A19+1</f>
        <v>14</v>
      </c>
      <c r="B23" s="161" t="s">
        <v>645</v>
      </c>
      <c r="C23" s="161"/>
      <c r="D23" s="154" t="str">
        <f>"Item "&amp;A19&amp;" =rcfd3210"</f>
        <v>Item 13 =rcfd3210</v>
      </c>
      <c r="E23" s="163"/>
      <c r="F23" s="20"/>
      <c r="G23" s="21" t="e">
        <f t="shared" ref="G23:O23" si="6">G19</f>
        <v>#REF!</v>
      </c>
      <c r="H23" s="21" t="e">
        <f t="shared" si="6"/>
        <v>#REF!</v>
      </c>
      <c r="I23" s="21" t="e">
        <f t="shared" si="6"/>
        <v>#REF!</v>
      </c>
      <c r="J23" s="21" t="e">
        <f t="shared" si="6"/>
        <v>#REF!</v>
      </c>
      <c r="K23" s="21" t="e">
        <f t="shared" si="6"/>
        <v>#REF!</v>
      </c>
      <c r="L23" s="21" t="e">
        <f t="shared" si="6"/>
        <v>#REF!</v>
      </c>
      <c r="M23" s="21" t="e">
        <f t="shared" si="6"/>
        <v>#REF!</v>
      </c>
      <c r="N23" s="21" t="e">
        <f t="shared" si="6"/>
        <v>#REF!</v>
      </c>
      <c r="O23" s="21" t="e">
        <f t="shared" si="6"/>
        <v>#REF!</v>
      </c>
    </row>
    <row r="24" spans="1:256" s="8" customFormat="1" ht="30.75" customHeight="1">
      <c r="A24" s="153">
        <f t="shared" ref="A24:A37" si="7">A23+1</f>
        <v>15</v>
      </c>
      <c r="B24" s="166" t="s">
        <v>501</v>
      </c>
      <c r="C24" s="166" t="s">
        <v>502</v>
      </c>
      <c r="D24" s="154" t="s">
        <v>647</v>
      </c>
      <c r="E24" s="163"/>
      <c r="F24" s="20"/>
      <c r="G24" s="20"/>
      <c r="H24" s="20"/>
      <c r="I24" s="20"/>
      <c r="J24" s="20"/>
      <c r="K24" s="20"/>
      <c r="L24" s="20"/>
      <c r="M24" s="20"/>
      <c r="N24" s="20"/>
      <c r="O24" s="20"/>
    </row>
    <row r="25" spans="1:256" s="8" customFormat="1">
      <c r="A25" s="153">
        <f t="shared" si="7"/>
        <v>16</v>
      </c>
      <c r="B25" s="161" t="s">
        <v>503</v>
      </c>
      <c r="C25" s="161" t="s">
        <v>504</v>
      </c>
      <c r="D25" s="154" t="s">
        <v>648</v>
      </c>
      <c r="E25" s="163"/>
      <c r="F25" s="20"/>
      <c r="G25" s="20"/>
      <c r="H25" s="20"/>
      <c r="I25" s="20"/>
      <c r="J25" s="20"/>
      <c r="K25" s="20"/>
      <c r="L25" s="20"/>
      <c r="M25" s="20"/>
      <c r="N25" s="20"/>
      <c r="O25" s="20"/>
    </row>
    <row r="26" spans="1:256" s="8" customFormat="1" ht="30" customHeight="1">
      <c r="A26" s="153">
        <f t="shared" si="7"/>
        <v>17</v>
      </c>
      <c r="B26" s="166" t="s">
        <v>505</v>
      </c>
      <c r="C26" s="166" t="s">
        <v>506</v>
      </c>
      <c r="D26" s="154" t="s">
        <v>649</v>
      </c>
      <c r="E26" s="163"/>
      <c r="F26" s="20"/>
      <c r="G26" s="20"/>
      <c r="H26" s="20"/>
      <c r="I26" s="20"/>
      <c r="J26" s="20"/>
      <c r="K26" s="20"/>
      <c r="L26" s="20"/>
      <c r="M26" s="20"/>
      <c r="N26" s="20"/>
      <c r="O26" s="20"/>
    </row>
    <row r="27" spans="1:256" s="8" customFormat="1">
      <c r="A27" s="153">
        <f t="shared" si="7"/>
        <v>18</v>
      </c>
      <c r="B27" s="161" t="s">
        <v>507</v>
      </c>
      <c r="C27" s="161" t="s">
        <v>508</v>
      </c>
      <c r="D27" s="154" t="s">
        <v>646</v>
      </c>
      <c r="E27" s="163"/>
      <c r="F27" s="20"/>
      <c r="G27" s="20"/>
      <c r="H27" s="20"/>
      <c r="I27" s="20"/>
      <c r="J27" s="20"/>
      <c r="K27" s="20"/>
      <c r="L27" s="20"/>
      <c r="M27" s="20"/>
      <c r="N27" s="20"/>
      <c r="O27" s="20"/>
    </row>
    <row r="28" spans="1:256" s="8" customFormat="1">
      <c r="A28" s="153">
        <f t="shared" si="7"/>
        <v>19</v>
      </c>
      <c r="B28" s="149" t="s">
        <v>650</v>
      </c>
      <c r="C28" s="149" t="s">
        <v>509</v>
      </c>
      <c r="D28" s="227" t="s">
        <v>651</v>
      </c>
      <c r="E28" s="163"/>
      <c r="F28" s="20"/>
      <c r="G28" s="20"/>
      <c r="H28" s="20"/>
      <c r="I28" s="20"/>
      <c r="J28" s="20"/>
      <c r="K28" s="20"/>
      <c r="L28" s="20"/>
      <c r="M28" s="20"/>
      <c r="N28" s="20"/>
      <c r="O28" s="20"/>
    </row>
    <row r="29" spans="1:256" s="8" customFormat="1">
      <c r="A29" s="153">
        <f t="shared" si="7"/>
        <v>20</v>
      </c>
      <c r="B29" s="216" t="s">
        <v>510</v>
      </c>
      <c r="C29" s="216" t="s">
        <v>511</v>
      </c>
      <c r="D29" s="151" t="s">
        <v>512</v>
      </c>
      <c r="E29" s="163"/>
      <c r="F29" s="544"/>
      <c r="G29" s="544"/>
      <c r="H29" s="544"/>
      <c r="I29" s="544"/>
      <c r="J29" s="544"/>
      <c r="K29" s="544"/>
      <c r="L29" s="544"/>
      <c r="M29" s="544"/>
      <c r="N29" s="544"/>
      <c r="O29" s="544"/>
    </row>
    <row r="30" spans="1:256" s="8" customFormat="1">
      <c r="A30" s="153">
        <f t="shared" si="7"/>
        <v>21</v>
      </c>
      <c r="B30" s="216" t="s">
        <v>513</v>
      </c>
      <c r="C30" s="216" t="s">
        <v>514</v>
      </c>
      <c r="D30" s="151" t="s">
        <v>515</v>
      </c>
      <c r="E30" s="163"/>
      <c r="F30" s="544"/>
      <c r="G30" s="544"/>
      <c r="H30" s="544"/>
      <c r="I30" s="544"/>
      <c r="J30" s="544"/>
      <c r="K30" s="544"/>
      <c r="L30" s="544"/>
      <c r="M30" s="544"/>
      <c r="N30" s="544"/>
      <c r="O30" s="544"/>
    </row>
    <row r="31" spans="1:256" s="8" customFormat="1">
      <c r="A31" s="153">
        <f t="shared" si="7"/>
        <v>22</v>
      </c>
      <c r="B31" s="161" t="s">
        <v>516</v>
      </c>
      <c r="C31" s="161" t="s">
        <v>517</v>
      </c>
      <c r="D31" s="154" t="s">
        <v>652</v>
      </c>
      <c r="E31" s="163"/>
      <c r="F31" s="20"/>
      <c r="G31" s="20"/>
      <c r="H31" s="20"/>
      <c r="I31" s="20"/>
      <c r="J31" s="20"/>
      <c r="K31" s="20"/>
      <c r="L31" s="20"/>
      <c r="M31" s="20"/>
      <c r="N31" s="20"/>
      <c r="O31" s="20"/>
    </row>
    <row r="32" spans="1:256" s="8" customFormat="1" ht="45">
      <c r="A32" s="153">
        <f t="shared" si="7"/>
        <v>23</v>
      </c>
      <c r="B32" s="166" t="s">
        <v>518</v>
      </c>
      <c r="C32" s="166" t="s">
        <v>520</v>
      </c>
      <c r="D32" s="154" t="s">
        <v>653</v>
      </c>
      <c r="E32" s="163"/>
      <c r="F32" s="20"/>
      <c r="G32" s="20"/>
      <c r="H32" s="20"/>
      <c r="I32" s="20"/>
      <c r="J32" s="20"/>
      <c r="K32" s="20"/>
      <c r="L32" s="20"/>
      <c r="M32" s="20"/>
      <c r="N32" s="20"/>
      <c r="O32" s="20"/>
    </row>
    <row r="33" spans="1:19" s="8" customFormat="1">
      <c r="A33" s="153">
        <f t="shared" si="7"/>
        <v>24</v>
      </c>
      <c r="B33" s="161" t="str">
        <f>"Subtotal (sum of items "&amp;A23&amp;", "&amp;A28&amp;", less items "&amp;A24&amp;", "&amp;A25&amp;", "&amp;A26&amp;", "&amp;A27&amp;", "&amp;A31&amp;", "&amp;A32&amp;")"</f>
        <v>Subtotal (sum of items 14, 19, less items 15, 16, 17, 18, 22, 23)</v>
      </c>
      <c r="C33" s="161" t="s">
        <v>521</v>
      </c>
      <c r="D33" s="154" t="s">
        <v>654</v>
      </c>
      <c r="E33" s="163"/>
      <c r="F33" s="20"/>
      <c r="G33" s="21" t="e">
        <f t="shared" ref="G33:O33" si="8">SUM(G23,G28,G29,G30)-SUM(G24,G25,G26,G27,G31,G32)</f>
        <v>#REF!</v>
      </c>
      <c r="H33" s="21" t="e">
        <f t="shared" si="8"/>
        <v>#REF!</v>
      </c>
      <c r="I33" s="21" t="e">
        <f t="shared" si="8"/>
        <v>#REF!</v>
      </c>
      <c r="J33" s="21" t="e">
        <f t="shared" si="8"/>
        <v>#REF!</v>
      </c>
      <c r="K33" s="21" t="e">
        <f t="shared" si="8"/>
        <v>#REF!</v>
      </c>
      <c r="L33" s="21" t="e">
        <f t="shared" si="8"/>
        <v>#REF!</v>
      </c>
      <c r="M33" s="21" t="e">
        <f t="shared" si="8"/>
        <v>#REF!</v>
      </c>
      <c r="N33" s="21" t="e">
        <f t="shared" si="8"/>
        <v>#REF!</v>
      </c>
      <c r="O33" s="21" t="e">
        <f t="shared" si="8"/>
        <v>#REF!</v>
      </c>
    </row>
    <row r="34" spans="1:19" s="8" customFormat="1">
      <c r="A34" s="153">
        <f t="shared" si="7"/>
        <v>25</v>
      </c>
      <c r="B34" s="161" t="s">
        <v>522</v>
      </c>
      <c r="C34" s="161" t="s">
        <v>523</v>
      </c>
      <c r="D34" s="154" t="s">
        <v>655</v>
      </c>
      <c r="E34" s="163"/>
      <c r="F34" s="20"/>
      <c r="G34" s="20"/>
      <c r="H34" s="20"/>
      <c r="I34" s="20"/>
      <c r="J34" s="20"/>
      <c r="K34" s="20"/>
      <c r="L34" s="20"/>
      <c r="M34" s="20"/>
      <c r="N34" s="20"/>
      <c r="O34" s="20"/>
    </row>
    <row r="35" spans="1:19" s="8" customFormat="1">
      <c r="A35" s="153">
        <f t="shared" si="7"/>
        <v>26</v>
      </c>
      <c r="B35" s="48" t="s">
        <v>524</v>
      </c>
      <c r="C35" s="48" t="s">
        <v>525</v>
      </c>
      <c r="D35" s="154" t="s">
        <v>656</v>
      </c>
      <c r="E35" s="49"/>
      <c r="F35" s="20"/>
      <c r="G35" s="20"/>
      <c r="H35" s="20"/>
      <c r="I35" s="20"/>
      <c r="J35" s="20"/>
      <c r="K35" s="20"/>
      <c r="L35" s="20"/>
      <c r="M35" s="20"/>
      <c r="N35" s="20"/>
      <c r="O35" s="20"/>
    </row>
    <row r="36" spans="1:19" s="176" customFormat="1">
      <c r="A36" s="173">
        <f t="shared" si="7"/>
        <v>27</v>
      </c>
      <c r="B36" s="168" t="s">
        <v>526</v>
      </c>
      <c r="C36" s="168" t="s">
        <v>527</v>
      </c>
      <c r="D36" s="174" t="s">
        <v>657</v>
      </c>
      <c r="E36" s="175"/>
      <c r="F36" s="43"/>
      <c r="G36" s="20"/>
      <c r="H36" s="20"/>
      <c r="I36" s="20"/>
      <c r="J36" s="20"/>
      <c r="K36" s="20"/>
      <c r="L36" s="20"/>
      <c r="M36" s="20"/>
      <c r="N36" s="20"/>
      <c r="O36" s="20"/>
    </row>
    <row r="37" spans="1:19" s="8" customFormat="1">
      <c r="A37" s="153">
        <f t="shared" si="7"/>
        <v>28</v>
      </c>
      <c r="B37" s="177" t="str">
        <f>"Tier 1 capital (sum of items "&amp;A33&amp;" and "&amp;A36&amp;", less items "&amp;A34&amp;" and "&amp;A35&amp;")"</f>
        <v>Tier 1 capital (sum of items 24 and 27, less items 25 and 26)</v>
      </c>
      <c r="C37" s="177" t="s">
        <v>528</v>
      </c>
      <c r="D37" s="178" t="s">
        <v>658</v>
      </c>
      <c r="E37" s="106"/>
      <c r="F37" s="43"/>
      <c r="G37" s="44" t="e">
        <f t="shared" ref="G37:O37" si="9">SUM(G33,G36)-SUM(G34,G35)</f>
        <v>#REF!</v>
      </c>
      <c r="H37" s="44" t="e">
        <f t="shared" si="9"/>
        <v>#REF!</v>
      </c>
      <c r="I37" s="44" t="e">
        <f t="shared" si="9"/>
        <v>#REF!</v>
      </c>
      <c r="J37" s="44" t="e">
        <f t="shared" si="9"/>
        <v>#REF!</v>
      </c>
      <c r="K37" s="44" t="e">
        <f t="shared" si="9"/>
        <v>#REF!</v>
      </c>
      <c r="L37" s="44" t="e">
        <f t="shared" si="9"/>
        <v>#REF!</v>
      </c>
      <c r="M37" s="44" t="e">
        <f t="shared" si="9"/>
        <v>#REF!</v>
      </c>
      <c r="N37" s="44" t="e">
        <f t="shared" si="9"/>
        <v>#REF!</v>
      </c>
      <c r="O37" s="44" t="e">
        <f t="shared" si="9"/>
        <v>#REF!</v>
      </c>
      <c r="P37" s="176"/>
      <c r="Q37" s="176"/>
      <c r="R37" s="176"/>
      <c r="S37" s="176"/>
    </row>
    <row r="38" spans="1:19" s="8" customFormat="1">
      <c r="A38" s="153"/>
      <c r="B38" s="171"/>
      <c r="C38" s="171"/>
      <c r="D38" s="154"/>
      <c r="E38" s="106"/>
      <c r="F38" s="107"/>
      <c r="G38" s="1"/>
      <c r="H38" s="1"/>
      <c r="I38" s="1"/>
      <c r="J38" s="1"/>
      <c r="K38" s="1"/>
      <c r="L38" s="1"/>
      <c r="M38" s="1"/>
      <c r="N38" s="1"/>
      <c r="O38" s="1"/>
    </row>
    <row r="39" spans="1:19" s="176" customFormat="1">
      <c r="A39" s="179">
        <f>A37+1</f>
        <v>29</v>
      </c>
      <c r="B39" s="180" t="s">
        <v>529</v>
      </c>
      <c r="C39" s="180" t="s">
        <v>530</v>
      </c>
      <c r="D39" s="178" t="s">
        <v>659</v>
      </c>
      <c r="E39" s="181"/>
      <c r="F39" s="20"/>
      <c r="G39" s="20"/>
      <c r="H39" s="20"/>
      <c r="I39" s="20"/>
      <c r="J39" s="20"/>
      <c r="K39" s="20"/>
      <c r="L39" s="20"/>
      <c r="M39" s="20"/>
      <c r="N39" s="20"/>
      <c r="O39" s="20"/>
    </row>
    <row r="40" spans="1:19" s="186" customFormat="1">
      <c r="A40" s="182"/>
      <c r="B40" s="183"/>
      <c r="C40" s="183"/>
      <c r="D40" s="184"/>
      <c r="E40" s="185"/>
      <c r="F40" s="95"/>
      <c r="G40" s="51"/>
      <c r="H40" s="51"/>
      <c r="I40" s="51"/>
      <c r="J40" s="51"/>
      <c r="K40" s="51"/>
      <c r="L40" s="51"/>
      <c r="M40" s="51"/>
      <c r="N40" s="51"/>
      <c r="O40" s="51"/>
    </row>
    <row r="41" spans="1:19" s="188" customFormat="1">
      <c r="A41" s="187"/>
      <c r="B41" s="91"/>
      <c r="C41" s="91"/>
      <c r="D41" s="154"/>
      <c r="E41" s="106"/>
      <c r="F41" s="6"/>
      <c r="G41" s="16"/>
      <c r="H41" s="16"/>
      <c r="I41" s="16"/>
      <c r="J41" s="16"/>
      <c r="K41" s="16"/>
      <c r="L41" s="16"/>
      <c r="M41" s="16"/>
      <c r="N41" s="16"/>
      <c r="O41" s="16"/>
      <c r="P41" s="8"/>
      <c r="Q41" s="8"/>
      <c r="R41" s="8"/>
      <c r="S41" s="8"/>
    </row>
    <row r="42" spans="1:19" s="8" customFormat="1">
      <c r="A42" s="153"/>
      <c r="B42" s="50" t="s">
        <v>531</v>
      </c>
      <c r="C42" s="50"/>
      <c r="D42" s="144"/>
      <c r="E42" s="189"/>
      <c r="F42" s="163"/>
      <c r="G42" s="51"/>
      <c r="H42" s="91"/>
      <c r="I42" s="51"/>
      <c r="J42" s="51"/>
      <c r="K42" s="51"/>
      <c r="L42" s="188"/>
      <c r="M42" s="51"/>
      <c r="N42" s="51"/>
      <c r="O42" s="51"/>
      <c r="P42" s="51"/>
      <c r="Q42" s="188"/>
    </row>
    <row r="43" spans="1:19" s="188" customFormat="1">
      <c r="A43" s="187">
        <f>A39+1</f>
        <v>30</v>
      </c>
      <c r="B43" s="190" t="s">
        <v>532</v>
      </c>
      <c r="C43" s="190" t="s">
        <v>533</v>
      </c>
      <c r="D43" s="144"/>
      <c r="E43" s="189"/>
      <c r="F43" s="20"/>
      <c r="G43" s="20"/>
      <c r="H43" s="20"/>
      <c r="I43" s="20"/>
      <c r="J43" s="20"/>
      <c r="K43" s="20"/>
      <c r="L43" s="20"/>
      <c r="M43" s="20"/>
      <c r="N43" s="20"/>
      <c r="O43" s="20"/>
      <c r="P43" s="8"/>
      <c r="Q43" s="8"/>
      <c r="R43" s="8"/>
      <c r="S43" s="8"/>
    </row>
    <row r="44" spans="1:19" s="188" customFormat="1">
      <c r="A44" s="187">
        <f>A43+1</f>
        <v>31</v>
      </c>
      <c r="B44" s="190" t="s">
        <v>534</v>
      </c>
      <c r="C44" s="190" t="s">
        <v>528</v>
      </c>
      <c r="D44" s="144" t="s">
        <v>658</v>
      </c>
      <c r="E44" s="189"/>
      <c r="F44" s="20"/>
      <c r="G44" s="20"/>
      <c r="H44" s="20"/>
      <c r="I44" s="20"/>
      <c r="J44" s="20"/>
      <c r="K44" s="20"/>
      <c r="L44" s="20"/>
      <c r="M44" s="20"/>
      <c r="N44" s="20"/>
      <c r="O44" s="20"/>
      <c r="P44" s="8"/>
      <c r="Q44" s="8"/>
      <c r="R44" s="8"/>
      <c r="S44" s="8"/>
    </row>
    <row r="45" spans="1:19" s="188" customFormat="1">
      <c r="A45" s="187">
        <f>A44+1</f>
        <v>32</v>
      </c>
      <c r="B45" s="190" t="s">
        <v>535</v>
      </c>
      <c r="C45" s="190" t="s">
        <v>536</v>
      </c>
      <c r="D45" s="144" t="s">
        <v>661</v>
      </c>
      <c r="E45" s="189"/>
      <c r="F45" s="20"/>
      <c r="G45" s="20"/>
      <c r="H45" s="20"/>
      <c r="I45" s="20"/>
      <c r="J45" s="20"/>
      <c r="K45" s="20"/>
      <c r="L45" s="20"/>
      <c r="M45" s="20"/>
      <c r="N45" s="20"/>
      <c r="O45" s="20"/>
      <c r="P45" s="8"/>
      <c r="Q45" s="8"/>
      <c r="R45" s="8"/>
      <c r="S45" s="8"/>
    </row>
    <row r="46" spans="1:19" s="188" customFormat="1">
      <c r="A46" s="187">
        <f>A45+1</f>
        <v>33</v>
      </c>
      <c r="B46" s="190" t="s">
        <v>537</v>
      </c>
      <c r="C46" s="190"/>
      <c r="D46" s="144" t="str">
        <f>"Item "&amp;A39&amp;" = rcfda223"</f>
        <v>Item 29 = rcfda223</v>
      </c>
      <c r="E46" s="189"/>
      <c r="F46" s="20"/>
      <c r="G46" s="21">
        <f t="shared" ref="G46:O46" si="10">G39</f>
        <v>0</v>
      </c>
      <c r="H46" s="21">
        <f t="shared" si="10"/>
        <v>0</v>
      </c>
      <c r="I46" s="21">
        <f t="shared" si="10"/>
        <v>0</v>
      </c>
      <c r="J46" s="21">
        <f t="shared" si="10"/>
        <v>0</v>
      </c>
      <c r="K46" s="21">
        <f t="shared" si="10"/>
        <v>0</v>
      </c>
      <c r="L46" s="21">
        <f t="shared" si="10"/>
        <v>0</v>
      </c>
      <c r="M46" s="21">
        <f t="shared" si="10"/>
        <v>0</v>
      </c>
      <c r="N46" s="21">
        <f t="shared" si="10"/>
        <v>0</v>
      </c>
      <c r="O46" s="21">
        <f t="shared" si="10"/>
        <v>0</v>
      </c>
      <c r="P46" s="8"/>
      <c r="Q46" s="8"/>
      <c r="R46" s="8"/>
      <c r="S46" s="8"/>
    </row>
    <row r="47" spans="1:19" s="188" customFormat="1">
      <c r="A47" s="187">
        <f>A46+1</f>
        <v>34</v>
      </c>
      <c r="B47" s="190" t="s">
        <v>538</v>
      </c>
      <c r="C47" s="190" t="s">
        <v>539</v>
      </c>
      <c r="D47" s="144" t="s">
        <v>660</v>
      </c>
      <c r="E47" s="189"/>
      <c r="F47" s="20"/>
      <c r="G47" s="20"/>
      <c r="H47" s="20"/>
      <c r="I47" s="20"/>
      <c r="J47" s="20"/>
      <c r="K47" s="20"/>
      <c r="L47" s="20"/>
      <c r="M47" s="20"/>
      <c r="N47" s="20"/>
      <c r="O47" s="20"/>
      <c r="P47" s="8"/>
      <c r="Q47" s="8"/>
      <c r="R47" s="8"/>
      <c r="S47" s="8"/>
    </row>
    <row r="48" spans="1:19" s="188" customFormat="1">
      <c r="A48" s="187"/>
      <c r="B48" s="190"/>
      <c r="C48" s="190"/>
      <c r="D48" s="144"/>
      <c r="E48" s="189"/>
      <c r="F48" s="163"/>
      <c r="G48" s="51"/>
      <c r="H48" s="91"/>
      <c r="I48" s="51"/>
      <c r="J48" s="51"/>
      <c r="K48" s="51"/>
      <c r="M48" s="51"/>
      <c r="N48" s="51"/>
      <c r="O48" s="51"/>
      <c r="P48" s="51"/>
    </row>
    <row r="49" spans="1:19" s="188" customFormat="1">
      <c r="A49" s="187">
        <f>A47+1</f>
        <v>35</v>
      </c>
      <c r="B49" s="190" t="s">
        <v>540</v>
      </c>
      <c r="C49" s="190"/>
      <c r="D49" s="144" t="s">
        <v>541</v>
      </c>
      <c r="E49" s="189"/>
      <c r="F49" s="191">
        <f>IF(ISERROR(F43/F46*100),0,F43/F46*100)</f>
        <v>0</v>
      </c>
      <c r="G49" s="192">
        <f t="shared" ref="G49:O49" si="11">IF(ISERROR(G43/G46*100),0,G43/G46*100)</f>
        <v>0</v>
      </c>
      <c r="H49" s="192">
        <f t="shared" si="11"/>
        <v>0</v>
      </c>
      <c r="I49" s="192">
        <f t="shared" si="11"/>
        <v>0</v>
      </c>
      <c r="J49" s="192">
        <f t="shared" si="11"/>
        <v>0</v>
      </c>
      <c r="K49" s="192">
        <f t="shared" si="11"/>
        <v>0</v>
      </c>
      <c r="L49" s="192">
        <f t="shared" si="11"/>
        <v>0</v>
      </c>
      <c r="M49" s="192">
        <f t="shared" si="11"/>
        <v>0</v>
      </c>
      <c r="N49" s="192">
        <f t="shared" si="11"/>
        <v>0</v>
      </c>
      <c r="O49" s="192">
        <f t="shared" si="11"/>
        <v>0</v>
      </c>
      <c r="P49" s="8"/>
      <c r="Q49" s="8"/>
      <c r="R49" s="8"/>
      <c r="S49" s="8"/>
    </row>
    <row r="50" spans="1:19" s="188" customFormat="1">
      <c r="A50" s="187">
        <f>A49+1</f>
        <v>36</v>
      </c>
      <c r="B50" s="190" t="s">
        <v>542</v>
      </c>
      <c r="C50" s="190"/>
      <c r="D50" s="144" t="s">
        <v>543</v>
      </c>
      <c r="E50" s="189"/>
      <c r="F50" s="191">
        <f>IF(ISERROR(F44/F46*100),0,F44/F46*100)</f>
        <v>0</v>
      </c>
      <c r="G50" s="192">
        <f t="shared" ref="G50:O50" si="12">IF(ISERROR(G44/G46*100),0,G44/G46*100)</f>
        <v>0</v>
      </c>
      <c r="H50" s="192">
        <f t="shared" si="12"/>
        <v>0</v>
      </c>
      <c r="I50" s="192">
        <f t="shared" si="12"/>
        <v>0</v>
      </c>
      <c r="J50" s="192">
        <f t="shared" si="12"/>
        <v>0</v>
      </c>
      <c r="K50" s="192">
        <f t="shared" si="12"/>
        <v>0</v>
      </c>
      <c r="L50" s="192">
        <f t="shared" si="12"/>
        <v>0</v>
      </c>
      <c r="M50" s="192">
        <f t="shared" si="12"/>
        <v>0</v>
      </c>
      <c r="N50" s="192">
        <f t="shared" si="12"/>
        <v>0</v>
      </c>
      <c r="O50" s="192">
        <f t="shared" si="12"/>
        <v>0</v>
      </c>
      <c r="P50" s="8"/>
      <c r="Q50" s="8"/>
      <c r="R50" s="8"/>
      <c r="S50" s="8"/>
    </row>
    <row r="51" spans="1:19" s="188" customFormat="1">
      <c r="A51" s="187">
        <f>A50+1</f>
        <v>37</v>
      </c>
      <c r="B51" s="190" t="s">
        <v>544</v>
      </c>
      <c r="C51" s="190"/>
      <c r="D51" s="144" t="s">
        <v>545</v>
      </c>
      <c r="E51" s="189"/>
      <c r="F51" s="191">
        <f>IF(ISERROR(F45/F46*100),0,F45/F46*100)</f>
        <v>0</v>
      </c>
      <c r="G51" s="192">
        <f t="shared" ref="G51:O51" si="13">IF(ISERROR(G45/G46*100),0,G45/G46*100)</f>
        <v>0</v>
      </c>
      <c r="H51" s="192">
        <f t="shared" si="13"/>
        <v>0</v>
      </c>
      <c r="I51" s="192">
        <f t="shared" si="13"/>
        <v>0</v>
      </c>
      <c r="J51" s="192">
        <f t="shared" si="13"/>
        <v>0</v>
      </c>
      <c r="K51" s="192">
        <f t="shared" si="13"/>
        <v>0</v>
      </c>
      <c r="L51" s="192">
        <f t="shared" si="13"/>
        <v>0</v>
      </c>
      <c r="M51" s="192">
        <f t="shared" si="13"/>
        <v>0</v>
      </c>
      <c r="N51" s="192">
        <f t="shared" si="13"/>
        <v>0</v>
      </c>
      <c r="O51" s="192">
        <f t="shared" si="13"/>
        <v>0</v>
      </c>
      <c r="P51" s="8"/>
      <c r="Q51" s="8"/>
      <c r="R51" s="8"/>
      <c r="S51" s="8"/>
    </row>
    <row r="52" spans="1:19" s="188" customFormat="1">
      <c r="A52" s="187">
        <f>A51+1</f>
        <v>38</v>
      </c>
      <c r="B52" s="190" t="s">
        <v>546</v>
      </c>
      <c r="C52" s="190"/>
      <c r="D52" s="144" t="s">
        <v>547</v>
      </c>
      <c r="E52" s="189"/>
      <c r="F52" s="191">
        <f>IF(ISERROR(F44/F47*100),0,F44/F47*100)</f>
        <v>0</v>
      </c>
      <c r="G52" s="192">
        <f t="shared" ref="G52:O52" si="14">IF(ISERROR(G44/G47*100),0,G44/G47*100)</f>
        <v>0</v>
      </c>
      <c r="H52" s="192">
        <f t="shared" si="14"/>
        <v>0</v>
      </c>
      <c r="I52" s="192">
        <f t="shared" si="14"/>
        <v>0</v>
      </c>
      <c r="J52" s="192">
        <f t="shared" si="14"/>
        <v>0</v>
      </c>
      <c r="K52" s="192">
        <f t="shared" si="14"/>
        <v>0</v>
      </c>
      <c r="L52" s="192">
        <f t="shared" si="14"/>
        <v>0</v>
      </c>
      <c r="M52" s="192">
        <f t="shared" si="14"/>
        <v>0</v>
      </c>
      <c r="N52" s="192">
        <f t="shared" si="14"/>
        <v>0</v>
      </c>
      <c r="O52" s="192">
        <f t="shared" si="14"/>
        <v>0</v>
      </c>
      <c r="P52" s="8"/>
      <c r="Q52" s="8"/>
      <c r="R52" s="8"/>
      <c r="S52" s="8"/>
    </row>
    <row r="53" spans="1:19" s="8" customFormat="1">
      <c r="A53" s="153"/>
      <c r="B53" s="1"/>
      <c r="C53" s="1"/>
      <c r="D53" s="154"/>
      <c r="E53" s="106"/>
      <c r="F53" s="107"/>
      <c r="G53" s="1"/>
      <c r="H53" s="1"/>
      <c r="I53" s="1"/>
      <c r="J53" s="1"/>
      <c r="K53" s="1"/>
      <c r="L53" s="1"/>
      <c r="M53" s="1"/>
      <c r="N53" s="1"/>
      <c r="O53" s="1"/>
    </row>
    <row r="54" spans="1:19" s="186" customFormat="1">
      <c r="A54" s="182"/>
      <c r="B54" s="216" t="s">
        <v>548</v>
      </c>
      <c r="C54" s="216"/>
      <c r="D54" s="220"/>
      <c r="E54" s="185"/>
      <c r="F54" s="107"/>
      <c r="G54" s="51"/>
      <c r="H54" s="51"/>
      <c r="I54" s="51"/>
      <c r="J54" s="51"/>
      <c r="K54" s="51"/>
      <c r="L54" s="51"/>
      <c r="M54" s="51"/>
      <c r="N54" s="51"/>
      <c r="O54" s="51"/>
    </row>
    <row r="55" spans="1:19" s="186" customFormat="1">
      <c r="A55" s="182"/>
      <c r="B55" s="218" t="s">
        <v>549</v>
      </c>
      <c r="C55" s="218"/>
      <c r="D55" s="220"/>
      <c r="E55" s="185"/>
      <c r="F55" s="107"/>
      <c r="G55" s="51"/>
      <c r="H55" s="51"/>
      <c r="I55" s="51"/>
      <c r="J55" s="51"/>
      <c r="K55" s="51"/>
      <c r="L55" s="51"/>
      <c r="M55" s="51"/>
      <c r="N55" s="51"/>
      <c r="O55" s="51"/>
    </row>
    <row r="56" spans="1:19" s="176" customFormat="1">
      <c r="A56" s="179">
        <f>A52+1</f>
        <v>39</v>
      </c>
      <c r="B56" s="221" t="s">
        <v>550</v>
      </c>
      <c r="C56" s="221" t="s">
        <v>551</v>
      </c>
      <c r="D56" s="220" t="s">
        <v>552</v>
      </c>
      <c r="E56" s="5"/>
      <c r="F56" s="544"/>
      <c r="G56" s="544"/>
      <c r="H56" s="544"/>
      <c r="I56" s="544"/>
      <c r="J56" s="544"/>
      <c r="K56" s="544"/>
      <c r="L56" s="544"/>
      <c r="M56" s="544"/>
      <c r="N56" s="544"/>
      <c r="O56" s="544"/>
    </row>
    <row r="57" spans="1:19" s="176" customFormat="1">
      <c r="A57" s="179">
        <f>A56+1</f>
        <v>40</v>
      </c>
      <c r="B57" s="221" t="s">
        <v>553</v>
      </c>
      <c r="C57" s="221" t="s">
        <v>554</v>
      </c>
      <c r="D57" s="220" t="s">
        <v>555</v>
      </c>
      <c r="E57" s="5"/>
      <c r="F57" s="544"/>
      <c r="G57" s="544"/>
      <c r="H57" s="544"/>
      <c r="I57" s="544"/>
      <c r="J57" s="544"/>
      <c r="K57" s="544"/>
      <c r="L57" s="544"/>
      <c r="M57" s="544"/>
      <c r="N57" s="544"/>
      <c r="O57" s="544"/>
    </row>
    <row r="58" spans="1:19" s="186" customFormat="1">
      <c r="A58" s="179">
        <f>A57+1</f>
        <v>41</v>
      </c>
      <c r="B58" s="221" t="s">
        <v>556</v>
      </c>
      <c r="C58" s="221" t="s">
        <v>557</v>
      </c>
      <c r="D58" s="220" t="s">
        <v>558</v>
      </c>
      <c r="E58" s="194"/>
      <c r="F58" s="544"/>
      <c r="G58" s="544"/>
      <c r="H58" s="544"/>
      <c r="I58" s="544"/>
      <c r="J58" s="544"/>
      <c r="K58" s="544"/>
      <c r="L58" s="544"/>
      <c r="M58" s="544"/>
      <c r="N58" s="544"/>
      <c r="O58" s="544"/>
    </row>
    <row r="59" spans="1:19" s="186" customFormat="1">
      <c r="A59" s="179"/>
      <c r="B59" s="222" t="s">
        <v>559</v>
      </c>
      <c r="C59" s="222"/>
      <c r="D59" s="151"/>
      <c r="E59" s="106"/>
      <c r="F59" s="545"/>
      <c r="G59" s="545"/>
      <c r="H59" s="545"/>
      <c r="I59" s="545"/>
      <c r="J59" s="545"/>
      <c r="K59" s="545"/>
      <c r="L59" s="545"/>
      <c r="M59" s="545"/>
      <c r="N59" s="545"/>
      <c r="O59" s="545"/>
      <c r="P59" s="8"/>
      <c r="Q59" s="8"/>
      <c r="R59" s="8"/>
      <c r="S59" s="8"/>
    </row>
    <row r="60" spans="1:19" s="186" customFormat="1">
      <c r="A60" s="179">
        <f>A58+1</f>
        <v>42</v>
      </c>
      <c r="B60" s="221" t="s">
        <v>560</v>
      </c>
      <c r="C60" s="221" t="s">
        <v>561</v>
      </c>
      <c r="D60" s="220" t="s">
        <v>562</v>
      </c>
      <c r="E60" s="194"/>
      <c r="F60" s="544"/>
      <c r="G60" s="544"/>
      <c r="H60" s="544"/>
      <c r="I60" s="544"/>
      <c r="J60" s="544"/>
      <c r="K60" s="544"/>
      <c r="L60" s="544"/>
      <c r="M60" s="544"/>
      <c r="N60" s="544"/>
      <c r="O60" s="544"/>
    </row>
    <row r="61" spans="1:19" s="186" customFormat="1">
      <c r="A61" s="179">
        <f>A60+1</f>
        <v>43</v>
      </c>
      <c r="B61" s="221" t="s">
        <v>563</v>
      </c>
      <c r="C61" s="221" t="s">
        <v>564</v>
      </c>
      <c r="D61" s="220" t="s">
        <v>565</v>
      </c>
      <c r="E61" s="194"/>
      <c r="F61" s="544"/>
      <c r="G61" s="544"/>
      <c r="H61" s="544"/>
      <c r="I61" s="544"/>
      <c r="J61" s="544"/>
      <c r="K61" s="544"/>
      <c r="L61" s="544"/>
      <c r="M61" s="544"/>
      <c r="N61" s="544"/>
      <c r="O61" s="544"/>
    </row>
    <row r="62" spans="1:19" s="186" customFormat="1">
      <c r="A62" s="179"/>
      <c r="B62" s="223" t="s">
        <v>566</v>
      </c>
      <c r="C62" s="223"/>
      <c r="D62" s="151"/>
      <c r="E62" s="106"/>
      <c r="F62" s="545"/>
      <c r="G62" s="545"/>
      <c r="H62" s="545"/>
      <c r="I62" s="545"/>
      <c r="J62" s="545"/>
      <c r="K62" s="545"/>
      <c r="L62" s="545"/>
      <c r="M62" s="545"/>
      <c r="N62" s="545"/>
      <c r="O62" s="545"/>
      <c r="P62" s="8"/>
      <c r="Q62" s="8"/>
      <c r="R62" s="8"/>
      <c r="S62" s="8"/>
    </row>
    <row r="63" spans="1:19" s="186" customFormat="1">
      <c r="A63" s="179">
        <f>A61+1</f>
        <v>44</v>
      </c>
      <c r="B63" s="221" t="s">
        <v>567</v>
      </c>
      <c r="C63" s="221" t="s">
        <v>568</v>
      </c>
      <c r="D63" s="220" t="s">
        <v>569</v>
      </c>
      <c r="E63" s="196"/>
      <c r="F63" s="544"/>
      <c r="G63" s="544"/>
      <c r="H63" s="544"/>
      <c r="I63" s="544"/>
      <c r="J63" s="544"/>
      <c r="K63" s="544"/>
      <c r="L63" s="544"/>
      <c r="M63" s="544"/>
      <c r="N63" s="544"/>
      <c r="O63" s="544"/>
    </row>
    <row r="64" spans="1:19" s="186" customFormat="1">
      <c r="A64" s="179">
        <f>A63+1</f>
        <v>45</v>
      </c>
      <c r="B64" s="221" t="s">
        <v>570</v>
      </c>
      <c r="C64" s="221" t="s">
        <v>571</v>
      </c>
      <c r="D64" s="220" t="s">
        <v>572</v>
      </c>
      <c r="E64" s="196"/>
      <c r="F64" s="544"/>
      <c r="G64" s="544"/>
      <c r="H64" s="544"/>
      <c r="I64" s="544"/>
      <c r="J64" s="544"/>
      <c r="K64" s="544"/>
      <c r="L64" s="544"/>
      <c r="M64" s="544"/>
      <c r="N64" s="544"/>
      <c r="O64" s="544"/>
    </row>
    <row r="65" spans="1:19" s="186" customFormat="1">
      <c r="A65" s="179">
        <f>A64+1</f>
        <v>46</v>
      </c>
      <c r="B65" s="221" t="s">
        <v>573</v>
      </c>
      <c r="C65" s="221" t="s">
        <v>574</v>
      </c>
      <c r="D65" s="220" t="s">
        <v>575</v>
      </c>
      <c r="E65" s="194"/>
      <c r="F65" s="544"/>
      <c r="G65" s="544"/>
      <c r="H65" s="544"/>
      <c r="I65" s="544"/>
      <c r="J65" s="544"/>
      <c r="K65" s="544"/>
      <c r="L65" s="544"/>
      <c r="M65" s="544"/>
      <c r="N65" s="544"/>
      <c r="O65" s="544"/>
    </row>
    <row r="66" spans="1:19" s="186" customFormat="1">
      <c r="A66" s="179">
        <f>A65+1</f>
        <v>47</v>
      </c>
      <c r="B66" s="221" t="s">
        <v>576</v>
      </c>
      <c r="C66" s="221" t="s">
        <v>577</v>
      </c>
      <c r="D66" s="220" t="s">
        <v>578</v>
      </c>
      <c r="E66" s="196"/>
      <c r="F66" s="544"/>
      <c r="G66" s="544"/>
      <c r="H66" s="544"/>
      <c r="I66" s="544"/>
      <c r="J66" s="544"/>
      <c r="K66" s="544"/>
      <c r="L66" s="544"/>
      <c r="M66" s="544"/>
      <c r="N66" s="544"/>
      <c r="O66" s="544"/>
    </row>
    <row r="67" spans="1:19" s="186" customFormat="1">
      <c r="A67" s="179">
        <f>A66+1</f>
        <v>48</v>
      </c>
      <c r="B67" s="223" t="s">
        <v>579</v>
      </c>
      <c r="C67" s="223" t="s">
        <v>580</v>
      </c>
      <c r="D67" s="220" t="s">
        <v>581</v>
      </c>
      <c r="E67" s="196"/>
      <c r="F67" s="544"/>
      <c r="G67" s="544"/>
      <c r="H67" s="544"/>
      <c r="I67" s="544"/>
      <c r="J67" s="544"/>
      <c r="K67" s="544"/>
      <c r="L67" s="544"/>
      <c r="M67" s="544"/>
      <c r="N67" s="544"/>
      <c r="O67" s="544"/>
    </row>
    <row r="68" spans="1:19" s="186" customFormat="1">
      <c r="A68" s="179"/>
      <c r="B68" s="195"/>
      <c r="C68" s="195"/>
      <c r="D68" s="193"/>
      <c r="E68" s="196"/>
      <c r="F68" s="197"/>
      <c r="G68" s="197"/>
      <c r="H68" s="197"/>
      <c r="I68" s="197"/>
      <c r="J68" s="197"/>
      <c r="K68" s="197"/>
      <c r="L68" s="197"/>
      <c r="M68" s="197"/>
      <c r="N68" s="197"/>
      <c r="O68" s="197"/>
    </row>
    <row r="69" spans="1:19" s="8" customFormat="1">
      <c r="A69" s="153"/>
      <c r="B69" s="157" t="s">
        <v>582</v>
      </c>
      <c r="C69" s="157"/>
      <c r="D69" s="154"/>
      <c r="E69" s="106"/>
      <c r="F69" s="6"/>
      <c r="G69" s="16"/>
      <c r="H69" s="16"/>
      <c r="I69" s="16"/>
      <c r="J69" s="16"/>
      <c r="K69" s="16"/>
      <c r="L69" s="16"/>
      <c r="M69" s="16"/>
      <c r="N69" s="16"/>
      <c r="O69" s="16"/>
    </row>
    <row r="70" spans="1:19" s="8" customFormat="1">
      <c r="A70" s="153">
        <f>A67+1</f>
        <v>49</v>
      </c>
      <c r="B70" s="161" t="s">
        <v>583</v>
      </c>
      <c r="C70" s="161" t="s">
        <v>584</v>
      </c>
      <c r="D70" s="154" t="s">
        <v>663</v>
      </c>
      <c r="E70" s="106"/>
      <c r="F70" s="20"/>
      <c r="G70" s="20"/>
      <c r="H70" s="20"/>
      <c r="I70" s="20"/>
      <c r="J70" s="20"/>
      <c r="K70" s="20"/>
      <c r="L70" s="20"/>
      <c r="M70" s="20"/>
      <c r="N70" s="20"/>
      <c r="O70" s="20"/>
    </row>
    <row r="71" spans="1:19" s="8" customFormat="1">
      <c r="A71" s="153"/>
      <c r="B71" s="105"/>
      <c r="C71" s="105"/>
      <c r="D71" s="154"/>
      <c r="E71" s="106"/>
      <c r="F71" s="6"/>
      <c r="G71" s="16"/>
      <c r="H71" s="16"/>
      <c r="I71" s="16"/>
      <c r="J71" s="16"/>
      <c r="K71" s="16"/>
      <c r="L71" s="16"/>
      <c r="M71" s="16"/>
      <c r="N71" s="16"/>
      <c r="O71" s="16"/>
    </row>
    <row r="72" spans="1:19" s="8" customFormat="1">
      <c r="A72" s="153"/>
      <c r="B72" s="157" t="s">
        <v>585</v>
      </c>
      <c r="C72" s="157"/>
      <c r="D72" s="154"/>
      <c r="E72" s="106"/>
      <c r="F72" s="6"/>
      <c r="G72" s="16"/>
      <c r="H72" s="16"/>
      <c r="I72" s="16"/>
      <c r="J72" s="16"/>
      <c r="K72" s="16"/>
      <c r="L72" s="16"/>
      <c r="M72" s="16"/>
      <c r="N72" s="16"/>
      <c r="O72" s="16"/>
    </row>
    <row r="73" spans="1:19" s="8" customFormat="1">
      <c r="A73" s="153">
        <f>A70+1</f>
        <v>50</v>
      </c>
      <c r="B73" s="161" t="s">
        <v>586</v>
      </c>
      <c r="C73" s="161" t="s">
        <v>587</v>
      </c>
      <c r="D73" s="154" t="s">
        <v>662</v>
      </c>
      <c r="E73" s="106"/>
      <c r="F73" s="20"/>
      <c r="G73" s="20"/>
      <c r="H73" s="20"/>
      <c r="I73" s="20"/>
      <c r="J73" s="20"/>
      <c r="K73" s="20"/>
      <c r="L73" s="20"/>
      <c r="M73" s="20"/>
      <c r="N73" s="20"/>
      <c r="O73" s="20"/>
    </row>
    <row r="74" spans="1:19" s="188" customFormat="1">
      <c r="A74" s="187"/>
      <c r="B74" s="91"/>
      <c r="C74" s="91"/>
      <c r="D74" s="144"/>
      <c r="E74" s="92"/>
      <c r="F74" s="95"/>
      <c r="G74" s="51"/>
      <c r="H74" s="51"/>
      <c r="I74" s="51"/>
      <c r="J74" s="51"/>
      <c r="K74" s="51"/>
      <c r="L74" s="51"/>
      <c r="M74" s="51"/>
      <c r="N74" s="51"/>
      <c r="O74" s="51"/>
    </row>
    <row r="75" spans="1:19" s="186" customFormat="1">
      <c r="A75" s="179"/>
      <c r="B75" s="216" t="s">
        <v>588</v>
      </c>
      <c r="C75" s="216"/>
      <c r="D75" s="151"/>
      <c r="E75" s="106"/>
      <c r="F75" s="6"/>
      <c r="G75" s="16"/>
      <c r="H75" s="16"/>
      <c r="I75" s="16"/>
      <c r="J75" s="16"/>
      <c r="K75" s="16"/>
      <c r="L75" s="16"/>
      <c r="M75" s="16"/>
      <c r="N75" s="16"/>
      <c r="O75" s="16"/>
      <c r="P75" s="8"/>
      <c r="Q75" s="8"/>
      <c r="R75" s="8"/>
      <c r="S75" s="8"/>
    </row>
    <row r="76" spans="1:19" s="8" customFormat="1">
      <c r="A76" s="153">
        <f>A73+1</f>
        <v>51</v>
      </c>
      <c r="B76" s="216" t="s">
        <v>589</v>
      </c>
      <c r="C76" s="216" t="s">
        <v>590</v>
      </c>
      <c r="D76" s="151" t="s">
        <v>591</v>
      </c>
      <c r="E76" s="106"/>
      <c r="F76" s="544"/>
      <c r="G76" s="544"/>
      <c r="H76" s="544"/>
      <c r="I76" s="544"/>
      <c r="J76" s="544"/>
      <c r="K76" s="544"/>
      <c r="L76" s="544"/>
      <c r="M76" s="544"/>
      <c r="N76" s="544"/>
      <c r="O76" s="544"/>
    </row>
    <row r="77" spans="1:19" s="8" customFormat="1">
      <c r="A77" s="153"/>
      <c r="B77" s="216" t="s">
        <v>592</v>
      </c>
      <c r="C77" s="216"/>
      <c r="D77" s="151"/>
      <c r="E77" s="106"/>
      <c r="F77" s="545"/>
      <c r="G77" s="545"/>
      <c r="H77" s="545"/>
      <c r="I77" s="545"/>
      <c r="J77" s="545"/>
      <c r="K77" s="545"/>
      <c r="L77" s="545"/>
      <c r="M77" s="545"/>
      <c r="N77" s="545"/>
      <c r="O77" s="545"/>
    </row>
    <row r="78" spans="1:19" s="8" customFormat="1">
      <c r="A78" s="153">
        <f>A76+1</f>
        <v>52</v>
      </c>
      <c r="B78" s="224" t="s">
        <v>593</v>
      </c>
      <c r="C78" s="224" t="s">
        <v>594</v>
      </c>
      <c r="D78" s="151" t="s">
        <v>595</v>
      </c>
      <c r="E78" s="163"/>
      <c r="F78" s="544"/>
      <c r="G78" s="544"/>
      <c r="H78" s="544"/>
      <c r="I78" s="544"/>
      <c r="J78" s="544"/>
      <c r="K78" s="544"/>
      <c r="L78" s="544"/>
      <c r="M78" s="544"/>
      <c r="N78" s="544"/>
      <c r="O78" s="544"/>
    </row>
    <row r="79" spans="1:19" s="8" customFormat="1">
      <c r="A79" s="153">
        <f>A78+1</f>
        <v>53</v>
      </c>
      <c r="B79" s="224" t="s">
        <v>596</v>
      </c>
      <c r="C79" s="224" t="s">
        <v>597</v>
      </c>
      <c r="D79" s="151" t="s">
        <v>598</v>
      </c>
      <c r="E79" s="163"/>
      <c r="F79" s="544"/>
      <c r="G79" s="544"/>
      <c r="H79" s="544"/>
      <c r="I79" s="544"/>
      <c r="J79" s="544"/>
      <c r="K79" s="544"/>
      <c r="L79" s="544"/>
      <c r="M79" s="544"/>
      <c r="N79" s="544"/>
      <c r="O79" s="544"/>
    </row>
    <row r="80" spans="1:19" s="188" customFormat="1">
      <c r="A80" s="187"/>
      <c r="B80" s="91"/>
      <c r="C80" s="91"/>
      <c r="D80" s="144"/>
      <c r="E80" s="92"/>
      <c r="F80" s="95"/>
      <c r="G80" s="51"/>
      <c r="H80" s="51"/>
      <c r="I80" s="51"/>
      <c r="J80" s="51"/>
      <c r="K80" s="51"/>
      <c r="L80" s="51"/>
      <c r="M80" s="51"/>
      <c r="N80" s="51"/>
      <c r="O80" s="51"/>
    </row>
    <row r="81" spans="1:19" s="8" customFormat="1">
      <c r="A81" s="153"/>
      <c r="B81" s="157" t="s">
        <v>599</v>
      </c>
      <c r="C81" s="157"/>
      <c r="D81" s="154"/>
      <c r="E81" s="106"/>
      <c r="F81" s="6"/>
      <c r="G81" s="16"/>
      <c r="H81" s="16"/>
      <c r="I81" s="16"/>
      <c r="J81" s="16"/>
      <c r="K81" s="16"/>
      <c r="L81" s="16"/>
      <c r="M81" s="16"/>
      <c r="N81" s="16"/>
      <c r="O81" s="16"/>
    </row>
    <row r="82" spans="1:19" s="8" customFormat="1">
      <c r="A82" s="153">
        <f>A79+1</f>
        <v>54</v>
      </c>
      <c r="B82" s="139" t="s">
        <v>600</v>
      </c>
      <c r="C82" s="139"/>
      <c r="D82" s="154" t="str">
        <f>"Item "&amp;A33</f>
        <v>Item 24</v>
      </c>
      <c r="E82" s="106"/>
      <c r="F82" s="20"/>
      <c r="G82" s="21" t="e">
        <f t="shared" ref="G82:O82" si="15">G33</f>
        <v>#REF!</v>
      </c>
      <c r="H82" s="21" t="e">
        <f t="shared" si="15"/>
        <v>#REF!</v>
      </c>
      <c r="I82" s="21" t="e">
        <f t="shared" si="15"/>
        <v>#REF!</v>
      </c>
      <c r="J82" s="21" t="e">
        <f t="shared" si="15"/>
        <v>#REF!</v>
      </c>
      <c r="K82" s="21" t="e">
        <f t="shared" si="15"/>
        <v>#REF!</v>
      </c>
      <c r="L82" s="21" t="e">
        <f t="shared" si="15"/>
        <v>#REF!</v>
      </c>
      <c r="M82" s="21" t="e">
        <f t="shared" si="15"/>
        <v>#REF!</v>
      </c>
      <c r="N82" s="21" t="e">
        <f t="shared" si="15"/>
        <v>#REF!</v>
      </c>
      <c r="O82" s="21" t="e">
        <f t="shared" si="15"/>
        <v>#REF!</v>
      </c>
    </row>
    <row r="83" spans="1:19" s="8" customFormat="1">
      <c r="A83" s="153">
        <f t="shared" ref="A83:A92" si="16">A82+1</f>
        <v>55</v>
      </c>
      <c r="B83" s="139" t="s">
        <v>601</v>
      </c>
      <c r="C83" s="139"/>
      <c r="D83" s="154" t="str">
        <f>"10% of Item "&amp;A82</f>
        <v>10% of Item 54</v>
      </c>
      <c r="E83" s="106"/>
      <c r="F83" s="20"/>
      <c r="G83" s="21" t="e">
        <f t="shared" ref="G83:O83" si="17">0.1*G82</f>
        <v>#REF!</v>
      </c>
      <c r="H83" s="21" t="e">
        <f t="shared" si="17"/>
        <v>#REF!</v>
      </c>
      <c r="I83" s="21" t="e">
        <f t="shared" si="17"/>
        <v>#REF!</v>
      </c>
      <c r="J83" s="21" t="e">
        <f t="shared" si="17"/>
        <v>#REF!</v>
      </c>
      <c r="K83" s="21" t="e">
        <f t="shared" si="17"/>
        <v>#REF!</v>
      </c>
      <c r="L83" s="21" t="e">
        <f t="shared" si="17"/>
        <v>#REF!</v>
      </c>
      <c r="M83" s="21" t="e">
        <f t="shared" si="17"/>
        <v>#REF!</v>
      </c>
      <c r="N83" s="21" t="e">
        <f t="shared" si="17"/>
        <v>#REF!</v>
      </c>
      <c r="O83" s="21" t="e">
        <f t="shared" si="17"/>
        <v>#REF!</v>
      </c>
    </row>
    <row r="84" spans="1:19" s="8" customFormat="1">
      <c r="A84" s="153">
        <f t="shared" si="16"/>
        <v>56</v>
      </c>
      <c r="B84" s="139" t="s">
        <v>602</v>
      </c>
      <c r="C84" s="139"/>
      <c r="D84" s="1"/>
      <c r="E84" s="106"/>
      <c r="F84" s="20"/>
      <c r="G84" s="20"/>
      <c r="H84" s="20"/>
      <c r="I84" s="20"/>
      <c r="J84" s="20"/>
      <c r="K84" s="20"/>
      <c r="L84" s="20"/>
      <c r="M84" s="20"/>
      <c r="N84" s="20"/>
      <c r="O84" s="20"/>
    </row>
    <row r="85" spans="1:19" s="8" customFormat="1">
      <c r="A85" s="153">
        <f t="shared" si="16"/>
        <v>57</v>
      </c>
      <c r="B85" s="198" t="str">
        <f>"Enter any optional adjustment made to item "&amp;A70&amp;" in item "&amp;A84&amp;" as allowed in the FR Y-9C instructions"</f>
        <v>Enter any optional adjustment made to item 49 in item 56 as allowed in the FR Y-9C instructions</v>
      </c>
      <c r="C85" s="198"/>
      <c r="D85" s="154" t="str">
        <f>"Item "&amp;A70&amp;" less item "&amp;A84</f>
        <v>Item 49 less item 56</v>
      </c>
      <c r="E85" s="106"/>
      <c r="F85" s="20"/>
      <c r="G85" s="21">
        <f t="shared" ref="G85:O85" si="18">G70-G84</f>
        <v>0</v>
      </c>
      <c r="H85" s="21">
        <f t="shared" si="18"/>
        <v>0</v>
      </c>
      <c r="I85" s="21">
        <f t="shared" si="18"/>
        <v>0</v>
      </c>
      <c r="J85" s="21">
        <f t="shared" si="18"/>
        <v>0</v>
      </c>
      <c r="K85" s="21">
        <f t="shared" si="18"/>
        <v>0</v>
      </c>
      <c r="L85" s="21">
        <f t="shared" si="18"/>
        <v>0</v>
      </c>
      <c r="M85" s="21">
        <f t="shared" si="18"/>
        <v>0</v>
      </c>
      <c r="N85" s="21">
        <f t="shared" si="18"/>
        <v>0</v>
      </c>
      <c r="O85" s="21">
        <f t="shared" si="18"/>
        <v>0</v>
      </c>
    </row>
    <row r="86" spans="1:19" s="8" customFormat="1" ht="45">
      <c r="A86" s="153">
        <f t="shared" si="16"/>
        <v>58</v>
      </c>
      <c r="B86" s="139" t="s">
        <v>603</v>
      </c>
      <c r="C86" s="139"/>
      <c r="D86" s="154"/>
      <c r="E86" s="163"/>
      <c r="F86" s="20"/>
      <c r="G86" s="20"/>
      <c r="H86" s="20"/>
      <c r="I86" s="20"/>
      <c r="J86" s="20"/>
      <c r="K86" s="20"/>
      <c r="L86" s="20"/>
      <c r="M86" s="20"/>
      <c r="N86" s="20"/>
      <c r="O86" s="20"/>
    </row>
    <row r="87" spans="1:19" s="8" customFormat="1">
      <c r="A87" s="153">
        <f t="shared" si="16"/>
        <v>59</v>
      </c>
      <c r="B87" s="139" t="s">
        <v>604</v>
      </c>
      <c r="C87" s="139"/>
      <c r="D87" s="154" t="str">
        <f>"max(item "&amp;A84&amp;" less item "&amp;A86&amp;", 0)"</f>
        <v>max(item 56 less item 58, 0)</v>
      </c>
      <c r="E87" s="163"/>
      <c r="F87" s="20">
        <f>MAX(F84-F86,0)</f>
        <v>0</v>
      </c>
      <c r="G87" s="21">
        <f t="shared" ref="G87:O87" si="19">MAX(G84-G86,0)</f>
        <v>0</v>
      </c>
      <c r="H87" s="21">
        <f t="shared" si="19"/>
        <v>0</v>
      </c>
      <c r="I87" s="21">
        <f t="shared" si="19"/>
        <v>0</v>
      </c>
      <c r="J87" s="21">
        <f t="shared" si="19"/>
        <v>0</v>
      </c>
      <c r="K87" s="21">
        <f t="shared" si="19"/>
        <v>0</v>
      </c>
      <c r="L87" s="21">
        <f t="shared" si="19"/>
        <v>0</v>
      </c>
      <c r="M87" s="21">
        <f t="shared" si="19"/>
        <v>0</v>
      </c>
      <c r="N87" s="21">
        <f t="shared" si="19"/>
        <v>0</v>
      </c>
      <c r="O87" s="21">
        <f t="shared" si="19"/>
        <v>0</v>
      </c>
    </row>
    <row r="88" spans="1:19" s="8" customFormat="1" ht="60">
      <c r="A88" s="153">
        <f t="shared" si="16"/>
        <v>60</v>
      </c>
      <c r="B88" s="199" t="s">
        <v>605</v>
      </c>
      <c r="C88" s="199"/>
      <c r="D88" s="154"/>
      <c r="E88" s="163"/>
      <c r="F88" s="20"/>
      <c r="G88" s="20"/>
      <c r="H88" s="20"/>
      <c r="I88" s="20"/>
      <c r="J88" s="20"/>
      <c r="K88" s="20"/>
      <c r="L88" s="20"/>
      <c r="M88" s="20"/>
      <c r="N88" s="20"/>
      <c r="O88" s="20"/>
    </row>
    <row r="89" spans="1:19" s="8" customFormat="1">
      <c r="A89" s="153">
        <f t="shared" si="16"/>
        <v>61</v>
      </c>
      <c r="B89" s="199" t="s">
        <v>606</v>
      </c>
      <c r="C89" s="199"/>
      <c r="D89" s="154" t="str">
        <f>"min(item "&amp;A88&amp;", item "&amp;A83&amp;")"</f>
        <v>min(item 60, item 55)</v>
      </c>
      <c r="E89" s="163"/>
      <c r="F89" s="20">
        <f>MIN(F88,F83)</f>
        <v>0</v>
      </c>
      <c r="G89" s="21" t="e">
        <f t="shared" ref="G89:O89" si="20">MIN(G88,G83)</f>
        <v>#REF!</v>
      </c>
      <c r="H89" s="21" t="e">
        <f t="shared" si="20"/>
        <v>#REF!</v>
      </c>
      <c r="I89" s="21" t="e">
        <f t="shared" si="20"/>
        <v>#REF!</v>
      </c>
      <c r="J89" s="21" t="e">
        <f t="shared" si="20"/>
        <v>#REF!</v>
      </c>
      <c r="K89" s="21" t="e">
        <f t="shared" si="20"/>
        <v>#REF!</v>
      </c>
      <c r="L89" s="21" t="e">
        <f t="shared" si="20"/>
        <v>#REF!</v>
      </c>
      <c r="M89" s="21" t="e">
        <f t="shared" si="20"/>
        <v>#REF!</v>
      </c>
      <c r="N89" s="21" t="e">
        <f t="shared" si="20"/>
        <v>#REF!</v>
      </c>
      <c r="O89" s="21" t="e">
        <f t="shared" si="20"/>
        <v>#REF!</v>
      </c>
    </row>
    <row r="90" spans="1:19" s="8" customFormat="1">
      <c r="A90" s="153">
        <f t="shared" si="16"/>
        <v>62</v>
      </c>
      <c r="B90" s="199" t="str">
        <f>"(h) Subtract (g) from (e), cannot be less than 0 (must equal item "&amp;A35&amp;")"</f>
        <v>(h) Subtract (g) from (e), cannot be less than 0 (must equal item 26)</v>
      </c>
      <c r="C90" s="199"/>
      <c r="D90" s="154" t="str">
        <f>"max(item "&amp;A87&amp;" less item "&amp;A89&amp;", 0)"</f>
        <v>max(item 59 less item 61, 0)</v>
      </c>
      <c r="E90" s="163"/>
      <c r="F90" s="20">
        <f>MAX(F87-F89,0)</f>
        <v>0</v>
      </c>
      <c r="G90" s="21" t="e">
        <f t="shared" ref="G90:O90" si="21">MAX(G87-G89,0)</f>
        <v>#REF!</v>
      </c>
      <c r="H90" s="21" t="e">
        <f t="shared" si="21"/>
        <v>#REF!</v>
      </c>
      <c r="I90" s="21" t="e">
        <f t="shared" si="21"/>
        <v>#REF!</v>
      </c>
      <c r="J90" s="21" t="e">
        <f t="shared" si="21"/>
        <v>#REF!</v>
      </c>
      <c r="K90" s="21" t="e">
        <f t="shared" si="21"/>
        <v>#REF!</v>
      </c>
      <c r="L90" s="21" t="e">
        <f t="shared" si="21"/>
        <v>#REF!</v>
      </c>
      <c r="M90" s="21" t="e">
        <f t="shared" si="21"/>
        <v>#REF!</v>
      </c>
      <c r="N90" s="21" t="e">
        <f t="shared" si="21"/>
        <v>#REF!</v>
      </c>
      <c r="O90" s="21" t="e">
        <f t="shared" si="21"/>
        <v>#REF!</v>
      </c>
    </row>
    <row r="91" spans="1:19" s="8" customFormat="1">
      <c r="A91" s="153">
        <f t="shared" si="16"/>
        <v>63</v>
      </c>
      <c r="B91" s="199" t="str">
        <f>"Future taxes paid used to determine item "&amp;A88</f>
        <v>Future taxes paid used to determine item 60</v>
      </c>
      <c r="C91" s="199"/>
      <c r="D91" s="154"/>
      <c r="E91" s="163"/>
      <c r="F91" s="20"/>
      <c r="G91" s="20"/>
      <c r="H91" s="20"/>
      <c r="I91" s="20"/>
      <c r="J91" s="20"/>
      <c r="K91" s="20"/>
      <c r="L91" s="20"/>
      <c r="M91" s="20"/>
      <c r="N91" s="20"/>
      <c r="O91" s="20"/>
    </row>
    <row r="92" spans="1:19" s="8" customFormat="1">
      <c r="A92" s="153">
        <f t="shared" si="16"/>
        <v>64</v>
      </c>
      <c r="B92" s="199" t="str">
        <f>"Future taxable income consistent with item "&amp;A88&amp;"*****"</f>
        <v>Future taxable income consistent with item 60*****</v>
      </c>
      <c r="C92" s="199"/>
      <c r="D92" s="154"/>
      <c r="E92" s="163"/>
      <c r="F92" s="20"/>
      <c r="G92" s="20"/>
      <c r="H92" s="20"/>
      <c r="I92" s="20"/>
      <c r="J92" s="20"/>
      <c r="K92" s="20"/>
      <c r="L92" s="20"/>
      <c r="M92" s="20"/>
      <c r="N92" s="20"/>
      <c r="O92" s="20"/>
    </row>
    <row r="93" spans="1:19" s="188" customFormat="1">
      <c r="A93" s="187"/>
      <c r="B93" s="91"/>
      <c r="C93" s="91"/>
      <c r="D93" s="154"/>
      <c r="E93" s="106"/>
      <c r="F93" s="6"/>
      <c r="G93" s="16"/>
      <c r="H93" s="16"/>
      <c r="I93" s="16"/>
      <c r="J93" s="16"/>
      <c r="K93" s="16"/>
      <c r="L93" s="16"/>
      <c r="M93" s="16"/>
      <c r="N93" s="16"/>
      <c r="O93" s="16"/>
      <c r="P93" s="8"/>
      <c r="Q93" s="8"/>
      <c r="R93" s="8"/>
      <c r="S93" s="8"/>
    </row>
    <row r="94" spans="1:19" s="8" customFormat="1">
      <c r="A94" s="153"/>
      <c r="B94" s="157" t="s">
        <v>607</v>
      </c>
      <c r="C94" s="157"/>
      <c r="D94" s="154"/>
      <c r="E94" s="163"/>
      <c r="F94" s="6"/>
      <c r="G94" s="16"/>
      <c r="H94" s="16"/>
      <c r="I94" s="16"/>
      <c r="J94" s="16"/>
      <c r="K94" s="16"/>
      <c r="L94" s="16"/>
      <c r="M94" s="16"/>
      <c r="N94" s="16"/>
      <c r="O94" s="16"/>
    </row>
    <row r="95" spans="1:19" s="8" customFormat="1">
      <c r="A95" s="153">
        <f>A92+1</f>
        <v>65</v>
      </c>
      <c r="B95" s="200" t="s">
        <v>490</v>
      </c>
      <c r="C95" s="200"/>
      <c r="D95" s="154"/>
      <c r="E95" s="163"/>
      <c r="F95" s="20"/>
      <c r="G95" s="20"/>
      <c r="H95" s="20"/>
      <c r="I95" s="20"/>
      <c r="J95" s="20"/>
      <c r="K95" s="20"/>
      <c r="L95" s="20"/>
      <c r="M95" s="20"/>
      <c r="N95" s="20"/>
      <c r="O95" s="20"/>
    </row>
    <row r="96" spans="1:19" s="8" customFormat="1">
      <c r="A96" s="179">
        <f>A95+1</f>
        <v>66</v>
      </c>
      <c r="B96" s="201" t="s">
        <v>608</v>
      </c>
      <c r="C96" s="201"/>
      <c r="D96" s="178"/>
      <c r="E96" s="49"/>
      <c r="F96" s="20"/>
      <c r="G96" s="20"/>
      <c r="H96" s="20"/>
      <c r="I96" s="20"/>
      <c r="J96" s="20"/>
      <c r="K96" s="20"/>
      <c r="L96" s="20"/>
      <c r="M96" s="20"/>
      <c r="N96" s="20"/>
      <c r="O96" s="20"/>
    </row>
    <row r="97" spans="1:19" s="8" customFormat="1">
      <c r="A97" s="153">
        <f>A96+1</f>
        <v>67</v>
      </c>
      <c r="B97" s="198" t="s">
        <v>609</v>
      </c>
      <c r="C97" s="198"/>
      <c r="D97" s="154" t="str">
        <f>"Item "&amp;A95&amp;" divided by item "&amp;A96</f>
        <v>Item 65 divided by item 66</v>
      </c>
      <c r="E97" s="163"/>
      <c r="F97" s="20">
        <f>IF(ISERROR(F95/F96),0,F95/F96)</f>
        <v>0</v>
      </c>
      <c r="G97" s="21">
        <f t="shared" ref="G97:O97" si="22">IF(ISERROR(G95/G96),0,G95/G96)</f>
        <v>0</v>
      </c>
      <c r="H97" s="21">
        <f t="shared" si="22"/>
        <v>0</v>
      </c>
      <c r="I97" s="21">
        <f t="shared" si="22"/>
        <v>0</v>
      </c>
      <c r="J97" s="21">
        <f t="shared" si="22"/>
        <v>0</v>
      </c>
      <c r="K97" s="21">
        <f t="shared" si="22"/>
        <v>0</v>
      </c>
      <c r="L97" s="21">
        <f t="shared" si="22"/>
        <v>0</v>
      </c>
      <c r="M97" s="21">
        <f t="shared" si="22"/>
        <v>0</v>
      </c>
      <c r="N97" s="21">
        <f t="shared" si="22"/>
        <v>0</v>
      </c>
      <c r="O97" s="21">
        <f t="shared" si="22"/>
        <v>0</v>
      </c>
    </row>
    <row r="98" spans="1:19" s="188" customFormat="1">
      <c r="A98" s="187"/>
      <c r="B98" s="91"/>
      <c r="C98" s="91"/>
      <c r="D98" s="154"/>
      <c r="E98" s="106"/>
      <c r="F98" s="6"/>
      <c r="G98" s="16"/>
      <c r="H98" s="16"/>
      <c r="I98" s="16"/>
      <c r="J98" s="16"/>
      <c r="K98" s="16"/>
      <c r="L98" s="16"/>
      <c r="M98" s="16"/>
      <c r="N98" s="16"/>
      <c r="O98" s="16"/>
      <c r="P98" s="8"/>
      <c r="Q98" s="8"/>
      <c r="R98" s="8"/>
      <c r="S98" s="8"/>
    </row>
    <row r="99" spans="1:19" s="8" customFormat="1">
      <c r="A99" s="153">
        <f>A97+1</f>
        <v>68</v>
      </c>
      <c r="B99" s="200" t="s">
        <v>610</v>
      </c>
      <c r="C99" s="200"/>
      <c r="D99" s="154"/>
      <c r="E99" s="163"/>
      <c r="F99" s="20"/>
      <c r="G99" s="20"/>
      <c r="H99" s="20"/>
      <c r="I99" s="20"/>
      <c r="J99" s="20"/>
      <c r="K99" s="20"/>
      <c r="L99" s="20"/>
      <c r="M99" s="20"/>
      <c r="N99" s="20"/>
      <c r="O99" s="20"/>
    </row>
    <row r="100" spans="1:19" s="8" customFormat="1">
      <c r="A100" s="173">
        <f>A99+1</f>
        <v>69</v>
      </c>
      <c r="B100" s="202" t="s">
        <v>611</v>
      </c>
      <c r="C100" s="202"/>
      <c r="D100" s="174"/>
      <c r="E100" s="169"/>
      <c r="F100" s="203"/>
      <c r="G100" s="20"/>
      <c r="H100" s="20"/>
      <c r="I100" s="20"/>
      <c r="J100" s="20"/>
      <c r="K100" s="20"/>
      <c r="L100" s="20"/>
      <c r="M100" s="20"/>
      <c r="N100" s="20"/>
      <c r="O100" s="20"/>
    </row>
    <row r="101" spans="1:19" s="8" customFormat="1">
      <c r="A101" s="153">
        <f>A100+1</f>
        <v>70</v>
      </c>
      <c r="B101" s="198" t="s">
        <v>612</v>
      </c>
      <c r="C101" s="198"/>
      <c r="D101" s="154" t="str">
        <f>"Sum of items "&amp;A99&amp;" and "&amp;A100</f>
        <v>Sum of items 68 and 69</v>
      </c>
      <c r="E101" s="163"/>
      <c r="F101" s="43">
        <f>SUM(F99:F100)</f>
        <v>0</v>
      </c>
      <c r="G101" s="44">
        <f t="shared" ref="G101:O101" si="23">SUM(G99:G100)</f>
        <v>0</v>
      </c>
      <c r="H101" s="44">
        <f t="shared" si="23"/>
        <v>0</v>
      </c>
      <c r="I101" s="44">
        <f t="shared" si="23"/>
        <v>0</v>
      </c>
      <c r="J101" s="44">
        <f t="shared" si="23"/>
        <v>0</v>
      </c>
      <c r="K101" s="44">
        <f t="shared" si="23"/>
        <v>0</v>
      </c>
      <c r="L101" s="44">
        <f t="shared" si="23"/>
        <v>0</v>
      </c>
      <c r="M101" s="44">
        <f t="shared" si="23"/>
        <v>0</v>
      </c>
      <c r="N101" s="44">
        <f t="shared" si="23"/>
        <v>0</v>
      </c>
      <c r="O101" s="44">
        <f t="shared" si="23"/>
        <v>0</v>
      </c>
    </row>
    <row r="102" spans="1:19" s="188" customFormat="1">
      <c r="A102" s="187"/>
      <c r="B102" s="91"/>
      <c r="C102" s="91"/>
      <c r="D102" s="154"/>
      <c r="E102" s="106"/>
      <c r="F102" s="6"/>
      <c r="G102" s="6"/>
      <c r="H102" s="6"/>
      <c r="I102" s="6"/>
      <c r="J102" s="6"/>
      <c r="K102" s="6"/>
      <c r="L102" s="6"/>
      <c r="M102" s="6"/>
      <c r="N102" s="6"/>
      <c r="O102" s="6"/>
      <c r="P102" s="8"/>
      <c r="Q102" s="8"/>
      <c r="R102" s="8"/>
      <c r="S102" s="8"/>
    </row>
    <row r="103" spans="1:19" s="8" customFormat="1">
      <c r="A103" s="153">
        <f>A101+1</f>
        <v>71</v>
      </c>
      <c r="B103" s="200" t="s">
        <v>613</v>
      </c>
      <c r="C103" s="200"/>
      <c r="D103" s="154"/>
      <c r="E103" s="163"/>
      <c r="F103" s="20"/>
      <c r="G103" s="20"/>
      <c r="H103" s="20"/>
      <c r="I103" s="20"/>
      <c r="J103" s="20"/>
      <c r="K103" s="20"/>
      <c r="L103" s="20"/>
      <c r="M103" s="20"/>
      <c r="N103" s="20"/>
      <c r="O103" s="20"/>
    </row>
    <row r="104" spans="1:19" s="8" customFormat="1">
      <c r="A104" s="173">
        <f>A103+1</f>
        <v>72</v>
      </c>
      <c r="B104" s="202" t="s">
        <v>614</v>
      </c>
      <c r="C104" s="202"/>
      <c r="D104" s="174"/>
      <c r="E104" s="169"/>
      <c r="F104" s="203"/>
      <c r="G104" s="20"/>
      <c r="H104" s="20"/>
      <c r="I104" s="20"/>
      <c r="J104" s="20"/>
      <c r="K104" s="20"/>
      <c r="L104" s="20"/>
      <c r="M104" s="20"/>
      <c r="N104" s="20"/>
      <c r="O104" s="20"/>
    </row>
    <row r="105" spans="1:19" s="8" customFormat="1">
      <c r="A105" s="153">
        <f>A104+1</f>
        <v>73</v>
      </c>
      <c r="B105" s="198" t="s">
        <v>615</v>
      </c>
      <c r="C105" s="198"/>
      <c r="D105" s="154" t="str">
        <f>"Sum of items "&amp;A103&amp;" and "&amp;A104</f>
        <v>Sum of items 71 and 72</v>
      </c>
      <c r="E105" s="163"/>
      <c r="F105" s="43">
        <f>SUM(F103:F104)</f>
        <v>0</v>
      </c>
      <c r="G105" s="44">
        <f t="shared" ref="G105:O105" si="24">SUM(G103:G104)</f>
        <v>0</v>
      </c>
      <c r="H105" s="44">
        <f t="shared" si="24"/>
        <v>0</v>
      </c>
      <c r="I105" s="44">
        <f t="shared" si="24"/>
        <v>0</v>
      </c>
      <c r="J105" s="44">
        <f t="shared" si="24"/>
        <v>0</v>
      </c>
      <c r="K105" s="44">
        <f t="shared" si="24"/>
        <v>0</v>
      </c>
      <c r="L105" s="44">
        <f t="shared" si="24"/>
        <v>0</v>
      </c>
      <c r="M105" s="44">
        <f t="shared" si="24"/>
        <v>0</v>
      </c>
      <c r="N105" s="44">
        <f t="shared" si="24"/>
        <v>0</v>
      </c>
      <c r="O105" s="44">
        <f t="shared" si="24"/>
        <v>0</v>
      </c>
    </row>
    <row r="106" spans="1:19" s="91" customFormat="1">
      <c r="A106" s="187"/>
      <c r="D106" s="154"/>
      <c r="E106" s="106"/>
      <c r="F106" s="6"/>
      <c r="G106" s="16"/>
      <c r="H106" s="16"/>
      <c r="I106" s="16"/>
      <c r="J106" s="16"/>
      <c r="K106" s="16"/>
      <c r="L106" s="16"/>
      <c r="M106" s="16"/>
      <c r="N106" s="16"/>
      <c r="O106" s="16"/>
      <c r="P106" s="1"/>
      <c r="Q106" s="1"/>
      <c r="R106" s="1"/>
      <c r="S106" s="1"/>
    </row>
    <row r="107" spans="1:19" s="91" customFormat="1">
      <c r="A107" s="187"/>
      <c r="D107" s="144"/>
      <c r="E107" s="92"/>
      <c r="F107" s="95"/>
      <c r="G107" s="51"/>
      <c r="H107" s="51"/>
      <c r="I107" s="51"/>
      <c r="J107" s="51"/>
      <c r="K107" s="51"/>
      <c r="L107" s="51"/>
      <c r="M107" s="51"/>
      <c r="N107" s="51"/>
      <c r="O107" s="51"/>
    </row>
    <row r="108" spans="1:19" s="91" customFormat="1">
      <c r="A108" s="204" t="s">
        <v>616</v>
      </c>
      <c r="B108" s="205" t="s">
        <v>617</v>
      </c>
      <c r="C108" s="205"/>
      <c r="D108" s="206"/>
      <c r="E108" s="1"/>
      <c r="F108" s="107"/>
      <c r="G108" s="1"/>
      <c r="H108" s="1"/>
      <c r="I108" s="1"/>
      <c r="J108" s="1"/>
      <c r="K108" s="1"/>
      <c r="L108" s="1"/>
      <c r="M108" s="1"/>
      <c r="N108" s="1"/>
      <c r="O108" s="1"/>
      <c r="P108" s="1"/>
      <c r="Q108" s="1"/>
    </row>
    <row r="109" spans="1:19" s="91" customFormat="1">
      <c r="A109" s="153"/>
      <c r="B109" s="577"/>
      <c r="C109" s="578"/>
      <c r="D109" s="579"/>
      <c r="E109" s="579"/>
      <c r="F109" s="579"/>
      <c r="G109" s="579"/>
      <c r="H109" s="579"/>
      <c r="I109" s="579"/>
      <c r="J109" s="579"/>
      <c r="K109" s="579"/>
      <c r="L109" s="579"/>
      <c r="M109" s="579"/>
      <c r="N109" s="579"/>
      <c r="O109" s="579"/>
      <c r="P109" s="579"/>
      <c r="Q109" s="580"/>
    </row>
    <row r="110" spans="1:19" s="91" customFormat="1">
      <c r="A110" s="153"/>
      <c r="B110" s="581"/>
      <c r="C110" s="582"/>
      <c r="D110" s="583"/>
      <c r="E110" s="583"/>
      <c r="F110" s="583"/>
      <c r="G110" s="583"/>
      <c r="H110" s="583"/>
      <c r="I110" s="583"/>
      <c r="J110" s="583"/>
      <c r="K110" s="583"/>
      <c r="L110" s="583"/>
      <c r="M110" s="583"/>
      <c r="N110" s="583"/>
      <c r="O110" s="583"/>
      <c r="P110" s="583"/>
      <c r="Q110" s="584"/>
    </row>
    <row r="111" spans="1:19" s="91" customFormat="1">
      <c r="A111" s="153"/>
      <c r="B111" s="581"/>
      <c r="C111" s="582"/>
      <c r="D111" s="583"/>
      <c r="E111" s="583"/>
      <c r="F111" s="583"/>
      <c r="G111" s="583"/>
      <c r="H111" s="583"/>
      <c r="I111" s="583"/>
      <c r="J111" s="583"/>
      <c r="K111" s="583"/>
      <c r="L111" s="583"/>
      <c r="M111" s="583"/>
      <c r="N111" s="583"/>
      <c r="O111" s="583"/>
      <c r="P111" s="583"/>
      <c r="Q111" s="584"/>
    </row>
    <row r="112" spans="1:19" s="91" customFormat="1">
      <c r="A112" s="153"/>
      <c r="B112" s="585"/>
      <c r="C112" s="586"/>
      <c r="D112" s="586"/>
      <c r="E112" s="586"/>
      <c r="F112" s="586"/>
      <c r="G112" s="586"/>
      <c r="H112" s="586"/>
      <c r="I112" s="586"/>
      <c r="J112" s="586"/>
      <c r="K112" s="586"/>
      <c r="L112" s="586"/>
      <c r="M112" s="586"/>
      <c r="N112" s="586"/>
      <c r="O112" s="586"/>
      <c r="P112" s="586"/>
      <c r="Q112" s="587"/>
    </row>
    <row r="113" spans="1:17" s="91" customFormat="1">
      <c r="A113" s="187"/>
      <c r="D113" s="144"/>
      <c r="E113" s="92"/>
      <c r="F113" s="95"/>
      <c r="G113" s="51"/>
      <c r="H113" s="51"/>
      <c r="I113" s="51"/>
      <c r="J113" s="51"/>
      <c r="K113" s="51"/>
      <c r="L113" s="51"/>
      <c r="M113" s="51"/>
      <c r="N113" s="51"/>
      <c r="O113" s="51"/>
    </row>
    <row r="114" spans="1:17" s="91" customFormat="1">
      <c r="A114" s="204" t="s">
        <v>618</v>
      </c>
      <c r="B114" s="205" t="s">
        <v>619</v>
      </c>
      <c r="C114" s="205"/>
      <c r="D114" s="206"/>
      <c r="E114" s="1"/>
      <c r="F114" s="107"/>
      <c r="G114" s="1"/>
      <c r="H114" s="1"/>
      <c r="I114" s="1"/>
      <c r="J114" s="1"/>
      <c r="K114" s="1"/>
      <c r="L114" s="1"/>
      <c r="M114" s="1"/>
      <c r="N114" s="1"/>
      <c r="O114" s="1"/>
      <c r="P114" s="1"/>
      <c r="Q114" s="1"/>
    </row>
    <row r="115" spans="1:17" s="91" customFormat="1">
      <c r="A115" s="153"/>
      <c r="B115" s="577"/>
      <c r="C115" s="578"/>
      <c r="D115" s="579"/>
      <c r="E115" s="579"/>
      <c r="F115" s="579"/>
      <c r="G115" s="579"/>
      <c r="H115" s="579"/>
      <c r="I115" s="579"/>
      <c r="J115" s="579"/>
      <c r="K115" s="579"/>
      <c r="L115" s="579"/>
      <c r="M115" s="579"/>
      <c r="N115" s="579"/>
      <c r="O115" s="579"/>
      <c r="P115" s="579"/>
      <c r="Q115" s="580"/>
    </row>
    <row r="116" spans="1:17" s="91" customFormat="1">
      <c r="A116" s="153"/>
      <c r="B116" s="581"/>
      <c r="C116" s="582"/>
      <c r="D116" s="583"/>
      <c r="E116" s="583"/>
      <c r="F116" s="583"/>
      <c r="G116" s="583"/>
      <c r="H116" s="583"/>
      <c r="I116" s="583"/>
      <c r="J116" s="583"/>
      <c r="K116" s="583"/>
      <c r="L116" s="583"/>
      <c r="M116" s="583"/>
      <c r="N116" s="583"/>
      <c r="O116" s="583"/>
      <c r="P116" s="583"/>
      <c r="Q116" s="584"/>
    </row>
    <row r="117" spans="1:17" s="91" customFormat="1">
      <c r="A117" s="153"/>
      <c r="B117" s="581"/>
      <c r="C117" s="582"/>
      <c r="D117" s="583"/>
      <c r="E117" s="583"/>
      <c r="F117" s="583"/>
      <c r="G117" s="583"/>
      <c r="H117" s="583"/>
      <c r="I117" s="583"/>
      <c r="J117" s="583"/>
      <c r="K117" s="583"/>
      <c r="L117" s="583"/>
      <c r="M117" s="583"/>
      <c r="N117" s="583"/>
      <c r="O117" s="583"/>
      <c r="P117" s="583"/>
      <c r="Q117" s="584"/>
    </row>
    <row r="118" spans="1:17" s="91" customFormat="1">
      <c r="A118" s="153"/>
      <c r="B118" s="585"/>
      <c r="C118" s="586"/>
      <c r="D118" s="586"/>
      <c r="E118" s="586"/>
      <c r="F118" s="586"/>
      <c r="G118" s="586"/>
      <c r="H118" s="586"/>
      <c r="I118" s="586"/>
      <c r="J118" s="586"/>
      <c r="K118" s="586"/>
      <c r="L118" s="586"/>
      <c r="M118" s="586"/>
      <c r="N118" s="586"/>
      <c r="O118" s="586"/>
      <c r="P118" s="586"/>
      <c r="Q118" s="587"/>
    </row>
    <row r="119" spans="1:17" s="91" customFormat="1">
      <c r="A119" s="187"/>
      <c r="D119" s="144"/>
      <c r="E119" s="92"/>
      <c r="F119" s="95"/>
      <c r="G119" s="51"/>
      <c r="H119" s="51"/>
      <c r="I119" s="51"/>
      <c r="J119" s="51"/>
      <c r="K119" s="51"/>
      <c r="L119" s="51"/>
      <c r="M119" s="51"/>
      <c r="N119" s="51"/>
      <c r="O119" s="51"/>
    </row>
    <row r="120" spans="1:17" s="91" customFormat="1">
      <c r="A120" s="204" t="s">
        <v>620</v>
      </c>
      <c r="B120" s="576" t="s">
        <v>665</v>
      </c>
      <c r="C120" s="576"/>
      <c r="D120" s="576"/>
      <c r="E120" s="576"/>
      <c r="F120" s="576"/>
      <c r="G120" s="576"/>
      <c r="H120" s="576"/>
      <c r="I120" s="576"/>
      <c r="J120" s="576"/>
      <c r="K120" s="576"/>
      <c r="L120" s="576"/>
      <c r="M120" s="576"/>
      <c r="N120" s="576"/>
      <c r="O120" s="576"/>
      <c r="P120" s="576"/>
      <c r="Q120" s="576"/>
    </row>
    <row r="121" spans="1:17" s="91" customFormat="1">
      <c r="A121" s="187"/>
      <c r="B121" s="196"/>
      <c r="C121" s="196"/>
      <c r="D121" s="196"/>
      <c r="E121" s="196"/>
      <c r="F121" s="49"/>
      <c r="G121" s="196"/>
      <c r="H121" s="196"/>
      <c r="I121" s="196"/>
      <c r="J121" s="196"/>
      <c r="K121" s="196"/>
      <c r="L121" s="196"/>
      <c r="M121" s="196"/>
      <c r="N121" s="196"/>
      <c r="O121" s="196"/>
      <c r="P121" s="196"/>
      <c r="Q121" s="196"/>
    </row>
    <row r="122" spans="1:17" s="91" customFormat="1">
      <c r="A122" s="204" t="s">
        <v>621</v>
      </c>
      <c r="B122" s="207" t="str">
        <f>"The carryback period is the prior two calendar tax years plus any current taxes paid in the year-to-date period.  Please provide disaggregated data for item "&amp;A86&amp;" as follows:"</f>
        <v>The carryback period is the prior two calendar tax years plus any current taxes paid in the year-to-date period.  Please provide disaggregated data for item 58 as follows:</v>
      </c>
      <c r="C122" s="207"/>
      <c r="D122" s="196"/>
      <c r="E122" s="196"/>
      <c r="F122" s="49"/>
      <c r="G122" s="196"/>
      <c r="H122" s="196"/>
      <c r="I122" s="196"/>
      <c r="J122" s="196"/>
      <c r="K122" s="196"/>
      <c r="L122" s="196"/>
      <c r="M122" s="196"/>
      <c r="N122" s="196"/>
      <c r="O122" s="196"/>
      <c r="P122" s="196"/>
      <c r="Q122" s="196"/>
    </row>
    <row r="123" spans="1:17" s="91" customFormat="1">
      <c r="A123" s="204"/>
      <c r="B123" s="208" t="s">
        <v>622</v>
      </c>
      <c r="C123" s="208"/>
      <c r="D123" s="20"/>
      <c r="E123" s="196"/>
      <c r="F123" s="49"/>
      <c r="G123" s="196"/>
      <c r="H123" s="196"/>
      <c r="I123" s="196"/>
      <c r="J123" s="196"/>
      <c r="K123" s="196"/>
      <c r="L123" s="196"/>
      <c r="M123" s="196"/>
      <c r="N123" s="196"/>
      <c r="O123" s="196"/>
      <c r="P123" s="196"/>
      <c r="Q123" s="196"/>
    </row>
    <row r="124" spans="1:17" s="91" customFormat="1">
      <c r="A124" s="204"/>
      <c r="B124" s="208" t="s">
        <v>623</v>
      </c>
      <c r="C124" s="208"/>
      <c r="D124" s="20"/>
      <c r="E124" s="196"/>
      <c r="F124" s="49"/>
      <c r="G124" s="196"/>
      <c r="H124" s="196"/>
      <c r="I124" s="196"/>
      <c r="J124" s="196"/>
      <c r="K124" s="196"/>
      <c r="L124" s="196"/>
      <c r="M124" s="196"/>
      <c r="N124" s="196"/>
      <c r="O124" s="196"/>
      <c r="P124" s="196"/>
      <c r="Q124" s="196"/>
    </row>
    <row r="125" spans="1:17" s="91" customFormat="1">
      <c r="A125" s="204"/>
      <c r="B125" s="208" t="s">
        <v>624</v>
      </c>
      <c r="C125" s="208"/>
      <c r="D125" s="20"/>
      <c r="E125" s="196"/>
      <c r="F125" s="49"/>
      <c r="G125" s="196"/>
      <c r="H125" s="196"/>
      <c r="I125" s="196"/>
      <c r="J125" s="196"/>
      <c r="K125" s="196"/>
      <c r="L125" s="196"/>
      <c r="M125" s="196"/>
      <c r="N125" s="196"/>
      <c r="O125" s="196"/>
      <c r="P125" s="196"/>
      <c r="Q125" s="196"/>
    </row>
    <row r="126" spans="1:17" s="91" customFormat="1">
      <c r="A126" s="204"/>
      <c r="D126" s="144"/>
      <c r="E126" s="92"/>
      <c r="F126" s="95"/>
      <c r="G126" s="51"/>
      <c r="H126" s="51"/>
      <c r="I126" s="51"/>
      <c r="J126" s="51"/>
      <c r="K126" s="51"/>
      <c r="L126" s="51"/>
      <c r="M126" s="51"/>
      <c r="N126" s="51"/>
      <c r="O126" s="51"/>
    </row>
    <row r="127" spans="1:17" s="91" customFormat="1">
      <c r="A127" s="204" t="s">
        <v>625</v>
      </c>
      <c r="B127" s="207" t="str">
        <f>"Please provide historical data related to item "&amp;A92&amp;" as follows:"</f>
        <v>Please provide historical data related to item 64 as follows:</v>
      </c>
      <c r="C127" s="207"/>
      <c r="D127" s="196"/>
      <c r="E127" s="196"/>
      <c r="F127" s="49"/>
      <c r="G127" s="196"/>
      <c r="H127" s="196"/>
      <c r="I127" s="196"/>
      <c r="J127" s="196"/>
      <c r="K127" s="196"/>
      <c r="L127" s="196"/>
      <c r="M127" s="196"/>
      <c r="N127" s="196"/>
      <c r="O127" s="196"/>
      <c r="P127" s="196"/>
      <c r="Q127" s="196"/>
    </row>
    <row r="128" spans="1:17" s="91" customFormat="1">
      <c r="A128" s="204"/>
      <c r="B128" s="208" t="s">
        <v>626</v>
      </c>
      <c r="C128" s="208"/>
      <c r="D128" s="20"/>
      <c r="E128" s="196"/>
      <c r="F128" s="49"/>
      <c r="G128" s="196"/>
      <c r="H128" s="196"/>
      <c r="I128" s="196"/>
      <c r="J128" s="196"/>
      <c r="K128" s="196"/>
      <c r="L128" s="196"/>
      <c r="M128" s="196"/>
      <c r="N128" s="196"/>
      <c r="O128" s="196"/>
      <c r="P128" s="196"/>
      <c r="Q128" s="196"/>
    </row>
    <row r="129" spans="1:19" s="91" customFormat="1">
      <c r="A129" s="204"/>
      <c r="B129" s="208" t="s">
        <v>627</v>
      </c>
      <c r="C129" s="208"/>
      <c r="D129" s="20"/>
      <c r="E129" s="196"/>
      <c r="F129" s="49"/>
      <c r="G129" s="196"/>
      <c r="H129" s="196"/>
      <c r="I129" s="196"/>
      <c r="J129" s="196"/>
      <c r="K129" s="196"/>
      <c r="L129" s="196"/>
      <c r="M129" s="196"/>
      <c r="N129" s="196"/>
      <c r="O129" s="196"/>
      <c r="P129" s="196"/>
      <c r="Q129" s="196"/>
    </row>
    <row r="130" spans="1:19" s="91" customFormat="1">
      <c r="A130" s="204"/>
      <c r="B130" s="208"/>
      <c r="C130" s="208"/>
      <c r="D130" s="49"/>
      <c r="E130" s="196"/>
      <c r="F130" s="49"/>
      <c r="G130" s="196"/>
      <c r="H130" s="196"/>
      <c r="I130" s="196"/>
      <c r="J130" s="196"/>
      <c r="K130" s="196"/>
      <c r="L130" s="196"/>
      <c r="M130" s="196"/>
      <c r="N130" s="196"/>
      <c r="O130" s="196"/>
      <c r="P130" s="196"/>
      <c r="Q130" s="196"/>
    </row>
    <row r="131" spans="1:19" s="91" customFormat="1">
      <c r="A131" s="204" t="s">
        <v>628</v>
      </c>
      <c r="B131" s="205" t="s">
        <v>629</v>
      </c>
      <c r="C131" s="205"/>
      <c r="D131" s="206"/>
      <c r="E131" s="1"/>
      <c r="F131" s="107"/>
      <c r="G131" s="1"/>
      <c r="H131" s="1"/>
      <c r="I131" s="1"/>
      <c r="J131" s="1"/>
      <c r="K131" s="1"/>
      <c r="L131" s="1"/>
      <c r="M131" s="1"/>
      <c r="N131" s="1"/>
      <c r="O131" s="1"/>
      <c r="P131" s="1"/>
      <c r="Q131" s="1"/>
    </row>
    <row r="132" spans="1:19" s="91" customFormat="1">
      <c r="A132" s="153"/>
      <c r="B132" s="577"/>
      <c r="C132" s="578"/>
      <c r="D132" s="579"/>
      <c r="E132" s="579"/>
      <c r="F132" s="579"/>
      <c r="G132" s="579"/>
      <c r="H132" s="579"/>
      <c r="I132" s="579"/>
      <c r="J132" s="579"/>
      <c r="K132" s="579"/>
      <c r="L132" s="579"/>
      <c r="M132" s="579"/>
      <c r="N132" s="579"/>
      <c r="O132" s="579"/>
      <c r="P132" s="579"/>
      <c r="Q132" s="580"/>
    </row>
    <row r="133" spans="1:19" s="91" customFormat="1">
      <c r="A133" s="153"/>
      <c r="B133" s="581"/>
      <c r="C133" s="582"/>
      <c r="D133" s="583"/>
      <c r="E133" s="583"/>
      <c r="F133" s="583"/>
      <c r="G133" s="583"/>
      <c r="H133" s="583"/>
      <c r="I133" s="583"/>
      <c r="J133" s="583"/>
      <c r="K133" s="583"/>
      <c r="L133" s="583"/>
      <c r="M133" s="583"/>
      <c r="N133" s="583"/>
      <c r="O133" s="583"/>
      <c r="P133" s="583"/>
      <c r="Q133" s="584"/>
    </row>
    <row r="134" spans="1:19" s="91" customFormat="1">
      <c r="A134" s="153"/>
      <c r="B134" s="581"/>
      <c r="C134" s="582"/>
      <c r="D134" s="583"/>
      <c r="E134" s="583"/>
      <c r="F134" s="583"/>
      <c r="G134" s="583"/>
      <c r="H134" s="583"/>
      <c r="I134" s="583"/>
      <c r="J134" s="583"/>
      <c r="K134" s="583"/>
      <c r="L134" s="583"/>
      <c r="M134" s="583"/>
      <c r="N134" s="583"/>
      <c r="O134" s="583"/>
      <c r="P134" s="583"/>
      <c r="Q134" s="584"/>
    </row>
    <row r="135" spans="1:19" s="91" customFormat="1">
      <c r="A135" s="153"/>
      <c r="B135" s="585"/>
      <c r="C135" s="586"/>
      <c r="D135" s="586"/>
      <c r="E135" s="586"/>
      <c r="F135" s="586"/>
      <c r="G135" s="586"/>
      <c r="H135" s="586"/>
      <c r="I135" s="586"/>
      <c r="J135" s="586"/>
      <c r="K135" s="586"/>
      <c r="L135" s="586"/>
      <c r="M135" s="586"/>
      <c r="N135" s="586"/>
      <c r="O135" s="586"/>
      <c r="P135" s="586"/>
      <c r="Q135" s="587"/>
    </row>
    <row r="136" spans="1:19" s="91" customFormat="1">
      <c r="A136" s="204"/>
      <c r="D136" s="144"/>
      <c r="E136" s="92"/>
      <c r="F136" s="95"/>
      <c r="G136" s="51"/>
      <c r="H136" s="51"/>
      <c r="I136" s="51"/>
      <c r="J136" s="51"/>
      <c r="K136" s="51"/>
      <c r="L136" s="51"/>
      <c r="M136" s="51"/>
      <c r="N136" s="51"/>
      <c r="O136" s="51"/>
    </row>
    <row r="137" spans="1:19" s="91" customFormat="1">
      <c r="A137" s="187"/>
      <c r="B137" s="96" t="s">
        <v>429</v>
      </c>
      <c r="C137" s="96"/>
      <c r="D137" s="144"/>
      <c r="E137" s="92"/>
      <c r="F137" s="95"/>
      <c r="G137" s="51"/>
      <c r="H137" s="51"/>
      <c r="I137" s="51"/>
      <c r="J137" s="51"/>
      <c r="K137" s="51"/>
      <c r="L137" s="51"/>
      <c r="M137" s="51"/>
      <c r="N137" s="51"/>
      <c r="O137" s="51"/>
    </row>
    <row r="138" spans="1:19" s="28" customFormat="1">
      <c r="A138" s="209"/>
      <c r="B138" s="97" t="s">
        <v>664</v>
      </c>
      <c r="C138" s="97"/>
      <c r="D138" s="210"/>
      <c r="E138" s="211"/>
      <c r="F138" s="110" t="b">
        <f ca="1">F19='Balance Sheet Worksheet'!F78</f>
        <v>1</v>
      </c>
      <c r="G138" s="110" t="e">
        <f ca="1">G19='Balance Sheet Worksheet'!G78</f>
        <v>#REF!</v>
      </c>
      <c r="H138" s="110" t="e">
        <f ca="1">H19='Balance Sheet Worksheet'!H78</f>
        <v>#REF!</v>
      </c>
      <c r="I138" s="110" t="e">
        <f ca="1">I19='Balance Sheet Worksheet'!I78</f>
        <v>#REF!</v>
      </c>
      <c r="J138" s="110" t="e">
        <f ca="1">J19='Balance Sheet Worksheet'!J78</f>
        <v>#REF!</v>
      </c>
      <c r="K138" s="110" t="e">
        <f ca="1">K19='Balance Sheet Worksheet'!K78</f>
        <v>#REF!</v>
      </c>
      <c r="L138" s="110" t="e">
        <f ca="1">L19='Balance Sheet Worksheet'!L78</f>
        <v>#REF!</v>
      </c>
      <c r="M138" s="110" t="e">
        <f ca="1">M19='Balance Sheet Worksheet'!M78</f>
        <v>#REF!</v>
      </c>
      <c r="N138" s="110" t="e">
        <f ca="1">N19='Balance Sheet Worksheet'!N78</f>
        <v>#REF!</v>
      </c>
      <c r="O138" s="110" t="e">
        <f ca="1">O19='Balance Sheet Worksheet'!O78</f>
        <v>#REF!</v>
      </c>
      <c r="Q138" s="27"/>
      <c r="R138" s="27"/>
      <c r="S138" s="27"/>
    </row>
    <row r="139" spans="1:19" s="28" customFormat="1">
      <c r="A139" s="212"/>
      <c r="B139" s="97" t="s">
        <v>630</v>
      </c>
      <c r="C139" s="97"/>
      <c r="D139" s="213"/>
      <c r="E139" s="214"/>
      <c r="F139" s="110" t="b">
        <f t="shared" ref="F139:O139" si="25">F35=F90</f>
        <v>1</v>
      </c>
      <c r="G139" s="27" t="e">
        <f t="shared" si="25"/>
        <v>#REF!</v>
      </c>
      <c r="H139" s="27" t="e">
        <f t="shared" si="25"/>
        <v>#REF!</v>
      </c>
      <c r="I139" s="27" t="e">
        <f t="shared" si="25"/>
        <v>#REF!</v>
      </c>
      <c r="J139" s="27" t="e">
        <f t="shared" si="25"/>
        <v>#REF!</v>
      </c>
      <c r="K139" s="27" t="e">
        <f t="shared" si="25"/>
        <v>#REF!</v>
      </c>
      <c r="L139" s="27" t="e">
        <f t="shared" si="25"/>
        <v>#REF!</v>
      </c>
      <c r="M139" s="27" t="e">
        <f t="shared" si="25"/>
        <v>#REF!</v>
      </c>
      <c r="N139" s="27" t="e">
        <f t="shared" si="25"/>
        <v>#REF!</v>
      </c>
      <c r="O139" s="27" t="e">
        <f t="shared" si="25"/>
        <v>#REF!</v>
      </c>
    </row>
    <row r="140" spans="1:19">
      <c r="B140" s="104"/>
      <c r="C140" s="104"/>
      <c r="D140" s="174"/>
      <c r="E140" s="32"/>
      <c r="F140" s="103"/>
      <c r="G140" s="104"/>
      <c r="H140" s="104"/>
      <c r="I140" s="104"/>
      <c r="J140" s="104"/>
      <c r="K140" s="104"/>
      <c r="L140" s="104"/>
      <c r="M140" s="104"/>
      <c r="N140" s="104"/>
      <c r="O140" s="104"/>
      <c r="P140" s="104"/>
      <c r="Q140" s="104"/>
    </row>
    <row r="143" spans="1:19">
      <c r="A143" s="215" t="s">
        <v>631</v>
      </c>
    </row>
    <row r="144" spans="1:19">
      <c r="A144" s="215" t="s">
        <v>632</v>
      </c>
    </row>
  </sheetData>
  <protectedRanges>
    <protectedRange sqref="B109 B115 D123:D125 D128:D129 B132" name="Range3"/>
    <protectedRange sqref="G8:O8 G103:O104 G10:O18 G24:O32 G34:O36 G39:O39 G43:O45 G47:O47 G56:O58 G60:O61 G63:O67 G70:O70 G73:O73 G76:O76 G78:O79 G84:O84 G86:O86 G88:O88 G91:O92 G95:O96 G99:O100" name="Range2"/>
    <protectedRange sqref="F7:F105" name="Range1"/>
  </protectedRanges>
  <mergeCells count="8">
    <mergeCell ref="B120:Q120"/>
    <mergeCell ref="B132:Q135"/>
    <mergeCell ref="A1:S1"/>
    <mergeCell ref="A2:S2"/>
    <mergeCell ref="G3:O3"/>
    <mergeCell ref="Q3:S3"/>
    <mergeCell ref="B109:Q112"/>
    <mergeCell ref="B115:Q118"/>
  </mergeCells>
  <phoneticPr fontId="34" type="noConversion"/>
  <conditionalFormatting sqref="F138:S139">
    <cfRule type="cellIs" dxfId="5" priority="1" operator="equal">
      <formula>FALSE</formula>
    </cfRule>
  </conditionalFormatting>
  <printOptions horizontalCentered="1"/>
  <pageMargins left="0.25" right="0.25" top="0.75" bottom="0.5" header="0.3" footer="0.3"/>
  <pageSetup scale="41" fitToHeight="2" orientation="landscape" r:id="rId1"/>
  <headerFooter>
    <oddFooter>&amp;C&amp;P&amp;R&amp;A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K94"/>
  <sheetViews>
    <sheetView topLeftCell="A85" workbookViewId="0">
      <selection activeCell="C4" sqref="C4:K4"/>
    </sheetView>
  </sheetViews>
  <sheetFormatPr defaultRowHeight="15"/>
  <cols>
    <col min="1" max="1" width="9.140625" style="346"/>
    <col min="2" max="2" width="46.7109375" style="346" customWidth="1"/>
    <col min="3" max="11" width="13.85546875" customWidth="1"/>
  </cols>
  <sheetData>
    <row r="1" spans="1:11" ht="18" customHeight="1">
      <c r="B1" s="571" t="str">
        <f ca="1">"Bank Retail Balance Projections Submission Worksheet: "&amp;'Summary Submission Cover Sheet'!D12&amp;" in "&amp;'Summary Submission Cover Sheet'!$B$20</f>
        <v>Bank Retail Balance Projections Submission Worksheet:  in Baseline</v>
      </c>
      <c r="C1" s="571"/>
      <c r="D1" s="571"/>
      <c r="E1" s="571"/>
      <c r="F1" s="571"/>
      <c r="G1" s="571"/>
      <c r="H1" s="571"/>
      <c r="I1" s="571"/>
      <c r="J1" s="571"/>
      <c r="K1" s="571"/>
    </row>
    <row r="2" spans="1:11" ht="18" customHeight="1">
      <c r="B2" s="347"/>
      <c r="C2" s="348"/>
      <c r="D2" s="348"/>
      <c r="E2" s="348"/>
      <c r="F2" s="348"/>
      <c r="G2" s="348"/>
      <c r="H2" s="348"/>
      <c r="I2" s="348"/>
      <c r="J2" s="348"/>
      <c r="K2" s="348"/>
    </row>
    <row r="3" spans="1:11" ht="15.75" customHeight="1">
      <c r="B3" s="349"/>
      <c r="C3" s="588" t="s">
        <v>183</v>
      </c>
      <c r="D3" s="588"/>
      <c r="E3" s="588"/>
      <c r="F3" s="588"/>
      <c r="G3" s="588"/>
      <c r="H3" s="588"/>
      <c r="I3" s="588"/>
      <c r="J3" s="588"/>
      <c r="K3" s="588"/>
    </row>
    <row r="4" spans="1:11" ht="15.75" thickBot="1">
      <c r="A4" s="350" t="s">
        <v>185</v>
      </c>
      <c r="B4" s="349"/>
      <c r="C4" s="14" t="s">
        <v>188</v>
      </c>
      <c r="D4" s="14" t="s">
        <v>189</v>
      </c>
      <c r="E4" s="14" t="s">
        <v>190</v>
      </c>
      <c r="F4" s="14" t="s">
        <v>191</v>
      </c>
      <c r="G4" s="14" t="s">
        <v>192</v>
      </c>
      <c r="H4" s="14" t="s">
        <v>669</v>
      </c>
      <c r="I4" s="14" t="s">
        <v>670</v>
      </c>
      <c r="J4" s="14" t="s">
        <v>671</v>
      </c>
      <c r="K4" s="14" t="s">
        <v>672</v>
      </c>
    </row>
    <row r="5" spans="1:11" ht="18" customHeight="1" thickTop="1">
      <c r="A5" s="350"/>
      <c r="B5" s="351" t="s">
        <v>881</v>
      </c>
      <c r="C5" s="352"/>
      <c r="D5" s="352"/>
      <c r="E5" s="352"/>
      <c r="F5" s="352"/>
      <c r="G5" s="352"/>
      <c r="H5" s="352"/>
      <c r="I5" s="352"/>
      <c r="J5" s="352"/>
      <c r="K5" s="352"/>
    </row>
    <row r="6" spans="1:11" ht="18" customHeight="1">
      <c r="A6" s="350">
        <v>1</v>
      </c>
      <c r="B6" s="353" t="s">
        <v>882</v>
      </c>
      <c r="C6" s="354"/>
      <c r="D6" s="354"/>
      <c r="E6" s="354"/>
      <c r="F6" s="354"/>
      <c r="G6" s="354"/>
      <c r="H6" s="354"/>
      <c r="I6" s="354"/>
      <c r="J6" s="354"/>
      <c r="K6" s="354"/>
    </row>
    <row r="7" spans="1:11" ht="18" customHeight="1">
      <c r="A7" s="350" t="s">
        <v>883</v>
      </c>
      <c r="B7" s="353" t="s">
        <v>884</v>
      </c>
      <c r="C7" s="354"/>
      <c r="D7" s="354"/>
      <c r="E7" s="354"/>
      <c r="F7" s="354"/>
      <c r="G7" s="354"/>
      <c r="H7" s="354"/>
      <c r="I7" s="354"/>
      <c r="J7" s="354"/>
      <c r="K7" s="354"/>
    </row>
    <row r="8" spans="1:11" ht="18" customHeight="1">
      <c r="A8" s="350" t="s">
        <v>885</v>
      </c>
      <c r="B8" s="353" t="s">
        <v>886</v>
      </c>
      <c r="C8" s="354"/>
      <c r="D8" s="354"/>
      <c r="E8" s="354"/>
      <c r="F8" s="354"/>
      <c r="G8" s="354"/>
      <c r="H8" s="354"/>
      <c r="I8" s="354"/>
      <c r="J8" s="354"/>
      <c r="K8" s="354"/>
    </row>
    <row r="9" spans="1:11" ht="18" customHeight="1">
      <c r="A9" s="350" t="s">
        <v>887</v>
      </c>
      <c r="B9" s="353" t="s">
        <v>888</v>
      </c>
      <c r="C9" s="354"/>
      <c r="D9" s="354"/>
      <c r="E9" s="354"/>
      <c r="F9" s="354"/>
      <c r="G9" s="354"/>
      <c r="H9" s="354"/>
      <c r="I9" s="354"/>
      <c r="J9" s="354"/>
      <c r="K9" s="354"/>
    </row>
    <row r="10" spans="1:11" ht="18" customHeight="1">
      <c r="A10" s="350" t="s">
        <v>889</v>
      </c>
      <c r="B10" s="353" t="s">
        <v>890</v>
      </c>
      <c r="C10" s="354"/>
      <c r="D10" s="354"/>
      <c r="E10" s="354"/>
      <c r="F10" s="354"/>
      <c r="G10" s="354"/>
      <c r="H10" s="354"/>
      <c r="I10" s="354"/>
      <c r="J10" s="354"/>
      <c r="K10" s="354"/>
    </row>
    <row r="11" spans="1:11" ht="18" customHeight="1">
      <c r="A11" s="350"/>
      <c r="B11" s="351" t="s">
        <v>891</v>
      </c>
      <c r="C11" s="352"/>
      <c r="D11" s="352"/>
      <c r="E11" s="352"/>
      <c r="F11" s="352"/>
      <c r="G11" s="352"/>
      <c r="H11" s="352"/>
      <c r="I11" s="352"/>
      <c r="J11" s="352"/>
      <c r="K11" s="352"/>
    </row>
    <row r="12" spans="1:11" ht="18" customHeight="1">
      <c r="A12" s="350">
        <v>2</v>
      </c>
      <c r="B12" s="353" t="s">
        <v>882</v>
      </c>
      <c r="C12" s="354"/>
      <c r="D12" s="354"/>
      <c r="E12" s="354"/>
      <c r="F12" s="354"/>
      <c r="G12" s="354"/>
      <c r="H12" s="354"/>
      <c r="I12" s="354"/>
      <c r="J12" s="354"/>
      <c r="K12" s="354"/>
    </row>
    <row r="13" spans="1:11" ht="18" customHeight="1">
      <c r="A13" s="350" t="s">
        <v>892</v>
      </c>
      <c r="B13" s="353" t="s">
        <v>884</v>
      </c>
      <c r="C13" s="354"/>
      <c r="D13" s="354"/>
      <c r="E13" s="354"/>
      <c r="F13" s="354"/>
      <c r="G13" s="354"/>
      <c r="H13" s="354"/>
      <c r="I13" s="354"/>
      <c r="J13" s="354"/>
      <c r="K13" s="354"/>
    </row>
    <row r="14" spans="1:11" ht="18" customHeight="1">
      <c r="A14" s="350" t="s">
        <v>893</v>
      </c>
      <c r="B14" s="353" t="s">
        <v>886</v>
      </c>
      <c r="C14" s="354"/>
      <c r="D14" s="354"/>
      <c r="E14" s="354"/>
      <c r="F14" s="354"/>
      <c r="G14" s="354"/>
      <c r="H14" s="354"/>
      <c r="I14" s="354"/>
      <c r="J14" s="354"/>
      <c r="K14" s="354"/>
    </row>
    <row r="15" spans="1:11" ht="18" customHeight="1">
      <c r="A15" s="350" t="s">
        <v>894</v>
      </c>
      <c r="B15" s="353" t="s">
        <v>888</v>
      </c>
      <c r="C15" s="354"/>
      <c r="D15" s="354"/>
      <c r="E15" s="354"/>
      <c r="F15" s="354"/>
      <c r="G15" s="354"/>
      <c r="H15" s="354"/>
      <c r="I15" s="354"/>
      <c r="J15" s="354"/>
      <c r="K15" s="354"/>
    </row>
    <row r="16" spans="1:11" ht="18" customHeight="1">
      <c r="A16" s="350" t="s">
        <v>895</v>
      </c>
      <c r="B16" s="353" t="s">
        <v>890</v>
      </c>
      <c r="C16" s="354"/>
      <c r="D16" s="354"/>
      <c r="E16" s="354"/>
      <c r="F16" s="354"/>
      <c r="G16" s="354"/>
      <c r="H16" s="354"/>
      <c r="I16" s="354"/>
      <c r="J16" s="354"/>
      <c r="K16" s="354"/>
    </row>
    <row r="17" spans="1:11" ht="18" customHeight="1">
      <c r="A17"/>
      <c r="B17" s="355" t="s">
        <v>896</v>
      </c>
      <c r="C17" s="352"/>
      <c r="D17" s="352"/>
      <c r="E17" s="352"/>
      <c r="F17" s="352"/>
      <c r="G17" s="352"/>
      <c r="H17" s="352"/>
      <c r="I17" s="352"/>
      <c r="J17" s="352"/>
      <c r="K17" s="352"/>
    </row>
    <row r="18" spans="1:11" ht="18" customHeight="1">
      <c r="A18" s="350">
        <v>3</v>
      </c>
      <c r="B18" s="353" t="s">
        <v>882</v>
      </c>
      <c r="C18" s="354"/>
      <c r="D18" s="354"/>
      <c r="E18" s="354"/>
      <c r="F18" s="354"/>
      <c r="G18" s="354"/>
      <c r="H18" s="354"/>
      <c r="I18" s="354"/>
      <c r="J18" s="354"/>
      <c r="K18" s="354"/>
    </row>
    <row r="19" spans="1:11" ht="18" customHeight="1">
      <c r="A19" s="350" t="s">
        <v>897</v>
      </c>
      <c r="B19" s="353" t="s">
        <v>884</v>
      </c>
      <c r="C19" s="354"/>
      <c r="D19" s="354"/>
      <c r="E19" s="354"/>
      <c r="F19" s="354"/>
      <c r="G19" s="354"/>
      <c r="H19" s="354"/>
      <c r="I19" s="354"/>
      <c r="J19" s="354"/>
      <c r="K19" s="354"/>
    </row>
    <row r="20" spans="1:11" ht="18" customHeight="1">
      <c r="A20" s="350" t="s">
        <v>898</v>
      </c>
      <c r="B20" s="353" t="s">
        <v>886</v>
      </c>
      <c r="C20" s="354"/>
      <c r="D20" s="354"/>
      <c r="E20" s="354"/>
      <c r="F20" s="354"/>
      <c r="G20" s="354"/>
      <c r="H20" s="354"/>
      <c r="I20" s="354"/>
      <c r="J20" s="354"/>
      <c r="K20" s="354"/>
    </row>
    <row r="21" spans="1:11" ht="18" customHeight="1">
      <c r="A21" s="350" t="s">
        <v>899</v>
      </c>
      <c r="B21" s="353" t="s">
        <v>888</v>
      </c>
      <c r="C21" s="354"/>
      <c r="D21" s="354"/>
      <c r="E21" s="354"/>
      <c r="F21" s="354"/>
      <c r="G21" s="354"/>
      <c r="H21" s="354"/>
      <c r="I21" s="354"/>
      <c r="J21" s="354"/>
      <c r="K21" s="354"/>
    </row>
    <row r="22" spans="1:11" ht="18" customHeight="1">
      <c r="A22" s="350" t="s">
        <v>900</v>
      </c>
      <c r="B22" s="353" t="s">
        <v>890</v>
      </c>
      <c r="C22" s="354"/>
      <c r="D22" s="354"/>
      <c r="E22" s="354"/>
      <c r="F22" s="354"/>
      <c r="G22" s="354"/>
      <c r="H22" s="354"/>
      <c r="I22" s="354"/>
      <c r="J22" s="354"/>
      <c r="K22" s="354"/>
    </row>
    <row r="23" spans="1:11" ht="18" customHeight="1">
      <c r="A23"/>
      <c r="B23" s="351" t="s">
        <v>901</v>
      </c>
      <c r="C23" s="352"/>
      <c r="D23" s="352"/>
      <c r="E23" s="352"/>
      <c r="F23" s="352"/>
      <c r="G23" s="352"/>
      <c r="H23" s="352"/>
      <c r="I23" s="352"/>
      <c r="J23" s="352"/>
      <c r="K23" s="352"/>
    </row>
    <row r="24" spans="1:11" ht="18" customHeight="1">
      <c r="A24" s="350">
        <v>4</v>
      </c>
      <c r="B24" s="353" t="s">
        <v>882</v>
      </c>
      <c r="C24" s="354"/>
      <c r="D24" s="354"/>
      <c r="E24" s="354"/>
      <c r="F24" s="354"/>
      <c r="G24" s="354"/>
      <c r="H24" s="354"/>
      <c r="I24" s="354"/>
      <c r="J24" s="354"/>
      <c r="K24" s="354"/>
    </row>
    <row r="25" spans="1:11" ht="18" customHeight="1">
      <c r="A25" s="350" t="s">
        <v>902</v>
      </c>
      <c r="B25" s="353" t="s">
        <v>884</v>
      </c>
      <c r="C25" s="354"/>
      <c r="D25" s="354"/>
      <c r="E25" s="354"/>
      <c r="F25" s="354"/>
      <c r="G25" s="354"/>
      <c r="H25" s="354"/>
      <c r="I25" s="354"/>
      <c r="J25" s="354"/>
      <c r="K25" s="354"/>
    </row>
    <row r="26" spans="1:11" ht="18" customHeight="1">
      <c r="A26" s="350" t="s">
        <v>903</v>
      </c>
      <c r="B26" s="353" t="s">
        <v>886</v>
      </c>
      <c r="C26" s="354"/>
      <c r="D26" s="354"/>
      <c r="E26" s="354"/>
      <c r="F26" s="354"/>
      <c r="G26" s="354"/>
      <c r="H26" s="354"/>
      <c r="I26" s="354"/>
      <c r="J26" s="354"/>
      <c r="K26" s="354"/>
    </row>
    <row r="27" spans="1:11" ht="18" customHeight="1">
      <c r="A27" s="350" t="s">
        <v>904</v>
      </c>
      <c r="B27" s="353" t="s">
        <v>888</v>
      </c>
      <c r="C27" s="354"/>
      <c r="D27" s="354"/>
      <c r="E27" s="354"/>
      <c r="F27" s="354"/>
      <c r="G27" s="354"/>
      <c r="H27" s="354"/>
      <c r="I27" s="354"/>
      <c r="J27" s="354"/>
      <c r="K27" s="354"/>
    </row>
    <row r="28" spans="1:11" ht="18" customHeight="1">
      <c r="A28" s="350" t="s">
        <v>905</v>
      </c>
      <c r="B28" s="353" t="s">
        <v>890</v>
      </c>
      <c r="C28" s="354"/>
      <c r="D28" s="354"/>
      <c r="E28" s="354"/>
      <c r="F28" s="354"/>
      <c r="G28" s="354"/>
      <c r="H28" s="354"/>
      <c r="I28" s="354"/>
      <c r="J28" s="354"/>
      <c r="K28" s="354"/>
    </row>
    <row r="29" spans="1:11" ht="18" customHeight="1">
      <c r="A29"/>
      <c r="B29" s="351" t="s">
        <v>906</v>
      </c>
      <c r="C29" s="352"/>
      <c r="D29" s="352"/>
      <c r="E29" s="352"/>
      <c r="F29" s="352"/>
      <c r="G29" s="352"/>
      <c r="H29" s="352"/>
      <c r="I29" s="352"/>
      <c r="J29" s="352"/>
      <c r="K29" s="352"/>
    </row>
    <row r="30" spans="1:11" ht="18" customHeight="1">
      <c r="A30" s="350">
        <v>5</v>
      </c>
      <c r="B30" s="353" t="s">
        <v>882</v>
      </c>
      <c r="C30" s="354"/>
      <c r="D30" s="354"/>
      <c r="E30" s="354"/>
      <c r="F30" s="354"/>
      <c r="G30" s="354"/>
      <c r="H30" s="354"/>
      <c r="I30" s="354"/>
      <c r="J30" s="354"/>
      <c r="K30" s="354"/>
    </row>
    <row r="31" spans="1:11" ht="18" customHeight="1">
      <c r="A31" s="350" t="s">
        <v>907</v>
      </c>
      <c r="B31" s="353" t="s">
        <v>884</v>
      </c>
      <c r="C31" s="354"/>
      <c r="D31" s="354"/>
      <c r="E31" s="354"/>
      <c r="F31" s="354"/>
      <c r="G31" s="354"/>
      <c r="H31" s="354"/>
      <c r="I31" s="354"/>
      <c r="J31" s="354"/>
      <c r="K31" s="354"/>
    </row>
    <row r="32" spans="1:11" ht="18" customHeight="1">
      <c r="A32" s="350" t="s">
        <v>908</v>
      </c>
      <c r="B32" s="353" t="s">
        <v>886</v>
      </c>
      <c r="C32" s="354"/>
      <c r="D32" s="354"/>
      <c r="E32" s="354"/>
      <c r="F32" s="354"/>
      <c r="G32" s="354"/>
      <c r="H32" s="354"/>
      <c r="I32" s="354"/>
      <c r="J32" s="354"/>
      <c r="K32" s="354"/>
    </row>
    <row r="33" spans="1:11" ht="18" customHeight="1">
      <c r="A33" s="350" t="s">
        <v>909</v>
      </c>
      <c r="B33" s="353" t="s">
        <v>888</v>
      </c>
      <c r="C33" s="354"/>
      <c r="D33" s="354"/>
      <c r="E33" s="354"/>
      <c r="F33" s="354"/>
      <c r="G33" s="354"/>
      <c r="H33" s="354"/>
      <c r="I33" s="354"/>
      <c r="J33" s="354"/>
      <c r="K33" s="354"/>
    </row>
    <row r="34" spans="1:11" ht="18" customHeight="1">
      <c r="A34" s="350" t="s">
        <v>910</v>
      </c>
      <c r="B34" s="353" t="s">
        <v>890</v>
      </c>
      <c r="C34" s="354"/>
      <c r="D34" s="354"/>
      <c r="E34" s="354"/>
      <c r="F34" s="354"/>
      <c r="G34" s="354"/>
      <c r="H34" s="354"/>
      <c r="I34" s="354"/>
      <c r="J34" s="354"/>
      <c r="K34" s="354"/>
    </row>
    <row r="35" spans="1:11" ht="18" customHeight="1">
      <c r="A35"/>
      <c r="B35" s="351" t="s">
        <v>911</v>
      </c>
      <c r="C35" s="352"/>
      <c r="D35" s="352"/>
      <c r="E35" s="352"/>
      <c r="F35" s="352"/>
      <c r="G35" s="352"/>
      <c r="H35" s="352"/>
      <c r="I35" s="352"/>
      <c r="J35" s="352"/>
      <c r="K35" s="352"/>
    </row>
    <row r="36" spans="1:11" ht="18" customHeight="1">
      <c r="A36" s="350">
        <v>6</v>
      </c>
      <c r="B36" s="353" t="s">
        <v>882</v>
      </c>
      <c r="C36" s="354"/>
      <c r="D36" s="354"/>
      <c r="E36" s="354"/>
      <c r="F36" s="354"/>
      <c r="G36" s="354"/>
      <c r="H36" s="354"/>
      <c r="I36" s="354"/>
      <c r="J36" s="354"/>
      <c r="K36" s="354"/>
    </row>
    <row r="37" spans="1:11" ht="18" customHeight="1">
      <c r="A37" s="350" t="s">
        <v>912</v>
      </c>
      <c r="B37" s="353" t="s">
        <v>884</v>
      </c>
      <c r="C37" s="354"/>
      <c r="D37" s="354"/>
      <c r="E37" s="354"/>
      <c r="F37" s="354"/>
      <c r="G37" s="354"/>
      <c r="H37" s="354"/>
      <c r="I37" s="354"/>
      <c r="J37" s="354"/>
      <c r="K37" s="354"/>
    </row>
    <row r="38" spans="1:11" ht="18" customHeight="1">
      <c r="A38" s="350" t="s">
        <v>913</v>
      </c>
      <c r="B38" s="353" t="s">
        <v>886</v>
      </c>
      <c r="C38" s="354"/>
      <c r="D38" s="354"/>
      <c r="E38" s="354"/>
      <c r="F38" s="354"/>
      <c r="G38" s="354"/>
      <c r="H38" s="354"/>
      <c r="I38" s="354"/>
      <c r="J38" s="354"/>
      <c r="K38" s="354"/>
    </row>
    <row r="39" spans="1:11" ht="18" customHeight="1">
      <c r="A39" s="350" t="s">
        <v>914</v>
      </c>
      <c r="B39" s="353" t="s">
        <v>888</v>
      </c>
      <c r="C39" s="354"/>
      <c r="D39" s="354"/>
      <c r="E39" s="354"/>
      <c r="F39" s="354"/>
      <c r="G39" s="354"/>
      <c r="H39" s="354"/>
      <c r="I39" s="354"/>
      <c r="J39" s="354"/>
      <c r="K39" s="354"/>
    </row>
    <row r="40" spans="1:11" ht="18" customHeight="1">
      <c r="A40" s="350" t="s">
        <v>915</v>
      </c>
      <c r="B40" s="353" t="s">
        <v>890</v>
      </c>
      <c r="C40" s="354"/>
      <c r="D40" s="354"/>
      <c r="E40" s="354"/>
      <c r="F40" s="354"/>
      <c r="G40" s="354"/>
      <c r="H40" s="354"/>
      <c r="I40" s="354"/>
      <c r="J40" s="354"/>
      <c r="K40" s="354"/>
    </row>
    <row r="41" spans="1:11" ht="18" customHeight="1">
      <c r="A41"/>
      <c r="B41" s="351" t="s">
        <v>916</v>
      </c>
      <c r="C41" s="352"/>
      <c r="D41" s="352"/>
      <c r="E41" s="352"/>
      <c r="F41" s="352"/>
      <c r="G41" s="352"/>
      <c r="H41" s="352"/>
      <c r="I41" s="352"/>
      <c r="J41" s="352"/>
      <c r="K41" s="352"/>
    </row>
    <row r="42" spans="1:11" ht="18" customHeight="1">
      <c r="A42" s="350">
        <v>7</v>
      </c>
      <c r="B42" s="353" t="s">
        <v>882</v>
      </c>
      <c r="C42" s="354"/>
      <c r="D42" s="354"/>
      <c r="E42" s="354"/>
      <c r="F42" s="354"/>
      <c r="G42" s="354"/>
      <c r="H42" s="354"/>
      <c r="I42" s="354"/>
      <c r="J42" s="354"/>
      <c r="K42" s="354"/>
    </row>
    <row r="43" spans="1:11" ht="18" customHeight="1">
      <c r="A43" s="350" t="s">
        <v>917</v>
      </c>
      <c r="B43" s="353" t="s">
        <v>884</v>
      </c>
      <c r="C43" s="354"/>
      <c r="D43" s="354"/>
      <c r="E43" s="354"/>
      <c r="F43" s="354"/>
      <c r="G43" s="354"/>
      <c r="H43" s="354"/>
      <c r="I43" s="354"/>
      <c r="J43" s="354"/>
      <c r="K43" s="354"/>
    </row>
    <row r="44" spans="1:11" ht="18" customHeight="1">
      <c r="A44" s="350" t="s">
        <v>918</v>
      </c>
      <c r="B44" s="353" t="s">
        <v>886</v>
      </c>
      <c r="C44" s="354"/>
      <c r="D44" s="354"/>
      <c r="E44" s="354"/>
      <c r="F44" s="354"/>
      <c r="G44" s="354"/>
      <c r="H44" s="354"/>
      <c r="I44" s="354"/>
      <c r="J44" s="354"/>
      <c r="K44" s="354"/>
    </row>
    <row r="45" spans="1:11" ht="18" customHeight="1">
      <c r="A45" s="350" t="s">
        <v>919</v>
      </c>
      <c r="B45" s="353" t="s">
        <v>888</v>
      </c>
      <c r="C45" s="354"/>
      <c r="D45" s="354"/>
      <c r="E45" s="354"/>
      <c r="F45" s="354"/>
      <c r="G45" s="354"/>
      <c r="H45" s="354"/>
      <c r="I45" s="354"/>
      <c r="J45" s="354"/>
      <c r="K45" s="354"/>
    </row>
    <row r="46" spans="1:11" ht="18" customHeight="1">
      <c r="A46" s="350" t="s">
        <v>920</v>
      </c>
      <c r="B46" s="353" t="s">
        <v>890</v>
      </c>
      <c r="C46" s="354"/>
      <c r="D46" s="354"/>
      <c r="E46" s="354"/>
      <c r="F46" s="354"/>
      <c r="G46" s="354"/>
      <c r="H46" s="354"/>
      <c r="I46" s="354"/>
      <c r="J46" s="354"/>
      <c r="K46" s="354"/>
    </row>
    <row r="47" spans="1:11" ht="18" customHeight="1">
      <c r="A47"/>
      <c r="B47" s="351" t="s">
        <v>921</v>
      </c>
      <c r="C47" s="352"/>
      <c r="D47" s="352"/>
      <c r="E47" s="352"/>
      <c r="F47" s="352"/>
      <c r="G47" s="352"/>
      <c r="H47" s="352"/>
      <c r="I47" s="352"/>
      <c r="J47" s="352"/>
      <c r="K47" s="352"/>
    </row>
    <row r="48" spans="1:11" ht="18" customHeight="1">
      <c r="A48" s="350">
        <v>8</v>
      </c>
      <c r="B48" s="353" t="s">
        <v>882</v>
      </c>
      <c r="C48" s="354"/>
      <c r="D48" s="354"/>
      <c r="E48" s="354"/>
      <c r="F48" s="354"/>
      <c r="G48" s="354"/>
      <c r="H48" s="354"/>
      <c r="I48" s="354"/>
      <c r="J48" s="354"/>
      <c r="K48" s="354"/>
    </row>
    <row r="49" spans="1:11" ht="18" customHeight="1">
      <c r="A49" s="350" t="s">
        <v>922</v>
      </c>
      <c r="B49" s="353" t="s">
        <v>884</v>
      </c>
      <c r="C49" s="354"/>
      <c r="D49" s="354"/>
      <c r="E49" s="354"/>
      <c r="F49" s="354"/>
      <c r="G49" s="354"/>
      <c r="H49" s="354"/>
      <c r="I49" s="354"/>
      <c r="J49" s="354"/>
      <c r="K49" s="354"/>
    </row>
    <row r="50" spans="1:11" ht="18" customHeight="1">
      <c r="A50" s="350" t="s">
        <v>923</v>
      </c>
      <c r="B50" s="353" t="s">
        <v>886</v>
      </c>
      <c r="C50" s="354"/>
      <c r="D50" s="354"/>
      <c r="E50" s="354"/>
      <c r="F50" s="354"/>
      <c r="G50" s="354"/>
      <c r="H50" s="354"/>
      <c r="I50" s="354"/>
      <c r="J50" s="354"/>
      <c r="K50" s="354"/>
    </row>
    <row r="51" spans="1:11" ht="18" customHeight="1">
      <c r="A51" s="350" t="s">
        <v>924</v>
      </c>
      <c r="B51" s="353" t="s">
        <v>888</v>
      </c>
      <c r="C51" s="354"/>
      <c r="D51" s="354"/>
      <c r="E51" s="354"/>
      <c r="F51" s="354"/>
      <c r="G51" s="354"/>
      <c r="H51" s="354"/>
      <c r="I51" s="354"/>
      <c r="J51" s="354"/>
      <c r="K51" s="354"/>
    </row>
    <row r="52" spans="1:11" ht="18" customHeight="1">
      <c r="A52" s="350" t="s">
        <v>925</v>
      </c>
      <c r="B52" s="353" t="s">
        <v>890</v>
      </c>
      <c r="C52" s="354"/>
      <c r="D52" s="354"/>
      <c r="E52" s="354"/>
      <c r="F52" s="354"/>
      <c r="G52" s="354"/>
      <c r="H52" s="354"/>
      <c r="I52" s="354"/>
      <c r="J52" s="354"/>
      <c r="K52" s="354"/>
    </row>
    <row r="53" spans="1:11" ht="18" customHeight="1">
      <c r="A53"/>
      <c r="B53" s="351" t="s">
        <v>926</v>
      </c>
      <c r="C53" s="352"/>
      <c r="D53" s="352"/>
      <c r="E53" s="352"/>
      <c r="F53" s="352"/>
      <c r="G53" s="352"/>
      <c r="H53" s="352"/>
      <c r="I53" s="352"/>
      <c r="J53" s="352"/>
      <c r="K53" s="352"/>
    </row>
    <row r="54" spans="1:11" ht="18" customHeight="1">
      <c r="A54" s="350">
        <v>9</v>
      </c>
      <c r="B54" s="353" t="s">
        <v>882</v>
      </c>
      <c r="C54" s="354"/>
      <c r="D54" s="354"/>
      <c r="E54" s="354"/>
      <c r="F54" s="354"/>
      <c r="G54" s="354"/>
      <c r="H54" s="354"/>
      <c r="I54" s="354"/>
      <c r="J54" s="354"/>
      <c r="K54" s="354"/>
    </row>
    <row r="55" spans="1:11" ht="18" customHeight="1">
      <c r="A55" s="350" t="s">
        <v>927</v>
      </c>
      <c r="B55" s="353" t="s">
        <v>884</v>
      </c>
      <c r="C55" s="354"/>
      <c r="D55" s="354"/>
      <c r="E55" s="354"/>
      <c r="F55" s="354"/>
      <c r="G55" s="354"/>
      <c r="H55" s="354"/>
      <c r="I55" s="354"/>
      <c r="J55" s="354"/>
      <c r="K55" s="354"/>
    </row>
    <row r="56" spans="1:11" ht="18" customHeight="1">
      <c r="A56" s="350" t="s">
        <v>928</v>
      </c>
      <c r="B56" s="353" t="s">
        <v>886</v>
      </c>
      <c r="C56" s="354"/>
      <c r="D56" s="354"/>
      <c r="E56" s="354"/>
      <c r="F56" s="354"/>
      <c r="G56" s="354"/>
      <c r="H56" s="354"/>
      <c r="I56" s="354"/>
      <c r="J56" s="354"/>
      <c r="K56" s="354"/>
    </row>
    <row r="57" spans="1:11" ht="18" customHeight="1">
      <c r="A57" s="350" t="s">
        <v>929</v>
      </c>
      <c r="B57" s="353" t="s">
        <v>888</v>
      </c>
      <c r="C57" s="354"/>
      <c r="D57" s="354"/>
      <c r="E57" s="354"/>
      <c r="F57" s="354"/>
      <c r="G57" s="354"/>
      <c r="H57" s="354"/>
      <c r="I57" s="354"/>
      <c r="J57" s="354"/>
      <c r="K57" s="354"/>
    </row>
    <row r="58" spans="1:11" ht="18" customHeight="1">
      <c r="A58" s="350" t="s">
        <v>930</v>
      </c>
      <c r="B58" s="353" t="s">
        <v>890</v>
      </c>
      <c r="C58" s="354"/>
      <c r="D58" s="354"/>
      <c r="E58" s="354"/>
      <c r="F58" s="354"/>
      <c r="G58" s="354"/>
      <c r="H58" s="354"/>
      <c r="I58" s="354"/>
      <c r="J58" s="354"/>
      <c r="K58" s="354"/>
    </row>
    <row r="59" spans="1:11" ht="18" customHeight="1">
      <c r="A59"/>
      <c r="B59" s="351" t="s">
        <v>931</v>
      </c>
      <c r="C59" s="352"/>
      <c r="D59" s="352"/>
      <c r="E59" s="352"/>
      <c r="F59" s="352"/>
      <c r="G59" s="352"/>
      <c r="H59" s="352"/>
      <c r="I59" s="352"/>
      <c r="J59" s="352"/>
      <c r="K59" s="352"/>
    </row>
    <row r="60" spans="1:11" ht="18" customHeight="1">
      <c r="A60" s="350">
        <v>10</v>
      </c>
      <c r="B60" s="353" t="s">
        <v>882</v>
      </c>
      <c r="C60" s="354"/>
      <c r="D60" s="354"/>
      <c r="E60" s="354"/>
      <c r="F60" s="354"/>
      <c r="G60" s="354"/>
      <c r="H60" s="354"/>
      <c r="I60" s="354"/>
      <c r="J60" s="354"/>
      <c r="K60" s="354"/>
    </row>
    <row r="61" spans="1:11" ht="18" customHeight="1">
      <c r="A61" s="350" t="s">
        <v>932</v>
      </c>
      <c r="B61" s="353" t="s">
        <v>884</v>
      </c>
      <c r="C61" s="354"/>
      <c r="D61" s="354"/>
      <c r="E61" s="354"/>
      <c r="F61" s="354"/>
      <c r="G61" s="354"/>
      <c r="H61" s="354"/>
      <c r="I61" s="354"/>
      <c r="J61" s="354"/>
      <c r="K61" s="354"/>
    </row>
    <row r="62" spans="1:11" ht="18" customHeight="1">
      <c r="A62" s="350" t="s">
        <v>933</v>
      </c>
      <c r="B62" s="353" t="s">
        <v>886</v>
      </c>
      <c r="C62" s="354"/>
      <c r="D62" s="354"/>
      <c r="E62" s="354"/>
      <c r="F62" s="354"/>
      <c r="G62" s="354"/>
      <c r="H62" s="354"/>
      <c r="I62" s="354"/>
      <c r="J62" s="354"/>
      <c r="K62" s="354"/>
    </row>
    <row r="63" spans="1:11" ht="18" customHeight="1">
      <c r="A63" s="350" t="s">
        <v>934</v>
      </c>
      <c r="B63" s="353" t="s">
        <v>888</v>
      </c>
      <c r="C63" s="354"/>
      <c r="D63" s="354"/>
      <c r="E63" s="354"/>
      <c r="F63" s="354"/>
      <c r="G63" s="354"/>
      <c r="H63" s="354"/>
      <c r="I63" s="354"/>
      <c r="J63" s="354"/>
      <c r="K63" s="354"/>
    </row>
    <row r="64" spans="1:11" ht="18" customHeight="1">
      <c r="A64" s="350" t="s">
        <v>935</v>
      </c>
      <c r="B64" s="353" t="s">
        <v>890</v>
      </c>
      <c r="C64" s="354"/>
      <c r="D64" s="354"/>
      <c r="E64" s="354"/>
      <c r="F64" s="354"/>
      <c r="G64" s="354"/>
      <c r="H64" s="354"/>
      <c r="I64" s="354"/>
      <c r="J64" s="354"/>
      <c r="K64" s="354"/>
    </row>
    <row r="65" spans="1:11" ht="18" customHeight="1">
      <c r="A65"/>
      <c r="B65" s="351" t="s">
        <v>936</v>
      </c>
      <c r="C65" s="352"/>
      <c r="D65" s="352"/>
      <c r="E65" s="352"/>
      <c r="F65" s="352"/>
      <c r="G65" s="352"/>
      <c r="H65" s="352"/>
      <c r="I65" s="352"/>
      <c r="J65" s="352"/>
      <c r="K65" s="352"/>
    </row>
    <row r="66" spans="1:11" ht="18" customHeight="1">
      <c r="A66" s="350">
        <v>11</v>
      </c>
      <c r="B66" s="353" t="s">
        <v>882</v>
      </c>
      <c r="C66" s="354"/>
      <c r="D66" s="354"/>
      <c r="E66" s="354"/>
      <c r="F66" s="354"/>
      <c r="G66" s="354"/>
      <c r="H66" s="354"/>
      <c r="I66" s="354"/>
      <c r="J66" s="354"/>
      <c r="K66" s="354"/>
    </row>
    <row r="67" spans="1:11" ht="18" customHeight="1">
      <c r="A67" s="350" t="s">
        <v>937</v>
      </c>
      <c r="B67" s="353" t="s">
        <v>884</v>
      </c>
      <c r="C67" s="354"/>
      <c r="D67" s="354"/>
      <c r="E67" s="354"/>
      <c r="F67" s="354"/>
      <c r="G67" s="354"/>
      <c r="H67" s="354"/>
      <c r="I67" s="354"/>
      <c r="J67" s="354"/>
      <c r="K67" s="354"/>
    </row>
    <row r="68" spans="1:11" ht="18" customHeight="1">
      <c r="A68" s="350" t="s">
        <v>938</v>
      </c>
      <c r="B68" s="353" t="s">
        <v>886</v>
      </c>
      <c r="C68" s="354"/>
      <c r="D68" s="354"/>
      <c r="E68" s="354"/>
      <c r="F68" s="354"/>
      <c r="G68" s="354"/>
      <c r="H68" s="354"/>
      <c r="I68" s="354"/>
      <c r="J68" s="354"/>
      <c r="K68" s="354"/>
    </row>
    <row r="69" spans="1:11" ht="18" customHeight="1">
      <c r="A69" s="350" t="s">
        <v>939</v>
      </c>
      <c r="B69" s="353" t="s">
        <v>888</v>
      </c>
      <c r="C69" s="354"/>
      <c r="D69" s="354"/>
      <c r="E69" s="354"/>
      <c r="F69" s="354"/>
      <c r="G69" s="354"/>
      <c r="H69" s="354"/>
      <c r="I69" s="354"/>
      <c r="J69" s="354"/>
      <c r="K69" s="354"/>
    </row>
    <row r="70" spans="1:11" ht="18" customHeight="1">
      <c r="A70" s="350" t="s">
        <v>940</v>
      </c>
      <c r="B70" s="353" t="s">
        <v>890</v>
      </c>
      <c r="C70" s="354"/>
      <c r="D70" s="354"/>
      <c r="E70" s="354"/>
      <c r="F70" s="354"/>
      <c r="G70" s="354"/>
      <c r="H70" s="354"/>
      <c r="I70" s="354"/>
      <c r="J70" s="354"/>
      <c r="K70" s="354"/>
    </row>
    <row r="71" spans="1:11" ht="18" customHeight="1">
      <c r="A71"/>
      <c r="B71" s="351" t="s">
        <v>941</v>
      </c>
      <c r="C71" s="352"/>
      <c r="D71" s="352"/>
      <c r="E71" s="352"/>
      <c r="F71" s="352"/>
      <c r="G71" s="352"/>
      <c r="H71" s="352"/>
      <c r="I71" s="352"/>
      <c r="J71" s="352"/>
      <c r="K71" s="352"/>
    </row>
    <row r="72" spans="1:11" ht="18" customHeight="1">
      <c r="A72" s="350">
        <v>12</v>
      </c>
      <c r="B72" s="353" t="s">
        <v>882</v>
      </c>
      <c r="C72" s="354"/>
      <c r="D72" s="354"/>
      <c r="E72" s="354"/>
      <c r="F72" s="354"/>
      <c r="G72" s="354"/>
      <c r="H72" s="354"/>
      <c r="I72" s="354"/>
      <c r="J72" s="354"/>
      <c r="K72" s="354"/>
    </row>
    <row r="73" spans="1:11" ht="18" customHeight="1">
      <c r="A73" s="350" t="s">
        <v>942</v>
      </c>
      <c r="B73" s="353" t="s">
        <v>884</v>
      </c>
      <c r="C73" s="354"/>
      <c r="D73" s="354"/>
      <c r="E73" s="354"/>
      <c r="F73" s="354"/>
      <c r="G73" s="354"/>
      <c r="H73" s="354"/>
      <c r="I73" s="354"/>
      <c r="J73" s="354"/>
      <c r="K73" s="354"/>
    </row>
    <row r="74" spans="1:11" ht="18" customHeight="1">
      <c r="A74" s="350" t="s">
        <v>943</v>
      </c>
      <c r="B74" s="353" t="s">
        <v>886</v>
      </c>
      <c r="C74" s="354"/>
      <c r="D74" s="354"/>
      <c r="E74" s="354"/>
      <c r="F74" s="354"/>
      <c r="G74" s="354"/>
      <c r="H74" s="354"/>
      <c r="I74" s="354"/>
      <c r="J74" s="354"/>
      <c r="K74" s="354"/>
    </row>
    <row r="75" spans="1:11" ht="18" customHeight="1">
      <c r="A75" s="350" t="s">
        <v>944</v>
      </c>
      <c r="B75" s="353" t="s">
        <v>888</v>
      </c>
      <c r="C75" s="354"/>
      <c r="D75" s="354"/>
      <c r="E75" s="354"/>
      <c r="F75" s="354"/>
      <c r="G75" s="354"/>
      <c r="H75" s="354"/>
      <c r="I75" s="354"/>
      <c r="J75" s="354"/>
      <c r="K75" s="354"/>
    </row>
    <row r="76" spans="1:11" ht="18" customHeight="1">
      <c r="A76" s="350" t="s">
        <v>945</v>
      </c>
      <c r="B76" s="353" t="s">
        <v>890</v>
      </c>
      <c r="C76" s="354"/>
      <c r="D76" s="354"/>
      <c r="E76" s="354"/>
      <c r="F76" s="354"/>
      <c r="G76" s="354"/>
      <c r="H76" s="354"/>
      <c r="I76" s="354"/>
      <c r="J76" s="354"/>
      <c r="K76" s="354"/>
    </row>
    <row r="77" spans="1:11" ht="18" customHeight="1">
      <c r="A77"/>
      <c r="B77" s="351" t="s">
        <v>946</v>
      </c>
      <c r="C77" s="352"/>
      <c r="D77" s="352"/>
      <c r="E77" s="352"/>
      <c r="F77" s="352"/>
      <c r="G77" s="352"/>
      <c r="H77" s="352"/>
      <c r="I77" s="352"/>
      <c r="J77" s="352"/>
      <c r="K77" s="352"/>
    </row>
    <row r="78" spans="1:11" ht="18" customHeight="1">
      <c r="A78" s="350">
        <v>13</v>
      </c>
      <c r="B78" s="353" t="s">
        <v>882</v>
      </c>
      <c r="C78" s="354"/>
      <c r="D78" s="354"/>
      <c r="E78" s="354"/>
      <c r="F78" s="354"/>
      <c r="G78" s="354"/>
      <c r="H78" s="354"/>
      <c r="I78" s="354"/>
      <c r="J78" s="354"/>
      <c r="K78" s="354"/>
    </row>
    <row r="79" spans="1:11" ht="18" customHeight="1">
      <c r="A79" s="350" t="s">
        <v>947</v>
      </c>
      <c r="B79" s="353" t="s">
        <v>884</v>
      </c>
      <c r="C79" s="354"/>
      <c r="D79" s="354"/>
      <c r="E79" s="354"/>
      <c r="F79" s="354"/>
      <c r="G79" s="354"/>
      <c r="H79" s="354"/>
      <c r="I79" s="354"/>
      <c r="J79" s="354"/>
      <c r="K79" s="354"/>
    </row>
    <row r="80" spans="1:11" ht="18" customHeight="1">
      <c r="A80" s="350" t="s">
        <v>948</v>
      </c>
      <c r="B80" s="353" t="s">
        <v>886</v>
      </c>
      <c r="C80" s="354"/>
      <c r="D80" s="354"/>
      <c r="E80" s="354"/>
      <c r="F80" s="354"/>
      <c r="G80" s="354"/>
      <c r="H80" s="354"/>
      <c r="I80" s="354"/>
      <c r="J80" s="354"/>
      <c r="K80" s="354"/>
    </row>
    <row r="81" spans="1:11" ht="18" customHeight="1">
      <c r="A81" s="350" t="s">
        <v>949</v>
      </c>
      <c r="B81" s="353" t="s">
        <v>888</v>
      </c>
      <c r="C81" s="354"/>
      <c r="D81" s="354"/>
      <c r="E81" s="354"/>
      <c r="F81" s="354"/>
      <c r="G81" s="354"/>
      <c r="H81" s="354"/>
      <c r="I81" s="354"/>
      <c r="J81" s="354"/>
      <c r="K81" s="354"/>
    </row>
    <row r="82" spans="1:11" ht="18" customHeight="1">
      <c r="A82" s="350" t="s">
        <v>950</v>
      </c>
      <c r="B82" s="353" t="s">
        <v>890</v>
      </c>
      <c r="C82" s="354"/>
      <c r="D82" s="354"/>
      <c r="E82" s="354"/>
      <c r="F82" s="354"/>
      <c r="G82" s="354"/>
      <c r="H82" s="354"/>
      <c r="I82" s="354"/>
      <c r="J82" s="354"/>
      <c r="K82" s="354"/>
    </row>
    <row r="83" spans="1:11" ht="18" customHeight="1">
      <c r="A83"/>
      <c r="B83" s="351" t="s">
        <v>951</v>
      </c>
      <c r="C83" s="352"/>
      <c r="D83" s="352"/>
      <c r="E83" s="352"/>
      <c r="F83" s="352"/>
      <c r="G83" s="352"/>
      <c r="H83" s="352"/>
      <c r="I83" s="352"/>
      <c r="J83" s="352"/>
      <c r="K83" s="352"/>
    </row>
    <row r="84" spans="1:11" ht="18" customHeight="1">
      <c r="A84" s="350">
        <v>14</v>
      </c>
      <c r="B84" s="353" t="s">
        <v>882</v>
      </c>
      <c r="C84" s="354"/>
      <c r="D84" s="354"/>
      <c r="E84" s="354"/>
      <c r="F84" s="354"/>
      <c r="G84" s="354"/>
      <c r="H84" s="354"/>
      <c r="I84" s="354"/>
      <c r="J84" s="354"/>
      <c r="K84" s="354"/>
    </row>
    <row r="85" spans="1:11" ht="18" customHeight="1">
      <c r="A85" s="350" t="s">
        <v>952</v>
      </c>
      <c r="B85" s="353" t="s">
        <v>884</v>
      </c>
      <c r="C85" s="354"/>
      <c r="D85" s="354"/>
      <c r="E85" s="354"/>
      <c r="F85" s="354"/>
      <c r="G85" s="354"/>
      <c r="H85" s="354"/>
      <c r="I85" s="354"/>
      <c r="J85" s="354"/>
      <c r="K85" s="354"/>
    </row>
    <row r="86" spans="1:11" ht="18" customHeight="1">
      <c r="A86" s="350" t="s">
        <v>953</v>
      </c>
      <c r="B86" s="353" t="s">
        <v>886</v>
      </c>
      <c r="C86" s="354"/>
      <c r="D86" s="354"/>
      <c r="E86" s="354"/>
      <c r="F86" s="354"/>
      <c r="G86" s="354"/>
      <c r="H86" s="354"/>
      <c r="I86" s="354"/>
      <c r="J86" s="354"/>
      <c r="K86" s="354"/>
    </row>
    <row r="87" spans="1:11" ht="18" customHeight="1">
      <c r="A87" s="350" t="s">
        <v>954</v>
      </c>
      <c r="B87" s="353" t="s">
        <v>888</v>
      </c>
      <c r="C87" s="354"/>
      <c r="D87" s="354"/>
      <c r="E87" s="354"/>
      <c r="F87" s="354"/>
      <c r="G87" s="354"/>
      <c r="H87" s="354"/>
      <c r="I87" s="354"/>
      <c r="J87" s="354"/>
      <c r="K87" s="354"/>
    </row>
    <row r="88" spans="1:11" ht="18" customHeight="1">
      <c r="A88" s="350" t="s">
        <v>955</v>
      </c>
      <c r="B88" s="353" t="s">
        <v>890</v>
      </c>
      <c r="C88" s="354"/>
      <c r="D88" s="354"/>
      <c r="E88" s="354"/>
      <c r="F88" s="354"/>
      <c r="G88" s="354"/>
      <c r="H88" s="354"/>
      <c r="I88" s="354"/>
      <c r="J88" s="354"/>
      <c r="K88" s="354"/>
    </row>
    <row r="89" spans="1:11" ht="18" customHeight="1">
      <c r="A89"/>
      <c r="B89" s="351" t="s">
        <v>956</v>
      </c>
      <c r="C89" s="352"/>
      <c r="D89" s="352"/>
      <c r="E89" s="352"/>
      <c r="F89" s="352"/>
      <c r="G89" s="352"/>
      <c r="H89" s="352"/>
      <c r="I89" s="352"/>
      <c r="J89" s="352"/>
      <c r="K89" s="352"/>
    </row>
    <row r="90" spans="1:11" ht="18" customHeight="1">
      <c r="A90" s="350">
        <v>15</v>
      </c>
      <c r="B90" s="353" t="s">
        <v>882</v>
      </c>
      <c r="C90" s="354"/>
      <c r="D90" s="354"/>
      <c r="E90" s="354"/>
      <c r="F90" s="354"/>
      <c r="G90" s="354"/>
      <c r="H90" s="354"/>
      <c r="I90" s="354"/>
      <c r="J90" s="354"/>
      <c r="K90" s="354"/>
    </row>
    <row r="91" spans="1:11" ht="18" customHeight="1">
      <c r="A91" s="350" t="s">
        <v>957</v>
      </c>
      <c r="B91" s="353" t="s">
        <v>884</v>
      </c>
      <c r="C91" s="354"/>
      <c r="D91" s="354"/>
      <c r="E91" s="354"/>
      <c r="F91" s="354"/>
      <c r="G91" s="354"/>
      <c r="H91" s="354"/>
      <c r="I91" s="354"/>
      <c r="J91" s="354"/>
      <c r="K91" s="354"/>
    </row>
    <row r="92" spans="1:11" ht="18" customHeight="1">
      <c r="A92" s="350" t="s">
        <v>958</v>
      </c>
      <c r="B92" s="353" t="s">
        <v>886</v>
      </c>
      <c r="C92" s="354"/>
      <c r="D92" s="354"/>
      <c r="E92" s="354"/>
      <c r="F92" s="354"/>
      <c r="G92" s="354"/>
      <c r="H92" s="354"/>
      <c r="I92" s="354"/>
      <c r="J92" s="354"/>
      <c r="K92" s="354"/>
    </row>
    <row r="93" spans="1:11" ht="18" customHeight="1">
      <c r="A93" s="350" t="s">
        <v>959</v>
      </c>
      <c r="B93" s="353" t="s">
        <v>888</v>
      </c>
      <c r="C93" s="354"/>
      <c r="D93" s="354"/>
      <c r="E93" s="354"/>
      <c r="F93" s="354"/>
      <c r="G93" s="354"/>
      <c r="H93" s="354"/>
      <c r="I93" s="354"/>
      <c r="J93" s="354"/>
      <c r="K93" s="354"/>
    </row>
    <row r="94" spans="1:11" ht="18" customHeight="1">
      <c r="A94" s="350" t="s">
        <v>960</v>
      </c>
      <c r="B94" s="353" t="s">
        <v>890</v>
      </c>
      <c r="C94" s="354"/>
      <c r="D94" s="354"/>
      <c r="E94" s="354"/>
      <c r="F94" s="354"/>
      <c r="G94" s="354"/>
      <c r="H94" s="354"/>
      <c r="I94" s="354"/>
      <c r="J94" s="354"/>
      <c r="K94" s="354"/>
    </row>
  </sheetData>
  <protectedRanges>
    <protectedRange sqref="C6:K10 C12:K16 C18:K22 C24:K28 C30:K34 C36:K40 C42:K46 C48:K52 C54:K58 C60:K64 C66:K70 C72:K76 C78:K82 C84:K88 C90:K94" name="Retail Balance Worksheet"/>
  </protectedRanges>
  <mergeCells count="2">
    <mergeCell ref="B1:K1"/>
    <mergeCell ref="C3:K3"/>
  </mergeCells>
  <phoneticPr fontId="34" type="noConversion"/>
  <printOptions horizontalCentered="1"/>
  <pageMargins left="0.7" right="0.7" top="0.75" bottom="0.5" header="0.3" footer="0.3"/>
  <pageSetup scale="43"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K24"/>
  <sheetViews>
    <sheetView topLeftCell="A22" workbookViewId="0">
      <selection activeCell="C17" sqref="C17"/>
    </sheetView>
  </sheetViews>
  <sheetFormatPr defaultRowHeight="15"/>
  <cols>
    <col min="2" max="2" width="46.7109375" customWidth="1"/>
    <col min="3" max="11" width="14" customWidth="1"/>
  </cols>
  <sheetData>
    <row r="1" spans="1:11" ht="18" customHeight="1">
      <c r="B1" s="571" t="str">
        <f ca="1">'Summary Submission Cover Sheet'!$D$15&amp;" "&amp;"Retail Loss Projections Submission Worksheet: "&amp;'Summary Submission Cover Sheet'!$D$12&amp;" in "&amp;'Summary Submission Cover Sheet'!B20</f>
        <v>Bank Retail Loss Projections Submission Worksheet:  in Baseline</v>
      </c>
      <c r="C1" s="571"/>
      <c r="D1" s="571"/>
      <c r="E1" s="571"/>
      <c r="F1" s="571"/>
      <c r="G1" s="571"/>
      <c r="H1" s="571"/>
      <c r="I1" s="571"/>
      <c r="J1" s="571"/>
      <c r="K1" s="571"/>
    </row>
    <row r="2" spans="1:11" ht="18" customHeight="1">
      <c r="B2" s="348"/>
      <c r="C2" s="348"/>
      <c r="D2" s="348"/>
      <c r="E2" s="348"/>
      <c r="F2" s="348"/>
      <c r="G2" s="348"/>
      <c r="H2" s="348"/>
      <c r="I2" s="348"/>
      <c r="J2" s="348"/>
      <c r="K2" s="348"/>
    </row>
    <row r="3" spans="1:11" ht="15.75" customHeight="1">
      <c r="B3" s="356" t="s">
        <v>961</v>
      </c>
      <c r="C3" s="588" t="s">
        <v>183</v>
      </c>
      <c r="D3" s="588"/>
      <c r="E3" s="588"/>
      <c r="F3" s="588"/>
      <c r="G3" s="588"/>
      <c r="H3" s="588"/>
      <c r="I3" s="588"/>
      <c r="J3" s="588"/>
      <c r="K3" s="588"/>
    </row>
    <row r="4" spans="1:11" ht="15.75" thickBot="1">
      <c r="A4" s="357" t="s">
        <v>185</v>
      </c>
      <c r="B4" s="358"/>
      <c r="C4" s="14" t="s">
        <v>188</v>
      </c>
      <c r="D4" s="14" t="s">
        <v>189</v>
      </c>
      <c r="E4" s="14" t="s">
        <v>190</v>
      </c>
      <c r="F4" s="14" t="s">
        <v>191</v>
      </c>
      <c r="G4" s="14" t="s">
        <v>192</v>
      </c>
      <c r="H4" s="14" t="s">
        <v>669</v>
      </c>
      <c r="I4" s="14" t="s">
        <v>670</v>
      </c>
      <c r="J4" s="14" t="s">
        <v>671</v>
      </c>
      <c r="K4" s="14" t="s">
        <v>672</v>
      </c>
    </row>
    <row r="5" spans="1:11" ht="15.75" thickTop="1">
      <c r="A5" s="357">
        <v>1</v>
      </c>
      <c r="B5" s="359" t="s">
        <v>342</v>
      </c>
      <c r="C5" s="352">
        <f>SUM(C6:C7)</f>
        <v>0</v>
      </c>
      <c r="D5" s="352">
        <f t="shared" ref="D5:K5" si="0">SUM(D6:D7)</f>
        <v>0</v>
      </c>
      <c r="E5" s="352">
        <f t="shared" si="0"/>
        <v>0</v>
      </c>
      <c r="F5" s="352">
        <f t="shared" si="0"/>
        <v>0</v>
      </c>
      <c r="G5" s="352">
        <f t="shared" si="0"/>
        <v>0</v>
      </c>
      <c r="H5" s="352">
        <f t="shared" si="0"/>
        <v>0</v>
      </c>
      <c r="I5" s="352">
        <f t="shared" si="0"/>
        <v>0</v>
      </c>
      <c r="J5" s="352">
        <f t="shared" si="0"/>
        <v>0</v>
      </c>
      <c r="K5" s="352">
        <f t="shared" si="0"/>
        <v>0</v>
      </c>
    </row>
    <row r="6" spans="1:11" ht="18" customHeight="1">
      <c r="A6" s="357">
        <f>A5+1</f>
        <v>2</v>
      </c>
      <c r="B6" s="360" t="s">
        <v>881</v>
      </c>
      <c r="C6" s="354"/>
      <c r="D6" s="354"/>
      <c r="E6" s="354"/>
      <c r="F6" s="354"/>
      <c r="G6" s="354"/>
      <c r="H6" s="354"/>
      <c r="I6" s="354"/>
      <c r="J6" s="354"/>
      <c r="K6" s="354"/>
    </row>
    <row r="7" spans="1:11" ht="18" customHeight="1">
      <c r="A7" s="357">
        <f t="shared" ref="A7:A24" si="1">A6+1</f>
        <v>3</v>
      </c>
      <c r="B7" s="353" t="s">
        <v>891</v>
      </c>
      <c r="C7" s="354"/>
      <c r="D7" s="354"/>
      <c r="E7" s="354"/>
      <c r="F7" s="354"/>
      <c r="G7" s="354"/>
      <c r="H7" s="354"/>
      <c r="I7" s="354"/>
      <c r="J7" s="354"/>
      <c r="K7" s="354"/>
    </row>
    <row r="8" spans="1:11" ht="18" customHeight="1">
      <c r="A8" s="357">
        <f t="shared" si="1"/>
        <v>4</v>
      </c>
      <c r="B8" s="359" t="s">
        <v>344</v>
      </c>
      <c r="C8" s="352">
        <f>SUM(C9:C10)</f>
        <v>0</v>
      </c>
      <c r="D8" s="352">
        <f t="shared" ref="D8:K8" si="2">SUM(D9:D10)</f>
        <v>0</v>
      </c>
      <c r="E8" s="352">
        <f t="shared" si="2"/>
        <v>0</v>
      </c>
      <c r="F8" s="352">
        <f t="shared" si="2"/>
        <v>0</v>
      </c>
      <c r="G8" s="352">
        <f t="shared" si="2"/>
        <v>0</v>
      </c>
      <c r="H8" s="352">
        <f t="shared" si="2"/>
        <v>0</v>
      </c>
      <c r="I8" s="352">
        <f t="shared" si="2"/>
        <v>0</v>
      </c>
      <c r="J8" s="352">
        <f t="shared" si="2"/>
        <v>0</v>
      </c>
      <c r="K8" s="352">
        <f t="shared" si="2"/>
        <v>0</v>
      </c>
    </row>
    <row r="9" spans="1:11" ht="18" customHeight="1">
      <c r="A9" s="357">
        <f t="shared" si="1"/>
        <v>5</v>
      </c>
      <c r="B9" s="361" t="s">
        <v>896</v>
      </c>
      <c r="C9" s="354"/>
      <c r="D9" s="354"/>
      <c r="E9" s="354"/>
      <c r="F9" s="354"/>
      <c r="G9" s="354"/>
      <c r="H9" s="354"/>
      <c r="I9" s="354"/>
      <c r="J9" s="354"/>
      <c r="K9" s="354"/>
    </row>
    <row r="10" spans="1:11" ht="18" customHeight="1">
      <c r="A10" s="357">
        <f t="shared" si="1"/>
        <v>6</v>
      </c>
      <c r="B10" s="360" t="s">
        <v>901</v>
      </c>
      <c r="C10" s="354"/>
      <c r="D10" s="354"/>
      <c r="E10" s="354"/>
      <c r="F10" s="354"/>
      <c r="G10" s="354"/>
      <c r="H10" s="354"/>
      <c r="I10" s="354"/>
      <c r="J10" s="354"/>
      <c r="K10" s="354"/>
    </row>
    <row r="11" spans="1:11" ht="18" customHeight="1">
      <c r="A11" s="357">
        <f t="shared" si="1"/>
        <v>7</v>
      </c>
      <c r="B11" s="359" t="s">
        <v>962</v>
      </c>
      <c r="C11" s="352">
        <f t="shared" ref="C11:K11" si="3">SUM(C12:C13)</f>
        <v>0</v>
      </c>
      <c r="D11" s="352">
        <f t="shared" si="3"/>
        <v>0</v>
      </c>
      <c r="E11" s="352">
        <f t="shared" si="3"/>
        <v>0</v>
      </c>
      <c r="F11" s="352">
        <f t="shared" si="3"/>
        <v>0</v>
      </c>
      <c r="G11" s="352">
        <f t="shared" si="3"/>
        <v>0</v>
      </c>
      <c r="H11" s="352">
        <f t="shared" si="3"/>
        <v>0</v>
      </c>
      <c r="I11" s="352">
        <f t="shared" si="3"/>
        <v>0</v>
      </c>
      <c r="J11" s="352">
        <f t="shared" si="3"/>
        <v>0</v>
      </c>
      <c r="K11" s="352">
        <f t="shared" si="3"/>
        <v>0</v>
      </c>
    </row>
    <row r="12" spans="1:11" ht="18" customHeight="1">
      <c r="A12" s="357">
        <f t="shared" si="1"/>
        <v>8</v>
      </c>
      <c r="B12" s="353" t="s">
        <v>906</v>
      </c>
      <c r="C12" s="354"/>
      <c r="D12" s="354"/>
      <c r="E12" s="354"/>
      <c r="F12" s="354"/>
      <c r="G12" s="354"/>
      <c r="H12" s="354"/>
      <c r="I12" s="354"/>
      <c r="J12" s="354"/>
      <c r="K12" s="354"/>
    </row>
    <row r="13" spans="1:11" ht="18" customHeight="1">
      <c r="A13" s="357">
        <f t="shared" si="1"/>
        <v>9</v>
      </c>
      <c r="B13" s="353" t="s">
        <v>963</v>
      </c>
      <c r="C13" s="354"/>
      <c r="D13" s="354" t="s">
        <v>431</v>
      </c>
      <c r="E13" s="354"/>
      <c r="F13" s="354"/>
      <c r="G13" s="354"/>
      <c r="H13" s="354"/>
      <c r="I13" s="354"/>
      <c r="J13" s="354"/>
      <c r="K13" s="354"/>
    </row>
    <row r="14" spans="1:11" ht="18" customHeight="1">
      <c r="A14" s="357">
        <f t="shared" si="1"/>
        <v>10</v>
      </c>
      <c r="B14" s="359" t="s">
        <v>207</v>
      </c>
      <c r="C14" s="352">
        <f t="shared" ref="C14:K14" si="4">SUM(C15:C16)</f>
        <v>0</v>
      </c>
      <c r="D14" s="352">
        <f t="shared" si="4"/>
        <v>0</v>
      </c>
      <c r="E14" s="352">
        <f t="shared" si="4"/>
        <v>0</v>
      </c>
      <c r="F14" s="352">
        <f t="shared" si="4"/>
        <v>0</v>
      </c>
      <c r="G14" s="352">
        <f t="shared" si="4"/>
        <v>0</v>
      </c>
      <c r="H14" s="352">
        <f t="shared" si="4"/>
        <v>0</v>
      </c>
      <c r="I14" s="352">
        <f t="shared" si="4"/>
        <v>0</v>
      </c>
      <c r="J14" s="352">
        <f t="shared" si="4"/>
        <v>0</v>
      </c>
      <c r="K14" s="352">
        <f t="shared" si="4"/>
        <v>0</v>
      </c>
    </row>
    <row r="15" spans="1:11" ht="18" customHeight="1">
      <c r="A15" s="357">
        <f t="shared" si="1"/>
        <v>11</v>
      </c>
      <c r="B15" s="360" t="s">
        <v>916</v>
      </c>
      <c r="C15" s="354"/>
      <c r="D15" s="354"/>
      <c r="E15" s="354"/>
      <c r="F15" s="354"/>
      <c r="G15" s="354"/>
      <c r="H15" s="354"/>
      <c r="I15" s="354"/>
      <c r="J15" s="354"/>
      <c r="K15" s="354"/>
    </row>
    <row r="16" spans="1:11" ht="18" customHeight="1">
      <c r="A16" s="357">
        <f t="shared" si="1"/>
        <v>12</v>
      </c>
      <c r="B16" s="360" t="s">
        <v>921</v>
      </c>
      <c r="C16" s="354"/>
      <c r="D16" s="354"/>
      <c r="E16" s="354"/>
      <c r="F16" s="354"/>
      <c r="G16" s="354"/>
      <c r="H16" s="354"/>
      <c r="I16" s="354"/>
      <c r="J16" s="354"/>
      <c r="K16" s="354"/>
    </row>
    <row r="17" spans="1:11" ht="18" customHeight="1">
      <c r="A17" s="357">
        <f t="shared" si="1"/>
        <v>13</v>
      </c>
      <c r="B17" s="359" t="s">
        <v>208</v>
      </c>
      <c r="C17" s="352">
        <f>SUM(C18:C24)</f>
        <v>0</v>
      </c>
      <c r="D17" s="352">
        <f t="shared" ref="D17:K17" si="5">SUM(D18:D24)</f>
        <v>0</v>
      </c>
      <c r="E17" s="352">
        <f t="shared" si="5"/>
        <v>0</v>
      </c>
      <c r="F17" s="352">
        <f t="shared" si="5"/>
        <v>0</v>
      </c>
      <c r="G17" s="352">
        <f t="shared" si="5"/>
        <v>0</v>
      </c>
      <c r="H17" s="352">
        <f t="shared" si="5"/>
        <v>0</v>
      </c>
      <c r="I17" s="352">
        <f t="shared" si="5"/>
        <v>0</v>
      </c>
      <c r="J17" s="352">
        <f t="shared" si="5"/>
        <v>0</v>
      </c>
      <c r="K17" s="352">
        <f t="shared" si="5"/>
        <v>0</v>
      </c>
    </row>
    <row r="18" spans="1:11" ht="18" customHeight="1">
      <c r="A18" s="357">
        <f t="shared" si="1"/>
        <v>14</v>
      </c>
      <c r="B18" s="360" t="s">
        <v>926</v>
      </c>
      <c r="C18" s="354"/>
      <c r="D18" s="354"/>
      <c r="E18" s="354"/>
      <c r="F18" s="354"/>
      <c r="G18" s="354"/>
      <c r="H18" s="354"/>
      <c r="I18" s="354"/>
      <c r="J18" s="354"/>
      <c r="K18" s="354"/>
    </row>
    <row r="19" spans="1:11" ht="18" customHeight="1">
      <c r="A19" s="357">
        <f t="shared" si="1"/>
        <v>15</v>
      </c>
      <c r="B19" s="360" t="s">
        <v>931</v>
      </c>
      <c r="C19" s="354"/>
      <c r="D19" s="354"/>
      <c r="E19" s="354"/>
      <c r="F19" s="354"/>
      <c r="G19" s="354"/>
      <c r="H19" s="354"/>
      <c r="I19" s="354"/>
      <c r="J19" s="354"/>
      <c r="K19" s="354"/>
    </row>
    <row r="20" spans="1:11" ht="18" customHeight="1">
      <c r="A20" s="357">
        <f t="shared" si="1"/>
        <v>16</v>
      </c>
      <c r="B20" s="360" t="s">
        <v>936</v>
      </c>
      <c r="C20" s="354"/>
      <c r="D20" s="354"/>
      <c r="E20" s="354"/>
      <c r="F20" s="354"/>
      <c r="G20" s="354"/>
      <c r="H20" s="354"/>
      <c r="I20" s="354"/>
      <c r="J20" s="354"/>
      <c r="K20" s="354"/>
    </row>
    <row r="21" spans="1:11" ht="18" customHeight="1">
      <c r="A21" s="357">
        <f t="shared" si="1"/>
        <v>17</v>
      </c>
      <c r="B21" s="360" t="s">
        <v>941</v>
      </c>
      <c r="C21" s="354"/>
      <c r="D21" s="354"/>
      <c r="E21" s="354"/>
      <c r="F21" s="354"/>
      <c r="G21" s="354"/>
      <c r="H21" s="354"/>
      <c r="I21" s="354"/>
      <c r="J21" s="354"/>
      <c r="K21" s="354"/>
    </row>
    <row r="22" spans="1:11" ht="18" customHeight="1">
      <c r="A22" s="357">
        <f t="shared" si="1"/>
        <v>18</v>
      </c>
      <c r="B22" s="360" t="s">
        <v>946</v>
      </c>
      <c r="C22" s="354"/>
      <c r="D22" s="354"/>
      <c r="E22" s="354"/>
      <c r="F22" s="354"/>
      <c r="G22" s="354"/>
      <c r="H22" s="354"/>
      <c r="I22" s="354"/>
      <c r="J22" s="354"/>
      <c r="K22" s="354"/>
    </row>
    <row r="23" spans="1:11" ht="18" customHeight="1">
      <c r="A23" s="357">
        <f t="shared" si="1"/>
        <v>19</v>
      </c>
      <c r="B23" s="360" t="s">
        <v>951</v>
      </c>
      <c r="C23" s="354"/>
      <c r="D23" s="354"/>
      <c r="E23" s="354"/>
      <c r="F23" s="354"/>
      <c r="G23" s="354"/>
      <c r="H23" s="354"/>
      <c r="I23" s="354"/>
      <c r="J23" s="354"/>
      <c r="K23" s="354"/>
    </row>
    <row r="24" spans="1:11" ht="18" customHeight="1">
      <c r="A24" s="357">
        <f t="shared" si="1"/>
        <v>20</v>
      </c>
      <c r="B24" s="360" t="s">
        <v>956</v>
      </c>
      <c r="C24" s="354"/>
      <c r="D24" s="354"/>
      <c r="E24" s="354"/>
      <c r="F24" s="354"/>
      <c r="G24" s="354"/>
      <c r="H24" s="354"/>
      <c r="I24" s="354"/>
      <c r="J24" s="354"/>
      <c r="K24" s="354"/>
    </row>
  </sheetData>
  <protectedRanges>
    <protectedRange sqref="C18:K24 C15:K16 C12:K13 C9:K10 C6:K7" name="Retail Loss Projections"/>
  </protectedRanges>
  <mergeCells count="2">
    <mergeCell ref="B1:K1"/>
    <mergeCell ref="C3:K3"/>
  </mergeCells>
  <phoneticPr fontId="34" type="noConversion"/>
  <printOptions horizontalCentered="1"/>
  <pageMargins left="0.45" right="0.45" top="0.75" bottom="0.75" header="0.3" footer="0.3"/>
  <pageSetup scale="70"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K113"/>
  <sheetViews>
    <sheetView topLeftCell="C112" workbookViewId="0">
      <selection activeCell="L2" sqref="L2"/>
    </sheetView>
  </sheetViews>
  <sheetFormatPr defaultRowHeight="15"/>
  <cols>
    <col min="1" max="1" width="56.7109375" customWidth="1"/>
    <col min="2" max="10" width="12.7109375" customWidth="1"/>
    <col min="11" max="11" width="16" bestFit="1" customWidth="1"/>
  </cols>
  <sheetData>
    <row r="1" spans="1:11" ht="15.75">
      <c r="A1" s="571" t="str">
        <f ca="1">'Summary Submission Cover Sheet'!$D$15&amp;" "&amp;"Mortgage Repurchase Submission Worksheet: "&amp;'Summary Submission Cover Sheet'!$D$12&amp;" in "&amp;'Summary Submission Cover Sheet'!B20</f>
        <v>Bank Mortgage Repurchase Submission Worksheet:  in Baseline</v>
      </c>
      <c r="B1" s="571"/>
      <c r="C1" s="571"/>
      <c r="D1" s="571"/>
      <c r="E1" s="571"/>
      <c r="F1" s="571"/>
      <c r="G1" s="571"/>
      <c r="H1" s="571"/>
      <c r="I1" s="571"/>
      <c r="J1" s="571"/>
      <c r="K1" s="571"/>
    </row>
    <row r="3" spans="1:11" ht="24" customHeight="1">
      <c r="A3" s="362" t="s">
        <v>964</v>
      </c>
    </row>
    <row r="4" spans="1:11">
      <c r="A4" s="589" t="s">
        <v>965</v>
      </c>
      <c r="B4" s="590" t="s">
        <v>998</v>
      </c>
      <c r="C4" s="590"/>
      <c r="D4" s="590"/>
      <c r="E4" s="590"/>
      <c r="F4" s="590"/>
      <c r="G4" s="590"/>
      <c r="H4" s="590"/>
      <c r="I4" s="590"/>
      <c r="J4" s="590"/>
    </row>
    <row r="5" spans="1:11">
      <c r="A5" s="589"/>
      <c r="B5" s="363">
        <v>2004</v>
      </c>
      <c r="C5" s="363">
        <v>2005</v>
      </c>
      <c r="D5" s="363">
        <v>2006</v>
      </c>
      <c r="E5" s="363">
        <v>2007</v>
      </c>
      <c r="F5" s="363">
        <v>2008</v>
      </c>
      <c r="G5" s="363">
        <v>2009</v>
      </c>
      <c r="H5" s="363">
        <v>2010</v>
      </c>
      <c r="I5" s="363" t="s">
        <v>158</v>
      </c>
      <c r="J5" s="363" t="s">
        <v>967</v>
      </c>
      <c r="K5" s="364" t="s">
        <v>968</v>
      </c>
    </row>
    <row r="6" spans="1:11" ht="15" customHeight="1">
      <c r="A6" s="365" t="s">
        <v>969</v>
      </c>
      <c r="B6" s="354"/>
      <c r="C6" s="354"/>
      <c r="D6" s="354"/>
      <c r="E6" s="354"/>
      <c r="F6" s="354"/>
      <c r="G6" s="354"/>
      <c r="H6" s="354"/>
      <c r="I6" s="354"/>
      <c r="J6" s="354"/>
      <c r="K6" s="354"/>
    </row>
    <row r="7" spans="1:11" ht="17.25" customHeight="1">
      <c r="A7" s="365" t="s">
        <v>970</v>
      </c>
      <c r="B7" s="354"/>
      <c r="C7" s="354"/>
      <c r="D7" s="354"/>
      <c r="E7" s="354"/>
      <c r="F7" s="354"/>
      <c r="G7" s="354"/>
      <c r="H7" s="354"/>
      <c r="I7" s="354"/>
      <c r="J7" s="354"/>
      <c r="K7" s="354"/>
    </row>
    <row r="8" spans="1:11" ht="15" customHeight="1">
      <c r="A8" s="365" t="s">
        <v>971</v>
      </c>
      <c r="B8" s="366"/>
      <c r="C8" s="366"/>
      <c r="D8" s="366"/>
      <c r="E8" s="366"/>
      <c r="F8" s="366"/>
      <c r="G8" s="366"/>
      <c r="H8" s="366"/>
      <c r="I8" s="366"/>
      <c r="J8" s="366"/>
      <c r="K8" s="366"/>
    </row>
    <row r="9" spans="1:11" ht="15" customHeight="1">
      <c r="A9" s="367" t="s">
        <v>972</v>
      </c>
      <c r="B9" s="354"/>
      <c r="C9" s="354"/>
      <c r="D9" s="354"/>
      <c r="E9" s="354"/>
      <c r="F9" s="354"/>
      <c r="G9" s="354"/>
      <c r="H9" s="354"/>
      <c r="I9" s="354"/>
      <c r="J9" s="354"/>
      <c r="K9" s="354"/>
    </row>
    <row r="10" spans="1:11" ht="15" customHeight="1">
      <c r="A10" s="367" t="s">
        <v>973</v>
      </c>
      <c r="B10" s="354"/>
      <c r="C10" s="354"/>
      <c r="D10" s="354"/>
      <c r="E10" s="354"/>
      <c r="F10" s="354"/>
      <c r="G10" s="354"/>
      <c r="H10" s="354"/>
      <c r="I10" s="354"/>
      <c r="J10" s="354"/>
      <c r="K10" s="354"/>
    </row>
    <row r="11" spans="1:11" ht="15" customHeight="1">
      <c r="A11" s="367" t="s">
        <v>974</v>
      </c>
      <c r="B11" s="354"/>
      <c r="C11" s="354"/>
      <c r="D11" s="354"/>
      <c r="E11" s="354"/>
      <c r="F11" s="354"/>
      <c r="G11" s="354"/>
      <c r="H11" s="354"/>
      <c r="I11" s="354"/>
      <c r="J11" s="354"/>
      <c r="K11" s="354"/>
    </row>
    <row r="12" spans="1:11" ht="15" customHeight="1">
      <c r="A12" s="367" t="s">
        <v>975</v>
      </c>
      <c r="B12" s="354"/>
      <c r="C12" s="354"/>
      <c r="D12" s="354"/>
      <c r="E12" s="354"/>
      <c r="F12" s="354"/>
      <c r="G12" s="354"/>
      <c r="H12" s="354"/>
      <c r="I12" s="354"/>
      <c r="J12" s="354"/>
      <c r="K12" s="354"/>
    </row>
    <row r="13" spans="1:11" ht="15" customHeight="1">
      <c r="A13" s="367" t="s">
        <v>976</v>
      </c>
      <c r="B13" s="354"/>
      <c r="C13" s="354"/>
      <c r="D13" s="354"/>
      <c r="E13" s="354"/>
      <c r="F13" s="354"/>
      <c r="G13" s="354"/>
      <c r="H13" s="354"/>
      <c r="I13" s="354"/>
      <c r="J13" s="354"/>
      <c r="K13" s="354"/>
    </row>
    <row r="14" spans="1:11" ht="15" customHeight="1">
      <c r="A14" s="365" t="s">
        <v>977</v>
      </c>
      <c r="B14" s="354"/>
      <c r="C14" s="354"/>
      <c r="D14" s="354"/>
      <c r="E14" s="354"/>
      <c r="F14" s="354"/>
      <c r="G14" s="354"/>
      <c r="H14" s="354"/>
      <c r="I14" s="354"/>
      <c r="J14" s="354"/>
      <c r="K14" s="354"/>
    </row>
    <row r="15" spans="1:11" ht="15" customHeight="1">
      <c r="A15" s="365" t="s">
        <v>978</v>
      </c>
      <c r="B15" s="354"/>
      <c r="C15" s="354"/>
      <c r="D15" s="354"/>
      <c r="E15" s="354"/>
      <c r="F15" s="354"/>
      <c r="G15" s="354"/>
      <c r="H15" s="354"/>
      <c r="I15" s="354"/>
      <c r="J15" s="354"/>
      <c r="K15" s="354"/>
    </row>
    <row r="16" spans="1:11" ht="15" customHeight="1">
      <c r="A16" s="365" t="s">
        <v>979</v>
      </c>
      <c r="B16" s="354"/>
      <c r="C16" s="354"/>
      <c r="D16" s="354"/>
      <c r="E16" s="354"/>
      <c r="F16" s="354"/>
      <c r="G16" s="354"/>
      <c r="H16" s="354"/>
      <c r="I16" s="354"/>
      <c r="J16" s="354"/>
      <c r="K16" s="354"/>
    </row>
    <row r="17" spans="1:11" ht="15" customHeight="1">
      <c r="A17" s="365" t="s">
        <v>980</v>
      </c>
      <c r="B17" s="354"/>
      <c r="C17" s="354"/>
      <c r="D17" s="354"/>
      <c r="E17" s="354"/>
      <c r="F17" s="354"/>
      <c r="G17" s="354"/>
      <c r="H17" s="354"/>
      <c r="I17" s="354"/>
      <c r="J17" s="354"/>
      <c r="K17" s="354"/>
    </row>
    <row r="18" spans="1:11" ht="15" customHeight="1">
      <c r="A18" s="365" t="s">
        <v>981</v>
      </c>
      <c r="B18" s="354"/>
      <c r="C18" s="354"/>
      <c r="D18" s="354"/>
      <c r="E18" s="354"/>
      <c r="F18" s="354"/>
      <c r="G18" s="354"/>
      <c r="H18" s="354"/>
      <c r="I18" s="354"/>
      <c r="J18" s="354"/>
      <c r="K18" s="354"/>
    </row>
    <row r="19" spans="1:11" ht="15" customHeight="1">
      <c r="A19" s="365" t="s">
        <v>982</v>
      </c>
      <c r="B19" s="354"/>
      <c r="C19" s="354"/>
      <c r="D19" s="354"/>
      <c r="E19" s="354"/>
      <c r="F19" s="354"/>
      <c r="G19" s="354"/>
      <c r="H19" s="354"/>
      <c r="I19" s="354"/>
      <c r="J19" s="354"/>
      <c r="K19" s="354"/>
    </row>
    <row r="20" spans="1:11" ht="15" customHeight="1">
      <c r="A20" s="365" t="s">
        <v>983</v>
      </c>
      <c r="B20" s="354"/>
      <c r="C20" s="354"/>
      <c r="D20" s="354"/>
      <c r="E20" s="354"/>
      <c r="F20" s="354"/>
      <c r="G20" s="354"/>
      <c r="H20" s="354"/>
      <c r="I20" s="354"/>
      <c r="J20" s="354"/>
      <c r="K20" s="354"/>
    </row>
    <row r="21" spans="1:11" ht="15" customHeight="1">
      <c r="A21" s="365" t="s">
        <v>984</v>
      </c>
      <c r="B21" s="354"/>
      <c r="C21" s="354"/>
      <c r="D21" s="354"/>
      <c r="E21" s="354"/>
      <c r="F21" s="354"/>
      <c r="G21" s="354"/>
      <c r="H21" s="354"/>
      <c r="I21" s="354"/>
      <c r="J21" s="354"/>
      <c r="K21" s="354"/>
    </row>
    <row r="22" spans="1:11" ht="15" customHeight="1">
      <c r="A22" s="365" t="s">
        <v>985</v>
      </c>
      <c r="B22" s="354"/>
      <c r="C22" s="354"/>
      <c r="D22" s="354"/>
      <c r="E22" s="354"/>
      <c r="F22" s="354"/>
      <c r="G22" s="354"/>
      <c r="H22" s="354"/>
      <c r="I22" s="354"/>
      <c r="J22" s="354"/>
      <c r="K22" s="354"/>
    </row>
    <row r="23" spans="1:11">
      <c r="A23" s="368"/>
    </row>
    <row r="24" spans="1:11">
      <c r="A24" s="368"/>
    </row>
    <row r="25" spans="1:11" ht="15.75">
      <c r="A25" s="369" t="s">
        <v>986</v>
      </c>
    </row>
    <row r="26" spans="1:11">
      <c r="A26" s="589" t="s">
        <v>965</v>
      </c>
      <c r="B26" s="590" t="s">
        <v>183</v>
      </c>
      <c r="C26" s="590"/>
      <c r="D26" s="590"/>
      <c r="E26" s="590"/>
      <c r="F26" s="590"/>
      <c r="G26" s="590"/>
      <c r="H26" s="590"/>
      <c r="I26" s="590"/>
      <c r="J26" s="590"/>
      <c r="K26" s="590"/>
    </row>
    <row r="27" spans="1:11">
      <c r="A27" s="589"/>
      <c r="B27" s="363" t="s">
        <v>987</v>
      </c>
      <c r="C27" s="363" t="s">
        <v>988</v>
      </c>
      <c r="D27" s="363" t="s">
        <v>989</v>
      </c>
      <c r="E27" s="363" t="s">
        <v>990</v>
      </c>
      <c r="F27" s="363" t="s">
        <v>991</v>
      </c>
      <c r="G27" s="363" t="s">
        <v>999</v>
      </c>
      <c r="H27" s="363" t="s">
        <v>1000</v>
      </c>
      <c r="I27" s="363" t="s">
        <v>1001</v>
      </c>
      <c r="J27" s="364" t="s">
        <v>1002</v>
      </c>
      <c r="K27" s="364" t="s">
        <v>1003</v>
      </c>
    </row>
    <row r="28" spans="1:11">
      <c r="A28" s="365" t="s">
        <v>985</v>
      </c>
      <c r="B28" s="354"/>
      <c r="C28" s="354"/>
      <c r="D28" s="354"/>
      <c r="E28" s="354"/>
      <c r="F28" s="354"/>
      <c r="G28" s="354"/>
      <c r="H28" s="354"/>
      <c r="I28" s="354"/>
      <c r="J28" s="354"/>
      <c r="K28" s="354"/>
    </row>
    <row r="29" spans="1:11">
      <c r="A29" s="368"/>
    </row>
    <row r="30" spans="1:11">
      <c r="A30" s="368"/>
    </row>
    <row r="31" spans="1:11" ht="15.75">
      <c r="A31" s="369" t="s">
        <v>992</v>
      </c>
    </row>
    <row r="32" spans="1:11">
      <c r="A32" s="589" t="s">
        <v>965</v>
      </c>
      <c r="B32" s="590" t="s">
        <v>966</v>
      </c>
      <c r="C32" s="590"/>
      <c r="D32" s="590"/>
      <c r="E32" s="590"/>
      <c r="F32" s="590"/>
      <c r="G32" s="590"/>
      <c r="H32" s="590"/>
      <c r="I32" s="590"/>
      <c r="J32" s="590"/>
    </row>
    <row r="33" spans="1:11">
      <c r="A33" s="589"/>
      <c r="B33" s="363">
        <v>2004</v>
      </c>
      <c r="C33" s="363">
        <v>2005</v>
      </c>
      <c r="D33" s="363">
        <v>2006</v>
      </c>
      <c r="E33" s="363">
        <v>2007</v>
      </c>
      <c r="F33" s="363">
        <v>2008</v>
      </c>
      <c r="G33" s="363">
        <v>2009</v>
      </c>
      <c r="H33" s="363">
        <v>2010</v>
      </c>
      <c r="I33" s="363" t="s">
        <v>158</v>
      </c>
      <c r="J33" s="363" t="s">
        <v>967</v>
      </c>
      <c r="K33" s="364" t="s">
        <v>968</v>
      </c>
    </row>
    <row r="34" spans="1:11">
      <c r="A34" s="365" t="s">
        <v>969</v>
      </c>
      <c r="B34" s="354"/>
      <c r="C34" s="354"/>
      <c r="D34" s="354"/>
      <c r="E34" s="354"/>
      <c r="F34" s="354"/>
      <c r="G34" s="354"/>
      <c r="H34" s="354"/>
      <c r="I34" s="354"/>
      <c r="J34" s="354"/>
      <c r="K34" s="354"/>
    </row>
    <row r="35" spans="1:11">
      <c r="A35" s="365" t="s">
        <v>970</v>
      </c>
      <c r="B35" s="354"/>
      <c r="C35" s="354"/>
      <c r="D35" s="354"/>
      <c r="E35" s="354"/>
      <c r="F35" s="354"/>
      <c r="G35" s="354"/>
      <c r="H35" s="354"/>
      <c r="I35" s="354"/>
      <c r="J35" s="354"/>
      <c r="K35" s="354"/>
    </row>
    <row r="36" spans="1:11">
      <c r="A36" s="365" t="s">
        <v>971</v>
      </c>
      <c r="B36" s="366"/>
      <c r="C36" s="366"/>
      <c r="D36" s="366"/>
      <c r="E36" s="366"/>
      <c r="F36" s="366"/>
      <c r="G36" s="366"/>
      <c r="H36" s="366"/>
      <c r="I36" s="366"/>
      <c r="J36" s="366"/>
      <c r="K36" s="366"/>
    </row>
    <row r="37" spans="1:11">
      <c r="A37" s="367" t="s">
        <v>972</v>
      </c>
      <c r="B37" s="354"/>
      <c r="C37" s="354"/>
      <c r="D37" s="354"/>
      <c r="E37" s="354"/>
      <c r="F37" s="354"/>
      <c r="G37" s="354"/>
      <c r="H37" s="354"/>
      <c r="I37" s="354"/>
      <c r="J37" s="354"/>
      <c r="K37" s="354"/>
    </row>
    <row r="38" spans="1:11">
      <c r="A38" s="367" t="s">
        <v>973</v>
      </c>
      <c r="B38" s="354"/>
      <c r="C38" s="354"/>
      <c r="D38" s="354"/>
      <c r="E38" s="354"/>
      <c r="F38" s="354"/>
      <c r="G38" s="354"/>
      <c r="H38" s="354"/>
      <c r="I38" s="354"/>
      <c r="J38" s="354"/>
      <c r="K38" s="354"/>
    </row>
    <row r="39" spans="1:11">
      <c r="A39" s="367" t="s">
        <v>974</v>
      </c>
      <c r="B39" s="354"/>
      <c r="C39" s="354"/>
      <c r="D39" s="354"/>
      <c r="E39" s="354"/>
      <c r="F39" s="354"/>
      <c r="G39" s="354"/>
      <c r="H39" s="354"/>
      <c r="I39" s="354"/>
      <c r="J39" s="354"/>
      <c r="K39" s="354"/>
    </row>
    <row r="40" spans="1:11">
      <c r="A40" s="367" t="s">
        <v>975</v>
      </c>
      <c r="B40" s="354"/>
      <c r="C40" s="354"/>
      <c r="D40" s="354"/>
      <c r="E40" s="354"/>
      <c r="F40" s="354"/>
      <c r="G40" s="354"/>
      <c r="H40" s="354"/>
      <c r="I40" s="354"/>
      <c r="J40" s="354"/>
      <c r="K40" s="354"/>
    </row>
    <row r="41" spans="1:11">
      <c r="A41" s="367" t="s">
        <v>976</v>
      </c>
      <c r="B41" s="354"/>
      <c r="C41" s="354"/>
      <c r="D41" s="354"/>
      <c r="E41" s="354"/>
      <c r="F41" s="354"/>
      <c r="G41" s="354"/>
      <c r="H41" s="354"/>
      <c r="I41" s="354"/>
      <c r="J41" s="354"/>
      <c r="K41" s="354"/>
    </row>
    <row r="42" spans="1:11">
      <c r="A42" s="365" t="s">
        <v>977</v>
      </c>
      <c r="B42" s="354"/>
      <c r="C42" s="354"/>
      <c r="D42" s="354"/>
      <c r="E42" s="354"/>
      <c r="F42" s="354"/>
      <c r="G42" s="354"/>
      <c r="H42" s="354"/>
      <c r="I42" s="354"/>
      <c r="J42" s="354"/>
      <c r="K42" s="354"/>
    </row>
    <row r="43" spans="1:11">
      <c r="A43" s="365" t="s">
        <v>978</v>
      </c>
      <c r="B43" s="354"/>
      <c r="C43" s="354"/>
      <c r="D43" s="354"/>
      <c r="E43" s="354"/>
      <c r="F43" s="354"/>
      <c r="G43" s="354"/>
      <c r="H43" s="354"/>
      <c r="I43" s="354"/>
      <c r="J43" s="354"/>
      <c r="K43" s="354"/>
    </row>
    <row r="44" spans="1:11">
      <c r="A44" s="365" t="s">
        <v>979</v>
      </c>
      <c r="B44" s="354"/>
      <c r="C44" s="354"/>
      <c r="D44" s="354"/>
      <c r="E44" s="354"/>
      <c r="F44" s="354"/>
      <c r="G44" s="354"/>
      <c r="H44" s="354"/>
      <c r="I44" s="354"/>
      <c r="J44" s="354"/>
      <c r="K44" s="354"/>
    </row>
    <row r="45" spans="1:11">
      <c r="A45" s="365" t="s">
        <v>980</v>
      </c>
      <c r="B45" s="354"/>
      <c r="C45" s="354"/>
      <c r="D45" s="354"/>
      <c r="E45" s="354"/>
      <c r="F45" s="354"/>
      <c r="G45" s="354"/>
      <c r="H45" s="354"/>
      <c r="I45" s="354"/>
      <c r="J45" s="354"/>
      <c r="K45" s="354"/>
    </row>
    <row r="46" spans="1:11">
      <c r="A46" s="365" t="s">
        <v>981</v>
      </c>
      <c r="B46" s="354"/>
      <c r="C46" s="354"/>
      <c r="D46" s="354"/>
      <c r="E46" s="354"/>
      <c r="F46" s="354"/>
      <c r="G46" s="354"/>
      <c r="H46" s="354"/>
      <c r="I46" s="354"/>
      <c r="J46" s="354"/>
      <c r="K46" s="354"/>
    </row>
    <row r="47" spans="1:11">
      <c r="A47" s="365" t="s">
        <v>982</v>
      </c>
      <c r="B47" s="354"/>
      <c r="C47" s="354"/>
      <c r="D47" s="354"/>
      <c r="E47" s="354"/>
      <c r="F47" s="354"/>
      <c r="G47" s="354"/>
      <c r="H47" s="354"/>
      <c r="I47" s="354"/>
      <c r="J47" s="354"/>
      <c r="K47" s="354"/>
    </row>
    <row r="48" spans="1:11">
      <c r="A48" s="365" t="s">
        <v>983</v>
      </c>
      <c r="B48" s="354"/>
      <c r="C48" s="354"/>
      <c r="D48" s="354"/>
      <c r="E48" s="354"/>
      <c r="F48" s="354"/>
      <c r="G48" s="354"/>
      <c r="H48" s="354"/>
      <c r="I48" s="354"/>
      <c r="J48" s="354"/>
      <c r="K48" s="354"/>
    </row>
    <row r="49" spans="1:11">
      <c r="A49" s="365" t="s">
        <v>984</v>
      </c>
      <c r="B49" s="354"/>
      <c r="C49" s="354"/>
      <c r="D49" s="354"/>
      <c r="E49" s="354"/>
      <c r="F49" s="354"/>
      <c r="G49" s="354"/>
      <c r="H49" s="354"/>
      <c r="I49" s="354"/>
      <c r="J49" s="354"/>
      <c r="K49" s="354"/>
    </row>
    <row r="50" spans="1:11">
      <c r="A50" s="365" t="s">
        <v>985</v>
      </c>
      <c r="B50" s="354"/>
      <c r="C50" s="354"/>
      <c r="D50" s="354"/>
      <c r="E50" s="354"/>
      <c r="F50" s="354"/>
      <c r="G50" s="354"/>
      <c r="H50" s="354"/>
      <c r="I50" s="354"/>
      <c r="J50" s="354"/>
      <c r="K50" s="354"/>
    </row>
    <row r="51" spans="1:11">
      <c r="A51" s="368"/>
    </row>
    <row r="52" spans="1:11">
      <c r="A52" s="368"/>
    </row>
    <row r="53" spans="1:11" ht="15.75">
      <c r="A53" s="369" t="s">
        <v>993</v>
      </c>
    </row>
    <row r="54" spans="1:11">
      <c r="A54" s="589" t="s">
        <v>965</v>
      </c>
      <c r="B54" s="590" t="s">
        <v>183</v>
      </c>
      <c r="C54" s="590"/>
      <c r="D54" s="590"/>
      <c r="E54" s="590"/>
      <c r="F54" s="590"/>
      <c r="G54" s="590"/>
      <c r="H54" s="590"/>
      <c r="I54" s="590"/>
      <c r="J54" s="590"/>
      <c r="K54" s="590"/>
    </row>
    <row r="55" spans="1:11">
      <c r="A55" s="589"/>
      <c r="B55" s="363" t="s">
        <v>987</v>
      </c>
      <c r="C55" s="363" t="s">
        <v>988</v>
      </c>
      <c r="D55" s="363" t="s">
        <v>989</v>
      </c>
      <c r="E55" s="363" t="s">
        <v>990</v>
      </c>
      <c r="F55" s="363" t="s">
        <v>991</v>
      </c>
      <c r="G55" s="363" t="s">
        <v>999</v>
      </c>
      <c r="H55" s="363" t="s">
        <v>1000</v>
      </c>
      <c r="I55" s="363" t="s">
        <v>1001</v>
      </c>
      <c r="J55" s="364" t="s">
        <v>1002</v>
      </c>
      <c r="K55" s="364" t="s">
        <v>1003</v>
      </c>
    </row>
    <row r="56" spans="1:11">
      <c r="A56" s="365" t="s">
        <v>985</v>
      </c>
      <c r="B56" s="354"/>
      <c r="C56" s="354"/>
      <c r="D56" s="354"/>
      <c r="E56" s="354"/>
      <c r="F56" s="354"/>
      <c r="G56" s="354"/>
      <c r="H56" s="354"/>
      <c r="I56" s="354"/>
      <c r="J56" s="354"/>
      <c r="K56" s="354"/>
    </row>
    <row r="57" spans="1:11">
      <c r="A57" s="368"/>
    </row>
    <row r="58" spans="1:11">
      <c r="A58" s="368"/>
    </row>
    <row r="59" spans="1:11" ht="15.75">
      <c r="A59" s="369" t="s">
        <v>994</v>
      </c>
    </row>
    <row r="60" spans="1:11">
      <c r="A60" s="589" t="s">
        <v>965</v>
      </c>
      <c r="B60" s="590" t="s">
        <v>966</v>
      </c>
      <c r="C60" s="590"/>
      <c r="D60" s="590"/>
      <c r="E60" s="590"/>
      <c r="F60" s="590"/>
      <c r="G60" s="590"/>
      <c r="H60" s="590"/>
      <c r="I60" s="590"/>
      <c r="J60" s="590"/>
    </row>
    <row r="61" spans="1:11">
      <c r="A61" s="589"/>
      <c r="B61" s="363">
        <v>2004</v>
      </c>
      <c r="C61" s="363">
        <v>2005</v>
      </c>
      <c r="D61" s="363">
        <v>2006</v>
      </c>
      <c r="E61" s="363">
        <v>2007</v>
      </c>
      <c r="F61" s="363">
        <v>2008</v>
      </c>
      <c r="G61" s="363">
        <v>2009</v>
      </c>
      <c r="H61" s="363">
        <v>2010</v>
      </c>
      <c r="I61" s="363" t="s">
        <v>158</v>
      </c>
      <c r="J61" s="363" t="s">
        <v>967</v>
      </c>
      <c r="K61" s="364" t="s">
        <v>968</v>
      </c>
    </row>
    <row r="62" spans="1:11">
      <c r="A62" s="365" t="s">
        <v>969</v>
      </c>
      <c r="B62" s="354"/>
      <c r="C62" s="354"/>
      <c r="D62" s="354"/>
      <c r="E62" s="354"/>
      <c r="F62" s="354"/>
      <c r="G62" s="354"/>
      <c r="H62" s="354"/>
      <c r="I62" s="354"/>
      <c r="J62" s="354"/>
      <c r="K62" s="354"/>
    </row>
    <row r="63" spans="1:11">
      <c r="A63" s="365" t="s">
        <v>970</v>
      </c>
      <c r="B63" s="354"/>
      <c r="C63" s="354"/>
      <c r="D63" s="354"/>
      <c r="E63" s="354"/>
      <c r="F63" s="354"/>
      <c r="G63" s="354"/>
      <c r="H63" s="354"/>
      <c r="I63" s="354"/>
      <c r="J63" s="354"/>
      <c r="K63" s="354"/>
    </row>
    <row r="64" spans="1:11">
      <c r="A64" s="365" t="s">
        <v>971</v>
      </c>
      <c r="B64" s="366"/>
      <c r="C64" s="366"/>
      <c r="D64" s="366"/>
      <c r="E64" s="366"/>
      <c r="F64" s="366"/>
      <c r="G64" s="366"/>
      <c r="H64" s="366"/>
      <c r="I64" s="366"/>
      <c r="J64" s="366"/>
      <c r="K64" s="366"/>
    </row>
    <row r="65" spans="1:11">
      <c r="A65" s="367" t="s">
        <v>972</v>
      </c>
      <c r="B65" s="354"/>
      <c r="C65" s="354"/>
      <c r="D65" s="354"/>
      <c r="E65" s="354"/>
      <c r="F65" s="354"/>
      <c r="G65" s="354"/>
      <c r="H65" s="354"/>
      <c r="I65" s="354"/>
      <c r="J65" s="354"/>
      <c r="K65" s="354"/>
    </row>
    <row r="66" spans="1:11">
      <c r="A66" s="367" t="s">
        <v>973</v>
      </c>
      <c r="B66" s="354"/>
      <c r="C66" s="354"/>
      <c r="D66" s="354"/>
      <c r="E66" s="354"/>
      <c r="F66" s="354"/>
      <c r="G66" s="354"/>
      <c r="H66" s="354"/>
      <c r="I66" s="354"/>
      <c r="J66" s="354"/>
      <c r="K66" s="354"/>
    </row>
    <row r="67" spans="1:11">
      <c r="A67" s="367" t="s">
        <v>974</v>
      </c>
      <c r="B67" s="354"/>
      <c r="C67" s="354"/>
      <c r="D67" s="354"/>
      <c r="E67" s="354"/>
      <c r="F67" s="354"/>
      <c r="G67" s="354"/>
      <c r="H67" s="354"/>
      <c r="I67" s="354"/>
      <c r="J67" s="354"/>
      <c r="K67" s="354"/>
    </row>
    <row r="68" spans="1:11">
      <c r="A68" s="367" t="s">
        <v>975</v>
      </c>
      <c r="B68" s="354"/>
      <c r="C68" s="354"/>
      <c r="D68" s="354"/>
      <c r="E68" s="354"/>
      <c r="F68" s="354"/>
      <c r="G68" s="354"/>
      <c r="H68" s="354"/>
      <c r="I68" s="354"/>
      <c r="J68" s="354"/>
      <c r="K68" s="354"/>
    </row>
    <row r="69" spans="1:11">
      <c r="A69" s="367" t="s">
        <v>976</v>
      </c>
      <c r="B69" s="354"/>
      <c r="C69" s="354"/>
      <c r="D69" s="354"/>
      <c r="E69" s="354"/>
      <c r="F69" s="354"/>
      <c r="G69" s="354"/>
      <c r="H69" s="354"/>
      <c r="I69" s="354"/>
      <c r="J69" s="354"/>
      <c r="K69" s="354"/>
    </row>
    <row r="70" spans="1:11">
      <c r="A70" s="365" t="s">
        <v>977</v>
      </c>
      <c r="B70" s="354"/>
      <c r="C70" s="354"/>
      <c r="D70" s="354"/>
      <c r="E70" s="354"/>
      <c r="F70" s="354"/>
      <c r="G70" s="354"/>
      <c r="H70" s="354"/>
      <c r="I70" s="354"/>
      <c r="J70" s="354"/>
      <c r="K70" s="354"/>
    </row>
    <row r="71" spans="1:11">
      <c r="A71" s="365" t="s">
        <v>978</v>
      </c>
      <c r="B71" s="354"/>
      <c r="C71" s="354"/>
      <c r="D71" s="354"/>
      <c r="E71" s="354"/>
      <c r="F71" s="354"/>
      <c r="G71" s="354"/>
      <c r="H71" s="354"/>
      <c r="I71" s="354"/>
      <c r="J71" s="354"/>
      <c r="K71" s="354"/>
    </row>
    <row r="72" spans="1:11">
      <c r="A72" s="365" t="s">
        <v>979</v>
      </c>
      <c r="B72" s="354"/>
      <c r="C72" s="354"/>
      <c r="D72" s="354"/>
      <c r="E72" s="354"/>
      <c r="F72" s="354"/>
      <c r="G72" s="354"/>
      <c r="H72" s="354"/>
      <c r="I72" s="354"/>
      <c r="J72" s="354"/>
      <c r="K72" s="354"/>
    </row>
    <row r="73" spans="1:11">
      <c r="A73" s="365" t="s">
        <v>980</v>
      </c>
      <c r="B73" s="354"/>
      <c r="C73" s="354"/>
      <c r="D73" s="354"/>
      <c r="E73" s="354"/>
      <c r="F73" s="354"/>
      <c r="G73" s="354"/>
      <c r="H73" s="354"/>
      <c r="I73" s="354"/>
      <c r="J73" s="354"/>
      <c r="K73" s="354"/>
    </row>
    <row r="74" spans="1:11">
      <c r="A74" s="365" t="s">
        <v>981</v>
      </c>
      <c r="B74" s="354"/>
      <c r="C74" s="354"/>
      <c r="D74" s="354"/>
      <c r="E74" s="354"/>
      <c r="F74" s="354"/>
      <c r="G74" s="354"/>
      <c r="H74" s="354"/>
      <c r="I74" s="354"/>
      <c r="J74" s="354"/>
      <c r="K74" s="354"/>
    </row>
    <row r="75" spans="1:11">
      <c r="A75" s="365" t="s">
        <v>982</v>
      </c>
      <c r="B75" s="354"/>
      <c r="C75" s="354"/>
      <c r="D75" s="354"/>
      <c r="E75" s="354"/>
      <c r="F75" s="354"/>
      <c r="G75" s="354"/>
      <c r="H75" s="354"/>
      <c r="I75" s="354"/>
      <c r="J75" s="354"/>
      <c r="K75" s="354"/>
    </row>
    <row r="76" spans="1:11">
      <c r="A76" s="365" t="s">
        <v>983</v>
      </c>
      <c r="B76" s="354"/>
      <c r="C76" s="354"/>
      <c r="D76" s="354"/>
      <c r="E76" s="354"/>
      <c r="F76" s="354"/>
      <c r="G76" s="354"/>
      <c r="H76" s="354"/>
      <c r="I76" s="354"/>
      <c r="J76" s="354"/>
      <c r="K76" s="354"/>
    </row>
    <row r="77" spans="1:11">
      <c r="A77" s="365" t="s">
        <v>984</v>
      </c>
      <c r="B77" s="354"/>
      <c r="C77" s="354"/>
      <c r="D77" s="354"/>
      <c r="E77" s="354"/>
      <c r="F77" s="354"/>
      <c r="G77" s="354"/>
      <c r="H77" s="354"/>
      <c r="I77" s="354"/>
      <c r="J77" s="354"/>
      <c r="K77" s="354"/>
    </row>
    <row r="78" spans="1:11">
      <c r="A78" s="365" t="s">
        <v>985</v>
      </c>
      <c r="B78" s="354"/>
      <c r="C78" s="354"/>
      <c r="D78" s="354"/>
      <c r="E78" s="354"/>
      <c r="F78" s="354"/>
      <c r="G78" s="354"/>
      <c r="H78" s="354"/>
      <c r="I78" s="354"/>
      <c r="J78" s="354"/>
      <c r="K78" s="354"/>
    </row>
    <row r="79" spans="1:11">
      <c r="A79" s="368"/>
    </row>
    <row r="80" spans="1:11">
      <c r="A80" s="368"/>
    </row>
    <row r="81" spans="1:11" ht="15.75">
      <c r="A81" s="369" t="s">
        <v>995</v>
      </c>
    </row>
    <row r="82" spans="1:11">
      <c r="A82" s="589" t="s">
        <v>965</v>
      </c>
      <c r="B82" s="590" t="s">
        <v>183</v>
      </c>
      <c r="C82" s="590"/>
      <c r="D82" s="590"/>
      <c r="E82" s="590"/>
      <c r="F82" s="590"/>
      <c r="G82" s="590"/>
      <c r="H82" s="590"/>
      <c r="I82" s="590"/>
      <c r="J82" s="590"/>
      <c r="K82" s="590"/>
    </row>
    <row r="83" spans="1:11">
      <c r="A83" s="589"/>
      <c r="B83" s="363" t="s">
        <v>987</v>
      </c>
      <c r="C83" s="363" t="s">
        <v>988</v>
      </c>
      <c r="D83" s="363" t="s">
        <v>989</v>
      </c>
      <c r="E83" s="363" t="s">
        <v>990</v>
      </c>
      <c r="F83" s="363" t="s">
        <v>991</v>
      </c>
      <c r="G83" s="363" t="s">
        <v>999</v>
      </c>
      <c r="H83" s="363" t="s">
        <v>1000</v>
      </c>
      <c r="I83" s="363" t="s">
        <v>1001</v>
      </c>
      <c r="J83" s="364" t="s">
        <v>1002</v>
      </c>
      <c r="K83" s="364" t="s">
        <v>1003</v>
      </c>
    </row>
    <row r="84" spans="1:11">
      <c r="A84" s="365" t="s">
        <v>985</v>
      </c>
      <c r="B84" s="354"/>
      <c r="C84" s="354"/>
      <c r="D84" s="354"/>
      <c r="E84" s="354"/>
      <c r="F84" s="354"/>
      <c r="G84" s="354"/>
      <c r="H84" s="354"/>
      <c r="I84" s="354"/>
      <c r="J84" s="354"/>
      <c r="K84" s="354"/>
    </row>
    <row r="85" spans="1:11">
      <c r="A85" s="368"/>
    </row>
    <row r="86" spans="1:11">
      <c r="A86" s="368"/>
    </row>
    <row r="87" spans="1:11" ht="15.75">
      <c r="A87" s="369" t="s">
        <v>996</v>
      </c>
    </row>
    <row r="88" spans="1:11">
      <c r="A88" s="589" t="s">
        <v>965</v>
      </c>
      <c r="B88" s="590" t="s">
        <v>966</v>
      </c>
      <c r="C88" s="590"/>
      <c r="D88" s="590"/>
      <c r="E88" s="590"/>
      <c r="F88" s="590"/>
      <c r="G88" s="590"/>
      <c r="H88" s="590"/>
      <c r="I88" s="590"/>
      <c r="J88" s="590"/>
    </row>
    <row r="89" spans="1:11">
      <c r="A89" s="589"/>
      <c r="B89" s="363">
        <v>2004</v>
      </c>
      <c r="C89" s="363">
        <v>2005</v>
      </c>
      <c r="D89" s="363">
        <v>2006</v>
      </c>
      <c r="E89" s="363">
        <v>2007</v>
      </c>
      <c r="F89" s="363">
        <v>2008</v>
      </c>
      <c r="G89" s="363">
        <v>2009</v>
      </c>
      <c r="H89" s="363">
        <v>2010</v>
      </c>
      <c r="I89" s="363" t="s">
        <v>158</v>
      </c>
      <c r="J89" s="363" t="s">
        <v>967</v>
      </c>
      <c r="K89" s="364" t="s">
        <v>968</v>
      </c>
    </row>
    <row r="90" spans="1:11">
      <c r="A90" s="365" t="s">
        <v>969</v>
      </c>
      <c r="B90" s="354"/>
      <c r="C90" s="354"/>
      <c r="D90" s="354"/>
      <c r="E90" s="354"/>
      <c r="F90" s="354"/>
      <c r="G90" s="354"/>
      <c r="H90" s="354"/>
      <c r="I90" s="354"/>
      <c r="J90" s="354"/>
      <c r="K90" s="354"/>
    </row>
    <row r="91" spans="1:11">
      <c r="A91" s="365" t="s">
        <v>970</v>
      </c>
      <c r="B91" s="354"/>
      <c r="C91" s="354"/>
      <c r="D91" s="354"/>
      <c r="E91" s="354"/>
      <c r="F91" s="354"/>
      <c r="G91" s="354"/>
      <c r="H91" s="354"/>
      <c r="I91" s="354"/>
      <c r="J91" s="354"/>
      <c r="K91" s="354"/>
    </row>
    <row r="92" spans="1:11">
      <c r="A92" s="365" t="s">
        <v>971</v>
      </c>
      <c r="B92" s="366"/>
      <c r="C92" s="366"/>
      <c r="D92" s="366"/>
      <c r="E92" s="366"/>
      <c r="F92" s="366"/>
      <c r="G92" s="366"/>
      <c r="H92" s="366"/>
      <c r="I92" s="366"/>
      <c r="J92" s="366"/>
      <c r="K92" s="366"/>
    </row>
    <row r="93" spans="1:11">
      <c r="A93" s="367" t="s">
        <v>972</v>
      </c>
      <c r="B93" s="354"/>
      <c r="C93" s="354"/>
      <c r="D93" s="354"/>
      <c r="E93" s="354"/>
      <c r="F93" s="354"/>
      <c r="G93" s="354"/>
      <c r="H93" s="354"/>
      <c r="I93" s="354"/>
      <c r="J93" s="354"/>
      <c r="K93" s="354"/>
    </row>
    <row r="94" spans="1:11">
      <c r="A94" s="367" t="s">
        <v>973</v>
      </c>
      <c r="B94" s="354"/>
      <c r="C94" s="354"/>
      <c r="D94" s="354"/>
      <c r="E94" s="354"/>
      <c r="F94" s="354"/>
      <c r="G94" s="354"/>
      <c r="H94" s="354"/>
      <c r="I94" s="354"/>
      <c r="J94" s="354"/>
      <c r="K94" s="354"/>
    </row>
    <row r="95" spans="1:11">
      <c r="A95" s="367" t="s">
        <v>974</v>
      </c>
      <c r="B95" s="354"/>
      <c r="C95" s="354"/>
      <c r="D95" s="354"/>
      <c r="E95" s="354"/>
      <c r="F95" s="354"/>
      <c r="G95" s="354"/>
      <c r="H95" s="354"/>
      <c r="I95" s="354"/>
      <c r="J95" s="354"/>
      <c r="K95" s="354"/>
    </row>
    <row r="96" spans="1:11">
      <c r="A96" s="367" t="s">
        <v>975</v>
      </c>
      <c r="B96" s="354"/>
      <c r="C96" s="354"/>
      <c r="D96" s="354"/>
      <c r="E96" s="354"/>
      <c r="F96" s="354"/>
      <c r="G96" s="354"/>
      <c r="H96" s="354"/>
      <c r="I96" s="354"/>
      <c r="J96" s="354"/>
      <c r="K96" s="354"/>
    </row>
    <row r="97" spans="1:11">
      <c r="A97" s="367" t="s">
        <v>976</v>
      </c>
      <c r="B97" s="354"/>
      <c r="C97" s="354"/>
      <c r="D97" s="354"/>
      <c r="E97" s="354"/>
      <c r="F97" s="354"/>
      <c r="G97" s="354"/>
      <c r="H97" s="354"/>
      <c r="I97" s="354"/>
      <c r="J97" s="354"/>
      <c r="K97" s="354"/>
    </row>
    <row r="98" spans="1:11">
      <c r="A98" s="365" t="s">
        <v>977</v>
      </c>
      <c r="B98" s="354"/>
      <c r="C98" s="354"/>
      <c r="D98" s="354"/>
      <c r="E98" s="354"/>
      <c r="F98" s="354"/>
      <c r="G98" s="354"/>
      <c r="H98" s="354"/>
      <c r="I98" s="354"/>
      <c r="J98" s="354"/>
      <c r="K98" s="354"/>
    </row>
    <row r="99" spans="1:11">
      <c r="A99" s="365" t="s">
        <v>978</v>
      </c>
      <c r="B99" s="354"/>
      <c r="C99" s="354"/>
      <c r="D99" s="354"/>
      <c r="E99" s="354"/>
      <c r="F99" s="354"/>
      <c r="G99" s="354"/>
      <c r="H99" s="354"/>
      <c r="I99" s="354"/>
      <c r="J99" s="354"/>
      <c r="K99" s="354"/>
    </row>
    <row r="100" spans="1:11">
      <c r="A100" s="365" t="s">
        <v>979</v>
      </c>
      <c r="B100" s="354"/>
      <c r="C100" s="354"/>
      <c r="D100" s="354"/>
      <c r="E100" s="354"/>
      <c r="F100" s="354"/>
      <c r="G100" s="354"/>
      <c r="H100" s="354"/>
      <c r="I100" s="354"/>
      <c r="J100" s="354"/>
      <c r="K100" s="354"/>
    </row>
    <row r="101" spans="1:11">
      <c r="A101" s="365" t="s">
        <v>980</v>
      </c>
      <c r="B101" s="354"/>
      <c r="C101" s="354"/>
      <c r="D101" s="354"/>
      <c r="E101" s="354"/>
      <c r="F101" s="354"/>
      <c r="G101" s="354"/>
      <c r="H101" s="354"/>
      <c r="I101" s="354"/>
      <c r="J101" s="354"/>
      <c r="K101" s="354"/>
    </row>
    <row r="102" spans="1:11">
      <c r="A102" s="365" t="s">
        <v>981</v>
      </c>
      <c r="B102" s="354"/>
      <c r="C102" s="354"/>
      <c r="D102" s="354"/>
      <c r="E102" s="354"/>
      <c r="F102" s="354"/>
      <c r="G102" s="354"/>
      <c r="H102" s="354"/>
      <c r="I102" s="354"/>
      <c r="J102" s="354"/>
      <c r="K102" s="354"/>
    </row>
    <row r="103" spans="1:11">
      <c r="A103" s="365" t="s">
        <v>982</v>
      </c>
      <c r="B103" s="354"/>
      <c r="C103" s="354"/>
      <c r="D103" s="354"/>
      <c r="E103" s="354"/>
      <c r="F103" s="354"/>
      <c r="G103" s="354"/>
      <c r="H103" s="354"/>
      <c r="I103" s="354"/>
      <c r="J103" s="354"/>
      <c r="K103" s="354"/>
    </row>
    <row r="104" spans="1:11">
      <c r="A104" s="365" t="s">
        <v>983</v>
      </c>
      <c r="B104" s="354"/>
      <c r="C104" s="354"/>
      <c r="D104" s="354"/>
      <c r="E104" s="354"/>
      <c r="F104" s="354"/>
      <c r="G104" s="354"/>
      <c r="H104" s="354"/>
      <c r="I104" s="354"/>
      <c r="J104" s="354"/>
      <c r="K104" s="354"/>
    </row>
    <row r="105" spans="1:11">
      <c r="A105" s="365" t="s">
        <v>984</v>
      </c>
      <c r="B105" s="354"/>
      <c r="C105" s="354"/>
      <c r="D105" s="354"/>
      <c r="E105" s="354"/>
      <c r="F105" s="354"/>
      <c r="G105" s="354"/>
      <c r="H105" s="354"/>
      <c r="I105" s="354"/>
      <c r="J105" s="354"/>
      <c r="K105" s="354"/>
    </row>
    <row r="106" spans="1:11">
      <c r="A106" s="365" t="s">
        <v>985</v>
      </c>
      <c r="B106" s="354"/>
      <c r="C106" s="354"/>
      <c r="D106" s="354"/>
      <c r="E106" s="354"/>
      <c r="F106" s="354"/>
      <c r="G106" s="354"/>
      <c r="H106" s="354"/>
      <c r="I106" s="354"/>
      <c r="J106" s="354"/>
      <c r="K106" s="354"/>
    </row>
    <row r="107" spans="1:11">
      <c r="A107" s="368"/>
    </row>
    <row r="108" spans="1:11">
      <c r="A108" s="368"/>
    </row>
    <row r="109" spans="1:11" ht="15.75">
      <c r="A109" s="369" t="s">
        <v>997</v>
      </c>
    </row>
    <row r="110" spans="1:11">
      <c r="A110" s="589" t="s">
        <v>965</v>
      </c>
      <c r="B110" s="590" t="s">
        <v>183</v>
      </c>
      <c r="C110" s="590"/>
      <c r="D110" s="590"/>
      <c r="E110" s="590"/>
      <c r="F110" s="590"/>
      <c r="G110" s="590"/>
      <c r="H110" s="590"/>
      <c r="I110" s="590"/>
      <c r="J110" s="590"/>
      <c r="K110" s="590"/>
    </row>
    <row r="111" spans="1:11">
      <c r="A111" s="589"/>
      <c r="B111" s="363" t="s">
        <v>987</v>
      </c>
      <c r="C111" s="363" t="s">
        <v>988</v>
      </c>
      <c r="D111" s="363" t="s">
        <v>989</v>
      </c>
      <c r="E111" s="363" t="s">
        <v>990</v>
      </c>
      <c r="F111" s="363" t="s">
        <v>991</v>
      </c>
      <c r="G111" s="363" t="s">
        <v>999</v>
      </c>
      <c r="H111" s="363" t="s">
        <v>1000</v>
      </c>
      <c r="I111" s="363" t="s">
        <v>1001</v>
      </c>
      <c r="J111" s="364" t="s">
        <v>1002</v>
      </c>
      <c r="K111" s="364" t="s">
        <v>1003</v>
      </c>
    </row>
    <row r="112" spans="1:11">
      <c r="A112" s="370" t="s">
        <v>985</v>
      </c>
      <c r="B112" s="354"/>
      <c r="C112" s="354"/>
      <c r="D112" s="354"/>
      <c r="E112" s="354"/>
      <c r="F112" s="354"/>
      <c r="G112" s="354"/>
      <c r="H112" s="354"/>
      <c r="I112" s="354"/>
      <c r="J112" s="354"/>
      <c r="K112" s="354"/>
    </row>
    <row r="113" spans="1:1">
      <c r="A113" s="366"/>
    </row>
  </sheetData>
  <protectedRanges>
    <protectedRange sqref="B6:K7 B9:K22 B28:K28 B56:K56 B84:K84 B112:K112 B34:K35 B37:K50 B62:K63 B65:K78 B90:K91 B93:K106" name="Retail Repurchase Worksheet"/>
  </protectedRanges>
  <mergeCells count="17">
    <mergeCell ref="B32:J32"/>
    <mergeCell ref="A110:A111"/>
    <mergeCell ref="B110:K110"/>
    <mergeCell ref="A82:A83"/>
    <mergeCell ref="B82:K82"/>
    <mergeCell ref="A88:A89"/>
    <mergeCell ref="B88:J88"/>
    <mergeCell ref="A60:A61"/>
    <mergeCell ref="B60:J60"/>
    <mergeCell ref="A54:A55"/>
    <mergeCell ref="B54:K54"/>
    <mergeCell ref="A32:A33"/>
    <mergeCell ref="A1:K1"/>
    <mergeCell ref="A4:A5"/>
    <mergeCell ref="B4:J4"/>
    <mergeCell ref="A26:A27"/>
    <mergeCell ref="B26:K26"/>
  </mergeCells>
  <phoneticPr fontId="34" type="noConversion"/>
  <printOptions horizontalCentered="1"/>
  <pageMargins left="0.7" right="0.7" top="0.75" bottom="0.5" header="0.3" footer="0.3"/>
  <pageSetup scale="42" orientation="portrait" r:id="rId1"/>
  <headerFooter>
    <oddFooter>&amp;R&amp;A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22"/>
  <sheetViews>
    <sheetView workbookViewId="0">
      <selection activeCell="B4" sqref="B4"/>
    </sheetView>
  </sheetViews>
  <sheetFormatPr defaultRowHeight="15.75"/>
  <cols>
    <col min="1" max="1" width="13.85546875" style="382" customWidth="1"/>
    <col min="2" max="2" width="38.7109375" style="371" customWidth="1"/>
    <col min="3" max="16384" width="9.140625" style="371"/>
  </cols>
  <sheetData>
    <row r="1" spans="1:12" ht="22.5" customHeight="1">
      <c r="A1" s="571" t="str">
        <f ca="1">'Summary Submission Cover Sheet'!$D$15&amp;" "&amp;"ASC 310-30 Credit Mark Submission Worksheet: "&amp;'Summary Submission Cover Sheet'!$D$12&amp;" in "&amp;'Summary Submission Cover Sheet'!B20</f>
        <v>Bank ASC 310-30 Credit Mark Submission Worksheet:  in Baseline</v>
      </c>
      <c r="B1" s="571"/>
      <c r="C1" s="571"/>
      <c r="D1" s="571"/>
      <c r="E1" s="571"/>
      <c r="F1" s="571"/>
      <c r="G1" s="571"/>
      <c r="H1" s="571"/>
      <c r="I1" s="571"/>
      <c r="J1" s="571"/>
      <c r="K1" s="571"/>
      <c r="L1" s="571"/>
    </row>
    <row r="2" spans="1:12" ht="22.5" customHeight="1">
      <c r="A2" s="230"/>
      <c r="B2" s="230"/>
      <c r="C2" s="230"/>
      <c r="D2" s="230"/>
      <c r="E2" s="230"/>
      <c r="F2" s="230"/>
      <c r="G2" s="230"/>
      <c r="H2" s="230"/>
      <c r="I2" s="230"/>
      <c r="J2" s="230"/>
      <c r="K2" s="230"/>
      <c r="L2" s="230"/>
    </row>
    <row r="3" spans="1:12" s="375" customFormat="1" ht="15">
      <c r="A3" s="372" t="s">
        <v>1004</v>
      </c>
      <c r="B3" s="373" t="s">
        <v>163</v>
      </c>
      <c r="C3" s="373"/>
      <c r="D3" s="373"/>
      <c r="E3" s="373"/>
      <c r="F3" s="373"/>
      <c r="G3" s="373"/>
      <c r="H3" s="373"/>
      <c r="I3" s="374"/>
      <c r="J3" s="374"/>
      <c r="K3" s="374"/>
      <c r="L3" s="374"/>
    </row>
    <row r="4" spans="1:12" s="375" customFormat="1" ht="15">
      <c r="A4" s="372" t="s">
        <v>1004</v>
      </c>
      <c r="B4" s="373" t="s">
        <v>164</v>
      </c>
      <c r="C4" s="373"/>
      <c r="D4" s="373"/>
      <c r="E4" s="373"/>
      <c r="F4" s="373"/>
      <c r="G4" s="373"/>
      <c r="H4" s="373"/>
      <c r="I4" s="374"/>
      <c r="J4" s="374"/>
      <c r="K4" s="374"/>
      <c r="L4" s="374"/>
    </row>
    <row r="5" spans="1:12">
      <c r="A5" s="376"/>
      <c r="B5" s="373"/>
      <c r="C5" s="374"/>
      <c r="D5" s="374"/>
      <c r="E5" s="374"/>
      <c r="F5" s="374"/>
      <c r="G5" s="374"/>
      <c r="H5" s="374"/>
      <c r="I5" s="374"/>
      <c r="J5" s="374"/>
      <c r="K5" s="374"/>
      <c r="L5" s="374"/>
    </row>
    <row r="6" spans="1:12" s="378" customFormat="1">
      <c r="A6" s="377"/>
      <c r="C6" s="379"/>
      <c r="D6" s="591" t="s">
        <v>183</v>
      </c>
      <c r="E6" s="591"/>
      <c r="F6" s="591"/>
      <c r="G6" s="591"/>
      <c r="H6" s="591"/>
      <c r="I6" s="591"/>
      <c r="J6" s="591"/>
      <c r="K6" s="591"/>
      <c r="L6" s="591"/>
    </row>
    <row r="7" spans="1:12">
      <c r="A7" s="357"/>
      <c r="B7" s="380" t="s">
        <v>1005</v>
      </c>
      <c r="C7" s="372" t="s">
        <v>1007</v>
      </c>
      <c r="D7" s="381" t="s">
        <v>1008</v>
      </c>
      <c r="E7" s="381" t="s">
        <v>1009</v>
      </c>
      <c r="F7" s="381" t="s">
        <v>159</v>
      </c>
      <c r="G7" s="381" t="s">
        <v>1010</v>
      </c>
      <c r="H7" s="381" t="s">
        <v>1011</v>
      </c>
      <c r="I7" s="381" t="s">
        <v>160</v>
      </c>
      <c r="J7" s="381" t="s">
        <v>1006</v>
      </c>
      <c r="K7" s="381" t="s">
        <v>161</v>
      </c>
      <c r="L7" s="381" t="s">
        <v>162</v>
      </c>
    </row>
    <row r="8" spans="1:12">
      <c r="A8" s="372">
        <v>1</v>
      </c>
      <c r="B8" s="373" t="s">
        <v>1012</v>
      </c>
      <c r="C8" s="354"/>
      <c r="D8" s="354"/>
      <c r="E8" s="354"/>
      <c r="F8" s="354"/>
      <c r="G8" s="354"/>
      <c r="H8" s="354"/>
      <c r="I8" s="354"/>
      <c r="J8" s="354"/>
      <c r="K8" s="354"/>
      <c r="L8" s="354"/>
    </row>
    <row r="9" spans="1:12">
      <c r="A9" s="372">
        <v>2</v>
      </c>
      <c r="B9" s="373" t="s">
        <v>1013</v>
      </c>
      <c r="C9" s="354"/>
      <c r="D9" s="354"/>
      <c r="E9" s="354"/>
      <c r="F9" s="354"/>
      <c r="G9" s="354"/>
      <c r="H9" s="354"/>
      <c r="I9" s="354"/>
      <c r="J9" s="354"/>
      <c r="K9" s="354"/>
      <c r="L9" s="354"/>
    </row>
    <row r="10" spans="1:12">
      <c r="A10" s="372">
        <v>3</v>
      </c>
      <c r="B10" s="373" t="s">
        <v>1014</v>
      </c>
      <c r="C10" s="354"/>
      <c r="D10" s="354"/>
      <c r="E10" s="354"/>
      <c r="F10" s="354"/>
      <c r="G10" s="354"/>
      <c r="H10" s="354"/>
      <c r="I10" s="354"/>
      <c r="J10" s="354"/>
      <c r="K10" s="354"/>
      <c r="L10" s="354"/>
    </row>
    <row r="11" spans="1:12">
      <c r="A11" s="372">
        <v>4</v>
      </c>
      <c r="B11" s="373" t="s">
        <v>1015</v>
      </c>
      <c r="C11" s="354"/>
      <c r="D11" s="354"/>
      <c r="E11" s="354"/>
      <c r="F11" s="354"/>
      <c r="G11" s="354"/>
      <c r="H11" s="354"/>
      <c r="I11" s="354"/>
      <c r="J11" s="354"/>
      <c r="K11" s="354"/>
      <c r="L11" s="354"/>
    </row>
    <row r="12" spans="1:12">
      <c r="A12" s="372">
        <v>5</v>
      </c>
      <c r="B12" s="373" t="s">
        <v>1016</v>
      </c>
      <c r="C12" s="354"/>
      <c r="D12" s="354"/>
      <c r="E12" s="354"/>
      <c r="F12" s="354"/>
      <c r="G12" s="354"/>
      <c r="H12" s="354"/>
      <c r="I12" s="354"/>
      <c r="J12" s="354"/>
      <c r="K12" s="354"/>
      <c r="L12" s="354"/>
    </row>
    <row r="20" spans="2:2">
      <c r="B20" s="383"/>
    </row>
    <row r="21" spans="2:2">
      <c r="B21" s="373"/>
    </row>
    <row r="22" spans="2:2">
      <c r="B22" s="373"/>
    </row>
  </sheetData>
  <mergeCells count="2">
    <mergeCell ref="A1:L1"/>
    <mergeCell ref="D6:L6"/>
  </mergeCells>
  <phoneticPr fontId="34" type="noConversion"/>
  <printOptions horizontalCentered="1"/>
  <pageMargins left="0.45" right="0.45" top="0.75" bottom="0.75" header="0.3" footer="0.3"/>
  <pageSetup scale="89"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G21"/>
  <sheetViews>
    <sheetView workbookViewId="0">
      <selection activeCell="C10" sqref="C10"/>
    </sheetView>
  </sheetViews>
  <sheetFormatPr defaultRowHeight="15"/>
  <cols>
    <col min="2" max="2" width="29" customWidth="1"/>
    <col min="3" max="3" width="27.28515625" customWidth="1"/>
    <col min="4" max="4" width="27.42578125" customWidth="1"/>
    <col min="6" max="6" width="28" customWidth="1"/>
    <col min="7" max="7" width="27.42578125" customWidth="1"/>
  </cols>
  <sheetData>
    <row r="1" spans="1:7">
      <c r="B1" s="592" t="str">
        <f ca="1">'Summary Submission Cover Sheet'!$D$15&amp;" "&amp;"Retail Loan Fair Value and Held for Sale Worksheet: "&amp;'Summary Submission Cover Sheet'!$D$12&amp;" in "&amp;'Summary Submission Cover Sheet'!B20</f>
        <v>Bank Retail Loan Fair Value and Held for Sale Worksheet:  in Baseline</v>
      </c>
      <c r="C1" s="592"/>
      <c r="D1" s="592"/>
      <c r="E1" s="592"/>
      <c r="F1" s="592"/>
      <c r="G1" s="592"/>
    </row>
    <row r="2" spans="1:7">
      <c r="B2" s="348"/>
      <c r="C2" s="348"/>
      <c r="D2" s="348"/>
      <c r="E2" s="348"/>
      <c r="F2" s="348"/>
      <c r="G2" s="348"/>
    </row>
    <row r="3" spans="1:7">
      <c r="B3" s="384" t="s">
        <v>181</v>
      </c>
      <c r="C3" s="357"/>
      <c r="D3" s="357"/>
      <c r="E3" s="357"/>
      <c r="F3" s="357"/>
      <c r="G3" s="357"/>
    </row>
    <row r="4" spans="1:7">
      <c r="B4" s="384"/>
      <c r="C4" s="357"/>
      <c r="D4" s="357"/>
      <c r="E4" s="357"/>
      <c r="F4" s="357"/>
      <c r="G4" s="357"/>
    </row>
    <row r="5" spans="1:7">
      <c r="E5" s="385"/>
    </row>
    <row r="6" spans="1:7">
      <c r="B6" s="386"/>
      <c r="C6" s="593" t="s">
        <v>1017</v>
      </c>
      <c r="D6" s="593"/>
      <c r="E6" s="387"/>
      <c r="F6" s="593" t="s">
        <v>1018</v>
      </c>
      <c r="G6" s="593"/>
    </row>
    <row r="7" spans="1:7" ht="15.75">
      <c r="A7" s="357"/>
      <c r="B7" s="377" t="s">
        <v>965</v>
      </c>
      <c r="C7" s="388" t="s">
        <v>1019</v>
      </c>
      <c r="D7" s="388" t="s">
        <v>1020</v>
      </c>
      <c r="E7" s="387"/>
      <c r="F7" s="388" t="s">
        <v>1021</v>
      </c>
      <c r="G7" s="388" t="s">
        <v>1022</v>
      </c>
    </row>
    <row r="8" spans="1:7">
      <c r="A8" s="357">
        <v>1</v>
      </c>
      <c r="B8" t="s">
        <v>1023</v>
      </c>
      <c r="C8" s="389"/>
      <c r="D8" s="390"/>
      <c r="E8" s="385"/>
      <c r="F8" s="389"/>
      <c r="G8" s="390"/>
    </row>
    <row r="9" spans="1:7">
      <c r="A9" s="357">
        <v>2</v>
      </c>
      <c r="B9" t="s">
        <v>1024</v>
      </c>
      <c r="C9" s="389"/>
      <c r="D9" s="389"/>
      <c r="E9" s="385"/>
      <c r="F9" s="389"/>
      <c r="G9" s="389"/>
    </row>
    <row r="10" spans="1:7">
      <c r="A10" s="357">
        <v>3</v>
      </c>
      <c r="B10" t="s">
        <v>1025</v>
      </c>
      <c r="C10" s="389"/>
      <c r="D10" s="389"/>
      <c r="E10" s="385"/>
      <c r="F10" s="389"/>
      <c r="G10" s="389"/>
    </row>
    <row r="11" spans="1:7">
      <c r="A11" s="357">
        <v>4</v>
      </c>
      <c r="B11" t="s">
        <v>1026</v>
      </c>
      <c r="C11" s="389"/>
      <c r="D11" s="389"/>
      <c r="E11" s="385"/>
      <c r="F11" s="389"/>
      <c r="G11" s="389"/>
    </row>
    <row r="12" spans="1:7">
      <c r="A12" s="357">
        <v>5</v>
      </c>
      <c r="B12" t="s">
        <v>1027</v>
      </c>
      <c r="C12" s="389"/>
      <c r="D12" s="389"/>
      <c r="E12" s="385"/>
      <c r="F12" s="389"/>
      <c r="G12" s="389"/>
    </row>
    <row r="13" spans="1:7">
      <c r="A13" s="357">
        <v>6</v>
      </c>
      <c r="B13" t="s">
        <v>1028</v>
      </c>
      <c r="C13" s="389"/>
      <c r="D13" s="389"/>
      <c r="E13" s="385"/>
      <c r="F13" s="389"/>
      <c r="G13" s="389"/>
    </row>
    <row r="14" spans="1:7">
      <c r="A14" s="357">
        <v>7</v>
      </c>
      <c r="B14" t="s">
        <v>1029</v>
      </c>
      <c r="C14" s="389"/>
      <c r="D14" s="389"/>
      <c r="E14" s="385"/>
      <c r="F14" s="389"/>
      <c r="G14" s="389"/>
    </row>
    <row r="15" spans="1:7">
      <c r="E15" s="385"/>
    </row>
    <row r="16" spans="1:7">
      <c r="E16" s="385"/>
    </row>
    <row r="17" spans="5:5">
      <c r="E17" s="385"/>
    </row>
    <row r="18" spans="5:5">
      <c r="E18" s="385"/>
    </row>
    <row r="19" spans="5:5">
      <c r="E19" s="385"/>
    </row>
    <row r="20" spans="5:5">
      <c r="E20" s="385"/>
    </row>
    <row r="21" spans="5:5">
      <c r="E21" s="385"/>
    </row>
  </sheetData>
  <mergeCells count="3">
    <mergeCell ref="B1:G1"/>
    <mergeCell ref="C6:D6"/>
    <mergeCell ref="F6:G6"/>
  </mergeCells>
  <phoneticPr fontId="34" type="noConversion"/>
  <printOptions horizontalCentered="1"/>
  <pageMargins left="0.45" right="0.45" top="0.75" bottom="0.75" header="0.3" footer="0.3"/>
  <pageSetup scale="81"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Summary Submission Cover Sheet</vt:lpstr>
      <vt:lpstr>Income Statement Worksheet</vt:lpstr>
      <vt:lpstr>Balance Sheet Worksheet</vt:lpstr>
      <vt:lpstr>Capital Worksheet</vt:lpstr>
      <vt:lpstr>Retail Balance Projections</vt:lpstr>
      <vt:lpstr>Retail Loss Projections</vt:lpstr>
      <vt:lpstr>Retail Repurchase Worksheet</vt:lpstr>
      <vt:lpstr>Retail ASC 310-30 Worksheet</vt:lpstr>
      <vt:lpstr>Retail Fair Value Worksheet</vt:lpstr>
      <vt:lpstr>Securities CUSIPs Worksheet</vt:lpstr>
      <vt:lpstr>Securities Worksheet 1</vt:lpstr>
      <vt:lpstr>Securities Worksheet 2</vt:lpstr>
      <vt:lpstr>Securities Worksheet 3</vt:lpstr>
      <vt:lpstr>Securities Worksheet 4</vt:lpstr>
      <vt:lpstr>Trading Worksheet</vt:lpstr>
      <vt:lpstr>Counterparty Risk Worksheet</vt:lpstr>
      <vt:lpstr>Op Risk Scenario Inputs</vt:lpstr>
      <vt:lpstr>Projected Op Risk Losses</vt:lpstr>
      <vt:lpstr>PPNR Projections Worksheet</vt:lpstr>
      <vt:lpstr>PPNR NII Worksheet</vt:lpstr>
      <vt:lpstr>PPNR Metrics Worksheet</vt:lpstr>
      <vt:lpstr>'PPNR Projections Worksheet'!Print_Area</vt:lpstr>
    </vt:vector>
  </TitlesOfParts>
  <Company>OCC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paul.moloney</dc:creator>
  <cp:lastModifiedBy>gkuiper</cp:lastModifiedBy>
  <cp:lastPrinted>2012-08-07T14:23:13Z</cp:lastPrinted>
  <dcterms:created xsi:type="dcterms:W3CDTF">2012-07-25T19:56:39Z</dcterms:created>
  <dcterms:modified xsi:type="dcterms:W3CDTF">2012-10-18T22:31:18Z</dcterms:modified>
</cp:coreProperties>
</file>