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0" yWindow="6990" windowWidth="15480" windowHeight="7040"/>
  </bookViews>
  <sheets>
    <sheet name="Summary Submission Cover Sheet" sheetId="1" r:id="rId1"/>
    <sheet name="Income Statement Worksheet" sheetId="2" r:id="rId2"/>
    <sheet name="Balance Sheet Worksheet" sheetId="3" r:id="rId3"/>
    <sheet name="Capital Worksheet" sheetId="4" r:id="rId4"/>
    <sheet name="Retail Bal. &amp; Loss Projections" sheetId="5" r:id="rId5"/>
    <sheet name="Retail Repurchase Worksheet" sheetId="6" r:id="rId6"/>
    <sheet name="Retail ASC 310-30 Worksheet" sheetId="7" r:id="rId7"/>
    <sheet name="Securities OTTI by CUSIP" sheetId="8" r:id="rId8"/>
    <sheet name="Securities OTTI by Portfolio" sheetId="9" r:id="rId9"/>
    <sheet name="Securities OTTI by Methodology" sheetId="10" r:id="rId10"/>
    <sheet name="Securities AFS Market Shock" sheetId="11" r:id="rId11"/>
    <sheet name="Securities Market Value Sources" sheetId="12" r:id="rId12"/>
    <sheet name="Trading Worksheet" sheetId="13" r:id="rId13"/>
    <sheet name="Counterparty Risk Worksheet" sheetId="14" r:id="rId14"/>
    <sheet name="OpRisk Scenario Inputs" sheetId="15" r:id="rId15"/>
    <sheet name="OpRisk Projected Losses" sheetId="16" r:id="rId16"/>
    <sheet name="PPNR Projections Worksheet" sheetId="17" r:id="rId17"/>
    <sheet name="PPNR NII Worksheet" sheetId="18" r:id="rId18"/>
    <sheet name="PPNR Metrics Worksheet" sheetId="19" r:id="rId19"/>
  </sheets>
  <definedNames>
    <definedName name="_xlnm.Print_Area" localSheetId="2">'Balance Sheet Worksheet'!$A$1:$N$185</definedName>
    <definedName name="_xlnm.Print_Area" localSheetId="3">'Capital Worksheet'!$A$1:$R$146</definedName>
    <definedName name="_xlnm.Print_Area" localSheetId="13">'Counterparty Risk Worksheet'!$A$1:$C$15</definedName>
    <definedName name="_xlnm.Print_Area" localSheetId="1">'Income Statement Worksheet'!$A$1:$R$165</definedName>
    <definedName name="_xlnm.Print_Area" localSheetId="15">'OpRisk Projected Losses'!$B$1:$J$10</definedName>
    <definedName name="_xlnm.Print_Area" localSheetId="14">'OpRisk Scenario Inputs'!$A$1:$J$21</definedName>
    <definedName name="_xlnm.Print_Area" localSheetId="18">'PPNR Metrics Worksheet'!$A$1:$S$181</definedName>
    <definedName name="_xlnm.Print_Area" localSheetId="17">'PPNR NII Worksheet'!$A$1:$M$123</definedName>
    <definedName name="_xlnm.Print_Area" localSheetId="16">'PPNR Projections Worksheet'!$A$1:$R$172</definedName>
    <definedName name="_xlnm.Print_Area" localSheetId="6">'Retail ASC 310-30 Worksheet'!$A$1:$M$140</definedName>
    <definedName name="_xlnm.Print_Area" localSheetId="4">'Retail Bal. &amp; Loss Projections'!$A$1:$L$162</definedName>
    <definedName name="_xlnm.Print_Area" localSheetId="5">'Retail Repurchase Worksheet'!$A$1:$N$187</definedName>
    <definedName name="_xlnm.Print_Area" localSheetId="10">'Securities AFS Market Shock'!$A$1:$C$36</definedName>
    <definedName name="_xlnm.Print_Area" localSheetId="11">'Securities Market Value Sources'!$A$1:$D$36</definedName>
    <definedName name="_xlnm.Print_Area" localSheetId="7">'Securities OTTI by CUSIP'!$A$1:$J$8</definedName>
    <definedName name="_xlnm.Print_Area" localSheetId="9">'Securities OTTI by Methodology'!$A$1:$G$34</definedName>
    <definedName name="_xlnm.Print_Area" localSheetId="8">'Securities OTTI by Portfolio'!$A$1:$AD$70</definedName>
    <definedName name="_xlnm.Print_Area" localSheetId="0">'Summary Submission Cover Sheet'!$A$1:$L$25</definedName>
    <definedName name="_xlnm.Print_Area" localSheetId="12">'Trading Worksheet'!$A$1:$L$38</definedName>
  </definedNames>
  <calcPr calcId="145621"/>
</workbook>
</file>

<file path=xl/calcChain.xml><?xml version="1.0" encoding="utf-8"?>
<calcChain xmlns="http://schemas.openxmlformats.org/spreadsheetml/2006/main">
  <c r="F33" i="2" l="1"/>
  <c r="E58" i="4"/>
  <c r="E167" i="3"/>
  <c r="E170" i="3" s="1"/>
  <c r="E79" i="2"/>
  <c r="E144" i="2"/>
  <c r="E52" i="4"/>
  <c r="E29" i="4"/>
  <c r="E165" i="2"/>
  <c r="F162" i="2" s="1"/>
  <c r="E143" i="2"/>
  <c r="E138" i="2"/>
  <c r="E141" i="2" s="1"/>
  <c r="E122" i="2"/>
  <c r="E118" i="2"/>
  <c r="E113" i="2"/>
  <c r="E109" i="2"/>
  <c r="E99" i="2"/>
  <c r="E95" i="2"/>
  <c r="E90" i="2"/>
  <c r="E86" i="2"/>
  <c r="E108" i="2"/>
  <c r="E107" i="2"/>
  <c r="E142" i="2"/>
  <c r="E148" i="2" s="1"/>
  <c r="E36" i="2"/>
  <c r="E8" i="2"/>
  <c r="J172" i="6"/>
  <c r="I172" i="6" s="1"/>
  <c r="H172" i="6" s="1"/>
  <c r="G172" i="6" s="1"/>
  <c r="F172" i="6" s="1"/>
  <c r="E172" i="6" s="1"/>
  <c r="D172" i="6" s="1"/>
  <c r="C172" i="6" s="1"/>
  <c r="B172" i="6" s="1"/>
  <c r="J156" i="6"/>
  <c r="J142" i="6"/>
  <c r="J126" i="6"/>
  <c r="J112" i="6"/>
  <c r="I112" i="6" s="1"/>
  <c r="H112" i="6" s="1"/>
  <c r="G112" i="6" s="1"/>
  <c r="F112" i="6" s="1"/>
  <c r="E112" i="6" s="1"/>
  <c r="D112" i="6" s="1"/>
  <c r="C112" i="6" s="1"/>
  <c r="B112" i="6" s="1"/>
  <c r="J96" i="6"/>
  <c r="I96" i="6" s="1"/>
  <c r="H96" i="6" s="1"/>
  <c r="G96" i="6" s="1"/>
  <c r="F96" i="6" s="1"/>
  <c r="E96" i="6" s="1"/>
  <c r="D96" i="6" s="1"/>
  <c r="C96" i="6" s="1"/>
  <c r="B96" i="6" s="1"/>
  <c r="J82" i="6"/>
  <c r="I82" i="6" s="1"/>
  <c r="H82" i="6" s="1"/>
  <c r="G82" i="6" s="1"/>
  <c r="F82" i="6" s="1"/>
  <c r="E82" i="6" s="1"/>
  <c r="D82" i="6" s="1"/>
  <c r="C82" i="6" s="1"/>
  <c r="B82" i="6" s="1"/>
  <c r="J65" i="6"/>
  <c r="I65" i="6" s="1"/>
  <c r="H65" i="6" s="1"/>
  <c r="G65" i="6" s="1"/>
  <c r="F65" i="6" s="1"/>
  <c r="E65" i="6" s="1"/>
  <c r="D65" i="6" s="1"/>
  <c r="C65" i="6" s="1"/>
  <c r="B65" i="6" s="1"/>
  <c r="J51" i="6"/>
  <c r="I51" i="6" s="1"/>
  <c r="H51" i="6" s="1"/>
  <c r="G51" i="6" s="1"/>
  <c r="F51" i="6" s="1"/>
  <c r="E51" i="6" s="1"/>
  <c r="D51" i="6" s="1"/>
  <c r="C51" i="6" s="1"/>
  <c r="B51" i="6" s="1"/>
  <c r="J35" i="6"/>
  <c r="J21" i="6"/>
  <c r="J5" i="6"/>
  <c r="I5" i="6" s="1"/>
  <c r="H5" i="6" s="1"/>
  <c r="G5" i="6" s="1"/>
  <c r="F5" i="6" s="1"/>
  <c r="E5" i="6" s="1"/>
  <c r="D5" i="6" s="1"/>
  <c r="C5" i="6" s="1"/>
  <c r="B5" i="6" s="1"/>
  <c r="H90" i="19"/>
  <c r="I90" i="19"/>
  <c r="J90" i="19"/>
  <c r="K90" i="19"/>
  <c r="L90" i="19"/>
  <c r="M90" i="19"/>
  <c r="N90" i="19"/>
  <c r="O90" i="19"/>
  <c r="H92" i="19"/>
  <c r="I92" i="19"/>
  <c r="J92" i="19"/>
  <c r="K92" i="19"/>
  <c r="Q92" i="19" s="1"/>
  <c r="L92" i="19"/>
  <c r="M92" i="19"/>
  <c r="N92" i="19"/>
  <c r="O92" i="19"/>
  <c r="H93" i="19"/>
  <c r="I93" i="19"/>
  <c r="J93" i="19"/>
  <c r="K93" i="19"/>
  <c r="Q93" i="19" s="1"/>
  <c r="L93" i="19"/>
  <c r="M93" i="19"/>
  <c r="N93" i="19"/>
  <c r="O93" i="19"/>
  <c r="H94" i="19"/>
  <c r="I94" i="19"/>
  <c r="J94" i="19"/>
  <c r="K94" i="19"/>
  <c r="Q94" i="19" s="1"/>
  <c r="L94" i="19"/>
  <c r="M94" i="19"/>
  <c r="N94" i="19"/>
  <c r="O94" i="19"/>
  <c r="H96" i="19"/>
  <c r="I96" i="19"/>
  <c r="J96" i="19"/>
  <c r="K96" i="19"/>
  <c r="L96" i="19"/>
  <c r="M96" i="19"/>
  <c r="N96" i="19"/>
  <c r="O96" i="19"/>
  <c r="G96" i="19"/>
  <c r="G94" i="19"/>
  <c r="G93" i="19"/>
  <c r="G92" i="19"/>
  <c r="G90" i="19"/>
  <c r="G123" i="17"/>
  <c r="H123" i="17"/>
  <c r="I123" i="17"/>
  <c r="J123" i="17"/>
  <c r="P123" i="17" s="1"/>
  <c r="K123" i="17"/>
  <c r="L123" i="17"/>
  <c r="M123" i="17"/>
  <c r="N123" i="17"/>
  <c r="G105" i="17"/>
  <c r="H105" i="17"/>
  <c r="I105" i="17"/>
  <c r="J105" i="17"/>
  <c r="K105" i="17"/>
  <c r="L105" i="17"/>
  <c r="M105" i="17"/>
  <c r="N105" i="17"/>
  <c r="F105" i="17"/>
  <c r="F92" i="3"/>
  <c r="G92" i="3"/>
  <c r="G91" i="3" s="1"/>
  <c r="H92" i="3"/>
  <c r="I92" i="3"/>
  <c r="J92" i="3"/>
  <c r="K92" i="3"/>
  <c r="K91" i="3" s="1"/>
  <c r="L92" i="3"/>
  <c r="M92" i="3"/>
  <c r="N92" i="3"/>
  <c r="F93" i="3"/>
  <c r="F91" i="3" s="1"/>
  <c r="G93" i="3"/>
  <c r="H93" i="3"/>
  <c r="I93" i="3"/>
  <c r="I91" i="3" s="1"/>
  <c r="J93" i="3"/>
  <c r="K93" i="3"/>
  <c r="L93" i="3"/>
  <c r="M93" i="3"/>
  <c r="N93" i="3"/>
  <c r="F88" i="3"/>
  <c r="G88" i="3"/>
  <c r="H88" i="3"/>
  <c r="H86" i="3" s="1"/>
  <c r="I88" i="3"/>
  <c r="I86" i="3" s="1"/>
  <c r="J88" i="3"/>
  <c r="K88" i="3"/>
  <c r="L88" i="3"/>
  <c r="M88" i="3"/>
  <c r="N88" i="3"/>
  <c r="F89" i="3"/>
  <c r="G89" i="3"/>
  <c r="G86" i="3" s="1"/>
  <c r="H89" i="3"/>
  <c r="I89" i="3"/>
  <c r="J89" i="3"/>
  <c r="K89" i="3"/>
  <c r="L89" i="3"/>
  <c r="M89" i="3"/>
  <c r="N89" i="3"/>
  <c r="F77" i="3"/>
  <c r="G77" i="3"/>
  <c r="H77" i="3"/>
  <c r="I77" i="3"/>
  <c r="J77" i="3"/>
  <c r="K77" i="3"/>
  <c r="L77" i="3"/>
  <c r="M77" i="3"/>
  <c r="N77" i="3"/>
  <c r="F78" i="3"/>
  <c r="G78" i="3"/>
  <c r="H78" i="3"/>
  <c r="I78" i="3"/>
  <c r="J78" i="3"/>
  <c r="K78" i="3"/>
  <c r="L78" i="3"/>
  <c r="M78" i="3"/>
  <c r="N78" i="3"/>
  <c r="F67" i="3"/>
  <c r="G67" i="3"/>
  <c r="H67" i="3"/>
  <c r="I67" i="3"/>
  <c r="J67" i="3"/>
  <c r="K67" i="3"/>
  <c r="L67" i="3"/>
  <c r="M67" i="3"/>
  <c r="N67" i="3"/>
  <c r="F68" i="3"/>
  <c r="G68" i="3"/>
  <c r="H68" i="3"/>
  <c r="H66" i="3" s="1"/>
  <c r="I68" i="3"/>
  <c r="J68" i="3"/>
  <c r="K68" i="3"/>
  <c r="L68" i="3"/>
  <c r="M68" i="3"/>
  <c r="N68" i="3"/>
  <c r="F64" i="3"/>
  <c r="G64" i="3"/>
  <c r="G63" i="3" s="1"/>
  <c r="H64" i="3"/>
  <c r="I64" i="3"/>
  <c r="J64" i="3"/>
  <c r="K64" i="3"/>
  <c r="L64" i="3"/>
  <c r="M64" i="3"/>
  <c r="N64" i="3"/>
  <c r="F65" i="3"/>
  <c r="G65" i="3"/>
  <c r="H65" i="3"/>
  <c r="I65" i="3"/>
  <c r="J65" i="3"/>
  <c r="K65" i="3"/>
  <c r="L65" i="3"/>
  <c r="M65" i="3"/>
  <c r="N65" i="3"/>
  <c r="N63" i="3" s="1"/>
  <c r="G163" i="2"/>
  <c r="H163" i="2"/>
  <c r="I163" i="2"/>
  <c r="J163" i="2"/>
  <c r="K163" i="2"/>
  <c r="L163" i="2"/>
  <c r="M163" i="2"/>
  <c r="Q163" i="2" s="1"/>
  <c r="N163" i="2"/>
  <c r="F163" i="2"/>
  <c r="D137" i="2"/>
  <c r="D136" i="2"/>
  <c r="D135" i="2"/>
  <c r="G76" i="2"/>
  <c r="H76" i="2"/>
  <c r="I76" i="2"/>
  <c r="J76" i="2"/>
  <c r="K76" i="2"/>
  <c r="L76" i="2"/>
  <c r="M76" i="2"/>
  <c r="N76" i="2"/>
  <c r="G77" i="2"/>
  <c r="H77" i="2"/>
  <c r="I77" i="2"/>
  <c r="P77" i="2" s="1"/>
  <c r="J77" i="2"/>
  <c r="K77" i="2"/>
  <c r="L77" i="2"/>
  <c r="M77" i="2"/>
  <c r="N77" i="2"/>
  <c r="F76" i="2"/>
  <c r="F77" i="2"/>
  <c r="G37" i="2"/>
  <c r="H37" i="2"/>
  <c r="I37" i="2"/>
  <c r="J37" i="2"/>
  <c r="K37" i="2"/>
  <c r="L37" i="2"/>
  <c r="M37" i="2"/>
  <c r="N37" i="2"/>
  <c r="G38" i="2"/>
  <c r="H38" i="2"/>
  <c r="I38" i="2"/>
  <c r="J38" i="2"/>
  <c r="K38" i="2"/>
  <c r="L38" i="2"/>
  <c r="M38" i="2"/>
  <c r="N38" i="2"/>
  <c r="F38" i="2"/>
  <c r="F37" i="2"/>
  <c r="G33" i="2"/>
  <c r="H33" i="2"/>
  <c r="I33" i="2"/>
  <c r="J33" i="2"/>
  <c r="K33" i="2"/>
  <c r="L33" i="2"/>
  <c r="M33" i="2"/>
  <c r="N33" i="2"/>
  <c r="G34" i="2"/>
  <c r="H34" i="2"/>
  <c r="I34" i="2"/>
  <c r="J34" i="2"/>
  <c r="K34" i="2"/>
  <c r="L34" i="2"/>
  <c r="M34" i="2"/>
  <c r="N34" i="2"/>
  <c r="G35" i="2"/>
  <c r="H35" i="2"/>
  <c r="I35" i="2"/>
  <c r="J35" i="2"/>
  <c r="K35" i="2"/>
  <c r="L35" i="2"/>
  <c r="M35" i="2"/>
  <c r="N35" i="2"/>
  <c r="F35" i="2"/>
  <c r="F34" i="2"/>
  <c r="G22" i="2"/>
  <c r="H22" i="2"/>
  <c r="I22" i="2"/>
  <c r="J22" i="2"/>
  <c r="K22" i="2"/>
  <c r="L22" i="2"/>
  <c r="M22" i="2"/>
  <c r="N22" i="2"/>
  <c r="G23" i="2"/>
  <c r="H23" i="2"/>
  <c r="I23" i="2"/>
  <c r="J23" i="2"/>
  <c r="K23" i="2"/>
  <c r="L23" i="2"/>
  <c r="M23" i="2"/>
  <c r="N23" i="2"/>
  <c r="F23" i="2"/>
  <c r="F22" i="2"/>
  <c r="G12" i="2"/>
  <c r="H12" i="2"/>
  <c r="I12" i="2"/>
  <c r="J12" i="2"/>
  <c r="K12" i="2"/>
  <c r="L12" i="2"/>
  <c r="M12" i="2"/>
  <c r="N12" i="2"/>
  <c r="G13" i="2"/>
  <c r="H13" i="2"/>
  <c r="I13" i="2"/>
  <c r="J13" i="2"/>
  <c r="K13" i="2"/>
  <c r="L13" i="2"/>
  <c r="M13" i="2"/>
  <c r="N13" i="2"/>
  <c r="F13" i="2"/>
  <c r="F12" i="2"/>
  <c r="G10" i="2"/>
  <c r="H10" i="2"/>
  <c r="I10" i="2"/>
  <c r="J10" i="2"/>
  <c r="K10" i="2"/>
  <c r="L10" i="2"/>
  <c r="L8" i="2" s="1"/>
  <c r="M10" i="2"/>
  <c r="N10" i="2"/>
  <c r="F10" i="2"/>
  <c r="R10" i="2" s="1"/>
  <c r="G9" i="2"/>
  <c r="H9" i="2"/>
  <c r="I9" i="2"/>
  <c r="J9" i="2"/>
  <c r="K9" i="2"/>
  <c r="L9" i="2"/>
  <c r="M9" i="2"/>
  <c r="N9" i="2"/>
  <c r="F9" i="2"/>
  <c r="B1" i="19"/>
  <c r="B1" i="18"/>
  <c r="B1" i="17"/>
  <c r="B1" i="16"/>
  <c r="A1" i="15"/>
  <c r="A1" i="14"/>
  <c r="A1" i="13"/>
  <c r="B1" i="12"/>
  <c r="N167" i="3"/>
  <c r="M167" i="3"/>
  <c r="M170" i="3" s="1"/>
  <c r="L167" i="3"/>
  <c r="L170" i="3" s="1"/>
  <c r="K167" i="3"/>
  <c r="K170" i="3" s="1"/>
  <c r="J167" i="3"/>
  <c r="I167" i="3"/>
  <c r="H167" i="3"/>
  <c r="H170" i="3" s="1"/>
  <c r="G167" i="3"/>
  <c r="F167" i="3"/>
  <c r="N142" i="3"/>
  <c r="M142" i="3"/>
  <c r="M146" i="3" s="1"/>
  <c r="L142" i="3"/>
  <c r="K142" i="3"/>
  <c r="J142" i="3"/>
  <c r="I142" i="3"/>
  <c r="H142" i="3"/>
  <c r="G142" i="3"/>
  <c r="F142" i="3"/>
  <c r="E142" i="3"/>
  <c r="N138" i="3"/>
  <c r="M138" i="3"/>
  <c r="L138" i="3"/>
  <c r="M91" i="19" s="1"/>
  <c r="K138" i="3"/>
  <c r="J138" i="3"/>
  <c r="I138" i="3"/>
  <c r="H138" i="3"/>
  <c r="I91" i="19" s="1"/>
  <c r="G138" i="3"/>
  <c r="H91" i="19" s="1"/>
  <c r="F138" i="3"/>
  <c r="G91" i="19" s="1"/>
  <c r="E138" i="3"/>
  <c r="N134" i="3"/>
  <c r="M134" i="3"/>
  <c r="L134" i="3"/>
  <c r="K134" i="3"/>
  <c r="J134" i="3"/>
  <c r="I134" i="3"/>
  <c r="H134" i="3"/>
  <c r="G134" i="3"/>
  <c r="F134" i="3"/>
  <c r="E134" i="3"/>
  <c r="E146" i="3"/>
  <c r="G146" i="3"/>
  <c r="H95" i="19" s="1"/>
  <c r="J146" i="3"/>
  <c r="K95" i="19" s="1"/>
  <c r="Q95" i="19" s="1"/>
  <c r="K91" i="19"/>
  <c r="F170" i="3"/>
  <c r="N170" i="3"/>
  <c r="G170" i="3"/>
  <c r="F146" i="3"/>
  <c r="G95" i="19" s="1"/>
  <c r="N146" i="3"/>
  <c r="O95" i="19" s="1"/>
  <c r="R95" i="19" s="1"/>
  <c r="O91" i="19"/>
  <c r="R91" i="19" s="1"/>
  <c r="J170" i="3"/>
  <c r="N95" i="19"/>
  <c r="N91" i="19"/>
  <c r="H146" i="3"/>
  <c r="I95" i="19" s="1"/>
  <c r="L146" i="3"/>
  <c r="M95" i="19" s="1"/>
  <c r="I170" i="3"/>
  <c r="B1" i="11"/>
  <c r="B1" i="10"/>
  <c r="B1" i="9"/>
  <c r="A1" i="8"/>
  <c r="A1" i="7"/>
  <c r="A1" i="6"/>
  <c r="A1" i="5"/>
  <c r="A1" i="4"/>
  <c r="A2" i="4"/>
  <c r="A2" i="3"/>
  <c r="A2" i="2"/>
  <c r="A1" i="3"/>
  <c r="A1" i="2"/>
  <c r="D19" i="1"/>
  <c r="D20" i="1" s="1"/>
  <c r="D54" i="3"/>
  <c r="D27" i="3"/>
  <c r="D26" i="3"/>
  <c r="D25" i="3"/>
  <c r="D23" i="3"/>
  <c r="D22" i="3"/>
  <c r="D20" i="3"/>
  <c r="D19" i="3"/>
  <c r="D53" i="3"/>
  <c r="D52" i="3"/>
  <c r="D47" i="3"/>
  <c r="R107" i="19"/>
  <c r="Q107" i="19"/>
  <c r="R106" i="19"/>
  <c r="Q106" i="19"/>
  <c r="R105" i="19"/>
  <c r="Q105" i="19"/>
  <c r="S102" i="19"/>
  <c r="R102" i="19"/>
  <c r="Q102" i="19"/>
  <c r="S101" i="19"/>
  <c r="R101" i="19"/>
  <c r="Q101" i="19"/>
  <c r="S100" i="19"/>
  <c r="R100" i="19"/>
  <c r="Q100" i="19"/>
  <c r="S99" i="19"/>
  <c r="R99" i="19"/>
  <c r="Q99" i="19"/>
  <c r="R96" i="19"/>
  <c r="Q96" i="19"/>
  <c r="R94" i="19"/>
  <c r="R93" i="19"/>
  <c r="A93" i="19"/>
  <c r="A99" i="19"/>
  <c r="A100" i="19" s="1"/>
  <c r="A101" i="19" s="1"/>
  <c r="A102" i="19" s="1"/>
  <c r="A105" i="19" s="1"/>
  <c r="A106" i="19" s="1"/>
  <c r="A107" i="19" s="1"/>
  <c r="A110" i="19" s="1"/>
  <c r="A111" i="19" s="1"/>
  <c r="A112" i="19" s="1"/>
  <c r="A113" i="19"/>
  <c r="A114" i="19" s="1"/>
  <c r="A115" i="19" s="1"/>
  <c r="A116" i="19" s="1"/>
  <c r="A117" i="19" s="1"/>
  <c r="A118" i="19" s="1"/>
  <c r="A119" i="19" s="1"/>
  <c r="A120" i="19" s="1"/>
  <c r="A121" i="19" s="1"/>
  <c r="A122" i="19" s="1"/>
  <c r="A123" i="19" s="1"/>
  <c r="A124" i="19" s="1"/>
  <c r="A127" i="19" s="1"/>
  <c r="A128" i="19" s="1"/>
  <c r="A129" i="19" s="1"/>
  <c r="A130" i="19" s="1"/>
  <c r="A131" i="19" s="1"/>
  <c r="A132" i="19" s="1"/>
  <c r="A133" i="19" s="1"/>
  <c r="A134" i="19" s="1"/>
  <c r="A137" i="19" s="1"/>
  <c r="A138" i="19" s="1"/>
  <c r="A139" i="19" s="1"/>
  <c r="A140" i="19" s="1"/>
  <c r="A141" i="19" s="1"/>
  <c r="R92" i="19"/>
  <c r="A92" i="19"/>
  <c r="Q91" i="19"/>
  <c r="A91" i="19"/>
  <c r="R90" i="19"/>
  <c r="Q90" i="19"/>
  <c r="S89" i="19"/>
  <c r="R89" i="19"/>
  <c r="Q89" i="19"/>
  <c r="S87" i="19"/>
  <c r="R87" i="19"/>
  <c r="Q87" i="19"/>
  <c r="S86" i="19"/>
  <c r="R86" i="19"/>
  <c r="Q86" i="19"/>
  <c r="S85" i="19"/>
  <c r="R85" i="19"/>
  <c r="Q85" i="19"/>
  <c r="S84" i="19"/>
  <c r="R84" i="19"/>
  <c r="Q84" i="19"/>
  <c r="O83" i="19"/>
  <c r="N83" i="19"/>
  <c r="M83" i="19"/>
  <c r="L83" i="19"/>
  <c r="K83" i="19"/>
  <c r="J83" i="19"/>
  <c r="I83" i="19"/>
  <c r="H83" i="19"/>
  <c r="G83" i="19"/>
  <c r="R82" i="19"/>
  <c r="Q82" i="19"/>
  <c r="S79" i="19"/>
  <c r="R79" i="19"/>
  <c r="Q79" i="19"/>
  <c r="R77" i="19"/>
  <c r="Q77" i="19"/>
  <c r="R74" i="19"/>
  <c r="Q74" i="19"/>
  <c r="S73" i="19"/>
  <c r="R73" i="19"/>
  <c r="Q73" i="19"/>
  <c r="R72" i="19"/>
  <c r="Q72" i="19"/>
  <c r="R71" i="19"/>
  <c r="Q71" i="19"/>
  <c r="R70" i="19"/>
  <c r="Q70" i="19"/>
  <c r="R69" i="19"/>
  <c r="O69" i="19"/>
  <c r="N69" i="19"/>
  <c r="M69" i="19"/>
  <c r="L69" i="19"/>
  <c r="K69" i="19"/>
  <c r="Q69" i="19" s="1"/>
  <c r="J69" i="19"/>
  <c r="I69" i="19"/>
  <c r="H69" i="19"/>
  <c r="G69" i="19"/>
  <c r="S67" i="19"/>
  <c r="R67" i="19"/>
  <c r="Q67" i="19"/>
  <c r="R66" i="19"/>
  <c r="Q66" i="19"/>
  <c r="R65" i="19"/>
  <c r="Q65" i="19"/>
  <c r="R64" i="19"/>
  <c r="Q64" i="19"/>
  <c r="O63" i="19"/>
  <c r="R63" i="19" s="1"/>
  <c r="N63" i="19"/>
  <c r="M63" i="19"/>
  <c r="L63" i="19"/>
  <c r="K63" i="19"/>
  <c r="Q63" i="19"/>
  <c r="J63" i="19"/>
  <c r="I63" i="19"/>
  <c r="H63" i="19"/>
  <c r="G63" i="19"/>
  <c r="S59" i="19"/>
  <c r="R59" i="19"/>
  <c r="Q59" i="19"/>
  <c r="S50" i="19"/>
  <c r="R50" i="19"/>
  <c r="Q50" i="19"/>
  <c r="S49" i="19"/>
  <c r="R49" i="19"/>
  <c r="Q49" i="19"/>
  <c r="S48" i="19"/>
  <c r="R48" i="19"/>
  <c r="Q48" i="19"/>
  <c r="R47" i="19"/>
  <c r="Q47" i="19"/>
  <c r="R45" i="19"/>
  <c r="Q45" i="19"/>
  <c r="S43" i="19"/>
  <c r="R43" i="19"/>
  <c r="Q43" i="19"/>
  <c r="S42" i="19"/>
  <c r="R42" i="19"/>
  <c r="Q42" i="19"/>
  <c r="S41" i="19"/>
  <c r="R41" i="19"/>
  <c r="Q41" i="19"/>
  <c r="S39" i="19"/>
  <c r="R39" i="19"/>
  <c r="Q39" i="19"/>
  <c r="S38" i="19"/>
  <c r="R38" i="19"/>
  <c r="Q38" i="19"/>
  <c r="S37" i="19"/>
  <c r="R37" i="19"/>
  <c r="Q37" i="19"/>
  <c r="S35" i="19"/>
  <c r="R35" i="19"/>
  <c r="Q35" i="19"/>
  <c r="S34" i="19"/>
  <c r="R34" i="19"/>
  <c r="Q34" i="19"/>
  <c r="S33" i="19"/>
  <c r="R33" i="19"/>
  <c r="Q33" i="19"/>
  <c r="S31" i="19"/>
  <c r="R31" i="19"/>
  <c r="Q31" i="19"/>
  <c r="S30" i="19"/>
  <c r="R30" i="19"/>
  <c r="Q30" i="19"/>
  <c r="S29" i="19"/>
  <c r="R29" i="19"/>
  <c r="Q29" i="19"/>
  <c r="S28" i="19"/>
  <c r="R28" i="19"/>
  <c r="Q28" i="19"/>
  <c r="S26" i="19"/>
  <c r="R26" i="19"/>
  <c r="Q26" i="19"/>
  <c r="S25" i="19"/>
  <c r="R25" i="19"/>
  <c r="Q25" i="19"/>
  <c r="R24" i="19"/>
  <c r="Q24" i="19"/>
  <c r="S22" i="19"/>
  <c r="R22" i="19"/>
  <c r="Q22" i="19"/>
  <c r="S20" i="19"/>
  <c r="R20" i="19"/>
  <c r="Q20" i="19"/>
  <c r="R19" i="19"/>
  <c r="Q19" i="19"/>
  <c r="S17" i="19"/>
  <c r="R17" i="19"/>
  <c r="Q17" i="19"/>
  <c r="A17" i="19"/>
  <c r="A19" i="19"/>
  <c r="A20" i="19"/>
  <c r="A22" i="19"/>
  <c r="A24" i="19" s="1"/>
  <c r="A25" i="19" s="1"/>
  <c r="A26" i="19" s="1"/>
  <c r="A28" i="19" s="1"/>
  <c r="A29" i="19" s="1"/>
  <c r="A30" i="19" s="1"/>
  <c r="A31" i="19"/>
  <c r="A33" i="19" s="1"/>
  <c r="A34" i="19" s="1"/>
  <c r="A35" i="19" s="1"/>
  <c r="A37" i="19" s="1"/>
  <c r="A38" i="19" s="1"/>
  <c r="A39" i="19" s="1"/>
  <c r="A41" i="19" s="1"/>
  <c r="A42" i="19" s="1"/>
  <c r="A43" i="19" s="1"/>
  <c r="A45" i="19" s="1"/>
  <c r="A46" i="19" s="1"/>
  <c r="A47" i="19" s="1"/>
  <c r="A48" i="19" s="1"/>
  <c r="A49" i="19" s="1"/>
  <c r="A50" i="19" s="1"/>
  <c r="A52" i="19" s="1"/>
  <c r="A54" i="19" s="1"/>
  <c r="A56" i="19" s="1"/>
  <c r="A58" i="19" s="1"/>
  <c r="A59" i="19" s="1"/>
  <c r="A63" i="19" s="1"/>
  <c r="S16" i="19"/>
  <c r="R16" i="19"/>
  <c r="Q16" i="19"/>
  <c r="S15" i="19"/>
  <c r="R15" i="19"/>
  <c r="Q15" i="19"/>
  <c r="S12" i="19"/>
  <c r="R12" i="19"/>
  <c r="Q12" i="19"/>
  <c r="S11" i="19"/>
  <c r="R11" i="19"/>
  <c r="Q11" i="19"/>
  <c r="R10" i="19"/>
  <c r="Q10" i="19"/>
  <c r="M123" i="18"/>
  <c r="L123" i="18"/>
  <c r="K123" i="18"/>
  <c r="J123" i="18"/>
  <c r="I123" i="18"/>
  <c r="H123" i="18"/>
  <c r="G123" i="18"/>
  <c r="F123" i="18"/>
  <c r="E123" i="18"/>
  <c r="M121" i="18"/>
  <c r="L121" i="18"/>
  <c r="K121" i="18"/>
  <c r="J121" i="18"/>
  <c r="I121" i="18"/>
  <c r="H121" i="18"/>
  <c r="G121" i="18"/>
  <c r="F121" i="18"/>
  <c r="E121" i="18"/>
  <c r="M65" i="18"/>
  <c r="L65" i="18"/>
  <c r="K65" i="18"/>
  <c r="J65" i="18"/>
  <c r="I65" i="18"/>
  <c r="H65" i="18"/>
  <c r="G65" i="18"/>
  <c r="F65" i="18"/>
  <c r="E65" i="18"/>
  <c r="M62" i="18"/>
  <c r="L62" i="18"/>
  <c r="K62" i="18"/>
  <c r="K95" i="18" s="1"/>
  <c r="J62" i="18"/>
  <c r="I62" i="18"/>
  <c r="H62" i="18"/>
  <c r="G62" i="18"/>
  <c r="F62" i="18"/>
  <c r="E62" i="18"/>
  <c r="M56" i="18"/>
  <c r="L56" i="18"/>
  <c r="K56" i="18"/>
  <c r="J56" i="18"/>
  <c r="I56" i="18"/>
  <c r="H56" i="18"/>
  <c r="H74" i="18"/>
  <c r="G56" i="18"/>
  <c r="F56" i="18"/>
  <c r="F74" i="18"/>
  <c r="E56" i="18"/>
  <c r="M20" i="18"/>
  <c r="L20" i="18"/>
  <c r="K20" i="18"/>
  <c r="J20" i="18"/>
  <c r="J29" i="18" s="1"/>
  <c r="I20" i="18"/>
  <c r="H20" i="18"/>
  <c r="G20" i="18"/>
  <c r="F20" i="18"/>
  <c r="E20" i="18"/>
  <c r="M16" i="18"/>
  <c r="L16" i="18"/>
  <c r="L53" i="18" s="1"/>
  <c r="K16" i="18"/>
  <c r="K29" i="18" s="1"/>
  <c r="J16" i="18"/>
  <c r="I16" i="18"/>
  <c r="H16" i="18"/>
  <c r="H29" i="18"/>
  <c r="G16" i="18"/>
  <c r="F16" i="18"/>
  <c r="F29" i="18" s="1"/>
  <c r="E16" i="18"/>
  <c r="M9" i="18"/>
  <c r="M53" i="18" s="1"/>
  <c r="L9" i="18"/>
  <c r="K9" i="18"/>
  <c r="J9" i="18"/>
  <c r="I9" i="18"/>
  <c r="H9" i="18"/>
  <c r="H53" i="18"/>
  <c r="G9" i="18"/>
  <c r="G53" i="18" s="1"/>
  <c r="F9" i="18"/>
  <c r="E9" i="18"/>
  <c r="A9" i="18"/>
  <c r="R122" i="17"/>
  <c r="Q122" i="17"/>
  <c r="P122" i="17"/>
  <c r="R121" i="17"/>
  <c r="Q121" i="17"/>
  <c r="P121" i="17"/>
  <c r="R115" i="17"/>
  <c r="Q115" i="17"/>
  <c r="P115" i="17"/>
  <c r="R114" i="17"/>
  <c r="Q114" i="17"/>
  <c r="P114" i="17"/>
  <c r="R113" i="17"/>
  <c r="Q113" i="17"/>
  <c r="P113" i="17"/>
  <c r="R112" i="17"/>
  <c r="Q112" i="17"/>
  <c r="P112" i="17"/>
  <c r="R111" i="17"/>
  <c r="Q111" i="17"/>
  <c r="P111" i="17"/>
  <c r="N110" i="17"/>
  <c r="N117" i="17" s="1"/>
  <c r="N137" i="2" s="1"/>
  <c r="M110" i="17"/>
  <c r="M117" i="17" s="1"/>
  <c r="L110" i="17"/>
  <c r="L117" i="17" s="1"/>
  <c r="L137" i="2" s="1"/>
  <c r="K110" i="17"/>
  <c r="J110" i="17"/>
  <c r="I110" i="17"/>
  <c r="H110" i="17"/>
  <c r="G110" i="17"/>
  <c r="F110" i="17"/>
  <c r="R109" i="17"/>
  <c r="Q109" i="17"/>
  <c r="P109" i="17"/>
  <c r="R108" i="17"/>
  <c r="Q108" i="17"/>
  <c r="P108" i="17"/>
  <c r="R107" i="17"/>
  <c r="Q107" i="17"/>
  <c r="P107" i="17"/>
  <c r="R106" i="17"/>
  <c r="Q106" i="17"/>
  <c r="P106" i="17"/>
  <c r="A105" i="17"/>
  <c r="A106" i="17"/>
  <c r="A107" i="17"/>
  <c r="A108" i="17"/>
  <c r="A109" i="17" s="1"/>
  <c r="A110" i="17" s="1"/>
  <c r="A113" i="17" s="1"/>
  <c r="A114" i="17" s="1"/>
  <c r="A115" i="17" s="1"/>
  <c r="R104" i="17"/>
  <c r="Q104" i="17"/>
  <c r="P104" i="17"/>
  <c r="R103" i="17"/>
  <c r="Q103" i="17"/>
  <c r="P103" i="17"/>
  <c r="R102" i="17"/>
  <c r="Q102" i="17"/>
  <c r="P102" i="17"/>
  <c r="R101" i="17"/>
  <c r="Q101" i="17"/>
  <c r="P101" i="17"/>
  <c r="R100" i="17"/>
  <c r="Q100" i="17"/>
  <c r="P100" i="17"/>
  <c r="N99" i="17"/>
  <c r="M99" i="17"/>
  <c r="L99" i="17"/>
  <c r="K99" i="17"/>
  <c r="J99" i="17"/>
  <c r="I99" i="17"/>
  <c r="H99" i="17"/>
  <c r="G99" i="17"/>
  <c r="F99" i="17"/>
  <c r="R92" i="17"/>
  <c r="Q92" i="17"/>
  <c r="P92" i="17"/>
  <c r="R91" i="17"/>
  <c r="Q91" i="17"/>
  <c r="P91" i="17"/>
  <c r="R90" i="17"/>
  <c r="Q90" i="17"/>
  <c r="P90" i="17"/>
  <c r="R89" i="17"/>
  <c r="Q89" i="17"/>
  <c r="P89" i="17"/>
  <c r="R88" i="17"/>
  <c r="Q88" i="17"/>
  <c r="P88" i="17"/>
  <c r="R87" i="17"/>
  <c r="Q87" i="17"/>
  <c r="P87" i="17"/>
  <c r="R86" i="17"/>
  <c r="Q86" i="17"/>
  <c r="P86" i="17"/>
  <c r="R85" i="17"/>
  <c r="Q85" i="17"/>
  <c r="P85" i="17"/>
  <c r="R84" i="17"/>
  <c r="Q84" i="17"/>
  <c r="P84" i="17"/>
  <c r="N83" i="17"/>
  <c r="N82" i="17"/>
  <c r="M83" i="17"/>
  <c r="M82" i="17" s="1"/>
  <c r="L83" i="17"/>
  <c r="L82" i="17" s="1"/>
  <c r="K83" i="17"/>
  <c r="J83" i="17"/>
  <c r="J82" i="17" s="1"/>
  <c r="I83" i="17"/>
  <c r="H83" i="17"/>
  <c r="H82" i="17"/>
  <c r="G83" i="17"/>
  <c r="P83" i="17"/>
  <c r="F83" i="17"/>
  <c r="I82" i="17"/>
  <c r="R81" i="17"/>
  <c r="Q81" i="17"/>
  <c r="P81" i="17"/>
  <c r="R80" i="17"/>
  <c r="Q80" i="17"/>
  <c r="P80" i="17"/>
  <c r="N79" i="17"/>
  <c r="M79" i="17"/>
  <c r="L79" i="17"/>
  <c r="K79" i="17"/>
  <c r="Q79" i="17" s="1"/>
  <c r="J79" i="17"/>
  <c r="I79" i="17"/>
  <c r="H79" i="17"/>
  <c r="P79" i="17" s="1"/>
  <c r="G79" i="17"/>
  <c r="F79" i="17"/>
  <c r="R78" i="17"/>
  <c r="Q78" i="17"/>
  <c r="P78" i="17"/>
  <c r="R77" i="17"/>
  <c r="Q77" i="17"/>
  <c r="P77" i="17"/>
  <c r="N76" i="17"/>
  <c r="M76" i="17"/>
  <c r="L76" i="17"/>
  <c r="K76" i="17"/>
  <c r="J76" i="17"/>
  <c r="I76" i="17"/>
  <c r="H76" i="17"/>
  <c r="G76" i="17"/>
  <c r="F76" i="17"/>
  <c r="R75" i="17"/>
  <c r="Q75" i="17"/>
  <c r="P75" i="17"/>
  <c r="R74" i="17"/>
  <c r="Q74" i="17"/>
  <c r="P74" i="17"/>
  <c r="N73" i="17"/>
  <c r="M73" i="17"/>
  <c r="L73" i="17"/>
  <c r="K73" i="17"/>
  <c r="Q73" i="17"/>
  <c r="J73" i="17"/>
  <c r="I73" i="17"/>
  <c r="H73" i="17"/>
  <c r="P73" i="17" s="1"/>
  <c r="G73" i="17"/>
  <c r="F73" i="17"/>
  <c r="R72" i="17"/>
  <c r="Q72" i="17"/>
  <c r="P72" i="17"/>
  <c r="R71" i="17"/>
  <c r="Q71" i="17"/>
  <c r="P71" i="17"/>
  <c r="R70" i="17"/>
  <c r="Q70" i="17"/>
  <c r="P70" i="17"/>
  <c r="N69" i="17"/>
  <c r="M69" i="17"/>
  <c r="L69" i="17"/>
  <c r="K69" i="17"/>
  <c r="J69" i="17"/>
  <c r="I69" i="17"/>
  <c r="H69" i="17"/>
  <c r="G69" i="17"/>
  <c r="F69" i="17"/>
  <c r="R68" i="17"/>
  <c r="Q68" i="17"/>
  <c r="P68" i="17"/>
  <c r="R67" i="17"/>
  <c r="Q67" i="17"/>
  <c r="P67" i="17"/>
  <c r="N66" i="17"/>
  <c r="M66" i="17"/>
  <c r="M65" i="17" s="1"/>
  <c r="L66" i="17"/>
  <c r="K66" i="17"/>
  <c r="J66" i="17"/>
  <c r="I66" i="17"/>
  <c r="I65" i="17" s="1"/>
  <c r="H66" i="17"/>
  <c r="R66" i="17" s="1"/>
  <c r="G66" i="17"/>
  <c r="F66" i="17"/>
  <c r="K65" i="17"/>
  <c r="R64" i="17"/>
  <c r="Q64" i="17"/>
  <c r="P64" i="17"/>
  <c r="R63" i="17"/>
  <c r="Q63" i="17"/>
  <c r="P63" i="17"/>
  <c r="R62" i="17"/>
  <c r="Q62" i="17"/>
  <c r="P62" i="17"/>
  <c r="N61" i="17"/>
  <c r="M61" i="17"/>
  <c r="L61" i="17"/>
  <c r="K61" i="17"/>
  <c r="J61" i="17"/>
  <c r="I61" i="17"/>
  <c r="H61" i="17"/>
  <c r="G61" i="17"/>
  <c r="P61" i="17"/>
  <c r="F61" i="17"/>
  <c r="R60" i="17"/>
  <c r="Q60" i="17"/>
  <c r="P60" i="17"/>
  <c r="R59" i="17"/>
  <c r="Q59" i="17"/>
  <c r="P59" i="17"/>
  <c r="R58" i="17"/>
  <c r="Q58" i="17"/>
  <c r="P58" i="17"/>
  <c r="R57" i="17"/>
  <c r="Q57" i="17"/>
  <c r="P57" i="17"/>
  <c r="N56" i="17"/>
  <c r="M56" i="17"/>
  <c r="L56" i="17"/>
  <c r="K56" i="17"/>
  <c r="J56" i="17"/>
  <c r="I56" i="17"/>
  <c r="H56" i="17"/>
  <c r="G56" i="17"/>
  <c r="F56" i="17"/>
  <c r="R56" i="17" s="1"/>
  <c r="R55" i="17"/>
  <c r="Q55" i="17"/>
  <c r="P55" i="17"/>
  <c r="R54" i="17"/>
  <c r="Q54" i="17"/>
  <c r="P54" i="17"/>
  <c r="R53" i="17"/>
  <c r="Q53" i="17"/>
  <c r="P53" i="17"/>
  <c r="R52" i="17"/>
  <c r="Q52" i="17"/>
  <c r="P52" i="17"/>
  <c r="R51" i="17"/>
  <c r="Q51" i="17"/>
  <c r="P51" i="17"/>
  <c r="R50" i="17"/>
  <c r="Q50" i="17"/>
  <c r="P50" i="17"/>
  <c r="N49" i="17"/>
  <c r="M49" i="17"/>
  <c r="L49" i="17"/>
  <c r="K49" i="17"/>
  <c r="J49" i="17"/>
  <c r="I49" i="17"/>
  <c r="P49" i="17" s="1"/>
  <c r="H49" i="17"/>
  <c r="G49" i="17"/>
  <c r="F49" i="17"/>
  <c r="R48" i="17"/>
  <c r="Q48" i="17"/>
  <c r="P48" i="17"/>
  <c r="R47" i="17"/>
  <c r="Q47" i="17"/>
  <c r="P47" i="17"/>
  <c r="R46" i="17"/>
  <c r="Q46" i="17"/>
  <c r="P46" i="17"/>
  <c r="R45" i="17"/>
  <c r="Q45" i="17"/>
  <c r="P45" i="17"/>
  <c r="R44" i="17"/>
  <c r="Q44" i="17"/>
  <c r="P44" i="17"/>
  <c r="N43" i="17"/>
  <c r="M43" i="17"/>
  <c r="L43" i="17"/>
  <c r="K43" i="17"/>
  <c r="J43" i="17"/>
  <c r="I43" i="17"/>
  <c r="H43" i="17"/>
  <c r="G43" i="17"/>
  <c r="F43" i="17"/>
  <c r="R42" i="17"/>
  <c r="Q42" i="17"/>
  <c r="P42" i="17"/>
  <c r="R41" i="17"/>
  <c r="Q41" i="17"/>
  <c r="P41" i="17"/>
  <c r="N40" i="17"/>
  <c r="N39" i="17" s="1"/>
  <c r="M40" i="17"/>
  <c r="M39" i="17"/>
  <c r="L40" i="17"/>
  <c r="K40" i="17"/>
  <c r="K39" i="17"/>
  <c r="J40" i="17"/>
  <c r="I40" i="17"/>
  <c r="H40" i="17"/>
  <c r="H39" i="17" s="1"/>
  <c r="G40" i="17"/>
  <c r="F40" i="17"/>
  <c r="L39" i="17"/>
  <c r="J39" i="17"/>
  <c r="J35" i="17" s="1"/>
  <c r="J34" i="17" s="1"/>
  <c r="F39" i="17"/>
  <c r="R38" i="17"/>
  <c r="Q38" i="17"/>
  <c r="P38" i="17"/>
  <c r="R37" i="17"/>
  <c r="Q37" i="17"/>
  <c r="P37" i="17"/>
  <c r="N36" i="17"/>
  <c r="N35" i="17" s="1"/>
  <c r="M36" i="17"/>
  <c r="L36" i="17"/>
  <c r="K36" i="17"/>
  <c r="J36" i="17"/>
  <c r="I36" i="17"/>
  <c r="H36" i="17"/>
  <c r="H35" i="17" s="1"/>
  <c r="G36" i="17"/>
  <c r="F36" i="17"/>
  <c r="R29" i="17"/>
  <c r="Q29" i="17"/>
  <c r="P29" i="17"/>
  <c r="R28" i="17"/>
  <c r="Q28" i="17"/>
  <c r="P28" i="17"/>
  <c r="R27" i="17"/>
  <c r="Q27" i="17"/>
  <c r="P27" i="17"/>
  <c r="R26" i="17"/>
  <c r="Q26" i="17"/>
  <c r="P26" i="17"/>
  <c r="R25" i="17"/>
  <c r="Q25" i="17"/>
  <c r="P25" i="17"/>
  <c r="R24" i="17"/>
  <c r="Q24" i="17"/>
  <c r="P24" i="17"/>
  <c r="R23" i="17"/>
  <c r="Q23" i="17"/>
  <c r="P23" i="17"/>
  <c r="R22" i="17"/>
  <c r="Q22" i="17"/>
  <c r="P22" i="17"/>
  <c r="R21" i="17"/>
  <c r="Q21" i="17"/>
  <c r="P21" i="17"/>
  <c r="N20" i="17"/>
  <c r="M20" i="17"/>
  <c r="M31" i="17" s="1"/>
  <c r="L20" i="17"/>
  <c r="K20" i="17"/>
  <c r="J20" i="17"/>
  <c r="I20" i="17"/>
  <c r="H20" i="17"/>
  <c r="G20" i="17"/>
  <c r="F20" i="17"/>
  <c r="R19" i="17"/>
  <c r="Q19" i="17"/>
  <c r="P19" i="17"/>
  <c r="R18" i="17"/>
  <c r="Q18" i="17"/>
  <c r="P18" i="17"/>
  <c r="R17" i="17"/>
  <c r="Q17" i="17"/>
  <c r="P17" i="17"/>
  <c r="R16" i="17"/>
  <c r="Q16" i="17"/>
  <c r="P16" i="17"/>
  <c r="R15" i="17"/>
  <c r="Q15" i="17"/>
  <c r="P15" i="17"/>
  <c r="R14" i="17"/>
  <c r="Q14" i="17"/>
  <c r="P14" i="17"/>
  <c r="R13" i="17"/>
  <c r="Q13" i="17"/>
  <c r="P13" i="17"/>
  <c r="R12" i="17"/>
  <c r="Q12" i="17"/>
  <c r="P12" i="17"/>
  <c r="R11" i="17"/>
  <c r="Q11" i="17"/>
  <c r="P11" i="17"/>
  <c r="N10" i="17"/>
  <c r="N9" i="17" s="1"/>
  <c r="M10" i="17"/>
  <c r="M9" i="17" s="1"/>
  <c r="L10" i="17"/>
  <c r="L9" i="17" s="1"/>
  <c r="L31" i="17" s="1"/>
  <c r="K10" i="17"/>
  <c r="K9" i="17" s="1"/>
  <c r="J10" i="17"/>
  <c r="I10" i="17"/>
  <c r="I9" i="17" s="1"/>
  <c r="I31" i="17" s="1"/>
  <c r="H10" i="17"/>
  <c r="G10" i="17"/>
  <c r="P10" i="17" s="1"/>
  <c r="F10" i="17"/>
  <c r="J9" i="17"/>
  <c r="H9" i="17"/>
  <c r="H31" i="17" s="1"/>
  <c r="G9" i="17"/>
  <c r="F9" i="17"/>
  <c r="B5" i="17"/>
  <c r="B5" i="18"/>
  <c r="I19" i="15"/>
  <c r="C8" i="14"/>
  <c r="C4" i="14"/>
  <c r="C15" i="13"/>
  <c r="A7" i="13"/>
  <c r="A8" i="13" s="1"/>
  <c r="A9" i="13" s="1"/>
  <c r="A10" i="13" s="1"/>
  <c r="A11" i="13" s="1"/>
  <c r="A12" i="13" s="1"/>
  <c r="A13" i="13" s="1"/>
  <c r="A14" i="13" s="1"/>
  <c r="C35" i="11"/>
  <c r="C18" i="11"/>
  <c r="N69" i="9"/>
  <c r="AD68" i="9"/>
  <c r="AA68" i="9"/>
  <c r="X68" i="9"/>
  <c r="U68" i="9"/>
  <c r="R68" i="9"/>
  <c r="O68" i="9"/>
  <c r="L68" i="9"/>
  <c r="I68" i="9"/>
  <c r="F68" i="9"/>
  <c r="AD67" i="9"/>
  <c r="AA67" i="9"/>
  <c r="X67" i="9"/>
  <c r="U67" i="9"/>
  <c r="R67" i="9"/>
  <c r="O67" i="9"/>
  <c r="L67" i="9"/>
  <c r="I67" i="9"/>
  <c r="F67" i="9"/>
  <c r="AD66" i="9"/>
  <c r="AA66" i="9"/>
  <c r="X66" i="9"/>
  <c r="U66" i="9"/>
  <c r="R66" i="9"/>
  <c r="O66" i="9"/>
  <c r="L66" i="9"/>
  <c r="I66" i="9"/>
  <c r="F66" i="9"/>
  <c r="AD65" i="9"/>
  <c r="AA65" i="9"/>
  <c r="X65" i="9"/>
  <c r="U65" i="9"/>
  <c r="R65" i="9"/>
  <c r="O65" i="9"/>
  <c r="L65" i="9"/>
  <c r="I65" i="9"/>
  <c r="F65" i="9"/>
  <c r="AD64" i="9"/>
  <c r="AA64" i="9"/>
  <c r="X64" i="9"/>
  <c r="U64" i="9"/>
  <c r="R64" i="9"/>
  <c r="O64" i="9"/>
  <c r="L64" i="9"/>
  <c r="I64" i="9"/>
  <c r="F64" i="9"/>
  <c r="AD63" i="9"/>
  <c r="AA63" i="9"/>
  <c r="X63" i="9"/>
  <c r="U63" i="9"/>
  <c r="R63" i="9"/>
  <c r="O63" i="9"/>
  <c r="L63" i="9"/>
  <c r="I63" i="9"/>
  <c r="F63" i="9"/>
  <c r="AD62" i="9"/>
  <c r="AA62" i="9"/>
  <c r="X62" i="9"/>
  <c r="U62" i="9"/>
  <c r="R62" i="9"/>
  <c r="O62" i="9"/>
  <c r="L62" i="9"/>
  <c r="I62" i="9"/>
  <c r="F62" i="9"/>
  <c r="AD61" i="9"/>
  <c r="AA61" i="9"/>
  <c r="X61" i="9"/>
  <c r="U61" i="9"/>
  <c r="R61" i="9"/>
  <c r="O61" i="9"/>
  <c r="L61" i="9"/>
  <c r="I61" i="9"/>
  <c r="F61" i="9"/>
  <c r="AD60" i="9"/>
  <c r="AA60" i="9"/>
  <c r="X60" i="9"/>
  <c r="U60" i="9"/>
  <c r="R60" i="9"/>
  <c r="O60" i="9"/>
  <c r="L60" i="9"/>
  <c r="I60" i="9"/>
  <c r="F60" i="9"/>
  <c r="AD59" i="9"/>
  <c r="AA59" i="9"/>
  <c r="X59" i="9"/>
  <c r="U59" i="9"/>
  <c r="R59" i="9"/>
  <c r="O59" i="9"/>
  <c r="L59" i="9"/>
  <c r="I59" i="9"/>
  <c r="F59" i="9"/>
  <c r="AD58" i="9"/>
  <c r="AA58" i="9"/>
  <c r="X58" i="9"/>
  <c r="U58" i="9"/>
  <c r="R58" i="9"/>
  <c r="O58" i="9"/>
  <c r="L58" i="9"/>
  <c r="I58" i="9"/>
  <c r="F58" i="9"/>
  <c r="AD57" i="9"/>
  <c r="AA57" i="9"/>
  <c r="X57" i="9"/>
  <c r="U57" i="9"/>
  <c r="R57" i="9"/>
  <c r="O57" i="9"/>
  <c r="L57" i="9"/>
  <c r="I57" i="9"/>
  <c r="F57" i="9"/>
  <c r="AD56" i="9"/>
  <c r="AA56" i="9"/>
  <c r="X56" i="9"/>
  <c r="U56" i="9"/>
  <c r="R56" i="9"/>
  <c r="O56" i="9"/>
  <c r="L56" i="9"/>
  <c r="I56" i="9"/>
  <c r="F56" i="9"/>
  <c r="AD55" i="9"/>
  <c r="AA55" i="9"/>
  <c r="X55" i="9"/>
  <c r="U55" i="9"/>
  <c r="R55" i="9"/>
  <c r="O55" i="9"/>
  <c r="L55" i="9"/>
  <c r="I55" i="9"/>
  <c r="F55" i="9"/>
  <c r="AD54" i="9"/>
  <c r="AA54" i="9"/>
  <c r="X54" i="9"/>
  <c r="U54" i="9"/>
  <c r="R54" i="9"/>
  <c r="O54" i="9"/>
  <c r="L54" i="9"/>
  <c r="I54" i="9"/>
  <c r="F54" i="9"/>
  <c r="AD53" i="9"/>
  <c r="AA53" i="9"/>
  <c r="X53" i="9"/>
  <c r="U53" i="9"/>
  <c r="R53" i="9"/>
  <c r="O53" i="9"/>
  <c r="L53" i="9"/>
  <c r="I53" i="9"/>
  <c r="F53" i="9"/>
  <c r="AD52" i="9"/>
  <c r="AC52" i="9"/>
  <c r="AC69" i="9"/>
  <c r="AB52" i="9"/>
  <c r="AB69" i="9" s="1"/>
  <c r="Z52" i="9"/>
  <c r="Z69" i="9" s="1"/>
  <c r="Y52" i="9"/>
  <c r="W52" i="9"/>
  <c r="W69" i="9" s="1"/>
  <c r="V52" i="9"/>
  <c r="T52" i="9"/>
  <c r="S52" i="9"/>
  <c r="Q52" i="9"/>
  <c r="Q69" i="9"/>
  <c r="P52" i="9"/>
  <c r="P69" i="9" s="1"/>
  <c r="N52" i="9"/>
  <c r="M52" i="9"/>
  <c r="M69" i="9" s="1"/>
  <c r="K52" i="9"/>
  <c r="J52" i="9"/>
  <c r="H52" i="9"/>
  <c r="H69" i="9"/>
  <c r="J147" i="2" s="1"/>
  <c r="G52" i="9"/>
  <c r="F52" i="9"/>
  <c r="E52" i="9"/>
  <c r="E69" i="9"/>
  <c r="G147" i="2"/>
  <c r="D52" i="9"/>
  <c r="D69" i="9"/>
  <c r="F147" i="2" s="1"/>
  <c r="C52" i="9"/>
  <c r="C69" i="9"/>
  <c r="AD51" i="9"/>
  <c r="AA51" i="9"/>
  <c r="X51" i="9"/>
  <c r="U51" i="9"/>
  <c r="R51" i="9"/>
  <c r="O51" i="9"/>
  <c r="L51" i="9"/>
  <c r="I51" i="9"/>
  <c r="F51" i="9"/>
  <c r="AD50" i="9"/>
  <c r="AA50" i="9"/>
  <c r="X50" i="9"/>
  <c r="U50" i="9"/>
  <c r="R50" i="9"/>
  <c r="O50" i="9"/>
  <c r="L50" i="9"/>
  <c r="I50" i="9"/>
  <c r="F50" i="9"/>
  <c r="AD49" i="9"/>
  <c r="AA49" i="9"/>
  <c r="X49" i="9"/>
  <c r="U49" i="9"/>
  <c r="R49" i="9"/>
  <c r="O49" i="9"/>
  <c r="L49" i="9"/>
  <c r="I49" i="9"/>
  <c r="F49" i="9"/>
  <c r="AD48" i="9"/>
  <c r="AA48" i="9"/>
  <c r="X48" i="9"/>
  <c r="U48" i="9"/>
  <c r="R48" i="9"/>
  <c r="O48" i="9"/>
  <c r="L48" i="9"/>
  <c r="I48" i="9"/>
  <c r="F48" i="9"/>
  <c r="AD47" i="9"/>
  <c r="AA47" i="9"/>
  <c r="X47" i="9"/>
  <c r="U47" i="9"/>
  <c r="R47" i="9"/>
  <c r="O47" i="9"/>
  <c r="L47" i="9"/>
  <c r="I47" i="9"/>
  <c r="F47" i="9"/>
  <c r="AD46" i="9"/>
  <c r="AA46" i="9"/>
  <c r="X46" i="9"/>
  <c r="U46" i="9"/>
  <c r="R46" i="9"/>
  <c r="O46" i="9"/>
  <c r="L46" i="9"/>
  <c r="I46" i="9"/>
  <c r="F46" i="9"/>
  <c r="AD45" i="9"/>
  <c r="AA45" i="9"/>
  <c r="X45" i="9"/>
  <c r="U45" i="9"/>
  <c r="R45" i="9"/>
  <c r="O45" i="9"/>
  <c r="L45" i="9"/>
  <c r="I45" i="9"/>
  <c r="F45" i="9"/>
  <c r="AD44" i="9"/>
  <c r="AA44" i="9"/>
  <c r="X44" i="9"/>
  <c r="U44" i="9"/>
  <c r="R44" i="9"/>
  <c r="O44" i="9"/>
  <c r="L44" i="9"/>
  <c r="I44" i="9"/>
  <c r="F44" i="9"/>
  <c r="AD43" i="9"/>
  <c r="AA43" i="9"/>
  <c r="X43" i="9"/>
  <c r="U43" i="9"/>
  <c r="R43" i="9"/>
  <c r="O43" i="9"/>
  <c r="L43" i="9"/>
  <c r="I43" i="9"/>
  <c r="F43" i="9"/>
  <c r="AD42" i="9"/>
  <c r="AA42" i="9"/>
  <c r="X42" i="9"/>
  <c r="U42" i="9"/>
  <c r="R42" i="9"/>
  <c r="O42" i="9"/>
  <c r="L42" i="9"/>
  <c r="I42" i="9"/>
  <c r="F42" i="9"/>
  <c r="AD41" i="9"/>
  <c r="AA41" i="9"/>
  <c r="X41" i="9"/>
  <c r="U41" i="9"/>
  <c r="R41" i="9"/>
  <c r="O41" i="9"/>
  <c r="L41" i="9"/>
  <c r="I41" i="9"/>
  <c r="F41" i="9"/>
  <c r="AD34" i="9"/>
  <c r="AA34" i="9"/>
  <c r="X34" i="9"/>
  <c r="U34" i="9"/>
  <c r="R34" i="9"/>
  <c r="O34" i="9"/>
  <c r="L34" i="9"/>
  <c r="I34" i="9"/>
  <c r="F34" i="9"/>
  <c r="AD33" i="9"/>
  <c r="AA33" i="9"/>
  <c r="X33" i="9"/>
  <c r="U33" i="9"/>
  <c r="R33" i="9"/>
  <c r="O33" i="9"/>
  <c r="L33" i="9"/>
  <c r="I33" i="9"/>
  <c r="F33" i="9"/>
  <c r="AD32" i="9"/>
  <c r="AA32" i="9"/>
  <c r="X32" i="9"/>
  <c r="U32" i="9"/>
  <c r="R32" i="9"/>
  <c r="O32" i="9"/>
  <c r="L32" i="9"/>
  <c r="I32" i="9"/>
  <c r="F32" i="9"/>
  <c r="AD31" i="9"/>
  <c r="AA31" i="9"/>
  <c r="X31" i="9"/>
  <c r="U31" i="9"/>
  <c r="R31" i="9"/>
  <c r="O31" i="9"/>
  <c r="L31" i="9"/>
  <c r="I31" i="9"/>
  <c r="F31" i="9"/>
  <c r="AD30" i="9"/>
  <c r="AA30" i="9"/>
  <c r="X30" i="9"/>
  <c r="U30" i="9"/>
  <c r="R30" i="9"/>
  <c r="O30" i="9"/>
  <c r="L30" i="9"/>
  <c r="I30" i="9"/>
  <c r="F30" i="9"/>
  <c r="AD29" i="9"/>
  <c r="AA29" i="9"/>
  <c r="X29" i="9"/>
  <c r="U29" i="9"/>
  <c r="R29" i="9"/>
  <c r="O29" i="9"/>
  <c r="L29" i="9"/>
  <c r="I29" i="9"/>
  <c r="F29" i="9"/>
  <c r="AD28" i="9"/>
  <c r="AA28" i="9"/>
  <c r="X28" i="9"/>
  <c r="U28" i="9"/>
  <c r="R28" i="9"/>
  <c r="O28" i="9"/>
  <c r="L28" i="9"/>
  <c r="I28" i="9"/>
  <c r="F28" i="9"/>
  <c r="AD27" i="9"/>
  <c r="AA27" i="9"/>
  <c r="X27" i="9"/>
  <c r="U27" i="9"/>
  <c r="R27" i="9"/>
  <c r="O27" i="9"/>
  <c r="L27" i="9"/>
  <c r="I27" i="9"/>
  <c r="F27" i="9"/>
  <c r="AD26" i="9"/>
  <c r="AA26" i="9"/>
  <c r="X26" i="9"/>
  <c r="U26" i="9"/>
  <c r="R26" i="9"/>
  <c r="O26" i="9"/>
  <c r="L26" i="9"/>
  <c r="I26" i="9"/>
  <c r="F26" i="9"/>
  <c r="AD25" i="9"/>
  <c r="AA25" i="9"/>
  <c r="X25" i="9"/>
  <c r="U25" i="9"/>
  <c r="R25" i="9"/>
  <c r="O25" i="9"/>
  <c r="L25" i="9"/>
  <c r="I25" i="9"/>
  <c r="F25" i="9"/>
  <c r="AD24" i="9"/>
  <c r="AA24" i="9"/>
  <c r="X24" i="9"/>
  <c r="U24" i="9"/>
  <c r="R24" i="9"/>
  <c r="O24" i="9"/>
  <c r="L24" i="9"/>
  <c r="I24" i="9"/>
  <c r="F24" i="9"/>
  <c r="AD23" i="9"/>
  <c r="AA23" i="9"/>
  <c r="X23" i="9"/>
  <c r="U23" i="9"/>
  <c r="R23" i="9"/>
  <c r="O23" i="9"/>
  <c r="L23" i="9"/>
  <c r="I23" i="9"/>
  <c r="F23" i="9"/>
  <c r="AD22" i="9"/>
  <c r="AA22" i="9"/>
  <c r="X22" i="9"/>
  <c r="U22" i="9"/>
  <c r="R22" i="9"/>
  <c r="O22" i="9"/>
  <c r="L22" i="9"/>
  <c r="I22" i="9"/>
  <c r="F22" i="9"/>
  <c r="AD21" i="9"/>
  <c r="AA21" i="9"/>
  <c r="X21" i="9"/>
  <c r="U21" i="9"/>
  <c r="R21" i="9"/>
  <c r="O21" i="9"/>
  <c r="L21" i="9"/>
  <c r="I21" i="9"/>
  <c r="F21" i="9"/>
  <c r="AD20" i="9"/>
  <c r="AA20" i="9"/>
  <c r="X20" i="9"/>
  <c r="U20" i="9"/>
  <c r="R20" i="9"/>
  <c r="O20" i="9"/>
  <c r="L20" i="9"/>
  <c r="I20" i="9"/>
  <c r="F20" i="9"/>
  <c r="AD19" i="9"/>
  <c r="AA19" i="9"/>
  <c r="X19" i="9"/>
  <c r="U19" i="9"/>
  <c r="R19" i="9"/>
  <c r="O19" i="9"/>
  <c r="L19" i="9"/>
  <c r="I19" i="9"/>
  <c r="F19" i="9"/>
  <c r="AC18" i="9"/>
  <c r="AB18" i="9"/>
  <c r="AB35" i="9" s="1"/>
  <c r="Z18" i="9"/>
  <c r="Z35" i="9"/>
  <c r="Y18" i="9"/>
  <c r="AA18" i="9" s="1"/>
  <c r="W18" i="9"/>
  <c r="W35" i="9"/>
  <c r="V18" i="9"/>
  <c r="X18" i="9" s="1"/>
  <c r="T18" i="9"/>
  <c r="T35" i="9" s="1"/>
  <c r="S18" i="9"/>
  <c r="S35" i="9"/>
  <c r="Q18" i="9"/>
  <c r="Q35" i="9" s="1"/>
  <c r="P18" i="9"/>
  <c r="N18" i="9"/>
  <c r="N35" i="9" s="1"/>
  <c r="M18" i="9"/>
  <c r="M35" i="9" s="1"/>
  <c r="K18" i="9"/>
  <c r="K35" i="9"/>
  <c r="M146" i="2"/>
  <c r="J18" i="9"/>
  <c r="J35" i="9"/>
  <c r="L146" i="2"/>
  <c r="H18" i="9"/>
  <c r="H35" i="9" s="1"/>
  <c r="J146" i="2" s="1"/>
  <c r="G18" i="9"/>
  <c r="E18" i="9"/>
  <c r="D18" i="9"/>
  <c r="D35" i="9"/>
  <c r="F146" i="2"/>
  <c r="C18" i="9"/>
  <c r="C35" i="9" s="1"/>
  <c r="AD17" i="9"/>
  <c r="AA17" i="9"/>
  <c r="X17" i="9"/>
  <c r="U17" i="9"/>
  <c r="R17" i="9"/>
  <c r="O17" i="9"/>
  <c r="L17" i="9"/>
  <c r="I17" i="9"/>
  <c r="F17" i="9"/>
  <c r="AD16" i="9"/>
  <c r="AA16" i="9"/>
  <c r="X16" i="9"/>
  <c r="U16" i="9"/>
  <c r="R16" i="9"/>
  <c r="O16" i="9"/>
  <c r="L16" i="9"/>
  <c r="I16" i="9"/>
  <c r="F16" i="9"/>
  <c r="AD15" i="9"/>
  <c r="AA15" i="9"/>
  <c r="X15" i="9"/>
  <c r="U15" i="9"/>
  <c r="R15" i="9"/>
  <c r="O15" i="9"/>
  <c r="L15" i="9"/>
  <c r="I15" i="9"/>
  <c r="F15" i="9"/>
  <c r="AD14" i="9"/>
  <c r="AA14" i="9"/>
  <c r="X14" i="9"/>
  <c r="U14" i="9"/>
  <c r="R14" i="9"/>
  <c r="O14" i="9"/>
  <c r="L14" i="9"/>
  <c r="I14" i="9"/>
  <c r="F14" i="9"/>
  <c r="AD13" i="9"/>
  <c r="AA13" i="9"/>
  <c r="X13" i="9"/>
  <c r="U13" i="9"/>
  <c r="R13" i="9"/>
  <c r="O13" i="9"/>
  <c r="L13" i="9"/>
  <c r="I13" i="9"/>
  <c r="F13" i="9"/>
  <c r="AD12" i="9"/>
  <c r="AA12" i="9"/>
  <c r="X12" i="9"/>
  <c r="U12" i="9"/>
  <c r="R12" i="9"/>
  <c r="O12" i="9"/>
  <c r="L12" i="9"/>
  <c r="I12" i="9"/>
  <c r="F12" i="9"/>
  <c r="AD11" i="9"/>
  <c r="AA11" i="9"/>
  <c r="X11" i="9"/>
  <c r="U11" i="9"/>
  <c r="R11" i="9"/>
  <c r="O11" i="9"/>
  <c r="L11" i="9"/>
  <c r="I11" i="9"/>
  <c r="F11" i="9"/>
  <c r="AD10" i="9"/>
  <c r="AA10" i="9"/>
  <c r="X10" i="9"/>
  <c r="U10" i="9"/>
  <c r="R10" i="9"/>
  <c r="O10" i="9"/>
  <c r="L10" i="9"/>
  <c r="I10" i="9"/>
  <c r="F10" i="9"/>
  <c r="AD9" i="9"/>
  <c r="AA9" i="9"/>
  <c r="X9" i="9"/>
  <c r="U9" i="9"/>
  <c r="R9" i="9"/>
  <c r="O9" i="9"/>
  <c r="L9" i="9"/>
  <c r="I9" i="9"/>
  <c r="F9" i="9"/>
  <c r="AD8" i="9"/>
  <c r="AA8" i="9"/>
  <c r="X8" i="9"/>
  <c r="U8" i="9"/>
  <c r="R8" i="9"/>
  <c r="O8" i="9"/>
  <c r="L8" i="9"/>
  <c r="L35" i="9" s="1"/>
  <c r="I8" i="9"/>
  <c r="F8" i="9"/>
  <c r="AD7" i="9"/>
  <c r="AA7" i="9"/>
  <c r="X7" i="9"/>
  <c r="U7" i="9"/>
  <c r="R7" i="9"/>
  <c r="R35" i="9" s="1"/>
  <c r="O7" i="9"/>
  <c r="L7" i="9"/>
  <c r="I7" i="9"/>
  <c r="F7" i="9"/>
  <c r="E8" i="8"/>
  <c r="D8" i="8"/>
  <c r="C8" i="8"/>
  <c r="B8" i="8"/>
  <c r="M119" i="7"/>
  <c r="L119" i="7"/>
  <c r="K119" i="7"/>
  <c r="J119" i="7"/>
  <c r="I119" i="7"/>
  <c r="H119" i="7"/>
  <c r="G119" i="7"/>
  <c r="F119" i="7"/>
  <c r="E119" i="7"/>
  <c r="D119" i="7"/>
  <c r="M92" i="7"/>
  <c r="L92" i="7"/>
  <c r="K92" i="7"/>
  <c r="J92" i="7"/>
  <c r="I92" i="7"/>
  <c r="H92" i="7"/>
  <c r="G92" i="7"/>
  <c r="F92" i="7"/>
  <c r="E92" i="7"/>
  <c r="D92" i="7"/>
  <c r="M65" i="7"/>
  <c r="L65" i="7"/>
  <c r="K65" i="7"/>
  <c r="J65" i="7"/>
  <c r="I65" i="7"/>
  <c r="H65" i="7"/>
  <c r="G65" i="7"/>
  <c r="F65" i="7"/>
  <c r="E65" i="7"/>
  <c r="D65" i="7"/>
  <c r="M38" i="7"/>
  <c r="L38" i="7"/>
  <c r="K38" i="7"/>
  <c r="J38" i="7"/>
  <c r="I38" i="7"/>
  <c r="H38" i="7"/>
  <c r="G38" i="7"/>
  <c r="F38" i="7"/>
  <c r="E38" i="7"/>
  <c r="D38" i="7"/>
  <c r="M11" i="7"/>
  <c r="L11" i="7"/>
  <c r="K11" i="7"/>
  <c r="J11" i="7"/>
  <c r="I11" i="7"/>
  <c r="H11" i="7"/>
  <c r="G11" i="7"/>
  <c r="F11" i="7"/>
  <c r="E11" i="7"/>
  <c r="D11" i="7"/>
  <c r="K187" i="6"/>
  <c r="J187" i="6"/>
  <c r="N164" i="2"/>
  <c r="I187" i="6"/>
  <c r="M164" i="2" s="1"/>
  <c r="H187" i="6"/>
  <c r="L164" i="2" s="1"/>
  <c r="G187" i="6"/>
  <c r="K164" i="2"/>
  <c r="F187" i="6"/>
  <c r="J164" i="2"/>
  <c r="G164" i="2"/>
  <c r="I164" i="2"/>
  <c r="E187" i="6"/>
  <c r="D187" i="6"/>
  <c r="C187" i="6"/>
  <c r="B187" i="6"/>
  <c r="L181" i="6"/>
  <c r="L176" i="6"/>
  <c r="L175" i="6"/>
  <c r="L174" i="6"/>
  <c r="L173" i="6"/>
  <c r="L168" i="6"/>
  <c r="O181" i="6" s="1"/>
  <c r="L167" i="6"/>
  <c r="L166" i="6"/>
  <c r="L165" i="6"/>
  <c r="L164" i="6"/>
  <c r="L163" i="6"/>
  <c r="L162" i="6"/>
  <c r="L161" i="6"/>
  <c r="O161" i="6" s="1"/>
  <c r="L159" i="6"/>
  <c r="L158" i="6"/>
  <c r="L157" i="6"/>
  <c r="L151" i="6"/>
  <c r="O151" i="6"/>
  <c r="L146" i="6"/>
  <c r="L145" i="6"/>
  <c r="L144" i="6"/>
  <c r="L143" i="6"/>
  <c r="L138" i="6"/>
  <c r="L137" i="6"/>
  <c r="L136" i="6"/>
  <c r="L135" i="6"/>
  <c r="L134" i="6"/>
  <c r="L133" i="6"/>
  <c r="L132" i="6"/>
  <c r="L131" i="6"/>
  <c r="L129" i="6"/>
  <c r="O131" i="6"/>
  <c r="L128" i="6"/>
  <c r="L127" i="6"/>
  <c r="L121" i="6"/>
  <c r="L116" i="6"/>
  <c r="O121" i="6"/>
  <c r="L115" i="6"/>
  <c r="L114" i="6"/>
  <c r="L113" i="6"/>
  <c r="L108" i="6"/>
  <c r="L107" i="6"/>
  <c r="L106" i="6"/>
  <c r="L105" i="6"/>
  <c r="L104" i="6"/>
  <c r="L103" i="6"/>
  <c r="L102" i="6"/>
  <c r="L101" i="6"/>
  <c r="L99" i="6"/>
  <c r="L98" i="6"/>
  <c r="L97" i="6"/>
  <c r="L91" i="6"/>
  <c r="O91" i="6" s="1"/>
  <c r="L86" i="6"/>
  <c r="L85" i="6"/>
  <c r="L84" i="6"/>
  <c r="L83" i="6"/>
  <c r="L78" i="6"/>
  <c r="L77" i="6"/>
  <c r="L75" i="6"/>
  <c r="L74" i="6"/>
  <c r="L73" i="6"/>
  <c r="L72" i="6"/>
  <c r="L71" i="6"/>
  <c r="L70" i="6"/>
  <c r="L68" i="6"/>
  <c r="L67" i="6"/>
  <c r="L66" i="6"/>
  <c r="L60" i="6"/>
  <c r="O60" i="6"/>
  <c r="L55" i="6"/>
  <c r="L54" i="6"/>
  <c r="L53" i="6"/>
  <c r="L52" i="6"/>
  <c r="L47" i="6"/>
  <c r="L46" i="6"/>
  <c r="L45" i="6"/>
  <c r="L44" i="6"/>
  <c r="L43" i="6"/>
  <c r="L42" i="6"/>
  <c r="L41" i="6"/>
  <c r="L40" i="6"/>
  <c r="L38" i="6"/>
  <c r="L37" i="6"/>
  <c r="L36" i="6"/>
  <c r="L30" i="6"/>
  <c r="O30" i="6" s="1"/>
  <c r="L25" i="6"/>
  <c r="L24" i="6"/>
  <c r="L23" i="6"/>
  <c r="L22" i="6"/>
  <c r="L17" i="6"/>
  <c r="L16" i="6"/>
  <c r="L15" i="6"/>
  <c r="L14" i="6"/>
  <c r="L13" i="6"/>
  <c r="L12" i="6"/>
  <c r="L11" i="6"/>
  <c r="L10" i="6"/>
  <c r="L8" i="6"/>
  <c r="O10" i="6"/>
  <c r="L7" i="6"/>
  <c r="L6" i="6"/>
  <c r="L80" i="5"/>
  <c r="K80" i="5"/>
  <c r="J80" i="5"/>
  <c r="I80" i="5"/>
  <c r="H80" i="5"/>
  <c r="G80" i="5"/>
  <c r="I90" i="3" s="1"/>
  <c r="I117" i="3" s="1"/>
  <c r="F80" i="5"/>
  <c r="H90" i="3" s="1"/>
  <c r="E80" i="5"/>
  <c r="G90" i="3" s="1"/>
  <c r="D80" i="5"/>
  <c r="C80" i="5"/>
  <c r="L71" i="5"/>
  <c r="N90" i="3" s="1"/>
  <c r="K71" i="5"/>
  <c r="J71" i="5"/>
  <c r="I71" i="5"/>
  <c r="K90" i="3" s="1"/>
  <c r="K117" i="3" s="1"/>
  <c r="H71" i="5"/>
  <c r="J90" i="3"/>
  <c r="G71" i="5"/>
  <c r="F71" i="5"/>
  <c r="E71" i="5"/>
  <c r="D71" i="5"/>
  <c r="F90" i="3" s="1"/>
  <c r="F117" i="3" s="1"/>
  <c r="C71" i="5"/>
  <c r="A7" i="5"/>
  <c r="A8" i="5"/>
  <c r="A9" i="5" s="1"/>
  <c r="A10" i="5" s="1"/>
  <c r="A11" i="5" s="1"/>
  <c r="A12" i="5" s="1"/>
  <c r="A13" i="5"/>
  <c r="A15" i="5" s="1"/>
  <c r="A16" i="5" s="1"/>
  <c r="A17" i="5" s="1"/>
  <c r="A18" i="5" s="1"/>
  <c r="A19" i="5" s="1"/>
  <c r="A20" i="5" s="1"/>
  <c r="A21" i="5" s="1"/>
  <c r="A22" i="5"/>
  <c r="A24" i="5" s="1"/>
  <c r="A25" i="5" s="1"/>
  <c r="A26" i="5" s="1"/>
  <c r="A27" i="5" s="1"/>
  <c r="A28" i="5" s="1"/>
  <c r="A29" i="5" s="1"/>
  <c r="A30" i="5" s="1"/>
  <c r="A31" i="5"/>
  <c r="A33" i="5" s="1"/>
  <c r="A34" i="5" s="1"/>
  <c r="A35" i="5" s="1"/>
  <c r="A36" i="5" s="1"/>
  <c r="A37" i="5" s="1"/>
  <c r="A38" i="5" s="1"/>
  <c r="A39" i="5" s="1"/>
  <c r="A41" i="5" s="1"/>
  <c r="A42" i="5" s="1"/>
  <c r="A43" i="5" s="1"/>
  <c r="A44" i="5"/>
  <c r="A45" i="5" s="1"/>
  <c r="A46" i="5" s="1"/>
  <c r="A47" i="5" s="1"/>
  <c r="A48" i="5" s="1"/>
  <c r="A50" i="5" s="1"/>
  <c r="A51" i="5" s="1"/>
  <c r="A52" i="5" s="1"/>
  <c r="A53" i="5" s="1"/>
  <c r="A54" i="5" s="1"/>
  <c r="A55" i="5" s="1"/>
  <c r="A56" i="5" s="1"/>
  <c r="A57" i="5" s="1"/>
  <c r="A59" i="5" s="1"/>
  <c r="A60" i="5" s="1"/>
  <c r="A61" i="5" s="1"/>
  <c r="A62" i="5" s="1"/>
  <c r="A63" i="5" s="1"/>
  <c r="A65" i="5" s="1"/>
  <c r="A66" i="5" s="1"/>
  <c r="A67" i="5" s="1"/>
  <c r="A68" i="5" s="1"/>
  <c r="A69" i="5" s="1"/>
  <c r="A71" i="5" s="1"/>
  <c r="A72" i="5" s="1"/>
  <c r="A73" i="5" s="1"/>
  <c r="A74" i="5" s="1"/>
  <c r="A75" i="5" s="1"/>
  <c r="A76" i="5" s="1"/>
  <c r="A77" i="5" s="1"/>
  <c r="A78" i="5" s="1"/>
  <c r="A80" i="5" s="1"/>
  <c r="A81" i="5" s="1"/>
  <c r="A82" i="5" s="1"/>
  <c r="A83" i="5" s="1"/>
  <c r="A84" i="5" s="1"/>
  <c r="A85" i="5" s="1"/>
  <c r="A86" i="5" s="1"/>
  <c r="A87" i="5" s="1"/>
  <c r="A89" i="5" s="1"/>
  <c r="A90" i="5" s="1"/>
  <c r="A91" i="5" s="1"/>
  <c r="A92" i="5" s="1"/>
  <c r="A93" i="5" s="1"/>
  <c r="A95" i="5" s="1"/>
  <c r="A96" i="5" s="1"/>
  <c r="A97" i="5" s="1"/>
  <c r="A98" i="5" s="1"/>
  <c r="A99" i="5" s="1"/>
  <c r="A101" i="5" s="1"/>
  <c r="A102" i="5" s="1"/>
  <c r="A103" i="5" s="1"/>
  <c r="A104" i="5" s="1"/>
  <c r="A105" i="5" s="1"/>
  <c r="A106" i="5" s="1"/>
  <c r="A108" i="5" s="1"/>
  <c r="A109" i="5" s="1"/>
  <c r="A110" i="5" s="1"/>
  <c r="A111" i="5" s="1"/>
  <c r="A112" i="5" s="1"/>
  <c r="A113" i="5" s="1"/>
  <c r="A115" i="5" s="1"/>
  <c r="A116" i="5" s="1"/>
  <c r="A117" i="5" s="1"/>
  <c r="A118" i="5" s="1"/>
  <c r="A119" i="5" s="1"/>
  <c r="A120" i="5" s="1"/>
  <c r="A122" i="5" s="1"/>
  <c r="A123" i="5" s="1"/>
  <c r="A124" i="5" s="1"/>
  <c r="A125" i="5" s="1"/>
  <c r="A126" i="5" s="1"/>
  <c r="A127" i="5" s="1"/>
  <c r="A129" i="5" s="1"/>
  <c r="A130" i="5" s="1"/>
  <c r="A131" i="5" s="1"/>
  <c r="A132" i="5" s="1"/>
  <c r="A133" i="5" s="1"/>
  <c r="A134" i="5" s="1"/>
  <c r="A136" i="5" s="1"/>
  <c r="A137" i="5" s="1"/>
  <c r="A138" i="5" s="1"/>
  <c r="A139" i="5" s="1"/>
  <c r="A140" i="5" s="1"/>
  <c r="A141" i="5" s="1"/>
  <c r="A143" i="5" s="1"/>
  <c r="A144" i="5" s="1"/>
  <c r="A145" i="5" s="1"/>
  <c r="A146" i="5" s="1"/>
  <c r="A147" i="5" s="1"/>
  <c r="A148" i="5" s="1"/>
  <c r="A150" i="5" s="1"/>
  <c r="A151" i="5" s="1"/>
  <c r="A152" i="5" s="1"/>
  <c r="A153" i="5" s="1"/>
  <c r="A154" i="5" s="1"/>
  <c r="A155" i="5" s="1"/>
  <c r="A157" i="5" s="1"/>
  <c r="A158" i="5" s="1"/>
  <c r="A159" i="5" s="1"/>
  <c r="A160" i="5" s="1"/>
  <c r="A161" i="5" s="1"/>
  <c r="A162" i="5" s="1"/>
  <c r="E145" i="4"/>
  <c r="N111" i="4"/>
  <c r="M111" i="4"/>
  <c r="L111" i="4"/>
  <c r="K111" i="4"/>
  <c r="J111" i="4"/>
  <c r="I111" i="4"/>
  <c r="H111" i="4"/>
  <c r="G111" i="4"/>
  <c r="F111" i="4"/>
  <c r="N107" i="4"/>
  <c r="M107" i="4"/>
  <c r="L107" i="4"/>
  <c r="K107" i="4"/>
  <c r="J107" i="4"/>
  <c r="I107" i="4"/>
  <c r="H107" i="4"/>
  <c r="G107" i="4"/>
  <c r="F107" i="4"/>
  <c r="N103" i="4"/>
  <c r="M103" i="4"/>
  <c r="L103" i="4"/>
  <c r="K103" i="4"/>
  <c r="J103" i="4"/>
  <c r="I103" i="4"/>
  <c r="H103" i="4"/>
  <c r="G103" i="4"/>
  <c r="F103" i="4"/>
  <c r="N93" i="4"/>
  <c r="M93" i="4"/>
  <c r="L93" i="4"/>
  <c r="K93" i="4"/>
  <c r="J93" i="4"/>
  <c r="I93" i="4"/>
  <c r="H93" i="4"/>
  <c r="G93" i="4"/>
  <c r="F93" i="4"/>
  <c r="N91" i="4"/>
  <c r="M91" i="4"/>
  <c r="L91" i="4"/>
  <c r="K91" i="4"/>
  <c r="J91" i="4"/>
  <c r="I91" i="4"/>
  <c r="H91" i="4"/>
  <c r="G91" i="4"/>
  <c r="F91" i="4"/>
  <c r="N58" i="4"/>
  <c r="M58" i="4"/>
  <c r="L58" i="4"/>
  <c r="K58" i="4"/>
  <c r="J58" i="4"/>
  <c r="I58" i="4"/>
  <c r="H58" i="4"/>
  <c r="G58" i="4"/>
  <c r="F58" i="4"/>
  <c r="N52" i="4"/>
  <c r="N57" i="4"/>
  <c r="M52" i="4"/>
  <c r="L52" i="4"/>
  <c r="L55" i="4"/>
  <c r="K52" i="4"/>
  <c r="K57" i="4" s="1"/>
  <c r="K56" i="4"/>
  <c r="J52" i="4"/>
  <c r="J56" i="4"/>
  <c r="I52" i="4"/>
  <c r="H52" i="4"/>
  <c r="H57" i="4"/>
  <c r="G52" i="4"/>
  <c r="F52" i="4"/>
  <c r="F57" i="4"/>
  <c r="R24" i="4"/>
  <c r="Q24" i="4"/>
  <c r="P24" i="4"/>
  <c r="R23" i="4"/>
  <c r="Q23" i="4"/>
  <c r="P23" i="4"/>
  <c r="R22" i="4"/>
  <c r="Q22" i="4"/>
  <c r="P22" i="4"/>
  <c r="R21" i="4"/>
  <c r="Q21" i="4"/>
  <c r="P21" i="4"/>
  <c r="R20" i="4"/>
  <c r="Q20" i="4"/>
  <c r="P20" i="4"/>
  <c r="R19" i="4"/>
  <c r="Q19" i="4"/>
  <c r="P19" i="4"/>
  <c r="R18" i="4"/>
  <c r="Q18" i="4"/>
  <c r="P18" i="4"/>
  <c r="R17" i="4"/>
  <c r="Q17" i="4"/>
  <c r="P17" i="4"/>
  <c r="R16" i="4"/>
  <c r="Q16" i="4"/>
  <c r="P16" i="4"/>
  <c r="R15" i="4"/>
  <c r="Q15" i="4"/>
  <c r="P15" i="4"/>
  <c r="R13" i="4"/>
  <c r="Q13" i="4"/>
  <c r="P13" i="4"/>
  <c r="R12" i="4"/>
  <c r="Q12" i="4"/>
  <c r="P12" i="4"/>
  <c r="R10" i="4"/>
  <c r="Q10" i="4"/>
  <c r="P10" i="4"/>
  <c r="R8" i="4"/>
  <c r="Q8" i="4"/>
  <c r="P8" i="4"/>
  <c r="A8" i="4"/>
  <c r="A9" i="4"/>
  <c r="F7" i="4"/>
  <c r="F9" i="4" s="1"/>
  <c r="R9" i="4" s="1"/>
  <c r="N115" i="3"/>
  <c r="M115" i="3"/>
  <c r="L115" i="3"/>
  <c r="K115" i="3"/>
  <c r="J115" i="3"/>
  <c r="I115" i="3"/>
  <c r="H115" i="3"/>
  <c r="G115" i="3"/>
  <c r="F115" i="3"/>
  <c r="E115" i="3"/>
  <c r="N111" i="3"/>
  <c r="M111" i="3"/>
  <c r="L111" i="3"/>
  <c r="K111" i="3"/>
  <c r="J111" i="3"/>
  <c r="I111" i="3"/>
  <c r="H111" i="3"/>
  <c r="G111" i="3"/>
  <c r="F111" i="3"/>
  <c r="E111" i="3"/>
  <c r="N101" i="3"/>
  <c r="N96" i="3"/>
  <c r="M101" i="3"/>
  <c r="M96" i="3" s="1"/>
  <c r="M119" i="3" s="1"/>
  <c r="L101" i="3"/>
  <c r="K101" i="3"/>
  <c r="J101" i="3"/>
  <c r="J96" i="3" s="1"/>
  <c r="I101" i="3"/>
  <c r="I96" i="3"/>
  <c r="I119" i="3" s="1"/>
  <c r="H101" i="3"/>
  <c r="H96" i="3" s="1"/>
  <c r="G101" i="3"/>
  <c r="F101" i="3"/>
  <c r="F96" i="3"/>
  <c r="E101" i="3"/>
  <c r="E96" i="3"/>
  <c r="L96" i="3"/>
  <c r="K96" i="3"/>
  <c r="G96" i="3"/>
  <c r="M91" i="3"/>
  <c r="L91" i="3"/>
  <c r="E91" i="3"/>
  <c r="N91" i="3"/>
  <c r="J91" i="3"/>
  <c r="H91" i="3"/>
  <c r="K86" i="3"/>
  <c r="N86" i="3"/>
  <c r="M86" i="3"/>
  <c r="L86" i="3"/>
  <c r="E86" i="3"/>
  <c r="J86" i="3"/>
  <c r="F86" i="3"/>
  <c r="N82" i="3"/>
  <c r="N79" i="3"/>
  <c r="N76" i="3" s="1"/>
  <c r="M82" i="3"/>
  <c r="M79" i="3" s="1"/>
  <c r="L82" i="3"/>
  <c r="K82" i="3"/>
  <c r="K79" i="3"/>
  <c r="J82" i="3"/>
  <c r="J79" i="3" s="1"/>
  <c r="J76" i="3" s="1"/>
  <c r="I82" i="3"/>
  <c r="I79" i="3"/>
  <c r="H82" i="3"/>
  <c r="H79" i="3" s="1"/>
  <c r="G82" i="3"/>
  <c r="G79" i="3"/>
  <c r="G76" i="3" s="1"/>
  <c r="F82" i="3"/>
  <c r="F79" i="3" s="1"/>
  <c r="F76" i="3" s="1"/>
  <c r="E82" i="3"/>
  <c r="E79" i="3" s="1"/>
  <c r="E76" i="3" s="1"/>
  <c r="L79" i="3"/>
  <c r="L76" i="3" s="1"/>
  <c r="N72" i="3"/>
  <c r="N69" i="3" s="1"/>
  <c r="M72" i="3"/>
  <c r="M69" i="3"/>
  <c r="L72" i="3"/>
  <c r="L69" i="3"/>
  <c r="K72" i="3"/>
  <c r="K69" i="3" s="1"/>
  <c r="K110" i="3" s="1"/>
  <c r="J72" i="3"/>
  <c r="J69" i="3" s="1"/>
  <c r="J62" i="3" s="1"/>
  <c r="I72" i="3"/>
  <c r="I69" i="3"/>
  <c r="H72" i="3"/>
  <c r="H69" i="3" s="1"/>
  <c r="G72" i="3"/>
  <c r="G69" i="3"/>
  <c r="F72" i="3"/>
  <c r="F69" i="3" s="1"/>
  <c r="F62" i="3" s="1"/>
  <c r="E72" i="3"/>
  <c r="E69" i="3"/>
  <c r="G66" i="3"/>
  <c r="N66" i="3"/>
  <c r="M66" i="3"/>
  <c r="M109" i="3" s="1"/>
  <c r="M107" i="3" s="1"/>
  <c r="L66" i="3"/>
  <c r="J66" i="3"/>
  <c r="F66" i="3"/>
  <c r="F109" i="3" s="1"/>
  <c r="H63" i="3"/>
  <c r="M63" i="3"/>
  <c r="J63" i="3"/>
  <c r="F63" i="3"/>
  <c r="N56" i="3"/>
  <c r="N51" i="3"/>
  <c r="M56" i="3"/>
  <c r="M51" i="3" s="1"/>
  <c r="L56" i="3"/>
  <c r="L51" i="3"/>
  <c r="K56" i="3"/>
  <c r="K51" i="3"/>
  <c r="J56" i="3"/>
  <c r="J51" i="3"/>
  <c r="I56" i="3"/>
  <c r="I51" i="3"/>
  <c r="H56" i="3"/>
  <c r="H51" i="3" s="1"/>
  <c r="G56" i="3"/>
  <c r="G51" i="3" s="1"/>
  <c r="F56" i="3"/>
  <c r="F51" i="3" s="1"/>
  <c r="F119" i="3" s="1"/>
  <c r="E56" i="3"/>
  <c r="E51" i="3"/>
  <c r="N46" i="3"/>
  <c r="M46" i="3"/>
  <c r="L46" i="3"/>
  <c r="K46" i="3"/>
  <c r="J46" i="3"/>
  <c r="I46" i="3"/>
  <c r="H46" i="3"/>
  <c r="G46" i="3"/>
  <c r="F46" i="3"/>
  <c r="F118" i="3" s="1"/>
  <c r="E46" i="3"/>
  <c r="E118" i="3" s="1"/>
  <c r="N43" i="3"/>
  <c r="N117" i="3" s="1"/>
  <c r="M43" i="3"/>
  <c r="L43" i="3"/>
  <c r="K43" i="3"/>
  <c r="J43" i="3"/>
  <c r="J117" i="3"/>
  <c r="I43" i="3"/>
  <c r="H43" i="3"/>
  <c r="G43" i="3"/>
  <c r="F43" i="3"/>
  <c r="E43" i="3"/>
  <c r="N38" i="3"/>
  <c r="M38" i="3"/>
  <c r="M116" i="3" s="1"/>
  <c r="L38" i="3"/>
  <c r="L116" i="3" s="1"/>
  <c r="K38" i="3"/>
  <c r="J38" i="3"/>
  <c r="I38" i="3"/>
  <c r="H38" i="3"/>
  <c r="G38" i="3"/>
  <c r="F38" i="3"/>
  <c r="E38" i="3"/>
  <c r="N34" i="3"/>
  <c r="N31" i="3" s="1"/>
  <c r="M34" i="3"/>
  <c r="M31" i="3"/>
  <c r="L34" i="3"/>
  <c r="K34" i="3"/>
  <c r="K31" i="3"/>
  <c r="J34" i="3"/>
  <c r="J31" i="3" s="1"/>
  <c r="I34" i="3"/>
  <c r="I31" i="3" s="1"/>
  <c r="I114" i="3" s="1"/>
  <c r="H34" i="3"/>
  <c r="H31" i="3"/>
  <c r="G34" i="3"/>
  <c r="G31" i="3" s="1"/>
  <c r="G114" i="3" s="1"/>
  <c r="F34" i="3"/>
  <c r="F31" i="3"/>
  <c r="F28" i="3" s="1"/>
  <c r="E34" i="3"/>
  <c r="E31" i="3" s="1"/>
  <c r="L31" i="3"/>
  <c r="L28" i="3" s="1"/>
  <c r="N24" i="3"/>
  <c r="N21" i="3"/>
  <c r="M24" i="3"/>
  <c r="M21" i="3" s="1"/>
  <c r="L24" i="3"/>
  <c r="L21" i="3"/>
  <c r="L110" i="3" s="1"/>
  <c r="K24" i="3"/>
  <c r="K21" i="3"/>
  <c r="J24" i="3"/>
  <c r="J21" i="3" s="1"/>
  <c r="I24" i="3"/>
  <c r="I21" i="3" s="1"/>
  <c r="I110" i="3" s="1"/>
  <c r="H24" i="3"/>
  <c r="H21" i="3" s="1"/>
  <c r="H110" i="3" s="1"/>
  <c r="G24" i="3"/>
  <c r="G21" i="3"/>
  <c r="F24" i="3"/>
  <c r="F21" i="3" s="1"/>
  <c r="F14" i="3" s="1"/>
  <c r="E24" i="3"/>
  <c r="E21" i="3" s="1"/>
  <c r="N18" i="3"/>
  <c r="N109" i="3" s="1"/>
  <c r="M18" i="3"/>
  <c r="L18" i="3"/>
  <c r="K18" i="3"/>
  <c r="J18" i="3"/>
  <c r="I18" i="3"/>
  <c r="H18" i="3"/>
  <c r="G18" i="3"/>
  <c r="F18" i="3"/>
  <c r="E18" i="3"/>
  <c r="N15" i="3"/>
  <c r="M15" i="3"/>
  <c r="L15" i="3"/>
  <c r="L113" i="3" s="1"/>
  <c r="K15" i="3"/>
  <c r="J15" i="3"/>
  <c r="I15" i="3"/>
  <c r="H15" i="3"/>
  <c r="G15" i="3"/>
  <c r="G108" i="3" s="1"/>
  <c r="F15" i="3"/>
  <c r="E15" i="3"/>
  <c r="N11" i="3"/>
  <c r="M11" i="3"/>
  <c r="L11" i="3"/>
  <c r="K11" i="3"/>
  <c r="J11" i="3"/>
  <c r="I11" i="3"/>
  <c r="H11" i="3"/>
  <c r="G11" i="3"/>
  <c r="F11" i="3"/>
  <c r="E11" i="3"/>
  <c r="A9" i="3"/>
  <c r="R156" i="2"/>
  <c r="Q156" i="2"/>
  <c r="P156" i="2"/>
  <c r="R153" i="2"/>
  <c r="Q153" i="2"/>
  <c r="P153" i="2"/>
  <c r="R150" i="2"/>
  <c r="Q150" i="2"/>
  <c r="P150" i="2"/>
  <c r="R145" i="2"/>
  <c r="Q145" i="2"/>
  <c r="P145" i="2"/>
  <c r="Q143" i="2"/>
  <c r="P143" i="2"/>
  <c r="R131" i="2"/>
  <c r="Q131" i="2"/>
  <c r="P131" i="2"/>
  <c r="R129" i="2"/>
  <c r="Q129" i="2"/>
  <c r="P129" i="2"/>
  <c r="R128" i="2"/>
  <c r="Q128" i="2"/>
  <c r="P128" i="2"/>
  <c r="R127" i="2"/>
  <c r="Q127" i="2"/>
  <c r="P127" i="2"/>
  <c r="R126" i="2"/>
  <c r="Q126" i="2"/>
  <c r="P126" i="2"/>
  <c r="R125" i="2"/>
  <c r="Q125" i="2"/>
  <c r="P125" i="2"/>
  <c r="R124" i="2"/>
  <c r="Q124" i="2"/>
  <c r="P124" i="2"/>
  <c r="R123" i="2"/>
  <c r="Q123" i="2"/>
  <c r="P123" i="2"/>
  <c r="N122" i="2"/>
  <c r="M122" i="2"/>
  <c r="L122" i="2"/>
  <c r="K122" i="2"/>
  <c r="J122" i="2"/>
  <c r="I122" i="2"/>
  <c r="H122" i="2"/>
  <c r="G122" i="2"/>
  <c r="F122" i="2"/>
  <c r="R121" i="2"/>
  <c r="Q121" i="2"/>
  <c r="P121" i="2"/>
  <c r="R120" i="2"/>
  <c r="Q120" i="2"/>
  <c r="P120" i="2"/>
  <c r="R119" i="2"/>
  <c r="Q119" i="2"/>
  <c r="P119" i="2"/>
  <c r="N118" i="2"/>
  <c r="M118" i="2"/>
  <c r="L118" i="2"/>
  <c r="K118" i="2"/>
  <c r="J118" i="2"/>
  <c r="I118" i="2"/>
  <c r="H118" i="2"/>
  <c r="G118" i="2"/>
  <c r="F118" i="2"/>
  <c r="R117" i="2"/>
  <c r="Q117" i="2"/>
  <c r="P117" i="2"/>
  <c r="R116" i="2"/>
  <c r="Q116" i="2"/>
  <c r="P116" i="2"/>
  <c r="R115" i="2"/>
  <c r="Q115" i="2"/>
  <c r="P115" i="2"/>
  <c r="R114" i="2"/>
  <c r="Q114" i="2"/>
  <c r="P114" i="2"/>
  <c r="N113" i="2"/>
  <c r="M113" i="2"/>
  <c r="L113" i="2"/>
  <c r="K113" i="2"/>
  <c r="J113" i="2"/>
  <c r="I113" i="2"/>
  <c r="H113" i="2"/>
  <c r="H108" i="2" s="1"/>
  <c r="H107" i="2" s="1"/>
  <c r="G113" i="2"/>
  <c r="F113" i="2"/>
  <c r="R112" i="2"/>
  <c r="Q112" i="2"/>
  <c r="P112" i="2"/>
  <c r="R111" i="2"/>
  <c r="Q111" i="2"/>
  <c r="P111" i="2"/>
  <c r="R110" i="2"/>
  <c r="Q110" i="2"/>
  <c r="P110" i="2"/>
  <c r="N109" i="2"/>
  <c r="N108" i="2" s="1"/>
  <c r="N107" i="2" s="1"/>
  <c r="N142" i="2" s="1"/>
  <c r="M109" i="2"/>
  <c r="L109" i="2"/>
  <c r="L108" i="2" s="1"/>
  <c r="L107" i="2" s="1"/>
  <c r="L142" i="2" s="1"/>
  <c r="K109" i="2"/>
  <c r="J109" i="2"/>
  <c r="J108" i="2" s="1"/>
  <c r="J107" i="2" s="1"/>
  <c r="J142" i="2" s="1"/>
  <c r="I109" i="2"/>
  <c r="H109" i="2"/>
  <c r="G109" i="2"/>
  <c r="R109" i="2" s="1"/>
  <c r="F109" i="2"/>
  <c r="N99" i="2"/>
  <c r="M99" i="2"/>
  <c r="L99" i="2"/>
  <c r="K99" i="2"/>
  <c r="J99" i="2"/>
  <c r="I99" i="2"/>
  <c r="H99" i="2"/>
  <c r="G99" i="2"/>
  <c r="F99" i="2"/>
  <c r="N95" i="2"/>
  <c r="M95" i="2"/>
  <c r="L95" i="2"/>
  <c r="K95" i="2"/>
  <c r="J95" i="2"/>
  <c r="I95" i="2"/>
  <c r="H95" i="2"/>
  <c r="G95" i="2"/>
  <c r="F95" i="2"/>
  <c r="N90" i="2"/>
  <c r="M90" i="2"/>
  <c r="L90" i="2"/>
  <c r="K90" i="2"/>
  <c r="J90" i="2"/>
  <c r="I90" i="2"/>
  <c r="H90" i="2"/>
  <c r="G90" i="2"/>
  <c r="F90" i="2"/>
  <c r="N86" i="2"/>
  <c r="M86" i="2"/>
  <c r="L86" i="2"/>
  <c r="K86" i="2"/>
  <c r="K85" i="2" s="1"/>
  <c r="J86" i="2"/>
  <c r="I86" i="2"/>
  <c r="H86" i="2"/>
  <c r="H85" i="2" s="1"/>
  <c r="G86" i="2"/>
  <c r="F86" i="2"/>
  <c r="R78" i="2"/>
  <c r="Q78" i="2"/>
  <c r="P78" i="2"/>
  <c r="Q77" i="2"/>
  <c r="R77" i="2"/>
  <c r="N79" i="2"/>
  <c r="N144" i="2" s="1"/>
  <c r="M79" i="2"/>
  <c r="M144" i="2" s="1"/>
  <c r="Q76" i="2"/>
  <c r="I79" i="2"/>
  <c r="I144" i="2" s="1"/>
  <c r="H79" i="2"/>
  <c r="H144" i="2"/>
  <c r="P144" i="2" s="1"/>
  <c r="P76" i="2"/>
  <c r="F79" i="2"/>
  <c r="N73" i="2"/>
  <c r="M73" i="2"/>
  <c r="L73" i="2"/>
  <c r="K73" i="2"/>
  <c r="Q73" i="2" s="1"/>
  <c r="J73" i="2"/>
  <c r="I73" i="2"/>
  <c r="R73" i="2" s="1"/>
  <c r="H73" i="2"/>
  <c r="G73" i="2"/>
  <c r="F73" i="2"/>
  <c r="F143" i="2" s="1"/>
  <c r="R72" i="2"/>
  <c r="T72" i="2" s="1"/>
  <c r="Q72" i="2"/>
  <c r="P72" i="2"/>
  <c r="R71" i="2"/>
  <c r="T71" i="2" s="1"/>
  <c r="Q71" i="2"/>
  <c r="P71" i="2"/>
  <c r="R70" i="2"/>
  <c r="T70" i="2"/>
  <c r="Q70" i="2"/>
  <c r="P70" i="2"/>
  <c r="R69" i="2"/>
  <c r="T69" i="2" s="1"/>
  <c r="Q69" i="2"/>
  <c r="P69" i="2"/>
  <c r="R68" i="2"/>
  <c r="T68" i="2" s="1"/>
  <c r="Q68" i="2"/>
  <c r="P68" i="2"/>
  <c r="R64" i="2"/>
  <c r="Q64" i="2"/>
  <c r="P64" i="2"/>
  <c r="R63" i="2"/>
  <c r="Q63" i="2"/>
  <c r="P63" i="2"/>
  <c r="R62" i="2"/>
  <c r="Q62" i="2"/>
  <c r="P62" i="2"/>
  <c r="R61" i="2"/>
  <c r="Q61" i="2"/>
  <c r="P61" i="2"/>
  <c r="R60" i="2"/>
  <c r="Q60" i="2"/>
  <c r="P60" i="2"/>
  <c r="R59" i="2"/>
  <c r="Q59" i="2"/>
  <c r="P59" i="2"/>
  <c r="R58" i="2"/>
  <c r="Q58" i="2"/>
  <c r="P58" i="2"/>
  <c r="N57" i="2"/>
  <c r="M57" i="2"/>
  <c r="L57" i="2"/>
  <c r="K57" i="2"/>
  <c r="J57" i="2"/>
  <c r="I57" i="2"/>
  <c r="H57" i="2"/>
  <c r="G57" i="2"/>
  <c r="P57" i="2" s="1"/>
  <c r="F57" i="2"/>
  <c r="E57" i="2"/>
  <c r="R56" i="2"/>
  <c r="Q56" i="2"/>
  <c r="P56" i="2"/>
  <c r="R55" i="2"/>
  <c r="Q55" i="2"/>
  <c r="P55" i="2"/>
  <c r="R54" i="2"/>
  <c r="Q54" i="2"/>
  <c r="P54" i="2"/>
  <c r="R53" i="2"/>
  <c r="Q53" i="2"/>
  <c r="P53" i="2"/>
  <c r="N52" i="2"/>
  <c r="N65" i="2"/>
  <c r="Q65" i="2" s="1"/>
  <c r="M52" i="2"/>
  <c r="M65" i="2"/>
  <c r="L52" i="2"/>
  <c r="L65" i="2" s="1"/>
  <c r="K52" i="2"/>
  <c r="K65" i="2"/>
  <c r="J52" i="2"/>
  <c r="J65" i="2"/>
  <c r="I52" i="2"/>
  <c r="I65" i="2"/>
  <c r="H52" i="2"/>
  <c r="H65" i="2" s="1"/>
  <c r="G52" i="2"/>
  <c r="F52" i="2"/>
  <c r="F65" i="2" s="1"/>
  <c r="E52" i="2"/>
  <c r="R48" i="2"/>
  <c r="Q48" i="2"/>
  <c r="P48" i="2"/>
  <c r="R47" i="2"/>
  <c r="Q47" i="2"/>
  <c r="P47" i="2"/>
  <c r="N46" i="2"/>
  <c r="N41" i="2"/>
  <c r="M46" i="2"/>
  <c r="M41" i="2" s="1"/>
  <c r="L46" i="2"/>
  <c r="L41" i="2"/>
  <c r="K46" i="2"/>
  <c r="Q46" i="2" s="1"/>
  <c r="J46" i="2"/>
  <c r="J41" i="2"/>
  <c r="I46" i="2"/>
  <c r="I41" i="2"/>
  <c r="H46" i="2"/>
  <c r="G46" i="2"/>
  <c r="F46" i="2"/>
  <c r="F41" i="2" s="1"/>
  <c r="E46" i="2"/>
  <c r="R45" i="2"/>
  <c r="Q45" i="2"/>
  <c r="P45" i="2"/>
  <c r="R44" i="2"/>
  <c r="Q44" i="2"/>
  <c r="P44" i="2"/>
  <c r="R43" i="2"/>
  <c r="Q43" i="2"/>
  <c r="P43" i="2"/>
  <c r="R42" i="2"/>
  <c r="Q42" i="2"/>
  <c r="P42" i="2"/>
  <c r="E41" i="2"/>
  <c r="R40" i="2"/>
  <c r="Q40" i="2"/>
  <c r="P40" i="2"/>
  <c r="R39" i="2"/>
  <c r="Q39" i="2"/>
  <c r="P39" i="2"/>
  <c r="M36" i="2"/>
  <c r="N36" i="2"/>
  <c r="J36" i="2"/>
  <c r="H36" i="2"/>
  <c r="R37" i="2"/>
  <c r="I36" i="2"/>
  <c r="Q35" i="2"/>
  <c r="P35" i="2"/>
  <c r="N31" i="2"/>
  <c r="L31" i="2"/>
  <c r="Q33" i="2"/>
  <c r="J31" i="2"/>
  <c r="H31" i="2"/>
  <c r="F31" i="2"/>
  <c r="R32" i="2"/>
  <c r="Q32" i="2"/>
  <c r="P32" i="2"/>
  <c r="I31" i="2"/>
  <c r="G31" i="2"/>
  <c r="E31" i="2"/>
  <c r="R30" i="2"/>
  <c r="Q30" i="2"/>
  <c r="P30" i="2"/>
  <c r="R29" i="2"/>
  <c r="Q29" i="2"/>
  <c r="P29" i="2"/>
  <c r="R28" i="2"/>
  <c r="Q28" i="2"/>
  <c r="P28" i="2"/>
  <c r="N27" i="2"/>
  <c r="M27" i="2"/>
  <c r="L27" i="2"/>
  <c r="L24" i="2" s="1"/>
  <c r="Q24" i="2" s="1"/>
  <c r="K27" i="2"/>
  <c r="J27" i="2"/>
  <c r="J24" i="2" s="1"/>
  <c r="J21" i="2" s="1"/>
  <c r="I27" i="2"/>
  <c r="I24" i="2"/>
  <c r="I21" i="2" s="1"/>
  <c r="P21" i="2" s="1"/>
  <c r="H27" i="2"/>
  <c r="H24" i="2"/>
  <c r="G27" i="2"/>
  <c r="G24" i="2" s="1"/>
  <c r="F27" i="2"/>
  <c r="F24" i="2"/>
  <c r="F21" i="2" s="1"/>
  <c r="E27" i="2"/>
  <c r="E24" i="2"/>
  <c r="E21" i="2" s="1"/>
  <c r="R26" i="2"/>
  <c r="Q26" i="2"/>
  <c r="P26" i="2"/>
  <c r="R25" i="2"/>
  <c r="Q25" i="2"/>
  <c r="P25" i="2"/>
  <c r="N24" i="2"/>
  <c r="N21" i="2" s="1"/>
  <c r="M24" i="2"/>
  <c r="M21" i="2" s="1"/>
  <c r="K24" i="2"/>
  <c r="Q23" i="2"/>
  <c r="R20" i="2"/>
  <c r="Q20" i="2"/>
  <c r="P20" i="2"/>
  <c r="R19" i="2"/>
  <c r="Q19" i="2"/>
  <c r="P19" i="2"/>
  <c r="R18" i="2"/>
  <c r="Q18" i="2"/>
  <c r="P18" i="2"/>
  <c r="N17" i="2"/>
  <c r="M17" i="2"/>
  <c r="M14" i="2" s="1"/>
  <c r="L17" i="2"/>
  <c r="L14" i="2"/>
  <c r="K17" i="2"/>
  <c r="J17" i="2"/>
  <c r="J14" i="2" s="1"/>
  <c r="I17" i="2"/>
  <c r="H17" i="2"/>
  <c r="H14" i="2" s="1"/>
  <c r="G17" i="2"/>
  <c r="F17" i="2"/>
  <c r="E17" i="2"/>
  <c r="E14" i="2"/>
  <c r="E7" i="2" s="1"/>
  <c r="E49" i="2" s="1"/>
  <c r="E130" i="2" s="1"/>
  <c r="E132" i="2" s="1"/>
  <c r="F84" i="2" s="1"/>
  <c r="R16" i="2"/>
  <c r="Q16" i="2"/>
  <c r="P16" i="2"/>
  <c r="R15" i="2"/>
  <c r="Q15" i="2"/>
  <c r="P15" i="2"/>
  <c r="N14" i="2"/>
  <c r="I14" i="2"/>
  <c r="R13" i="2"/>
  <c r="N11" i="2"/>
  <c r="L11" i="2"/>
  <c r="Q12" i="2"/>
  <c r="J11" i="2"/>
  <c r="H11" i="2"/>
  <c r="R12" i="2"/>
  <c r="I11" i="2"/>
  <c r="G11" i="2"/>
  <c r="E11" i="2"/>
  <c r="Q10" i="2"/>
  <c r="P10" i="2"/>
  <c r="M8" i="2"/>
  <c r="K8" i="2"/>
  <c r="J8" i="2"/>
  <c r="H8" i="2"/>
  <c r="G8" i="2"/>
  <c r="A8" i="2"/>
  <c r="A9" i="2"/>
  <c r="E53" i="18"/>
  <c r="K108" i="2"/>
  <c r="K107" i="2" s="1"/>
  <c r="J110" i="3"/>
  <c r="L90" i="3"/>
  <c r="F18" i="9"/>
  <c r="R18" i="9"/>
  <c r="U18" i="9"/>
  <c r="U35" i="9" s="1"/>
  <c r="Y35" i="9"/>
  <c r="X52" i="9"/>
  <c r="V69" i="9"/>
  <c r="H34" i="17"/>
  <c r="H94" i="17" s="1"/>
  <c r="G39" i="17"/>
  <c r="R69" i="17"/>
  <c r="H65" i="17"/>
  <c r="G82" i="17"/>
  <c r="R82" i="17" s="1"/>
  <c r="F53" i="18"/>
  <c r="F97" i="18" s="1"/>
  <c r="G29" i="18"/>
  <c r="E74" i="18"/>
  <c r="M74" i="18"/>
  <c r="S83" i="19"/>
  <c r="F35" i="9"/>
  <c r="H146" i="2" s="1"/>
  <c r="H135" i="2"/>
  <c r="M90" i="3"/>
  <c r="N146" i="2"/>
  <c r="I18" i="9"/>
  <c r="L18" i="9"/>
  <c r="O52" i="9"/>
  <c r="R52" i="9"/>
  <c r="R69" i="9" s="1"/>
  <c r="R10" i="17"/>
  <c r="R20" i="17"/>
  <c r="J31" i="17"/>
  <c r="J135" i="2"/>
  <c r="R49" i="17"/>
  <c r="N34" i="17"/>
  <c r="N94" i="17" s="1"/>
  <c r="N136" i="2" s="1"/>
  <c r="P56" i="17"/>
  <c r="P69" i="17"/>
  <c r="R79" i="17"/>
  <c r="P110" i="17"/>
  <c r="Q110" i="17"/>
  <c r="A11" i="18"/>
  <c r="K53" i="18"/>
  <c r="H117" i="3"/>
  <c r="F164" i="2"/>
  <c r="F165" i="2" s="1"/>
  <c r="G162" i="2"/>
  <c r="G165" i="2" s="1"/>
  <c r="H162" i="2" s="1"/>
  <c r="K82" i="17"/>
  <c r="G117" i="3"/>
  <c r="O18" i="9"/>
  <c r="AA52" i="9"/>
  <c r="AA69" i="9"/>
  <c r="P9" i="17"/>
  <c r="Q9" i="17"/>
  <c r="G31" i="17"/>
  <c r="Q20" i="17"/>
  <c r="R40" i="17"/>
  <c r="G65" i="17"/>
  <c r="Q66" i="17"/>
  <c r="Q69" i="17"/>
  <c r="R73" i="17"/>
  <c r="R76" i="17"/>
  <c r="Q76" i="17"/>
  <c r="R83" i="17"/>
  <c r="R99" i="17"/>
  <c r="E29" i="18"/>
  <c r="M29" i="18"/>
  <c r="L29" i="18"/>
  <c r="J53" i="18"/>
  <c r="G74" i="18"/>
  <c r="M95" i="18"/>
  <c r="M97" i="18" s="1"/>
  <c r="N171" i="17" s="1"/>
  <c r="N110" i="3"/>
  <c r="G119" i="3"/>
  <c r="M55" i="4"/>
  <c r="M85" i="2"/>
  <c r="F56" i="4"/>
  <c r="N56" i="4"/>
  <c r="F113" i="3"/>
  <c r="N113" i="3"/>
  <c r="G110" i="3"/>
  <c r="E14" i="3"/>
  <c r="L14" i="3"/>
  <c r="L59" i="3" s="1"/>
  <c r="Q118" i="2"/>
  <c r="R122" i="2"/>
  <c r="P52" i="2"/>
  <c r="G55" i="4"/>
  <c r="J14" i="3"/>
  <c r="H114" i="3"/>
  <c r="M14" i="3"/>
  <c r="E110" i="3"/>
  <c r="H28" i="3"/>
  <c r="L114" i="3"/>
  <c r="L112" i="3" s="1"/>
  <c r="N118" i="3"/>
  <c r="K41" i="2"/>
  <c r="Q41" i="2" s="1"/>
  <c r="G85" i="2"/>
  <c r="J85" i="2"/>
  <c r="I108" i="2"/>
  <c r="I107" i="2" s="1"/>
  <c r="I142" i="2"/>
  <c r="M108" i="2"/>
  <c r="M107" i="2" s="1"/>
  <c r="M142" i="2" s="1"/>
  <c r="Q113" i="2"/>
  <c r="Q122" i="2"/>
  <c r="P122" i="2"/>
  <c r="A10" i="4"/>
  <c r="A12" i="4" s="1"/>
  <c r="A13" i="4" s="1"/>
  <c r="A15" i="4" s="1"/>
  <c r="A16" i="4" s="1"/>
  <c r="A17" i="4" s="1"/>
  <c r="A18" i="4" s="1"/>
  <c r="A19" i="4" s="1"/>
  <c r="A20" i="4"/>
  <c r="A21" i="4" s="1"/>
  <c r="A22" i="4" s="1"/>
  <c r="A23" i="4" s="1"/>
  <c r="A24" i="4" s="1"/>
  <c r="A25" i="4" s="1"/>
  <c r="D29" i="4" s="1"/>
  <c r="F55" i="4"/>
  <c r="N55" i="4"/>
  <c r="L56" i="4"/>
  <c r="L57" i="4"/>
  <c r="H55" i="4"/>
  <c r="K114" i="3"/>
  <c r="K28" i="3"/>
  <c r="G14" i="3"/>
  <c r="N14" i="3"/>
  <c r="E119" i="3"/>
  <c r="J118" i="3"/>
  <c r="N62" i="3"/>
  <c r="M110" i="3"/>
  <c r="F114" i="3"/>
  <c r="F112" i="3" s="1"/>
  <c r="J119" i="3"/>
  <c r="N119" i="3"/>
  <c r="H62" i="3"/>
  <c r="K14" i="2"/>
  <c r="P27" i="2"/>
  <c r="F85" i="2"/>
  <c r="N85" i="2"/>
  <c r="I85" i="2"/>
  <c r="F108" i="2"/>
  <c r="F107" i="2" s="1"/>
  <c r="P113" i="2"/>
  <c r="R143" i="2"/>
  <c r="F123" i="17"/>
  <c r="R123" i="17" s="1"/>
  <c r="R46" i="2"/>
  <c r="L85" i="2"/>
  <c r="H142" i="2"/>
  <c r="P118" i="2"/>
  <c r="R27" i="2"/>
  <c r="Q27" i="2"/>
  <c r="E65" i="2"/>
  <c r="Q109" i="2"/>
  <c r="F116" i="3"/>
  <c r="M62" i="3"/>
  <c r="G62" i="3"/>
  <c r="L109" i="3"/>
  <c r="G116" i="3"/>
  <c r="K116" i="3"/>
  <c r="E117" i="3"/>
  <c r="M117" i="3"/>
  <c r="G118" i="3"/>
  <c r="K118" i="3"/>
  <c r="K63" i="3"/>
  <c r="E63" i="3"/>
  <c r="I63" i="3"/>
  <c r="I62" i="3" s="1"/>
  <c r="I108" i="3"/>
  <c r="K66" i="3"/>
  <c r="K62" i="3" s="1"/>
  <c r="K109" i="3"/>
  <c r="E66" i="3"/>
  <c r="E109" i="3"/>
  <c r="J116" i="3"/>
  <c r="N116" i="3"/>
  <c r="I117" i="17"/>
  <c r="I137" i="2"/>
  <c r="M137" i="2"/>
  <c r="M113" i="3"/>
  <c r="G109" i="3"/>
  <c r="H116" i="3"/>
  <c r="H118" i="3"/>
  <c r="L118" i="3"/>
  <c r="K76" i="3"/>
  <c r="K104" i="3" s="1"/>
  <c r="I76" i="3"/>
  <c r="Q105" i="17"/>
  <c r="Q123" i="17"/>
  <c r="K79" i="2"/>
  <c r="P163" i="2"/>
  <c r="L63" i="3"/>
  <c r="L62" i="3" s="1"/>
  <c r="L104" i="3" s="1"/>
  <c r="E113" i="3"/>
  <c r="R9" i="2"/>
  <c r="P12" i="2"/>
  <c r="M11" i="2"/>
  <c r="M7" i="2" s="1"/>
  <c r="H21" i="2"/>
  <c r="P34" i="2"/>
  <c r="K31" i="2"/>
  <c r="R35" i="2"/>
  <c r="Q38" i="2"/>
  <c r="R163" i="2"/>
  <c r="E108" i="3"/>
  <c r="E116" i="3"/>
  <c r="I116" i="3"/>
  <c r="I118" i="3"/>
  <c r="M118" i="3"/>
  <c r="P23" i="2"/>
  <c r="P38" i="2"/>
  <c r="H108" i="3"/>
  <c r="J104" i="3"/>
  <c r="G117" i="17"/>
  <c r="K117" i="17"/>
  <c r="P9" i="2"/>
  <c r="N8" i="2"/>
  <c r="P13" i="2"/>
  <c r="Q13" i="2"/>
  <c r="R22" i="2"/>
  <c r="R23" i="2"/>
  <c r="P33" i="2"/>
  <c r="R34" i="2"/>
  <c r="G36" i="2"/>
  <c r="P36" i="2" s="1"/>
  <c r="P37" i="2"/>
  <c r="K36" i="2"/>
  <c r="R38" i="2"/>
  <c r="J79" i="2"/>
  <c r="J144" i="2" s="1"/>
  <c r="I66" i="3"/>
  <c r="A94" i="19"/>
  <c r="A96" i="19"/>
  <c r="R83" i="19"/>
  <c r="Q83" i="19"/>
  <c r="A95" i="19"/>
  <c r="K97" i="18"/>
  <c r="L171" i="17" s="1"/>
  <c r="K74" i="18"/>
  <c r="H95" i="18"/>
  <c r="H97" i="18" s="1"/>
  <c r="I171" i="17" s="1"/>
  <c r="G95" i="18"/>
  <c r="G97" i="18" s="1"/>
  <c r="H171" i="17" s="1"/>
  <c r="F95" i="18"/>
  <c r="G171" i="17"/>
  <c r="E95" i="18"/>
  <c r="E97" i="18" s="1"/>
  <c r="F171" i="17" s="1"/>
  <c r="F31" i="17"/>
  <c r="Q99" i="17"/>
  <c r="P66" i="17"/>
  <c r="K31" i="17"/>
  <c r="K135" i="2"/>
  <c r="F117" i="17"/>
  <c r="F137" i="2" s="1"/>
  <c r="Q10" i="17"/>
  <c r="Q40" i="17"/>
  <c r="F82" i="17"/>
  <c r="P20" i="17"/>
  <c r="F65" i="17"/>
  <c r="N65" i="17"/>
  <c r="AA35" i="9"/>
  <c r="P35" i="9"/>
  <c r="G35" i="9"/>
  <c r="I146" i="2" s="1"/>
  <c r="V35" i="9"/>
  <c r="S69" i="9"/>
  <c r="E35" i="9"/>
  <c r="G146" i="2"/>
  <c r="P146" i="2" s="1"/>
  <c r="AC35" i="9"/>
  <c r="J69" i="9"/>
  <c r="L147" i="2" s="1"/>
  <c r="Y69" i="9"/>
  <c r="F144" i="4"/>
  <c r="K55" i="4"/>
  <c r="R7" i="4"/>
  <c r="J55" i="4"/>
  <c r="H56" i="4"/>
  <c r="I55" i="4"/>
  <c r="J57" i="4"/>
  <c r="M28" i="3"/>
  <c r="M114" i="3"/>
  <c r="I28" i="3"/>
  <c r="J109" i="3"/>
  <c r="F108" i="3"/>
  <c r="N108" i="3"/>
  <c r="M108" i="3"/>
  <c r="G28" i="3"/>
  <c r="G59" i="3" s="1"/>
  <c r="G113" i="3"/>
  <c r="H7" i="2"/>
  <c r="A10" i="2"/>
  <c r="P31" i="2"/>
  <c r="Q108" i="2"/>
  <c r="I8" i="2"/>
  <c r="G14" i="2"/>
  <c r="Q22" i="2"/>
  <c r="L21" i="2"/>
  <c r="R33" i="2"/>
  <c r="G41" i="2"/>
  <c r="G79" i="2"/>
  <c r="F144" i="2"/>
  <c r="F11" i="2"/>
  <c r="F36" i="2"/>
  <c r="R52" i="2"/>
  <c r="G65" i="2"/>
  <c r="P109" i="2"/>
  <c r="F8" i="2"/>
  <c r="Q37" i="2"/>
  <c r="Q52" i="2"/>
  <c r="P22" i="2"/>
  <c r="Q9" i="2"/>
  <c r="Q34" i="2"/>
  <c r="R76" i="2"/>
  <c r="K11" i="2"/>
  <c r="K7" i="2" s="1"/>
  <c r="G21" i="2"/>
  <c r="I135" i="2"/>
  <c r="L135" i="2"/>
  <c r="G112" i="3"/>
  <c r="M112" i="3"/>
  <c r="Q8" i="2"/>
  <c r="Q11" i="2"/>
  <c r="I109" i="3"/>
  <c r="G104" i="3"/>
  <c r="F179" i="3"/>
  <c r="E107" i="3"/>
  <c r="E62" i="3"/>
  <c r="E104" i="3" s="1"/>
  <c r="K137" i="2"/>
  <c r="L108" i="3"/>
  <c r="L107" i="3"/>
  <c r="N107" i="3"/>
  <c r="G7" i="4"/>
  <c r="P7" i="4" s="1"/>
  <c r="F29" i="4"/>
  <c r="G144" i="2"/>
  <c r="P79" i="2"/>
  <c r="G9" i="4"/>
  <c r="P9" i="4" s="1"/>
  <c r="F89" i="4"/>
  <c r="F95" i="4"/>
  <c r="F96" i="4"/>
  <c r="F145" i="4" s="1"/>
  <c r="G144" i="4"/>
  <c r="G179" i="3"/>
  <c r="H7" i="4"/>
  <c r="H9" i="4" s="1"/>
  <c r="H144" i="4"/>
  <c r="G29" i="4"/>
  <c r="H179" i="3"/>
  <c r="H29" i="4"/>
  <c r="I7" i="4"/>
  <c r="I9" i="4"/>
  <c r="I144" i="4"/>
  <c r="G89" i="4"/>
  <c r="G95" i="4" s="1"/>
  <c r="G96" i="4" s="1"/>
  <c r="G145" i="4"/>
  <c r="I179" i="3"/>
  <c r="H89" i="4"/>
  <c r="H95" i="4"/>
  <c r="H96" i="4" s="1"/>
  <c r="H145" i="4" s="1"/>
  <c r="I29" i="4"/>
  <c r="J7" i="4"/>
  <c r="J9" i="4"/>
  <c r="J144" i="4"/>
  <c r="J179" i="3"/>
  <c r="I89" i="4"/>
  <c r="I95" i="4" s="1"/>
  <c r="K7" i="4"/>
  <c r="P25" i="4"/>
  <c r="J29" i="4"/>
  <c r="J89" i="4"/>
  <c r="J95" i="4"/>
  <c r="J96" i="4" s="1"/>
  <c r="J145" i="4"/>
  <c r="K144" i="4"/>
  <c r="K179" i="3"/>
  <c r="L7" i="4"/>
  <c r="L9" i="4" s="1"/>
  <c r="L144" i="4"/>
  <c r="K29" i="4"/>
  <c r="L179" i="3"/>
  <c r="M7" i="4"/>
  <c r="M9" i="4"/>
  <c r="M144" i="4"/>
  <c r="L29" i="4"/>
  <c r="K89" i="4"/>
  <c r="K95" i="4"/>
  <c r="K96" i="4"/>
  <c r="K145" i="4" s="1"/>
  <c r="M179" i="3"/>
  <c r="N7" i="4"/>
  <c r="N9" i="4"/>
  <c r="N144" i="4"/>
  <c r="M29" i="4"/>
  <c r="L89" i="4"/>
  <c r="L95" i="4"/>
  <c r="L96" i="4" s="1"/>
  <c r="L145" i="4" s="1"/>
  <c r="N179" i="3"/>
  <c r="Q25" i="4"/>
  <c r="R25" i="4"/>
  <c r="N29" i="4"/>
  <c r="M89" i="4"/>
  <c r="M95" i="4"/>
  <c r="M96" i="4" s="1"/>
  <c r="M145" i="4" s="1"/>
  <c r="N89" i="4"/>
  <c r="N95" i="4"/>
  <c r="N96" i="4"/>
  <c r="N145" i="4"/>
  <c r="I156" i="6"/>
  <c r="H156" i="6" s="1"/>
  <c r="G156" i="6" s="1"/>
  <c r="F156" i="6" s="1"/>
  <c r="E156" i="6" s="1"/>
  <c r="D156" i="6" s="1"/>
  <c r="C156" i="6" s="1"/>
  <c r="B156" i="6" s="1"/>
  <c r="I35" i="6"/>
  <c r="H35" i="6" s="1"/>
  <c r="G35" i="6" s="1"/>
  <c r="F35" i="6" s="1"/>
  <c r="E35" i="6" s="1"/>
  <c r="D35" i="6" s="1"/>
  <c r="C35" i="6" s="1"/>
  <c r="B35" i="6" s="1"/>
  <c r="I142" i="6"/>
  <c r="H142" i="6" s="1"/>
  <c r="G142" i="6" s="1"/>
  <c r="F142" i="6" s="1"/>
  <c r="E142" i="6" s="1"/>
  <c r="D142" i="6" s="1"/>
  <c r="C142" i="6" s="1"/>
  <c r="B142" i="6" s="1"/>
  <c r="I21" i="6"/>
  <c r="H21" i="6" s="1"/>
  <c r="G21" i="6" s="1"/>
  <c r="F21" i="6" s="1"/>
  <c r="E21" i="6" s="1"/>
  <c r="D21" i="6" s="1"/>
  <c r="C21" i="6" s="1"/>
  <c r="B21" i="6" s="1"/>
  <c r="I126" i="6"/>
  <c r="H126" i="6" s="1"/>
  <c r="G126" i="6" s="1"/>
  <c r="F126" i="6" s="1"/>
  <c r="E126" i="6" s="1"/>
  <c r="D126" i="6" s="1"/>
  <c r="C126" i="6" s="1"/>
  <c r="B126" i="6" s="1"/>
  <c r="G135" i="2" l="1"/>
  <c r="P135" i="2" s="1"/>
  <c r="P31" i="17"/>
  <c r="G7" i="2"/>
  <c r="R8" i="2"/>
  <c r="P11" i="2"/>
  <c r="R11" i="2"/>
  <c r="A29" i="4"/>
  <c r="H136" i="2"/>
  <c r="H96" i="17"/>
  <c r="K142" i="2"/>
  <c r="Q142" i="2" s="1"/>
  <c r="Q107" i="2"/>
  <c r="A11" i="2"/>
  <c r="D8" i="2"/>
  <c r="I107" i="3"/>
  <c r="I120" i="3" s="1"/>
  <c r="E159" i="2"/>
  <c r="E151" i="2"/>
  <c r="E154" i="2" s="1"/>
  <c r="E157" i="2" s="1"/>
  <c r="Q7" i="4"/>
  <c r="K9" i="4"/>
  <c r="Q9" i="4" s="1"/>
  <c r="P8" i="2"/>
  <c r="F142" i="2"/>
  <c r="K14" i="3"/>
  <c r="K59" i="3" s="1"/>
  <c r="K108" i="3"/>
  <c r="K107" i="3" s="1"/>
  <c r="K113" i="3"/>
  <c r="K112" i="3" s="1"/>
  <c r="I14" i="3"/>
  <c r="I59" i="3" s="1"/>
  <c r="I113" i="3"/>
  <c r="I112" i="3" s="1"/>
  <c r="A66" i="19"/>
  <c r="A65" i="19"/>
  <c r="A64" i="19"/>
  <c r="A67" i="19"/>
  <c r="A69" i="19" s="1"/>
  <c r="F135" i="2"/>
  <c r="I104" i="3"/>
  <c r="H104" i="3"/>
  <c r="P14" i="2"/>
  <c r="L138" i="2"/>
  <c r="L141" i="2" s="1"/>
  <c r="P65" i="2"/>
  <c r="R65" i="2"/>
  <c r="F110" i="3"/>
  <c r="F107" i="3" s="1"/>
  <c r="F120" i="3" s="1"/>
  <c r="N114" i="3"/>
  <c r="N112" i="3" s="1"/>
  <c r="N120" i="3" s="1"/>
  <c r="N28" i="3"/>
  <c r="N59" i="3" s="1"/>
  <c r="P117" i="17"/>
  <c r="G137" i="2"/>
  <c r="I146" i="3"/>
  <c r="J95" i="19" s="1"/>
  <c r="J91" i="19"/>
  <c r="P105" i="17"/>
  <c r="R105" i="17"/>
  <c r="R79" i="2"/>
  <c r="K144" i="2"/>
  <c r="M104" i="3"/>
  <c r="B25" i="4"/>
  <c r="M57" i="4"/>
  <c r="M56" i="4"/>
  <c r="I96" i="4"/>
  <c r="I145" i="4" s="1"/>
  <c r="R117" i="17"/>
  <c r="H107" i="3"/>
  <c r="R110" i="17"/>
  <c r="H164" i="2"/>
  <c r="P164" i="2" s="1"/>
  <c r="L187" i="6"/>
  <c r="T69" i="9"/>
  <c r="U52" i="9"/>
  <c r="U69" i="9" s="1"/>
  <c r="P36" i="17"/>
  <c r="G35" i="17"/>
  <c r="R36" i="2"/>
  <c r="E123" i="3"/>
  <c r="Q117" i="17"/>
  <c r="F59" i="3"/>
  <c r="M59" i="3"/>
  <c r="J7" i="2"/>
  <c r="J49" i="2" s="1"/>
  <c r="L7" i="2"/>
  <c r="Q7" i="2" s="1"/>
  <c r="Q14" i="2"/>
  <c r="H41" i="2"/>
  <c r="P41" i="2" s="1"/>
  <c r="P46" i="2"/>
  <c r="F104" i="3"/>
  <c r="E55" i="4"/>
  <c r="E57" i="4"/>
  <c r="E56" i="4"/>
  <c r="P82" i="17"/>
  <c r="X69" i="9"/>
  <c r="P24" i="2"/>
  <c r="M120" i="3"/>
  <c r="I39" i="17"/>
  <c r="I35" i="17" s="1"/>
  <c r="I34" i="17" s="1"/>
  <c r="I94" i="17" s="1"/>
  <c r="P43" i="17"/>
  <c r="I53" i="18"/>
  <c r="I97" i="18" s="1"/>
  <c r="J171" i="17" s="1"/>
  <c r="I29" i="18"/>
  <c r="J74" i="18"/>
  <c r="J95" i="18"/>
  <c r="J97" i="18" s="1"/>
  <c r="K171" i="17" s="1"/>
  <c r="I74" i="18"/>
  <c r="I95" i="18"/>
  <c r="E114" i="3"/>
  <c r="E112" i="3" s="1"/>
  <c r="E120" i="3" s="1"/>
  <c r="E28" i="3"/>
  <c r="E59" i="3" s="1"/>
  <c r="M35" i="17"/>
  <c r="M34" i="17" s="1"/>
  <c r="M94" i="17" s="1"/>
  <c r="M136" i="2" s="1"/>
  <c r="Q36" i="17"/>
  <c r="F35" i="17"/>
  <c r="K35" i="17"/>
  <c r="Q39" i="17"/>
  <c r="L95" i="18"/>
  <c r="L74" i="18"/>
  <c r="P73" i="2"/>
  <c r="A10" i="3"/>
  <c r="A11" i="3" s="1"/>
  <c r="D11" i="3"/>
  <c r="J108" i="3"/>
  <c r="J107" i="3" s="1"/>
  <c r="J113" i="3"/>
  <c r="J112" i="3" s="1"/>
  <c r="H109" i="3"/>
  <c r="H113" i="3"/>
  <c r="H112" i="3" s="1"/>
  <c r="J28" i="3"/>
  <c r="J59" i="3" s="1"/>
  <c r="J114" i="3"/>
  <c r="G57" i="4"/>
  <c r="G56" i="4"/>
  <c r="O70" i="6"/>
  <c r="N31" i="17"/>
  <c r="R9" i="17"/>
  <c r="R36" i="17"/>
  <c r="N7" i="2"/>
  <c r="N49" i="2" s="1"/>
  <c r="Q82" i="17"/>
  <c r="F14" i="2"/>
  <c r="R17" i="2"/>
  <c r="L119" i="3"/>
  <c r="I57" i="4"/>
  <c r="I56" i="4"/>
  <c r="K69" i="9"/>
  <c r="M147" i="2" s="1"/>
  <c r="L52" i="9"/>
  <c r="H117" i="17"/>
  <c r="H137" i="2" s="1"/>
  <c r="H138" i="2" s="1"/>
  <c r="H141" i="2" s="1"/>
  <c r="P99" i="17"/>
  <c r="A12" i="18"/>
  <c r="A13" i="18" s="1"/>
  <c r="A14" i="18" s="1"/>
  <c r="A15" i="18" s="1"/>
  <c r="A16" i="18" s="1"/>
  <c r="A10" i="18"/>
  <c r="Q137" i="2"/>
  <c r="R113" i="2"/>
  <c r="G108" i="2"/>
  <c r="H119" i="3"/>
  <c r="O101" i="6"/>
  <c r="F69" i="9"/>
  <c r="H147" i="2" s="1"/>
  <c r="M135" i="2"/>
  <c r="N104" i="3"/>
  <c r="P39" i="17"/>
  <c r="Q164" i="2"/>
  <c r="X35" i="9"/>
  <c r="I7" i="2"/>
  <c r="I49" i="2" s="1"/>
  <c r="G107" i="3"/>
  <c r="G120" i="3" s="1"/>
  <c r="O35" i="9"/>
  <c r="L69" i="9"/>
  <c r="N147" i="2" s="1"/>
  <c r="R24" i="2"/>
  <c r="P17" i="2"/>
  <c r="Q17" i="2"/>
  <c r="Q57" i="2"/>
  <c r="O69" i="9"/>
  <c r="G69" i="9"/>
  <c r="I147" i="2" s="1"/>
  <c r="I52" i="9"/>
  <c r="I69" i="9" s="1"/>
  <c r="K147" i="2" s="1"/>
  <c r="R118" i="2"/>
  <c r="L117" i="3"/>
  <c r="L120" i="3" s="1"/>
  <c r="K119" i="3"/>
  <c r="Q56" i="17"/>
  <c r="R61" i="17"/>
  <c r="J65" i="17"/>
  <c r="J94" i="17" s="1"/>
  <c r="J117" i="17"/>
  <c r="J137" i="2" s="1"/>
  <c r="K146" i="3"/>
  <c r="L95" i="19" s="1"/>
  <c r="L91" i="19"/>
  <c r="K21" i="2"/>
  <c r="M31" i="2"/>
  <c r="H14" i="3"/>
  <c r="H59" i="3" s="1"/>
  <c r="R43" i="17"/>
  <c r="R57" i="2"/>
  <c r="I35" i="9"/>
  <c r="K146" i="2" s="1"/>
  <c r="Q146" i="2" s="1"/>
  <c r="AD18" i="9"/>
  <c r="L65" i="17"/>
  <c r="Q65" i="17" s="1"/>
  <c r="L97" i="18"/>
  <c r="M171" i="17" s="1"/>
  <c r="AD69" i="9"/>
  <c r="H76" i="3"/>
  <c r="O40" i="6"/>
  <c r="P40" i="17"/>
  <c r="Q43" i="17"/>
  <c r="Q49" i="17"/>
  <c r="L36" i="2"/>
  <c r="Q36" i="2" s="1"/>
  <c r="E85" i="2"/>
  <c r="E144" i="4"/>
  <c r="E179" i="3"/>
  <c r="Q61" i="17"/>
  <c r="Q83" i="17"/>
  <c r="M76" i="3"/>
  <c r="AD35" i="9"/>
  <c r="L35" i="17"/>
  <c r="L34" i="17" s="1"/>
  <c r="L94" i="17" s="1"/>
  <c r="L136" i="2" s="1"/>
  <c r="P76" i="17"/>
  <c r="L79" i="2"/>
  <c r="J136" i="2" l="1"/>
  <c r="J96" i="17"/>
  <c r="M49" i="2"/>
  <c r="Q31" i="2"/>
  <c r="P137" i="2"/>
  <c r="A73" i="19"/>
  <c r="A74" i="19" s="1"/>
  <c r="A77" i="19" s="1"/>
  <c r="A79" i="19" s="1"/>
  <c r="A82" i="19" s="1"/>
  <c r="A83" i="19" s="1"/>
  <c r="A71" i="19"/>
  <c r="A72" i="19"/>
  <c r="A70" i="19"/>
  <c r="Q21" i="2"/>
  <c r="K49" i="2"/>
  <c r="E124" i="3"/>
  <c r="E148" i="3" s="1"/>
  <c r="E180" i="3" s="1"/>
  <c r="Q147" i="2"/>
  <c r="A20" i="18"/>
  <c r="A17" i="18"/>
  <c r="A18" i="18"/>
  <c r="A19" i="18"/>
  <c r="I96" i="17"/>
  <c r="I136" i="2"/>
  <c r="I138" i="2" s="1"/>
  <c r="I141" i="2" s="1"/>
  <c r="I148" i="2" s="1"/>
  <c r="R31" i="2"/>
  <c r="H120" i="3"/>
  <c r="M96" i="17"/>
  <c r="G34" i="17"/>
  <c r="P35" i="17"/>
  <c r="N135" i="2"/>
  <c r="N138" i="2" s="1"/>
  <c r="N141" i="2" s="1"/>
  <c r="N148" i="2" s="1"/>
  <c r="N96" i="17"/>
  <c r="Q31" i="17"/>
  <c r="H49" i="2"/>
  <c r="P7" i="2"/>
  <c r="G49" i="2"/>
  <c r="J138" i="2"/>
  <c r="J141" i="2" s="1"/>
  <c r="J148" i="2" s="1"/>
  <c r="P147" i="2"/>
  <c r="R147" i="2"/>
  <c r="R21" i="2"/>
  <c r="J120" i="3"/>
  <c r="I130" i="2"/>
  <c r="I81" i="2"/>
  <c r="H148" i="2"/>
  <c r="K34" i="17"/>
  <c r="Q35" i="17"/>
  <c r="L96" i="17"/>
  <c r="R31" i="17"/>
  <c r="A12" i="2"/>
  <c r="A30" i="4"/>
  <c r="A31" i="4" s="1"/>
  <c r="A32" i="4" s="1"/>
  <c r="A33" i="4" s="1"/>
  <c r="A34" i="4" s="1"/>
  <c r="A35" i="4" s="1"/>
  <c r="A36" i="4" s="1"/>
  <c r="A37" i="4" s="1"/>
  <c r="A38" i="4" s="1"/>
  <c r="A39" i="4" s="1"/>
  <c r="R14" i="2"/>
  <c r="F7" i="2"/>
  <c r="A14" i="3"/>
  <c r="R39" i="17"/>
  <c r="M138" i="2"/>
  <c r="M141" i="2" s="1"/>
  <c r="M148" i="2" s="1"/>
  <c r="R146" i="2"/>
  <c r="N130" i="2"/>
  <c r="N81" i="2"/>
  <c r="L49" i="2"/>
  <c r="J130" i="2"/>
  <c r="J81" i="2"/>
  <c r="I181" i="19"/>
  <c r="I88" i="19"/>
  <c r="H172" i="17"/>
  <c r="H119" i="17"/>
  <c r="R65" i="17"/>
  <c r="L144" i="2"/>
  <c r="R144" i="2" s="1"/>
  <c r="Q79" i="2"/>
  <c r="G107" i="2"/>
  <c r="P108" i="2"/>
  <c r="R108" i="2"/>
  <c r="F34" i="17"/>
  <c r="R35" i="17"/>
  <c r="R164" i="2"/>
  <c r="H165" i="2"/>
  <c r="I162" i="2" s="1"/>
  <c r="I165" i="2" s="1"/>
  <c r="J162" i="2" s="1"/>
  <c r="J165" i="2" s="1"/>
  <c r="K162" i="2" s="1"/>
  <c r="K165" i="2" s="1"/>
  <c r="L162" i="2" s="1"/>
  <c r="L165" i="2" s="1"/>
  <c r="M162" i="2" s="1"/>
  <c r="M165" i="2" s="1"/>
  <c r="N162" i="2" s="1"/>
  <c r="N165" i="2" s="1"/>
  <c r="R41" i="2"/>
  <c r="K120" i="3"/>
  <c r="P65" i="17"/>
  <c r="R137" i="2"/>
  <c r="Q135" i="2" l="1"/>
  <c r="R135" i="2"/>
  <c r="J151" i="2"/>
  <c r="J154" i="2" s="1"/>
  <c r="J157" i="2" s="1"/>
  <c r="J159" i="2"/>
  <c r="I151" i="2"/>
  <c r="I154" i="2" s="1"/>
  <c r="I157" i="2" s="1"/>
  <c r="I159" i="2"/>
  <c r="M151" i="2"/>
  <c r="M154" i="2" s="1"/>
  <c r="M157" i="2" s="1"/>
  <c r="M159" i="2"/>
  <c r="H159" i="2"/>
  <c r="H151" i="2"/>
  <c r="H154" i="2" s="1"/>
  <c r="H157" i="2" s="1"/>
  <c r="G94" i="17"/>
  <c r="P34" i="17"/>
  <c r="I172" i="17"/>
  <c r="J88" i="19"/>
  <c r="I119" i="17"/>
  <c r="J181" i="19"/>
  <c r="Q144" i="2"/>
  <c r="A13" i="2"/>
  <c r="A14" i="2" s="1"/>
  <c r="N88" i="19"/>
  <c r="M119" i="17"/>
  <c r="M172" i="17"/>
  <c r="N181" i="19"/>
  <c r="M130" i="2"/>
  <c r="M81" i="2"/>
  <c r="L148" i="2"/>
  <c r="H130" i="2"/>
  <c r="H81" i="2"/>
  <c r="L172" i="17"/>
  <c r="M88" i="19"/>
  <c r="L119" i="17"/>
  <c r="M181" i="19"/>
  <c r="A86" i="19"/>
  <c r="A87" i="19"/>
  <c r="A88" i="19"/>
  <c r="A89" i="19" s="1"/>
  <c r="A85" i="19"/>
  <c r="A84" i="19"/>
  <c r="L81" i="2"/>
  <c r="L130" i="2"/>
  <c r="B39" i="4"/>
  <c r="K94" i="17"/>
  <c r="Q34" i="17"/>
  <c r="P49" i="2"/>
  <c r="G81" i="2"/>
  <c r="P81" i="2" s="1"/>
  <c r="G130" i="2"/>
  <c r="K81" i="2"/>
  <c r="K130" i="2"/>
  <c r="Q49" i="2"/>
  <c r="F94" i="17"/>
  <c r="R34" i="17"/>
  <c r="A15" i="3"/>
  <c r="J172" i="17"/>
  <c r="J119" i="17"/>
  <c r="K88" i="19"/>
  <c r="K181" i="19"/>
  <c r="N159" i="2"/>
  <c r="N151" i="2"/>
  <c r="N154" i="2" s="1"/>
  <c r="N157" i="2" s="1"/>
  <c r="A40" i="4"/>
  <c r="A41" i="4" s="1"/>
  <c r="D88" i="4"/>
  <c r="P107" i="2"/>
  <c r="G142" i="2"/>
  <c r="R107" i="2"/>
  <c r="R7" i="2"/>
  <c r="F49" i="2"/>
  <c r="O88" i="19"/>
  <c r="N119" i="17"/>
  <c r="N172" i="17"/>
  <c r="O181" i="19"/>
  <c r="A22" i="18"/>
  <c r="A21" i="18"/>
  <c r="A23" i="18"/>
  <c r="A24" i="18" s="1"/>
  <c r="A25" i="18" s="1"/>
  <c r="A26" i="18" s="1"/>
  <c r="A27" i="18" s="1"/>
  <c r="A29" i="18" s="1"/>
  <c r="A32" i="18" s="1"/>
  <c r="A33" i="18" s="1"/>
  <c r="K96" i="17" l="1"/>
  <c r="Q94" i="17"/>
  <c r="K136" i="2"/>
  <c r="G136" i="2"/>
  <c r="P94" i="17"/>
  <c r="G96" i="17"/>
  <c r="L151" i="2"/>
  <c r="L154" i="2" s="1"/>
  <c r="L157" i="2" s="1"/>
  <c r="L159" i="2"/>
  <c r="D11" i="2"/>
  <c r="P142" i="2"/>
  <c r="R142" i="2"/>
  <c r="Q130" i="2"/>
  <c r="Q81" i="2"/>
  <c r="P130" i="2"/>
  <c r="A16" i="3"/>
  <c r="F130" i="2"/>
  <c r="F81" i="2"/>
  <c r="R81" i="2" s="1"/>
  <c r="R49" i="2"/>
  <c r="B96" i="4"/>
  <c r="A42" i="4"/>
  <c r="A34" i="18"/>
  <c r="A36" i="18"/>
  <c r="A37" i="18" s="1"/>
  <c r="A38" i="18" s="1"/>
  <c r="A39" i="18" s="1"/>
  <c r="A40" i="18" s="1"/>
  <c r="A35" i="18"/>
  <c r="R94" i="17"/>
  <c r="F136" i="2"/>
  <c r="F96" i="17"/>
  <c r="A15" i="2"/>
  <c r="A17" i="3" l="1"/>
  <c r="A18" i="3" s="1"/>
  <c r="K138" i="2"/>
  <c r="Q136" i="2"/>
  <c r="A43" i="4"/>
  <c r="A45" i="4" s="1"/>
  <c r="B43" i="4"/>
  <c r="A16" i="2"/>
  <c r="A17" i="2" s="1"/>
  <c r="A18" i="2" s="1"/>
  <c r="D14" i="2"/>
  <c r="R136" i="2"/>
  <c r="F138" i="2"/>
  <c r="F132" i="2"/>
  <c r="R130" i="2"/>
  <c r="H88" i="19"/>
  <c r="Q88" i="19" s="1"/>
  <c r="P96" i="17"/>
  <c r="G172" i="17"/>
  <c r="G119" i="17"/>
  <c r="P119" i="17" s="1"/>
  <c r="H181" i="19"/>
  <c r="A41" i="18"/>
  <c r="A42" i="18"/>
  <c r="A43" i="18"/>
  <c r="A44" i="18"/>
  <c r="P136" i="2"/>
  <c r="G138" i="2"/>
  <c r="Q96" i="17"/>
  <c r="L88" i="19"/>
  <c r="R88" i="19" s="1"/>
  <c r="K119" i="17"/>
  <c r="Q119" i="17" s="1"/>
  <c r="L181" i="19"/>
  <c r="K172" i="17"/>
  <c r="G88" i="19"/>
  <c r="S88" i="19" s="1"/>
  <c r="F119" i="17"/>
  <c r="G181" i="19"/>
  <c r="R96" i="17"/>
  <c r="F172" i="17"/>
  <c r="P138" i="2" l="1"/>
  <c r="G141" i="2"/>
  <c r="A19" i="2"/>
  <c r="A20" i="2" s="1"/>
  <c r="R119" i="17"/>
  <c r="A46" i="18"/>
  <c r="A47" i="18"/>
  <c r="A48" i="18" s="1"/>
  <c r="A49" i="18" s="1"/>
  <c r="A50" i="18" s="1"/>
  <c r="A51" i="18" s="1"/>
  <c r="A53" i="18" s="1"/>
  <c r="A56" i="18" s="1"/>
  <c r="A45" i="18"/>
  <c r="A49" i="4"/>
  <c r="A50" i="4" s="1"/>
  <c r="A51" i="4" s="1"/>
  <c r="A52" i="4" s="1"/>
  <c r="A53" i="4" s="1"/>
  <c r="A55" i="4" s="1"/>
  <c r="A56" i="4" s="1"/>
  <c r="A57" i="4" s="1"/>
  <c r="A58" i="4" s="1"/>
  <c r="A62" i="4" s="1"/>
  <c r="A63" i="4" s="1"/>
  <c r="A64" i="4" s="1"/>
  <c r="A66" i="4" s="1"/>
  <c r="A67" i="4" s="1"/>
  <c r="A69" i="4" s="1"/>
  <c r="A70" i="4" s="1"/>
  <c r="A71" i="4" s="1"/>
  <c r="A72" i="4" s="1"/>
  <c r="A73" i="4" s="1"/>
  <c r="A76" i="4" s="1"/>
  <c r="D52" i="4"/>
  <c r="F123" i="3"/>
  <c r="F124" i="3" s="1"/>
  <c r="F148" i="3" s="1"/>
  <c r="F180" i="3" s="1"/>
  <c r="G84" i="2"/>
  <c r="G132" i="2" s="1"/>
  <c r="Q138" i="2"/>
  <c r="K141" i="2"/>
  <c r="F141" i="2"/>
  <c r="R138" i="2"/>
  <c r="A19" i="3"/>
  <c r="D15" i="3"/>
  <c r="A20" i="3" l="1"/>
  <c r="A21" i="3" s="1"/>
  <c r="D18" i="3"/>
  <c r="P141" i="2"/>
  <c r="G148" i="2"/>
  <c r="R141" i="2"/>
  <c r="F148" i="2"/>
  <c r="A60" i="18"/>
  <c r="A61" i="18"/>
  <c r="A58" i="18"/>
  <c r="A62" i="18"/>
  <c r="A57" i="18"/>
  <c r="A59" i="18"/>
  <c r="Q141" i="2"/>
  <c r="K148" i="2"/>
  <c r="G123" i="3"/>
  <c r="G124" i="3" s="1"/>
  <c r="G148" i="3" s="1"/>
  <c r="G180" i="3" s="1"/>
  <c r="H84" i="2"/>
  <c r="H132" i="2" s="1"/>
  <c r="A21" i="2"/>
  <c r="D7" i="2"/>
  <c r="D17" i="2"/>
  <c r="A79" i="4"/>
  <c r="A82" i="4" s="1"/>
  <c r="A84" i="4" s="1"/>
  <c r="A85" i="4" s="1"/>
  <c r="A88" i="4" s="1"/>
  <c r="I84" i="2" l="1"/>
  <c r="I132" i="2" s="1"/>
  <c r="H123" i="3"/>
  <c r="H124" i="3" s="1"/>
  <c r="H148" i="3" s="1"/>
  <c r="H180" i="3" s="1"/>
  <c r="Q148" i="2"/>
  <c r="Q159" i="2" s="1"/>
  <c r="K159" i="2"/>
  <c r="K151" i="2"/>
  <c r="F151" i="2"/>
  <c r="F159" i="2"/>
  <c r="R148" i="2"/>
  <c r="R159" i="2" s="1"/>
  <c r="D89" i="4"/>
  <c r="A89" i="4"/>
  <c r="A90" i="4" s="1"/>
  <c r="P148" i="2"/>
  <c r="P159" i="2" s="1"/>
  <c r="G151" i="2"/>
  <c r="G159" i="2"/>
  <c r="A64" i="18"/>
  <c r="A65" i="18"/>
  <c r="A63" i="18"/>
  <c r="A22" i="2"/>
  <c r="A22" i="3"/>
  <c r="F154" i="2" l="1"/>
  <c r="R151" i="2"/>
  <c r="P151" i="2"/>
  <c r="G154" i="2"/>
  <c r="A91" i="4"/>
  <c r="A92" i="4" s="1"/>
  <c r="D93" i="4"/>
  <c r="D91" i="4"/>
  <c r="B91" i="4"/>
  <c r="A69" i="18"/>
  <c r="A70" i="18" s="1"/>
  <c r="A71" i="18" s="1"/>
  <c r="A72" i="18" s="1"/>
  <c r="A74" i="18" s="1"/>
  <c r="A77" i="18" s="1"/>
  <c r="A67" i="18"/>
  <c r="A66" i="18"/>
  <c r="A68" i="18"/>
  <c r="Q151" i="2"/>
  <c r="K154" i="2"/>
  <c r="A23" i="3"/>
  <c r="A24" i="3" s="1"/>
  <c r="A25" i="3" s="1"/>
  <c r="D21" i="3"/>
  <c r="A23" i="2"/>
  <c r="A24" i="2" s="1"/>
  <c r="A25" i="2" s="1"/>
  <c r="J84" i="2"/>
  <c r="J132" i="2" s="1"/>
  <c r="I123" i="3"/>
  <c r="I124" i="3" s="1"/>
  <c r="I148" i="3" s="1"/>
  <c r="I180" i="3" s="1"/>
  <c r="A26" i="2" l="1"/>
  <c r="A27" i="2" s="1"/>
  <c r="A28" i="2" s="1"/>
  <c r="F157" i="2"/>
  <c r="R157" i="2" s="1"/>
  <c r="R154" i="2"/>
  <c r="A26" i="3"/>
  <c r="A27" i="3" s="1"/>
  <c r="A93" i="4"/>
  <c r="B128" i="4"/>
  <c r="G157" i="2"/>
  <c r="P157" i="2" s="1"/>
  <c r="P154" i="2"/>
  <c r="A81" i="18"/>
  <c r="A79" i="18"/>
  <c r="A80" i="18"/>
  <c r="A78" i="18"/>
  <c r="A82" i="18"/>
  <c r="A83" i="18"/>
  <c r="K157" i="2"/>
  <c r="Q157" i="2" s="1"/>
  <c r="Q154" i="2"/>
  <c r="K84" i="2"/>
  <c r="K132" i="2" s="1"/>
  <c r="J123" i="3"/>
  <c r="J124" i="3" s="1"/>
  <c r="J148" i="3" s="1"/>
  <c r="J180" i="3" s="1"/>
  <c r="A94" i="4" l="1"/>
  <c r="A85" i="18"/>
  <c r="A84" i="18"/>
  <c r="A86" i="18"/>
  <c r="A28" i="3"/>
  <c r="D14" i="3"/>
  <c r="D24" i="3"/>
  <c r="L84" i="2"/>
  <c r="L132" i="2" s="1"/>
  <c r="K123" i="3"/>
  <c r="K124" i="3" s="1"/>
  <c r="K148" i="3" s="1"/>
  <c r="K180" i="3" s="1"/>
  <c r="D27" i="2"/>
  <c r="A29" i="2"/>
  <c r="A30" i="2" s="1"/>
  <c r="D24" i="2"/>
  <c r="M84" i="2" l="1"/>
  <c r="M132" i="2" s="1"/>
  <c r="L123" i="3"/>
  <c r="L124" i="3" s="1"/>
  <c r="L148" i="3" s="1"/>
  <c r="L180" i="3" s="1"/>
  <c r="B98" i="4"/>
  <c r="D95" i="4"/>
  <c r="A95" i="4"/>
  <c r="B97" i="4"/>
  <c r="A29" i="3"/>
  <c r="A31" i="2"/>
  <c r="D21" i="2"/>
  <c r="A89" i="18"/>
  <c r="A87" i="18"/>
  <c r="A88" i="18"/>
  <c r="A90" i="18"/>
  <c r="A91" i="18" s="1"/>
  <c r="A92" i="18" s="1"/>
  <c r="A93" i="18" s="1"/>
  <c r="A95" i="18" s="1"/>
  <c r="A97" i="18" s="1"/>
  <c r="A32" i="2" l="1"/>
  <c r="M123" i="3"/>
  <c r="M124" i="3" s="1"/>
  <c r="M148" i="3" s="1"/>
  <c r="M180" i="3" s="1"/>
  <c r="N84" i="2"/>
  <c r="N132" i="2" s="1"/>
  <c r="N123" i="3" s="1"/>
  <c r="N124" i="3" s="1"/>
  <c r="N148" i="3" s="1"/>
  <c r="N180" i="3" s="1"/>
  <c r="A30" i="3"/>
  <c r="A31" i="3" s="1"/>
  <c r="A96" i="4"/>
  <c r="A97" i="4" s="1"/>
  <c r="A98" i="4" s="1"/>
  <c r="D96" i="4"/>
  <c r="B133" i="4" l="1"/>
  <c r="A101" i="4"/>
  <c r="A32" i="3"/>
  <c r="A33" i="2"/>
  <c r="A34" i="2" s="1"/>
  <c r="A35" i="2" s="1"/>
  <c r="D31" i="2"/>
  <c r="A33" i="3" l="1"/>
  <c r="A34" i="3" s="1"/>
  <c r="A35" i="3" s="1"/>
  <c r="A102" i="4"/>
  <c r="A103" i="4" s="1"/>
  <c r="A105" i="4" s="1"/>
  <c r="A36" i="2"/>
  <c r="A37" i="2" s="1"/>
  <c r="A38" i="2" l="1"/>
  <c r="A39" i="2" s="1"/>
  <c r="A40" i="2" s="1"/>
  <c r="A41" i="2" s="1"/>
  <c r="A42" i="2" s="1"/>
  <c r="D36" i="2"/>
  <c r="A106" i="4"/>
  <c r="A107" i="4" s="1"/>
  <c r="A109" i="4" s="1"/>
  <c r="D107" i="4"/>
  <c r="D49" i="2"/>
  <c r="D103" i="4"/>
  <c r="A36" i="3"/>
  <c r="A37" i="3" s="1"/>
  <c r="D31" i="3"/>
  <c r="A38" i="3" l="1"/>
  <c r="D28" i="3"/>
  <c r="D34" i="3"/>
  <c r="A110" i="4"/>
  <c r="A111" i="4" s="1"/>
  <c r="A43" i="2"/>
  <c r="A44" i="2" s="1"/>
  <c r="A45" i="2" s="1"/>
  <c r="A46" i="2" s="1"/>
  <c r="A47" i="2" s="1"/>
  <c r="D41" i="2" l="1"/>
  <c r="D111" i="4"/>
  <c r="A48" i="2"/>
  <c r="A49" i="2" s="1"/>
  <c r="A39" i="3"/>
  <c r="A52" i="2" l="1"/>
  <c r="D130" i="2"/>
  <c r="D46" i="2"/>
  <c r="A40" i="3"/>
  <c r="A41" i="3" s="1"/>
  <c r="A42" i="3" s="1"/>
  <c r="A43" i="3" s="1"/>
  <c r="A44" i="3" l="1"/>
  <c r="D38" i="3"/>
  <c r="A53" i="2"/>
  <c r="A54" i="2" l="1"/>
  <c r="A55" i="2" s="1"/>
  <c r="A56" i="2" s="1"/>
  <c r="A57" i="2" s="1"/>
  <c r="D52" i="2"/>
  <c r="A45" i="3"/>
  <c r="A46" i="3" s="1"/>
  <c r="D43" i="3"/>
  <c r="A47" i="3" l="1"/>
  <c r="A58" i="2"/>
  <c r="A59" i="2" l="1"/>
  <c r="A60" i="2" s="1"/>
  <c r="A61" i="2" s="1"/>
  <c r="A48" i="3"/>
  <c r="A49" i="3" s="1"/>
  <c r="A50" i="3" s="1"/>
  <c r="A51" i="3" s="1"/>
  <c r="A52" i="3" l="1"/>
  <c r="D59" i="3"/>
  <c r="D46" i="3"/>
  <c r="A62" i="2"/>
  <c r="A63" i="2" s="1"/>
  <c r="A64" i="2" s="1"/>
  <c r="A65" i="2" s="1"/>
  <c r="D65" i="2"/>
  <c r="D57" i="2"/>
  <c r="A68" i="2" l="1"/>
  <c r="A53" i="3"/>
  <c r="A54" i="3" s="1"/>
  <c r="A55" i="3" s="1"/>
  <c r="A56" i="3" s="1"/>
  <c r="A57" i="3" s="1"/>
  <c r="A58" i="3" l="1"/>
  <c r="A59" i="3" s="1"/>
  <c r="D51" i="3"/>
  <c r="A69" i="2"/>
  <c r="A70" i="2" s="1"/>
  <c r="A71" i="2" s="1"/>
  <c r="A72" i="2" s="1"/>
  <c r="A73" i="2" s="1"/>
  <c r="D143" i="2" l="1"/>
  <c r="A76" i="2"/>
  <c r="A77" i="2" s="1"/>
  <c r="A78" i="2" s="1"/>
  <c r="A79" i="2" s="1"/>
  <c r="D81" i="2"/>
  <c r="D73" i="2"/>
  <c r="A62" i="3"/>
  <c r="D56" i="3"/>
  <c r="A63" i="3" l="1"/>
  <c r="A81" i="2"/>
  <c r="A84" i="2" s="1"/>
  <c r="D144" i="2"/>
  <c r="A85" i="2" l="1"/>
  <c r="A86" i="2" s="1"/>
  <c r="A64" i="3"/>
  <c r="D108" i="3"/>
  <c r="A65" i="3" l="1"/>
  <c r="A66" i="3" s="1"/>
  <c r="A87" i="2"/>
  <c r="A88" i="2" s="1"/>
  <c r="A89" i="2" s="1"/>
  <c r="A90" i="2" s="1"/>
  <c r="A91" i="2" s="1"/>
  <c r="A92" i="2" s="1"/>
  <c r="A93" i="2" s="1"/>
  <c r="A94" i="2" s="1"/>
  <c r="A95" i="2" s="1"/>
  <c r="A96" i="2" s="1"/>
  <c r="D85" i="2" l="1"/>
  <c r="A97" i="2"/>
  <c r="A98" i="2" s="1"/>
  <c r="A99" i="2" s="1"/>
  <c r="A100" i="2" s="1"/>
  <c r="A67" i="3"/>
  <c r="D109" i="3"/>
  <c r="D63" i="3"/>
  <c r="A68" i="3" l="1"/>
  <c r="A69" i="3" s="1"/>
  <c r="D95" i="2"/>
  <c r="A101" i="2"/>
  <c r="A102" i="2" s="1"/>
  <c r="A103" i="2" s="1"/>
  <c r="A104" i="2" s="1"/>
  <c r="A105" i="2" s="1"/>
  <c r="A106" i="2" s="1"/>
  <c r="A107" i="2" s="1"/>
  <c r="D99" i="2"/>
  <c r="D142" i="2" l="1"/>
  <c r="A108" i="2"/>
  <c r="A109" i="2" s="1"/>
  <c r="B4" i="7"/>
  <c r="A70" i="3"/>
  <c r="D110" i="3"/>
  <c r="D66" i="3"/>
  <c r="A110" i="2" l="1"/>
  <c r="A111" i="2" s="1"/>
  <c r="A112" i="2" s="1"/>
  <c r="A113" i="2" s="1"/>
  <c r="A114" i="2" s="1"/>
  <c r="A115" i="2" s="1"/>
  <c r="A116" i="2" s="1"/>
  <c r="A117" i="2" s="1"/>
  <c r="A118" i="2" s="1"/>
  <c r="A119" i="2" s="1"/>
  <c r="A71" i="3"/>
  <c r="A72" i="3" s="1"/>
  <c r="A73" i="3" s="1"/>
  <c r="D69" i="3" l="1"/>
  <c r="A74" i="3"/>
  <c r="A75" i="3" s="1"/>
  <c r="D72" i="3"/>
  <c r="D108" i="2"/>
  <c r="A120" i="2"/>
  <c r="A121" i="2" s="1"/>
  <c r="A122" i="2" s="1"/>
  <c r="A123" i="2" s="1"/>
  <c r="A76" i="3" l="1"/>
  <c r="D111" i="3"/>
  <c r="D62" i="3"/>
  <c r="A124" i="2"/>
  <c r="A125" i="2" s="1"/>
  <c r="A126" i="2" s="1"/>
  <c r="A127" i="2" s="1"/>
  <c r="A128" i="2" s="1"/>
  <c r="A129" i="2" s="1"/>
  <c r="A130" i="2" s="1"/>
  <c r="A131" i="2" s="1"/>
  <c r="D122" i="2"/>
  <c r="D118" i="2"/>
  <c r="A132" i="2" l="1"/>
  <c r="A135" i="2" s="1"/>
  <c r="D132" i="2"/>
  <c r="A77" i="3"/>
  <c r="A78" i="3" l="1"/>
  <c r="A79" i="3" s="1"/>
  <c r="D113" i="3"/>
  <c r="A136" i="2"/>
  <c r="A137" i="2" s="1"/>
  <c r="A138" i="2" s="1"/>
  <c r="A141" i="2" l="1"/>
  <c r="D141" i="2"/>
  <c r="D138" i="2"/>
  <c r="A80" i="3"/>
  <c r="D114" i="3"/>
  <c r="A81" i="3" l="1"/>
  <c r="A82" i="3" s="1"/>
  <c r="A83" i="3" s="1"/>
  <c r="D79" i="3"/>
  <c r="A142" i="2"/>
  <c r="A143" i="2" s="1"/>
  <c r="A144" i="2" s="1"/>
  <c r="A145" i="2" s="1"/>
  <c r="A146" i="2" s="1"/>
  <c r="A147" i="2" s="1"/>
  <c r="A148" i="2" s="1"/>
  <c r="D148" i="2"/>
  <c r="A150" i="2" l="1"/>
  <c r="D151" i="2"/>
  <c r="A84" i="3"/>
  <c r="A85" i="3" s="1"/>
  <c r="D82" i="3"/>
  <c r="A86" i="3" l="1"/>
  <c r="D115" i="3"/>
  <c r="D76" i="3"/>
  <c r="A151" i="2"/>
  <c r="D159" i="2"/>
  <c r="A153" i="2" l="1"/>
  <c r="A154" i="2" s="1"/>
  <c r="A156" i="2" s="1"/>
  <c r="A157" i="2" s="1"/>
  <c r="D154" i="2"/>
  <c r="A87" i="3"/>
  <c r="D116" i="3"/>
  <c r="A88" i="3" l="1"/>
  <c r="A89" i="3" s="1"/>
  <c r="A90" i="3" s="1"/>
  <c r="A159" i="2"/>
  <c r="A162" i="2" s="1"/>
  <c r="D10" i="4"/>
  <c r="A163" i="2" l="1"/>
  <c r="A164" i="2" s="1"/>
  <c r="A165" i="2" s="1"/>
  <c r="D165" i="2"/>
  <c r="A91" i="3"/>
  <c r="D117" i="3"/>
  <c r="D86" i="3"/>
  <c r="A92" i="3" l="1"/>
  <c r="D118" i="3"/>
  <c r="A93" i="3" l="1"/>
  <c r="A94" i="3" s="1"/>
  <c r="A95" i="3" s="1"/>
  <c r="A96" i="3" s="1"/>
  <c r="D91" i="3"/>
  <c r="A97" i="3" l="1"/>
  <c r="D119" i="3"/>
  <c r="D104" i="3"/>
  <c r="A98" i="3" l="1"/>
  <c r="A99" i="3" s="1"/>
  <c r="A100" i="3" s="1"/>
  <c r="A101" i="3" s="1"/>
  <c r="A102" i="3" s="1"/>
  <c r="D96" i="3"/>
  <c r="A103" i="3" l="1"/>
  <c r="A104" i="3" s="1"/>
  <c r="A107" i="3" s="1"/>
  <c r="D101" i="3"/>
  <c r="A108" i="3" l="1"/>
  <c r="A109" i="3" l="1"/>
  <c r="A110" i="3" s="1"/>
  <c r="A111" i="3" s="1"/>
  <c r="A112" i="3" s="1"/>
  <c r="D107" i="3"/>
  <c r="A113" i="3" l="1"/>
  <c r="A114" i="3" l="1"/>
  <c r="A115" i="3" s="1"/>
  <c r="A116" i="3" s="1"/>
  <c r="A117" i="3" l="1"/>
  <c r="A118" i="3" s="1"/>
  <c r="A119" i="3" s="1"/>
  <c r="A120" i="3" s="1"/>
  <c r="A122" i="3" s="1"/>
  <c r="D120" i="3"/>
  <c r="D112" i="3"/>
  <c r="A123" i="3" l="1"/>
  <c r="A124" i="3" s="1"/>
  <c r="D124" i="3"/>
  <c r="A127" i="3" l="1"/>
  <c r="A130" i="3" s="1"/>
  <c r="A131" i="3" l="1"/>
  <c r="A132" i="3" s="1"/>
  <c r="A133" i="3" s="1"/>
  <c r="A134" i="3" s="1"/>
  <c r="A137" i="3" l="1"/>
  <c r="D134" i="3"/>
  <c r="A138" i="3" l="1"/>
  <c r="A139" i="3" s="1"/>
  <c r="A140" i="3" l="1"/>
  <c r="A141" i="3" s="1"/>
  <c r="A142" i="3" s="1"/>
  <c r="A143" i="3" l="1"/>
  <c r="D145" i="3"/>
  <c r="D138" i="3"/>
  <c r="A144" i="3" l="1"/>
  <c r="A145" i="3" s="1"/>
  <c r="D142" i="3"/>
  <c r="A146" i="3" l="1"/>
  <c r="D146" i="3"/>
  <c r="A148" i="3" l="1"/>
  <c r="A152" i="3" s="1"/>
  <c r="D148" i="3"/>
  <c r="A153" i="3" l="1"/>
  <c r="A154" i="3" s="1"/>
  <c r="A155" i="3" s="1"/>
  <c r="A156" i="3" s="1"/>
  <c r="A157" i="3" s="1"/>
  <c r="A161" i="3" s="1"/>
  <c r="D157" i="3" l="1"/>
  <c r="A162" i="3"/>
  <c r="A163" i="3" s="1"/>
  <c r="A164" i="3" s="1"/>
  <c r="A165" i="3" s="1"/>
  <c r="A166" i="3" s="1"/>
  <c r="A167" i="3" s="1"/>
  <c r="A169" i="3" l="1"/>
  <c r="A170" i="3" s="1"/>
  <c r="A174" i="3" s="1"/>
  <c r="D25" i="4"/>
  <c r="D167" i="3"/>
  <c r="D170" i="3" l="1"/>
</calcChain>
</file>

<file path=xl/sharedStrings.xml><?xml version="1.0" encoding="utf-8"?>
<sst xmlns="http://schemas.openxmlformats.org/spreadsheetml/2006/main" count="2472" uniqueCount="1069">
  <si>
    <t>Sales and Trading Segment</t>
  </si>
  <si>
    <t>Total Proprietary Trading Revenue</t>
  </si>
  <si>
    <r>
      <t xml:space="preserve">Compensation - Total </t>
    </r>
    <r>
      <rPr>
        <b/>
        <sz val="11"/>
        <rFont val="Calibri"/>
        <family val="2"/>
      </rPr>
      <t>(8)</t>
    </r>
  </si>
  <si>
    <t>Average Asset Balance</t>
  </si>
  <si>
    <r>
      <t xml:space="preserve">Average Client Balances </t>
    </r>
    <r>
      <rPr>
        <b/>
        <sz val="11"/>
        <rFont val="Calibri"/>
        <family val="2"/>
      </rPr>
      <t>(13)</t>
    </r>
  </si>
  <si>
    <t>Transaction Volume</t>
  </si>
  <si>
    <t>Investment Management Segment</t>
  </si>
  <si>
    <r>
      <t xml:space="preserve">AUM - Total </t>
    </r>
    <r>
      <rPr>
        <b/>
        <sz val="11"/>
        <rFont val="Calibri"/>
        <family val="2"/>
      </rPr>
      <t>(10)</t>
    </r>
  </si>
  <si>
    <t>AUM - Equities</t>
  </si>
  <si>
    <t>AUM - Fixed Income</t>
  </si>
  <si>
    <t>AUM - Other</t>
  </si>
  <si>
    <t>Net Inflows/Outflows</t>
  </si>
  <si>
    <t>Wealth Management/Private Banking</t>
  </si>
  <si>
    <r>
      <t xml:space="preserve">Number of Financial Advisors  </t>
    </r>
    <r>
      <rPr>
        <b/>
        <sz val="11"/>
        <rFont val="Calibri"/>
        <family val="2"/>
      </rPr>
      <t>(11)</t>
    </r>
  </si>
  <si>
    <t xml:space="preserve">Investment Services Segment </t>
  </si>
  <si>
    <t>Assets under Custody and Administration</t>
  </si>
  <si>
    <t>Corporate Trust Deals Administered</t>
  </si>
  <si>
    <t>B. Firm Wide Metrics: PPNR Projections Worksheet</t>
  </si>
  <si>
    <t>Number of Employees</t>
  </si>
  <si>
    <t>Revenues - International</t>
  </si>
  <si>
    <r>
      <t xml:space="preserve">Revenues - APAC </t>
    </r>
    <r>
      <rPr>
        <b/>
        <sz val="11"/>
        <rFont val="Calibri"/>
        <family val="2"/>
      </rPr>
      <t>(2) (16)</t>
    </r>
  </si>
  <si>
    <r>
      <t xml:space="preserve">Revenues - EMEA </t>
    </r>
    <r>
      <rPr>
        <b/>
        <sz val="11"/>
        <rFont val="Calibri"/>
        <family val="2"/>
      </rPr>
      <t>(2) (17)</t>
    </r>
  </si>
  <si>
    <r>
      <t xml:space="preserve">Revenues - LatAm </t>
    </r>
    <r>
      <rPr>
        <b/>
        <sz val="11"/>
        <rFont val="Calibri"/>
        <family val="2"/>
      </rPr>
      <t>(2) (18)</t>
    </r>
  </si>
  <si>
    <r>
      <t>Revenues - Canada</t>
    </r>
    <r>
      <rPr>
        <b/>
        <sz val="11"/>
        <rFont val="Calibri"/>
        <family val="2"/>
      </rPr>
      <t xml:space="preserve"> (2)</t>
    </r>
  </si>
  <si>
    <t xml:space="preserve">Revenues - Domestic </t>
  </si>
  <si>
    <r>
      <t xml:space="preserve">Severance Costs </t>
    </r>
    <r>
      <rPr>
        <b/>
        <sz val="11"/>
        <rFont val="Calibri"/>
        <family val="2"/>
      </rPr>
      <t>(14)</t>
    </r>
  </si>
  <si>
    <r>
      <t xml:space="preserve">Collateral Underlying Operating Leases for Which the Bank is the Lessor </t>
    </r>
    <r>
      <rPr>
        <b/>
        <sz val="11"/>
        <rFont val="Calibri"/>
        <family val="2"/>
      </rPr>
      <t>(22)</t>
    </r>
  </si>
  <si>
    <t>Auto</t>
  </si>
  <si>
    <t>OREO Balance</t>
  </si>
  <si>
    <t>Non Interest Income</t>
  </si>
  <si>
    <t>Trading Revenue</t>
  </si>
  <si>
    <r>
      <t xml:space="preserve">Net Gains/(Losses) on Sales of Other Real Estate Owned </t>
    </r>
    <r>
      <rPr>
        <b/>
        <sz val="11"/>
        <rFont val="Calibri"/>
        <family val="2"/>
      </rPr>
      <t>(19)</t>
    </r>
  </si>
  <si>
    <r>
      <t xml:space="preserve">Net Gains/(Losses) on Sales of Other Assets (excluding securities) </t>
    </r>
    <r>
      <rPr>
        <b/>
        <sz val="11"/>
        <rFont val="Calibri"/>
        <family val="2"/>
      </rPr>
      <t>(20)</t>
    </r>
  </si>
  <si>
    <r>
      <t xml:space="preserve">Extinguishment of Debt and Preferred Exchange Benefits Revenue </t>
    </r>
    <r>
      <rPr>
        <b/>
        <sz val="11"/>
        <rFont val="Calibri"/>
        <family val="2"/>
      </rPr>
      <t>(21)</t>
    </r>
  </si>
  <si>
    <t>Nonaccrual Loan Balance</t>
  </si>
  <si>
    <t>Carrying Value of Purchased Credit Impaired (PCI) Loans</t>
  </si>
  <si>
    <t>Net Accretion of discount on PCI Loans included in interest Revenues</t>
  </si>
  <si>
    <r>
      <t xml:space="preserve">Quarter End Weighted Average Life of Assets </t>
    </r>
    <r>
      <rPr>
        <b/>
        <u/>
        <sz val="11"/>
        <rFont val="Calibri"/>
        <family val="2"/>
      </rPr>
      <t>(4) (6)</t>
    </r>
  </si>
  <si>
    <t>months</t>
  </si>
  <si>
    <t>Closed-End Junior Residential Liens (in Domestic Offices)</t>
  </si>
  <si>
    <t xml:space="preserve">C&amp;I Loans, excl. Small Business (Scored/Delinquency Managed) </t>
  </si>
  <si>
    <r>
      <t xml:space="preserve">Other, incl. loans backed by securities (non-purpose lending) </t>
    </r>
    <r>
      <rPr>
        <b/>
        <sz val="11"/>
        <rFont val="Calibri"/>
        <family val="2"/>
      </rPr>
      <t>(7)</t>
    </r>
  </si>
  <si>
    <t>Residential Mortgages (First and Second Lien, Not in Domestic Offices)</t>
  </si>
  <si>
    <t>Other Real Estate Loans (Not in Domestic Offices)</t>
  </si>
  <si>
    <t>Other Loans &amp; Leases</t>
  </si>
  <si>
    <r>
      <t xml:space="preserve">Quarter End Weighted Average Life of Liabilities </t>
    </r>
    <r>
      <rPr>
        <b/>
        <u/>
        <sz val="11"/>
        <rFont val="Calibri"/>
        <family val="2"/>
      </rPr>
      <t>(4) (6)</t>
    </r>
  </si>
  <si>
    <t>Domestic Deposits - Time</t>
  </si>
  <si>
    <t xml:space="preserve">Fed Funds </t>
  </si>
  <si>
    <r>
      <t xml:space="preserve">Average Retail Deposit Repricing Beta in a 'Normal Environment' </t>
    </r>
    <r>
      <rPr>
        <b/>
        <u/>
        <sz val="11"/>
        <rFont val="Calibri"/>
        <family val="2"/>
      </rPr>
      <t>(5)</t>
    </r>
  </si>
  <si>
    <t>For upward rate movements</t>
  </si>
  <si>
    <t>For downward rate movements</t>
  </si>
  <si>
    <t>Assumed Floor</t>
  </si>
  <si>
    <t xml:space="preserve">Money Market Accounts  </t>
  </si>
  <si>
    <t>basis points</t>
  </si>
  <si>
    <r>
      <t>New Business Pricing for Time Deposits</t>
    </r>
    <r>
      <rPr>
        <b/>
        <sz val="11"/>
        <rFont val="Calibri"/>
        <family val="2"/>
      </rPr>
      <t xml:space="preserve"> (27)</t>
    </r>
  </si>
  <si>
    <t>85A</t>
  </si>
  <si>
    <r>
      <t xml:space="preserve">Curve (if multiple terms assumed) </t>
    </r>
    <r>
      <rPr>
        <b/>
        <sz val="11"/>
        <rFont val="Calibri"/>
        <family val="2"/>
      </rPr>
      <t xml:space="preserve">(28) </t>
    </r>
  </si>
  <si>
    <t>85B</t>
  </si>
  <si>
    <r>
      <t xml:space="preserve">Index rate  (if single term assumed)  </t>
    </r>
    <r>
      <rPr>
        <b/>
        <sz val="11"/>
        <rFont val="Calibri"/>
        <family val="2"/>
      </rPr>
      <t>(29)</t>
    </r>
  </si>
  <si>
    <r>
      <t>Footnotes to the</t>
    </r>
    <r>
      <rPr>
        <b/>
        <i/>
        <sz val="11"/>
        <rFont val="Calibri"/>
        <family val="2"/>
      </rPr>
      <t xml:space="preserve"> PPNR Metrics Worksheet</t>
    </r>
  </si>
  <si>
    <t xml:space="preserve">Provide metrics data for all quarters, but only if International Retail and Small Business Segment revenues exceeded 5% of Total Retail and Small Business Segment and Total Retail and Small Business revenue exceeded 5% of total revenues in any of the last four actual quarters requested in the PPNR schedule.  </t>
  </si>
  <si>
    <t>Provide regional breakouts for all quarters but only if international revenue exceeded 5% of the total revenue in any of the last four actual quarters requested in the PPNR schedule.</t>
  </si>
  <si>
    <t>A rate movement in an environment where the repricing assumption assumed by each of the major deposit products is not restricted by a cap, floor, or zero.  Beta should be reported as a balance-weighted average of the betas of the line items that contribute to the roll up point requested, with an as-of date equal to the reporting date.</t>
  </si>
  <si>
    <t>Reference PPNR Net Interest Income worksheet for product definitions.</t>
  </si>
  <si>
    <t>Include both direct and allocated expenses.</t>
  </si>
  <si>
    <r>
      <t xml:space="preserve">"Metrics by Business Segment/Line" correspond to Business Segments/Lines on PPNR Submission worksheet, unless explicitly stated otherwise (e.g. line item </t>
    </r>
    <r>
      <rPr>
        <b/>
        <sz val="11"/>
        <rFont val="Calibri"/>
        <family val="2"/>
      </rPr>
      <t>2</t>
    </r>
    <r>
      <rPr>
        <sz val="11"/>
        <rFont val="Calibri"/>
        <family val="2"/>
      </rPr>
      <t xml:space="preserve">).   See Instructions for defintions of standardized Business Segments/Lines.  Unless specified otherwise, all numbers are global.  </t>
    </r>
  </si>
  <si>
    <t>Assets under Management</t>
  </si>
  <si>
    <t>Provide a relevant headcount number (e.g. financial advisors, portfolio managers) to facilitate the assessment of revenue productivity in the Wealth Management/Private Banking business line.</t>
  </si>
  <si>
    <t>Regions outside the US and Puerto Rico.</t>
  </si>
  <si>
    <t>Report the grossed up "interest balances" that result from prime brokerage activities.</t>
  </si>
  <si>
    <t>List items on PPNR Projections worksheet that include this item if any:</t>
  </si>
  <si>
    <t>Asia and Pacific region (incl. South Asia, Australia, and New Zealand)</t>
  </si>
  <si>
    <t>Europe, Middle East, and Africa</t>
  </si>
  <si>
    <t>Latin America, including Mexico</t>
  </si>
  <si>
    <t>List Business Segments reported on PPNR Projections Worksheet that include this item if any:</t>
  </si>
  <si>
    <r>
      <t xml:space="preserve">Refers to the balance sheet carrying amount of any equipment or other asset rented to others under operating leases, net of accumulated depreciation.  The total in line item </t>
    </r>
    <r>
      <rPr>
        <b/>
        <sz val="11"/>
        <rFont val="Calibri"/>
        <family val="2"/>
      </rPr>
      <t xml:space="preserve">49 </t>
    </r>
    <r>
      <rPr>
        <sz val="11"/>
        <rFont val="Calibri"/>
        <family val="2"/>
      </rPr>
      <t>should correspond to the amount provided in Y-9C Schedule HC-F Line 6, item 13 in the instructions. The amount included should only reflect collateral rented under operating leases and not include collateral subject to capital/ financing type leases.</t>
    </r>
  </si>
  <si>
    <t>Credit cards (including charge cards).  List which line item(s) on PPNR Submission worksheet contain(s) the Cards Rewards/Partner Sharing contra-revenues and/or expenses.</t>
  </si>
  <si>
    <r>
      <t xml:space="preserve">Applies to line items </t>
    </r>
    <r>
      <rPr>
        <b/>
        <sz val="11"/>
        <rFont val="Calibri"/>
        <family val="2"/>
      </rPr>
      <t>1-9</t>
    </r>
    <r>
      <rPr>
        <sz val="11"/>
        <rFont val="Calibri"/>
        <family val="2"/>
      </rPr>
      <t>; US and Puerto Rico only.</t>
    </r>
  </si>
  <si>
    <t xml:space="preserve">Total domestic mortgages originated during the quarter. </t>
  </si>
  <si>
    <t>The term “curve” refers to the reference rate used to price time deposits.  Given that the pricing of time deposits is dependent on the term, the institution should provide the overall curve used to price time deposits.</t>
  </si>
  <si>
    <t>Do international revenues exceed 5% of total revenues?</t>
  </si>
  <si>
    <t xml:space="preserve">All Banks are expected to complete a version of the Summary template for each required scenario - Baseline, Adverse, Severely Adverse - and additional scenarios that are named accordingly. </t>
  </si>
  <si>
    <t>Banks should complete all relevant cells in the corresponding worksheets, including this cover page. Banks should not complete any shaded cells.</t>
  </si>
  <si>
    <t>Please note that unlike Call Report reporting, all actual and projected income statement figures should be reported on a quarterly basis, and not on a cumulative basis.</t>
  </si>
  <si>
    <t>XYZ</t>
  </si>
  <si>
    <t>#####</t>
  </si>
  <si>
    <t>Bank</t>
  </si>
  <si>
    <t>Current Year:</t>
  </si>
  <si>
    <t>(Enter  appropriate year)</t>
  </si>
  <si>
    <t>Planning Horizon Year 1:</t>
  </si>
  <si>
    <t>Planning Horizon Year 2:</t>
  </si>
  <si>
    <t>(Enter date)</t>
  </si>
  <si>
    <t>Baseline</t>
  </si>
  <si>
    <t>Adverse</t>
  </si>
  <si>
    <t>Severely Adverse</t>
  </si>
  <si>
    <t>Bank Additional Scenario 1</t>
  </si>
  <si>
    <t>Bank Additional Scenario 2</t>
  </si>
  <si>
    <t>Bank Additional Scenario 3</t>
  </si>
  <si>
    <t>Bank Additional Scenario 4</t>
  </si>
  <si>
    <t>Bank Additional Scenario 5</t>
  </si>
  <si>
    <t>Bank Additional Scenario 6</t>
  </si>
  <si>
    <t>Bank Additional Scenario 7</t>
  </si>
  <si>
    <t>Bank Additional Scenario 8</t>
  </si>
  <si>
    <t>Bank Additional Scenario 9</t>
  </si>
  <si>
    <t>Bank Additional Scenario 10</t>
  </si>
  <si>
    <t>riadc216</t>
  </si>
  <si>
    <t>riad3196</t>
  </si>
  <si>
    <t>riad3521</t>
  </si>
  <si>
    <t>riad4302</t>
  </si>
  <si>
    <t>riad4320</t>
  </si>
  <si>
    <t>riadg103</t>
  </si>
  <si>
    <t>rcfd1754</t>
  </si>
  <si>
    <t>rcfd1773</t>
  </si>
  <si>
    <t>= rconf163</t>
  </si>
  <si>
    <t>= rconj451</t>
  </si>
  <si>
    <t>= rcfdb532+ rcfdb533+ rcfdb534+ rcfdb536+ rcfdb537+ rcfdj454</t>
  </si>
  <si>
    <t>rcfd2123</t>
  </si>
  <si>
    <t>rcfd3123</t>
  </si>
  <si>
    <t>rcfd3545</t>
  </si>
  <si>
    <t>rcfd3163</t>
  </si>
  <si>
    <t>rcfd3164</t>
  </si>
  <si>
    <t>rcfdb026</t>
  </si>
  <si>
    <t>rcfd5507</t>
  </si>
  <si>
    <t>rcon6631 + rcon6636 + rcfn6631 + rcfn6636</t>
  </si>
  <si>
    <t>rcfd3548</t>
  </si>
  <si>
    <t>rconb993 + rcfdb995 + rcfd3190  +rcfd3200 +rcfd2930</t>
  </si>
  <si>
    <t>rconb557</t>
  </si>
  <si>
    <t>rcfd3838</t>
  </si>
  <si>
    <t>rcfd3230</t>
  </si>
  <si>
    <t>rcfd3839</t>
  </si>
  <si>
    <t>rcfd3632</t>
  </si>
  <si>
    <t>rcfdb530</t>
  </si>
  <si>
    <t>rcfda130</t>
  </si>
  <si>
    <t>rcfd164 + rcfdf165 + rcfd6550 + rcfd457 + rcfdj458 + rcfdj459 + rcfd3819 + rcfd3821 + rcfd3411</t>
  </si>
  <si>
    <t>riad3217</t>
  </si>
  <si>
    <t>riadb507</t>
  </si>
  <si>
    <t>riadb508</t>
  </si>
  <si>
    <t>riad4356</t>
  </si>
  <si>
    <t>riad4470</t>
  </si>
  <si>
    <t>riad4460</t>
  </si>
  <si>
    <t>riadb511</t>
  </si>
  <si>
    <t>rcfd8434</t>
  </si>
  <si>
    <t>rcfda221</t>
  </si>
  <si>
    <t>rcfdb588</t>
  </si>
  <si>
    <t>rcfdb589</t>
  </si>
  <si>
    <t>rcfdb591</t>
  </si>
  <si>
    <t>rcfd5610</t>
  </si>
  <si>
    <t>rcfdb592</t>
  </si>
  <si>
    <t>rcfd8274</t>
  </si>
  <si>
    <t>rcfda223</t>
  </si>
  <si>
    <t>rcfd4336</t>
  </si>
  <si>
    <t>rcfd3792</t>
  </si>
  <si>
    <t>rcfda224</t>
  </si>
  <si>
    <t>rcfd2148</t>
  </si>
  <si>
    <t>rcfd3049</t>
  </si>
  <si>
    <t>Tier 1 common is calculated as Tier 1 capital less non-common elements, including perpetual preferred stock and related surplus and minority interest in subsidiaries.  Specifically, non-common elements must include the following items captured in the Call Report: Schedule RC, line item 23 net of Schedule RC-R, line item 5; Schedule RC-R line item 6 and line item 10.</t>
  </si>
  <si>
    <t>RI-A Bank equity capital vs Bank equity capital</t>
  </si>
  <si>
    <t>Please reconcile the Supplemental Capital Action and RI-A projections (i.e., allocate the capital actions among the RI-A buckets):</t>
  </si>
  <si>
    <r>
      <t xml:space="preserve">Projected Future Losses to Bank Charged to Repurchase Reserve </t>
    </r>
    <r>
      <rPr>
        <i/>
        <sz val="11"/>
        <rFont val="Calibri"/>
        <family val="2"/>
      </rPr>
      <t>(Excluding Exempt Population)</t>
    </r>
  </si>
  <si>
    <t>Baseline Only</t>
  </si>
  <si>
    <t>Table A.1  LOANS SOLD TO FANNIE MAE, Bank ABLE TO REPORT OUTSTANDING UPB AND DELINQUENCY INFORMATION REQUESTED IN TABLE A.1</t>
  </si>
  <si>
    <t>Table A.2  LOANS SOLD TO FANNIE MAE, Bank UNABLE TO REPORT OUTSTANDING UPB OR DELINQUENCY INFORMATION REQUESTED IN TABLE A.1</t>
  </si>
  <si>
    <t>Projected Future Losses to Bank Charged to Repurchase Reserve (Excluding Exempt Population)</t>
  </si>
  <si>
    <t>Projected Future Losses to Bank Charged to Repurchase Reserve</t>
  </si>
  <si>
    <t>Table B.1  LOANS SOLD TO FREDDIE MAC, Bank ABLE TO REPORT OUTSTANDING UPB AND DELINQUENCY INFORMATION REQUESTED IN TABLE B.1</t>
  </si>
  <si>
    <t>Table B.2  LOANS SOLD TO FREDDIE MAC, Bank UNABLE TO REPORT OUTSTANDING UPB OR DELINQUENCY INFORMATION REQUESTED IN TABLE B.1</t>
  </si>
  <si>
    <t>riad4230</t>
  </si>
  <si>
    <t>riadc233 less riad 5523</t>
  </si>
  <si>
    <t>Item 57 less item 58 = riad4340 (must match item 4 on the Capital Worksheet)</t>
  </si>
  <si>
    <t xml:space="preserve">Please provide the credit loss portion and non-credit loss portion of projected OTTI (for relevant portfolios) for the quarters detailed in the tables below. Responses should be provided in $Millions. Values should be quarterly, not cumulative. 
OTTI related to the security’s credit loss is recognized in earnings, whereas the OTTI related to other factors (defined as the non‐credit loss portion) is included as part of a separate component of other comprehensive income (OCI). For only those securities determined to be other-than-temporarily impaired, Banks should provide both projected losses that would be recognized in earnings and any projected losses that would be captured in OCI.
Only securities projected to experience an other-than-temporary impairment loss in the P&amp;L should be reported in the tables below.  Securities not projected to be other-than-temporarily impaired (for example, any securities implicitly or explicitly guaranteed by the U.S. government or any other securities for which no OTTI is projected) should not be reported in this tab. 
</t>
  </si>
  <si>
    <t xml:space="preserve">Banks should estimate and provide fair market values of AFS securities based on a re-pricing of positions held on the reporting date.  </t>
  </si>
  <si>
    <t>RCON5367</t>
  </si>
  <si>
    <t>RCON5368</t>
  </si>
  <si>
    <t>RCON1797</t>
  </si>
  <si>
    <t>RCONF158+RCONF159+RCON1460+RCONF160+RCONF161</t>
  </si>
  <si>
    <t>RCFDB538</t>
  </si>
  <si>
    <t>Call Report Codes (5)</t>
  </si>
  <si>
    <t>RCFDK137</t>
  </si>
  <si>
    <t>RCFD1410 less items 1, 2, 5, and RCON1420</t>
  </si>
  <si>
    <t>RCFD1754+RCFD1773</t>
  </si>
  <si>
    <t>RCFD3401</t>
  </si>
  <si>
    <t>Include loans secured by farmland here (RCON1420) and other loans not accounted for in the other categories.</t>
  </si>
  <si>
    <t>RCONF070+RCONF071+RCONF674+RCONF675</t>
  </si>
  <si>
    <r>
      <rPr>
        <b/>
        <sz val="11"/>
        <rFont val="Calibri"/>
        <family val="2"/>
      </rPr>
      <t xml:space="preserve">Instructions: </t>
    </r>
    <r>
      <rPr>
        <sz val="11"/>
        <rFont val="Calibri"/>
        <family val="2"/>
      </rPr>
      <t>Banks to complete non shaded cells only; all shaded cells with embedded formulas will self populate.  Quarterly items should be reported by quarter, and not on a year-to-date basis.  Annual and 9-Quarter numbers for all averages should be reported only if the annual averages are not equal to a simple average of the four quarters for a given year.</t>
    </r>
  </si>
  <si>
    <t>RIAD4150</t>
  </si>
  <si>
    <t>RCFD2150</t>
  </si>
  <si>
    <t>RIADA220</t>
  </si>
  <si>
    <t>RIAD5415</t>
  </si>
  <si>
    <t>RIADB496</t>
  </si>
  <si>
    <t>C. Firm Wide Metrics: Net Interest Income Worksheet (Required only for Banks that were required to complete the Net Interest Income Worksheet)</t>
  </si>
  <si>
    <t>RCFD5526 less RCFD3507</t>
  </si>
  <si>
    <t>RCONC780</t>
  </si>
  <si>
    <t>Call Report name is "Residential Mortgages Sold During the Quarter"; this metric need not be limited to Mortgages and Home Equity business line.</t>
  </si>
  <si>
    <t>Average oustanding principal balance fo residential mortgage loans the Bank services for others.</t>
  </si>
  <si>
    <t>Premises and Fixed Assets</t>
  </si>
  <si>
    <t>Total Other</t>
  </si>
  <si>
    <t>rcfd2145</t>
  </si>
  <si>
    <t>rcfd3000</t>
  </si>
  <si>
    <t>The Weighted Average Life should reflect the current position, the impact of new business activity, as well as the impact of behavioral assumptions such as prepayments or defaults,  based on the expected remaining lives, inclusive of behavioral assumptions.  It should reflect the weighted average of time to principal actual repayment (as modeled) for all positions in that portfolio, rounded to the nearest monthly term.  For revolving products, the WAL should reflect the underlying repayment behavior assumptions assumed by the institution, which would include contractual repayments, any assumed excess payments or prepayments, and defaults.  For the 14A, given that it covers forecasted time periods, the WAL should be forward-looking which incorporates the changes to the projected WAL, including new business activity.</t>
  </si>
  <si>
    <t>Refers to the balance sheet carrying amount of any equipment or other asset rented to others under operating leases, net of accumulated depreciation.  The total should correspond to the amount provided in Call Report Schedule RC-F Line 6, item 14 in the instructions. The amount included should only reflect collateral rented under operating leases and not include collateral subject to capital/ financing type leases.</t>
  </si>
  <si>
    <t>Total bank equity capital most recently reported for the end of previous QUARTER</t>
  </si>
  <si>
    <t>Schedule RI-A—Changes in Bank Equity Capital</t>
  </si>
  <si>
    <t>Net income (loss) attributable to bank</t>
  </si>
  <si>
    <t>Total Bank Equity Capital</t>
  </si>
  <si>
    <t>Call Report Codes</t>
  </si>
  <si>
    <t>RIAD4217</t>
  </si>
  <si>
    <t>RIADC232</t>
  </si>
  <si>
    <t>RIADC216</t>
  </si>
  <si>
    <t>Provision for Unfunded Off-Balance Sheet Credit Exposures (to build/decrease item 134 (RCFDB557) in Balance Sheet)</t>
  </si>
  <si>
    <t>Among items included here are debit card contra-revenues, as applicable. The reporting of debit card contra-revenues and expenses should be consistent with the bank Call Report methodology.</t>
  </si>
  <si>
    <t>Banks should not report changes in value of the MSR asset or hedges within the trading book.</t>
  </si>
  <si>
    <t>Include domestic bank issued credit and charge cards including  those that result from a partnership agreement.</t>
  </si>
  <si>
    <r>
      <rPr>
        <b/>
        <sz val="11"/>
        <rFont val="Calibri"/>
        <family val="2"/>
      </rPr>
      <t xml:space="preserve">Instructions: </t>
    </r>
    <r>
      <rPr>
        <sz val="11"/>
        <rFont val="Calibri"/>
        <family val="2"/>
      </rPr>
      <t>Bank to complete non shaded cells only; all shaded cells with embedded formulas will self populate.  Quarterly items should be reported by quarter, and not on a year-to-date basis.</t>
    </r>
  </si>
  <si>
    <t>All requested balance items are averages.  Call Report code references are intended only to provide guidance for the types of items to be included or exluded; but NOT the type of balance to be provided.</t>
  </si>
  <si>
    <t>A sum of average domestic and foreign customer deposits should be equal to a sum of average RCON6631, RCON6636, RCFN6631, and RCFN6636.</t>
  </si>
  <si>
    <t>A backlog should be based on probability weighted fees.  The data should be consistent with historical internal reporting, not by market measurement.  The last quarter should be the bank’s latest backlog estimate.</t>
  </si>
  <si>
    <t>Full-time equivalent employees at end of current period (RIAD4150) for a given segment only.</t>
  </si>
  <si>
    <t>Schedule RC-R—Regulatory Capital</t>
  </si>
  <si>
    <t>Schedule RC-R — Memoranda</t>
  </si>
  <si>
    <t>Schedule RC-F—Other Assets</t>
  </si>
  <si>
    <t>Schedule RC-G—Other Liabilities</t>
  </si>
  <si>
    <t>Schedule RC-M—Memoranda</t>
  </si>
  <si>
    <t>Disallowed Deferred Tax Assets Calculation (Schedule RC-R Instructions)</t>
  </si>
  <si>
    <t>Net income (loss) attributable to bank and minority interests</t>
  </si>
  <si>
    <t>Bank Equity Capital</t>
  </si>
  <si>
    <r>
      <rPr>
        <b/>
        <sz val="11"/>
        <rFont val="Calibri"/>
        <family val="2"/>
      </rPr>
      <t>Instructions:</t>
    </r>
    <r>
      <rPr>
        <sz val="11"/>
        <rFont val="Calibri"/>
        <family val="2"/>
      </rPr>
      <t xml:space="preserve"> All Banks for which deposits comprise 25% or more of total liabilities for any reported period must complete this worksheet. Banks to complete non shaded cells only; all shaded cells with embedded formulas will self populate.  Quarterly items should be reported by quarter, and not on a year-to-date basis.</t>
    </r>
  </si>
  <si>
    <t xml:space="preserve">Change in the offsetting debit to the liability for Employee Stock Ownership Plan (ESOP) debt guaranteed by the bank </t>
  </si>
  <si>
    <t>Total bank equity capital</t>
  </si>
  <si>
    <t>(d) Enter the amount of taxes previously paid that the bank could recover through loss carrybacks if the bank's temporary differences (both deductible and taxable) fully reverse at the report date****</t>
  </si>
  <si>
    <t>(f) Enter the portion of (e) that the bank could realize within the next 12 months based on its projected future taxable income. Future taxable income should not include net operating loss carryforwards to be used during the next 12 months or existing temporary differences that are expected to reverse over the next 12 months</t>
  </si>
  <si>
    <t>Cumulative change in fair value of all financial liabilities accounted for under a fair value option that is included in retained earnings and is attributable to changes in the bank's own creditworthiness (if a net gain, report as a positive value; if a net loss, report as a negative value)</t>
  </si>
  <si>
    <t>1-6) The categories above (Equities, FX, Rates, etc.) are NOT meant to denote lines of business or desks, but rather firmwide totals by risk stripe.</t>
  </si>
  <si>
    <t>9) Cross-Asset Terms are those intra-asset risks attributable to the co-movement of mulitple asset classes. For example, an equity option paying off in a foreign currency would have both Equity and FX risk.  The P/L due to this co-dependence would be entered into row 9.</t>
  </si>
  <si>
    <t>5) "Securitized Products" is defined as the contribution to P/L from exposures detailed on the Securitized Products and Agencies worksheets.</t>
  </si>
  <si>
    <t>DFAST-14A Summary Schedule Cover Sheet</t>
  </si>
  <si>
    <t>rcfd590</t>
  </si>
  <si>
    <t>rcfd264</t>
  </si>
  <si>
    <t>Table C.1  LOANS INSURED BY THE US GOVERNMENT (e.g. FHA, VA), BANK ABLE TO REPORT OUTSTANDING UPB AND DELINQUENCY INFORMATION REQUESTED IN TABLE C.1</t>
  </si>
  <si>
    <t>Table C.2  LOANS INSURED BY THE US GOVERNMENT (e.g. FHA, VA), BANK UNABLE TO REPORT OUTSTANDING UPB OR DELINQUENCY INFORMATION REQUESTED IN TABLE C.1</t>
  </si>
  <si>
    <t>Table D.1  LOANS SECURITIZED WITH MONOLINE INSURANCE, BANK ABLE TO REPORT OUTSTANDING UPB AND DELINQUENCY INFORMATION REQUESTED IN TABLE D.1</t>
  </si>
  <si>
    <t>Table D.2  LOANS SECURITIZED WITH MONOLINE INSURANCE, BANK UNABLE TO REPORT OUTSTANDING UPB OR DELINQUENCY INFORMATION REQUESTED IN TABLE D.1</t>
  </si>
  <si>
    <t>Table E.1  LOANS SECURITIZED WITHOUT MONOLINE INSURANCE, BANK ABLE TO REPORT OUTSTANDING UPB AND DELINQUENCY INFORMATION REQUESTED IN TABLE E.1</t>
  </si>
  <si>
    <t>Table E.2  LOANS SECURITIZED WITHOUT MONOLINE INSURANCE, BANK UNABLE TO REPORT OUTSTANDING UPB OR DELINQUENCY INFORMATION REQUESTED IN TABLE E.1</t>
  </si>
  <si>
    <t>Table F.1  WHOLE LOANS SOLD, BANK ABLE TO REPORT OUTSTANDING UPB AND DELINQUENCY INFORMATION REQUESTED IN TABLE F.1</t>
  </si>
  <si>
    <t>Table F.2  WHOLE LOANS SOLD, BANK UNABLE TO REPORT OUTSTANDING UPB OR DELINQUENCY INFORMATION REQUESTED IN TABLE F.1</t>
  </si>
  <si>
    <t>RSSD ID:</t>
  </si>
  <si>
    <t xml:space="preserve">(B) Higher order risks are those inter-asset risks attributable to terms not represented in the FR-Y14Q. The highest order term represented in the 14Q will vary based on the specific asset class.  For example, the commodity spot vol grids do not capture risks attributable to the co-movement of multiple underlying commodities.
</t>
  </si>
  <si>
    <t>6) "Other Credit" is defined as the contribution from all credit products other than those specified on the "Securitized Products" or "Agencies" worksheets.</t>
  </si>
  <si>
    <r>
      <t xml:space="preserve">Corresponds to line item </t>
    </r>
    <r>
      <rPr>
        <b/>
        <sz val="11"/>
        <rFont val="Calibri"/>
        <family val="2"/>
      </rPr>
      <t xml:space="preserve">7C </t>
    </r>
    <r>
      <rPr>
        <sz val="11"/>
        <rFont val="Calibri"/>
        <family val="2"/>
      </rPr>
      <t>on the Net Interest Income worksheet.</t>
    </r>
  </si>
  <si>
    <t>New business pricing for time deposits refers to the anticipated average rate on newly issued time deposits, including renewals.  Given that time deposits have a stated maturity, all time deposits issued for that time period are considered new business. The worksheet is requesting re-pricing beta under normal rate scenarios for both an upward and downward rate movement.</t>
  </si>
  <si>
    <t>If the institution only assumes a single maturity term for new issuance, then the institution should provide the relative index and spread used to estimate new business pricing in lieu of the curve.</t>
  </si>
  <si>
    <t>CERT:</t>
  </si>
  <si>
    <t>Please ensure that the data submitted in this Summary Template match what was submitted in other data templates.</t>
  </si>
  <si>
    <t>Please do not change the structure of this workbook.</t>
  </si>
  <si>
    <t>Institution Name:</t>
  </si>
  <si>
    <t>Source:</t>
  </si>
  <si>
    <t>Submission Date (MM/DD/YYYY):</t>
  </si>
  <si>
    <t>When Received:</t>
  </si>
  <si>
    <t>Please indicate the scenario associated with this submission using the following drop-down menu:</t>
  </si>
  <si>
    <t>Actual in $Millions</t>
  </si>
  <si>
    <t>Projected in $Millions</t>
  </si>
  <si>
    <t>Sums in $Millions</t>
  </si>
  <si>
    <t>Item</t>
  </si>
  <si>
    <t>Notes</t>
  </si>
  <si>
    <t>Q3 2012</t>
  </si>
  <si>
    <t>Q4 2012</t>
  </si>
  <si>
    <t>Q1 2013</t>
  </si>
  <si>
    <t>Q2 2013</t>
  </si>
  <si>
    <t>Q3 2013</t>
  </si>
  <si>
    <t>Q4 2013</t>
  </si>
  <si>
    <t>Q1 2014</t>
  </si>
  <si>
    <t>Q2 2014</t>
  </si>
  <si>
    <t>Q3 2014</t>
  </si>
  <si>
    <t>Q4 2014</t>
  </si>
  <si>
    <t>9-Quarter</t>
  </si>
  <si>
    <t>ACCRUAL LOAN LOSSES</t>
  </si>
  <si>
    <t>Real Estate Loans (in Domestic Offices)</t>
  </si>
  <si>
    <t>bs_lnre</t>
  </si>
  <si>
    <t>First Lien Mortgages</t>
  </si>
  <si>
    <t>bs_first</t>
  </si>
  <si>
    <t>First Lien HELOAN</t>
  </si>
  <si>
    <t>Second / Junior Lien Mortgages</t>
  </si>
  <si>
    <t>Closed-End Junior Liens</t>
  </si>
  <si>
    <t>bs_closed</t>
  </si>
  <si>
    <t>HELOCs</t>
  </si>
  <si>
    <t>bs_heloc</t>
  </si>
  <si>
    <t>CRE Loans</t>
  </si>
  <si>
    <t>Construction</t>
  </si>
  <si>
    <t>bs_const</t>
  </si>
  <si>
    <t>Multifamily</t>
  </si>
  <si>
    <t>bs_multi</t>
  </si>
  <si>
    <t>Nonfarm, Non-residential</t>
  </si>
  <si>
    <t>bs_nfnr</t>
  </si>
  <si>
    <t>Owner-Occupied</t>
  </si>
  <si>
    <t>bs_nfnr_ownocc</t>
  </si>
  <si>
    <t>Non-Owner-Occupied</t>
  </si>
  <si>
    <t>Loans Secured by Farmland</t>
  </si>
  <si>
    <t>bs_farm</t>
  </si>
  <si>
    <t>Real Estate Loans (Not in Domestic Offices)</t>
  </si>
  <si>
    <t>bs_fgnre</t>
  </si>
  <si>
    <t>C&amp;I Loans</t>
  </si>
  <si>
    <t>C&amp;I Graded</t>
  </si>
  <si>
    <t>Small Business (Scored/Delinquency Managed)</t>
  </si>
  <si>
    <t>Business and Corporate Card</t>
  </si>
  <si>
    <t>Credit Cards</t>
  </si>
  <si>
    <t>bs_cards</t>
  </si>
  <si>
    <t>Other Consumer</t>
  </si>
  <si>
    <t>Auto Loans</t>
  </si>
  <si>
    <t>bs_auto</t>
  </si>
  <si>
    <t>Student Loans</t>
  </si>
  <si>
    <t>Other loans backed by securities (non-purpose lending)</t>
  </si>
  <si>
    <t xml:space="preserve">Other </t>
  </si>
  <si>
    <t>Other Loans</t>
  </si>
  <si>
    <t>Loans to Foreign Governments</t>
  </si>
  <si>
    <t>bs_fgngov</t>
  </si>
  <si>
    <t>Agricultural Loans</t>
  </si>
  <si>
    <t>bs_agric</t>
  </si>
  <si>
    <t>Loans for purchasing or carrying securities (secured or unsecured)</t>
  </si>
  <si>
    <t>bs_seclend</t>
  </si>
  <si>
    <t>Loans to Depositories and Other Financial Institutions</t>
  </si>
  <si>
    <t>bs_dep</t>
  </si>
  <si>
    <t>All Other Loans and Leases</t>
  </si>
  <si>
    <t>bs_othoth</t>
  </si>
  <si>
    <t>All Other Loans (exclude consumer loans)</t>
  </si>
  <si>
    <t>All Other Leases</t>
  </si>
  <si>
    <t>Total Loans and Leases</t>
  </si>
  <si>
    <t>bs_total_loans</t>
  </si>
  <si>
    <t>LOSSES ASSOCIATED WITH HELD FOR SALE LOANS AND LOANS ACCOUNTED FOR UNDER THE FAIR VALUE OPTION</t>
  </si>
  <si>
    <t>Residential Mortgages</t>
  </si>
  <si>
    <t>Total Loans Held for Sale and Loans Accounted for under the Fair Value Option</t>
  </si>
  <si>
    <t>TRADING ACCOUNT</t>
  </si>
  <si>
    <t>CHECK</t>
  </si>
  <si>
    <t>Trading MTM Losses</t>
  </si>
  <si>
    <t>Item 10 on Trading Worksheet (flipped sign)</t>
  </si>
  <si>
    <t>Trading Incremental Default Losses (Trading IDR)</t>
  </si>
  <si>
    <t>Item 1 on Counterparty Risk Worksheet</t>
  </si>
  <si>
    <t>Counterparty Credit MTM Losses (CVA losses)</t>
  </si>
  <si>
    <t>Item 2 on Counterparty Risk Worksheet</t>
  </si>
  <si>
    <t>Counterparty Incremental Default Losses (CCR IDR)</t>
  </si>
  <si>
    <t>Item 3 on Counterparty Risk Worksheet</t>
  </si>
  <si>
    <t>Other CCR losses</t>
  </si>
  <si>
    <t>Item 4 on Counterparty Risk Worksheet</t>
  </si>
  <si>
    <t>Total Trading and Counterparty</t>
  </si>
  <si>
    <t>OTHER LOSSES</t>
  </si>
  <si>
    <t>Goodwill impairment</t>
  </si>
  <si>
    <t>Valuation Adjustment for firm's own debt under fair value option (FVO)</t>
  </si>
  <si>
    <t>Other losses (describe in supporting documentation)</t>
  </si>
  <si>
    <t>Total Other Losses</t>
  </si>
  <si>
    <t>Total Losses</t>
  </si>
  <si>
    <t>ALLOWANCE FOR LOAN and LEASE LOSSES</t>
  </si>
  <si>
    <t>ALLL, prior quarter</t>
  </si>
  <si>
    <t>is_alllprev</t>
  </si>
  <si>
    <t>Farmland</t>
  </si>
  <si>
    <t>Corporate and Business Cards</t>
  </si>
  <si>
    <t>Unallocated</t>
  </si>
  <si>
    <t>Provisions during the quarter</t>
  </si>
  <si>
    <t>is_provision</t>
  </si>
  <si>
    <t>Net charge-offs during the quarter</t>
  </si>
  <si>
    <t>Other ALLL Changes</t>
  </si>
  <si>
    <t>ALLL, current quarter</t>
  </si>
  <si>
    <t>is_alll</t>
  </si>
  <si>
    <t>PRE-PROVISION NET REVENUE</t>
  </si>
  <si>
    <t>Net interest income</t>
  </si>
  <si>
    <t>is_netintinc</t>
  </si>
  <si>
    <t>Noninterest income</t>
  </si>
  <si>
    <t>is_nonintinc</t>
  </si>
  <si>
    <t>Noninterest expense</t>
  </si>
  <si>
    <t>is_nonintexp</t>
  </si>
  <si>
    <t>Pre-Provision Net Revenue</t>
  </si>
  <si>
    <t>CONDENSED INCOME STATEMENT</t>
  </si>
  <si>
    <t>Total Trading and Counterparty Losses</t>
  </si>
  <si>
    <t>Other I/S items - describe in supporting documentation</t>
  </si>
  <si>
    <r>
      <t>Realized Gains (Losses) on available-for-sale securities</t>
    </r>
    <r>
      <rPr>
        <b/>
        <sz val="11"/>
        <rFont val="Calibri"/>
        <family val="2"/>
      </rPr>
      <t xml:space="preserve"> (forecast = OTTI)</t>
    </r>
  </si>
  <si>
    <t>is_afs</t>
  </si>
  <si>
    <r>
      <t>Realized Gains (Losses) on held-to-maturity securities</t>
    </r>
    <r>
      <rPr>
        <b/>
        <sz val="11"/>
        <rFont val="Calibri"/>
        <family val="2"/>
      </rPr>
      <t xml:space="preserve"> (forecast = OTTI)</t>
    </r>
  </si>
  <si>
    <t>is_htm</t>
  </si>
  <si>
    <t>Income (loss) before taxes and extraordinary items</t>
  </si>
  <si>
    <t>is_pretaxextrainc</t>
  </si>
  <si>
    <t>Applicable income taxes (foreign and domestic)</t>
  </si>
  <si>
    <t>is_taxes</t>
  </si>
  <si>
    <t>Income (loss) before extraordinary items and other adjustments</t>
  </si>
  <si>
    <t>is_preextrainc</t>
  </si>
  <si>
    <t>Extraordinary items and other adjustments, net of income taxes</t>
  </si>
  <si>
    <t>is_extra</t>
  </si>
  <si>
    <t>is_minornetinc</t>
  </si>
  <si>
    <t>Net income (loss) attributable to minority interests</t>
  </si>
  <si>
    <t>is_minorinc</t>
  </si>
  <si>
    <t>is_netinc</t>
  </si>
  <si>
    <t>Effective Tax Rate (%)</t>
  </si>
  <si>
    <t>REPURCHASE RESERVE/LIABILITY FOR MORTGAGE REPS AND WARRANTIES</t>
  </si>
  <si>
    <t>Reserve, prior quarter</t>
  </si>
  <si>
    <t>Net charges during the quarter</t>
  </si>
  <si>
    <t>Reserve, current quarter</t>
  </si>
  <si>
    <t>Assets</t>
  </si>
  <si>
    <t>SECURITIES</t>
  </si>
  <si>
    <t>Held to Maturity (HTM)</t>
  </si>
  <si>
    <t>bs_htm</t>
  </si>
  <si>
    <t>Available for Sale (AFS)</t>
  </si>
  <si>
    <t>bs_afs</t>
  </si>
  <si>
    <t>Total Securities</t>
  </si>
  <si>
    <t>Corporate Card</t>
  </si>
  <si>
    <t>Business Card</t>
  </si>
  <si>
    <t>Charge Card</t>
  </si>
  <si>
    <t>Bank Card</t>
  </si>
  <si>
    <t>Other Loans and Leases</t>
  </si>
  <si>
    <t>ACCRUAL LOANS</t>
  </si>
  <si>
    <t>Loans Held for Sale and Loans Accounted for under the Fair Value Option</t>
  </si>
  <si>
    <t>Unearned Income on Loans</t>
  </si>
  <si>
    <t>bs_unearnedinc</t>
  </si>
  <si>
    <t>Allowance for Loan and Lease Losses</t>
  </si>
  <si>
    <t>bs_alll</t>
  </si>
  <si>
    <t xml:space="preserve">Loans and Leases (Held for Investment and Held for Sale), Net of Unearned Income and Allowance for Loan and Lease Losses </t>
  </si>
  <si>
    <t>bs_loans_net</t>
  </si>
  <si>
    <t>TRADING</t>
  </si>
  <si>
    <t>Trading Assets</t>
  </si>
  <si>
    <t>bs_trading</t>
  </si>
  <si>
    <t>INTANGIBLES</t>
  </si>
  <si>
    <t>Goodwill</t>
  </si>
  <si>
    <t>bs_goodwill</t>
  </si>
  <si>
    <t>Mortgage Servicing Rights</t>
  </si>
  <si>
    <t>bs_msr</t>
  </si>
  <si>
    <t>Purchased Credit Card Relationships and Nonmortgage Servicing Rights</t>
  </si>
  <si>
    <t>bs_pccr</t>
  </si>
  <si>
    <t>All Other Identifiable Intangible Assets</t>
  </si>
  <si>
    <t>bs_othintang</t>
  </si>
  <si>
    <t>Total Intangible Assets</t>
  </si>
  <si>
    <t>bs_intang</t>
  </si>
  <si>
    <t>Collateral Underlying Operating Leases for Which the Bank is the Lessor (1)</t>
  </si>
  <si>
    <t>Autos</t>
  </si>
  <si>
    <t>Other</t>
  </si>
  <si>
    <t>OTHER</t>
  </si>
  <si>
    <t>OREO</t>
  </si>
  <si>
    <t>Commercial</t>
  </si>
  <si>
    <t>Residential</t>
  </si>
  <si>
    <t>Other Assets</t>
  </si>
  <si>
    <t>bs_othass</t>
  </si>
  <si>
    <t>TOTAL ASSETS</t>
  </si>
  <si>
    <t>bs_total_assets</t>
  </si>
  <si>
    <t>Liabilities</t>
  </si>
  <si>
    <t>Deposits</t>
  </si>
  <si>
    <t>bs_deposits</t>
  </si>
  <si>
    <t>Trading Liabilities</t>
  </si>
  <si>
    <t>bs_tradliab</t>
  </si>
  <si>
    <t>Subordinated Notes Payable to Unconsolidated Trusts Issuing TruPS and TruPS Issued by Consolidated Special Purpose Entities</t>
  </si>
  <si>
    <t>bs_subnote</t>
  </si>
  <si>
    <t>Other Liabilities</t>
  </si>
  <si>
    <t>bs_othliab</t>
  </si>
  <si>
    <t>Memo: Allowance for off-balance sheet credit exposures</t>
  </si>
  <si>
    <t>bs_obs_allowance</t>
  </si>
  <si>
    <t>Total Liabilities</t>
  </si>
  <si>
    <t>bs_total_liab</t>
  </si>
  <si>
    <t>Equity Capital</t>
  </si>
  <si>
    <t>Perpetual Preferred Stock and Related Surplus</t>
  </si>
  <si>
    <t>bs_pref</t>
  </si>
  <si>
    <t>Common Stock (Par Value)</t>
  </si>
  <si>
    <t>bs_common</t>
  </si>
  <si>
    <t>Surplus (Exclude All Surplus Related to Preferred Stock)</t>
  </si>
  <si>
    <t>bs_surplus</t>
  </si>
  <si>
    <t>Retained Earnings</t>
  </si>
  <si>
    <t>bs_re</t>
  </si>
  <si>
    <t>Accumulated Other Comprehensive Income (AOCI)</t>
  </si>
  <si>
    <t>bs_aoci</t>
  </si>
  <si>
    <t>Other Equity Capital Components</t>
  </si>
  <si>
    <t>bs_othequity</t>
  </si>
  <si>
    <t>bs_bhc_equity</t>
  </si>
  <si>
    <t>Noncontrolling (Minority) Interests in Consolidated Subsidiaries</t>
  </si>
  <si>
    <t>bs_minorint</t>
  </si>
  <si>
    <t>Total Equity Capital</t>
  </si>
  <si>
    <t>bs_total_equity</t>
  </si>
  <si>
    <t>Unused Commercial Lending Commitments and Letters of Credit</t>
  </si>
  <si>
    <t>bs_commit</t>
  </si>
  <si>
    <t>The following cells provide checks of the internal consistency of the projected schedules.  Please ensure that these cells are all "TRUE" before the worksheet is submitted.</t>
  </si>
  <si>
    <t>Balance Sheet</t>
  </si>
  <si>
    <r>
      <t>Footnotes to the</t>
    </r>
    <r>
      <rPr>
        <b/>
        <i/>
        <sz val="11"/>
        <rFont val="Calibri"/>
        <family val="2"/>
      </rPr>
      <t xml:space="preserve"> Balance Sheet Worksheet</t>
    </r>
  </si>
  <si>
    <t>rk_equityprev</t>
  </si>
  <si>
    <t>Effect of changes in accounting principles and corrections of material accounting errors</t>
  </si>
  <si>
    <t>rk_acctchanges</t>
  </si>
  <si>
    <t>Balance end of previous QUARTER as restated (sum of items 1 and 2)</t>
  </si>
  <si>
    <t>rk_equityrestatedprev</t>
  </si>
  <si>
    <t>rk_netinc</t>
  </si>
  <si>
    <t>Sale of perpetual preferred stock (excluding treasury stock transactions):</t>
  </si>
  <si>
    <t>Sale of perpetual preferred stock, gross</t>
  </si>
  <si>
    <t>rk_prefsale</t>
  </si>
  <si>
    <t>Conversion or retirement of perpetual preferred stock</t>
  </si>
  <si>
    <t>rk_prefconvert</t>
  </si>
  <si>
    <t>Sale of common stock:</t>
  </si>
  <si>
    <t>Sale of common stock, gross</t>
  </si>
  <si>
    <t>rk_commonsale</t>
  </si>
  <si>
    <t>Conversion or retirement of common stock</t>
  </si>
  <si>
    <t>rk_commonconvert</t>
  </si>
  <si>
    <t>Sale of treasury stock</t>
  </si>
  <si>
    <t>rk_treassale</t>
  </si>
  <si>
    <t>Purchase of treasury stock</t>
  </si>
  <si>
    <t>rk_treaspurch</t>
  </si>
  <si>
    <t>Changes incident to business combinations, net</t>
  </si>
  <si>
    <t>rk_combo_net</t>
  </si>
  <si>
    <t>Cash dividends declared on preferred stock</t>
  </si>
  <si>
    <t>rk_prefdiv</t>
  </si>
  <si>
    <t>Cash dividends declared on common stock</t>
  </si>
  <si>
    <t>rk_commondiv</t>
  </si>
  <si>
    <t>Other comprehensive income</t>
  </si>
  <si>
    <t>rk_aoci</t>
  </si>
  <si>
    <t>rk_esopliab</t>
  </si>
  <si>
    <t>Other adjustments to equity capital (not included above)*</t>
  </si>
  <si>
    <t>rk_othadj</t>
  </si>
  <si>
    <t>rk_equitycurr</t>
  </si>
  <si>
    <t>Tier 1 capital</t>
  </si>
  <si>
    <t>Net unrealized gains (losses) on available-for-sale securities (if a gain, report as a positive value; if a loss, report as a negative value)</t>
  </si>
  <si>
    <t>rk_afssecgain</t>
  </si>
  <si>
    <t>Net unrealized loss on available-for-sale equity securities (report loss as a positive value)</t>
  </si>
  <si>
    <t>rk_afseqtyloss</t>
  </si>
  <si>
    <t>Accumulated net gains (losses) on cash flow hedges (if a gain, report as a positive value; if a loss, report as a negative value)</t>
  </si>
  <si>
    <t>rk_cashgain</t>
  </si>
  <si>
    <t>Nonqualifying perpetual preferred stock</t>
  </si>
  <si>
    <t>rk_nonqual_pref</t>
  </si>
  <si>
    <t>Qualifying Class A noncontrolling (minority) interests in consolidated subsidiaries</t>
  </si>
  <si>
    <t>rk_qual_minorint</t>
  </si>
  <si>
    <t>Qualifying restricted core capital elements (other than cumulative perpetual preferred stock)</t>
  </si>
  <si>
    <t>rk_qual_core</t>
  </si>
  <si>
    <t>Qualifying mandatory convertible preferred securities of internationally active bank holding companies</t>
  </si>
  <si>
    <t>rk_qual_convert</t>
  </si>
  <si>
    <t>Disallowed goodwill and other disallowed intangible assets</t>
  </si>
  <si>
    <t>rk_disallow_intang</t>
  </si>
  <si>
    <t>rk_fvchange</t>
  </si>
  <si>
    <t>rk_tier1subtot</t>
  </si>
  <si>
    <t>Disallowed servicing assets and purchased credit card relationships</t>
  </si>
  <si>
    <t>rk_disallow_servass</t>
  </si>
  <si>
    <t>Disallowed deferred tax assets</t>
  </si>
  <si>
    <t>rk_disallow_dta</t>
  </si>
  <si>
    <t>Other additions to (deductions from) Tier 1 capital**</t>
  </si>
  <si>
    <t>rk_othtier1</t>
  </si>
  <si>
    <t>rk_tier1</t>
  </si>
  <si>
    <t>Total risk-weighted assets</t>
  </si>
  <si>
    <t>rk_rwa</t>
  </si>
  <si>
    <t>REGULATORY CAPITAL AND RATIOS</t>
  </si>
  <si>
    <t>Tier 1 Common Capital***</t>
  </si>
  <si>
    <t>rk_tier1_comm</t>
  </si>
  <si>
    <t>Tier 1 Capital</t>
  </si>
  <si>
    <t>Total Risk-Based Capital</t>
  </si>
  <si>
    <t>rk_totalrbc</t>
  </si>
  <si>
    <t>Risk-Weighted Assets</t>
  </si>
  <si>
    <t>Average Total Assets for Leverage Capital Purposes</t>
  </si>
  <si>
    <t>rk_avgass</t>
  </si>
  <si>
    <t>Tier 1 Common Ratio (%)</t>
  </si>
  <si>
    <t>Tier 1 Common/RWA*100</t>
  </si>
  <si>
    <t>Tier 1 Ratio (%)</t>
  </si>
  <si>
    <t>Tier 1 Capital/RWA*100</t>
  </si>
  <si>
    <t>Total Risk-Based Capital Ratio (%)</t>
  </si>
  <si>
    <t>Total Risk-Based Capital/RWA*100</t>
  </si>
  <si>
    <t>Tier 1 Leverage Ratio (%)</t>
  </si>
  <si>
    <t>Tier 1 Capital/Average Total Assets*100</t>
  </si>
  <si>
    <t>Preferred stock (including related surplus) eligible for inclusion in Tier 1 capital:</t>
  </si>
  <si>
    <t>Noncumulative perpetual preferred stock</t>
  </si>
  <si>
    <t>rk_pref_noncum</t>
  </si>
  <si>
    <t>Other noncumulative preferred stock eligible for inclusion in Tier 1 capital (e.g., REIT preferred securities)</t>
  </si>
  <si>
    <t>rk_pref_other_noncum</t>
  </si>
  <si>
    <t>Other cumulative preferred stock eligible for inclusion in Tier 1 capital (excluding TruPS)</t>
  </si>
  <si>
    <t>rk_pref_cum</t>
  </si>
  <si>
    <t>Treasury stock (including offsetting debit to the liability for ESOP debt):</t>
  </si>
  <si>
    <t>In the form of perpetual preferred stock</t>
  </si>
  <si>
    <t>rk_treas_pref</t>
  </si>
  <si>
    <t>In the form of common stock</t>
  </si>
  <si>
    <t>rk_treas_common</t>
  </si>
  <si>
    <t>Restricted core capital elements included in Tier 1 capital:</t>
  </si>
  <si>
    <t>Qualifying Class B noncontrolling (minority) interest</t>
  </si>
  <si>
    <t>rk_restrict_classb</t>
  </si>
  <si>
    <t>Qualifying Class C noncontrolling (minority) interest)</t>
  </si>
  <si>
    <t>rk_restrict_classc</t>
  </si>
  <si>
    <t>Qualifying cumulative perpetual preferred stock</t>
  </si>
  <si>
    <t>rk_restrict_pref_cum</t>
  </si>
  <si>
    <t>Qualifying TruPS</t>
  </si>
  <si>
    <t>rk_restrict_qual_trups</t>
  </si>
  <si>
    <t>Goodwill net of any associated deferred tax liability</t>
  </si>
  <si>
    <t>rk_goodwill_net</t>
  </si>
  <si>
    <t>Net deferred tax assets</t>
  </si>
  <si>
    <t>rk_dta_net</t>
  </si>
  <si>
    <t>Net deferred tax liabilities</t>
  </si>
  <si>
    <t>rk_dtl_net</t>
  </si>
  <si>
    <t>Total number of bank holding company common shares outstanding</t>
  </si>
  <si>
    <t>rk_commonshrs</t>
  </si>
  <si>
    <t>Issuances associated with the U.S. Department of Treasury Capital Purchase Program:</t>
  </si>
  <si>
    <t>Senior perpetual preferred stock or similar items</t>
  </si>
  <si>
    <t>rk_tarp_pref</t>
  </si>
  <si>
    <t>Warrants to purchase common stock or similar items</t>
  </si>
  <si>
    <t>rk_tarp_warr</t>
  </si>
  <si>
    <t>(a) Enter the tier 1 subtotal</t>
  </si>
  <si>
    <t>(b) Enter 10% of the tier 1 subtotal</t>
  </si>
  <si>
    <t>(c) Enter the amount of of deferred tax assets to be used when calculating the regulatory capital limit</t>
  </si>
  <si>
    <t>(e) Amount of deferred tax assets that is dependent upon future taxable income</t>
  </si>
  <si>
    <t>(g) Enter minimum of (f) and (b)</t>
  </si>
  <si>
    <t>Supplemental Capital Action Information (report in $Millions unless otherwise noted)******</t>
  </si>
  <si>
    <t>Common shares outstanding (Millions)</t>
  </si>
  <si>
    <t>Common dividends per share ($)</t>
  </si>
  <si>
    <t>Issuance of common stock for employee compensation</t>
  </si>
  <si>
    <t>Other issuance of common stock</t>
  </si>
  <si>
    <t>Total issuance of common stock</t>
  </si>
  <si>
    <t>Share repurchases to offset issuance for employee compensation</t>
  </si>
  <si>
    <t>Other share repurchase</t>
  </si>
  <si>
    <t>Total share repurchases</t>
  </si>
  <si>
    <t>(*)</t>
  </si>
  <si>
    <t>Please break out and explain below other adjustments to equity capital:</t>
  </si>
  <si>
    <t>(**)</t>
  </si>
  <si>
    <t>Please break out and explain below other additions to (deductions from) Tier 1 capital:</t>
  </si>
  <si>
    <t>(***)</t>
  </si>
  <si>
    <t>(****)</t>
  </si>
  <si>
    <t>Taxes paid during fiscal year ended 2010</t>
  </si>
  <si>
    <t>Taxes paid during fiscal year ended 2011</t>
  </si>
  <si>
    <t>Taxes paid during the 9 months ended 9/30/12</t>
  </si>
  <si>
    <t>(*****)</t>
  </si>
  <si>
    <t>Income (loss) reported to IRS on Schedule M3 (line 30) for fiscal year ended 2009</t>
  </si>
  <si>
    <t>Income (loss) reported to IRS on Schedule M3 (line 30) for fiscal year ended 2010</t>
  </si>
  <si>
    <t>(******)</t>
  </si>
  <si>
    <t>Disallowed DTA</t>
  </si>
  <si>
    <t>y</t>
  </si>
  <si>
    <t>n</t>
  </si>
  <si>
    <t>First Lien Mortgages (in Domestic Offices)</t>
  </si>
  <si>
    <t xml:space="preserve">       Balances</t>
  </si>
  <si>
    <t xml:space="preserve">       New originations</t>
  </si>
  <si>
    <t xml:space="preserve">       Paydowns</t>
  </si>
  <si>
    <t xml:space="preserve">       Asset Purchases</t>
  </si>
  <si>
    <t xml:space="preserve">       Asset Sales</t>
  </si>
  <si>
    <t xml:space="preserve">       Loan Losses</t>
  </si>
  <si>
    <t>Cumulative interim loan losses - Non PCI</t>
  </si>
  <si>
    <t>Cumulative interim loan losses - PCI</t>
  </si>
  <si>
    <t>First Lien HELOANs (in Domestic Offices)</t>
  </si>
  <si>
    <t>Closed-End Junior Liens (in Domestic Offices)</t>
  </si>
  <si>
    <t>HELOCs (in Domestic Offices)</t>
  </si>
  <si>
    <t>First Lien Mortgages and HELOANs (International)</t>
  </si>
  <si>
    <t>Closed-End Junior Liens and HELOCs (International)</t>
  </si>
  <si>
    <t>Corporate Card (Domestic)</t>
  </si>
  <si>
    <t xml:space="preserve"> Balances </t>
  </si>
  <si>
    <t>Business Card (Domestic)</t>
  </si>
  <si>
    <t>Charge Card (Domestic)</t>
  </si>
  <si>
    <t xml:space="preserve">      Balance from vintages &lt; 4Q12</t>
  </si>
  <si>
    <t>Balance from vintage 4Q12-4Q13</t>
  </si>
  <si>
    <t>Balance from vintage 2014</t>
  </si>
  <si>
    <t>Bank Card (Domestic)</t>
  </si>
  <si>
    <t>Business and Corporate Card (International)</t>
  </si>
  <si>
    <t>Bank and Charge Card (International)</t>
  </si>
  <si>
    <t>Auto Loans (Domestic)</t>
  </si>
  <si>
    <t>Auto Loans (International)</t>
  </si>
  <si>
    <t>Auto Leases (Domestic)</t>
  </si>
  <si>
    <t>Auto Leases (International)</t>
  </si>
  <si>
    <t xml:space="preserve">Student Loan </t>
  </si>
  <si>
    <t>Small Business Loan - Scored (Domestic)</t>
  </si>
  <si>
    <t>Small Business Loan - Scored (International)</t>
  </si>
  <si>
    <t>Other Consumer Loan (Domestic)</t>
  </si>
  <si>
    <t>Other Consumer Loan (International)</t>
  </si>
  <si>
    <t>Scenarios for which row should be reported</t>
  </si>
  <si>
    <t>$Millions</t>
  </si>
  <si>
    <t>Vintage</t>
  </si>
  <si>
    <t>Total</t>
  </si>
  <si>
    <t>Original UPB</t>
  </si>
  <si>
    <r>
      <t xml:space="preserve">Original UPB </t>
    </r>
    <r>
      <rPr>
        <i/>
        <sz val="11"/>
        <rFont val="Calibri"/>
        <family val="2"/>
      </rPr>
      <t>(Excluding Exempt Population)</t>
    </r>
  </si>
  <si>
    <r>
      <t xml:space="preserve">Outstanding UPB </t>
    </r>
    <r>
      <rPr>
        <i/>
        <sz val="11"/>
        <rFont val="Calibri"/>
        <family val="2"/>
      </rPr>
      <t>(Excluding Exempt Population)</t>
    </r>
  </si>
  <si>
    <t>Delinquency Validity Check</t>
  </si>
  <si>
    <r>
      <t xml:space="preserve">Delinquency Status as of 3Q </t>
    </r>
    <r>
      <rPr>
        <i/>
        <sz val="11"/>
        <rFont val="Calibri"/>
        <family val="2"/>
      </rPr>
      <t>(Excluding Exempt Population)</t>
    </r>
  </si>
  <si>
    <t xml:space="preserve">Current </t>
  </si>
  <si>
    <t>Past due 30 to 89 days</t>
  </si>
  <si>
    <t>Past due 90 to 179 days</t>
  </si>
  <si>
    <t>Past due 180+ days</t>
  </si>
  <si>
    <r>
      <t xml:space="preserve">Net Credit Loss Realized to-date </t>
    </r>
    <r>
      <rPr>
        <i/>
        <sz val="11"/>
        <rFont val="Calibri"/>
        <family val="2"/>
      </rPr>
      <t>(Excluding Exempt Population)</t>
    </r>
  </si>
  <si>
    <r>
      <t xml:space="preserve">Repurchase Requests Outstanding </t>
    </r>
    <r>
      <rPr>
        <i/>
        <sz val="11"/>
        <rFont val="Calibri"/>
        <family val="2"/>
      </rPr>
      <t>(Excluding Exempt Population)</t>
    </r>
  </si>
  <si>
    <r>
      <t xml:space="preserve">Estimated Lifetime Net Credit Losses </t>
    </r>
    <r>
      <rPr>
        <i/>
        <sz val="11"/>
        <rFont val="Calibri"/>
        <family val="2"/>
      </rPr>
      <t>(Excluding Exempt Population)</t>
    </r>
  </si>
  <si>
    <t>All Scenarios</t>
  </si>
  <si>
    <t>Table A.3 Loss Projections for LOANS SOLD TO FANNIE MAE</t>
  </si>
  <si>
    <t>Projection Validity Check</t>
  </si>
  <si>
    <t>Q4-2012</t>
  </si>
  <si>
    <t>Q1-2013</t>
  </si>
  <si>
    <t>Q2-2013</t>
  </si>
  <si>
    <t>Q3-2013</t>
  </si>
  <si>
    <t>Q4-2013</t>
  </si>
  <si>
    <t>Q1-2014</t>
  </si>
  <si>
    <t>Q2-2014</t>
  </si>
  <si>
    <t>Q3-2014</t>
  </si>
  <si>
    <t>Q4-2014</t>
  </si>
  <si>
    <t>2015 or Later</t>
  </si>
  <si>
    <t>Table B.3 Loss Projections for LOANS SOLD TO FREDDIE MAC</t>
  </si>
  <si>
    <t>Loss to-date due to Denied Insurance</t>
  </si>
  <si>
    <t>Table C.3 Loss Projections for LOANS INSURED BY THE US GOVERNMENT (e.g. FHA, VA)</t>
  </si>
  <si>
    <t>Table D.3 Loss Projections for LOANS SECURITIZED WITH MONOLINE INSURANCE</t>
  </si>
  <si>
    <t>Table E.3 Loss Projections for LOANS SECURITIZED WITHOUT MONOLINE INSURANCE</t>
  </si>
  <si>
    <t>Table F.3 Loss Projections for WHOLE LOANS SOLD</t>
  </si>
  <si>
    <t>Table G.3 TOTAL Loss Projections</t>
  </si>
  <si>
    <t>Yes</t>
  </si>
  <si>
    <t>No</t>
  </si>
  <si>
    <t>Clarifications Regarding PCI Allowance:</t>
  </si>
  <si>
    <t xml:space="preserve">    If no, please list Income Statement line on which item is included:</t>
  </si>
  <si>
    <t>Data Clarifications:</t>
  </si>
  <si>
    <t>Carry Value</t>
  </si>
  <si>
    <t>Input as Positive</t>
  </si>
  <si>
    <t>Allowance</t>
  </si>
  <si>
    <t>Net Carry Value</t>
  </si>
  <si>
    <t>Calculated</t>
  </si>
  <si>
    <t>Unpaid Principal Balance</t>
  </si>
  <si>
    <t>Initial Day 1 Non-Accretable Difference (NAD) to Absorb Cash Flow Shortfalls on PCI Loans</t>
  </si>
  <si>
    <t>Quarter Ending Non Accretable Difference (NAD)</t>
  </si>
  <si>
    <t>Cumulative Charge-offs to Date (to NAD)</t>
  </si>
  <si>
    <t>Input as Negative</t>
  </si>
  <si>
    <t>Cumulative Charge-offs to Date (to Allowance)</t>
  </si>
  <si>
    <t>Provisions to Allowance</t>
  </si>
  <si>
    <t>Prov/(Reverse)</t>
  </si>
  <si>
    <r>
      <t>Quarterly</t>
    </r>
    <r>
      <rPr>
        <strike/>
        <sz val="11"/>
        <rFont val="Calibri"/>
        <family val="2"/>
      </rPr>
      <t xml:space="preserve"> </t>
    </r>
    <r>
      <rPr>
        <sz val="11"/>
        <rFont val="Calibri"/>
        <family val="2"/>
      </rPr>
      <t>Charge-offs to NAD</t>
    </r>
  </si>
  <si>
    <t>Quarterly Charge-offs to Allowance</t>
  </si>
  <si>
    <t>Accretable Yield Remaining</t>
  </si>
  <si>
    <t>Accretable Yield Accreted to Income</t>
  </si>
  <si>
    <t>Effective Yield (%)</t>
  </si>
  <si>
    <t>Input as Percentage</t>
  </si>
  <si>
    <t>Second Lien HELOANs</t>
  </si>
  <si>
    <t>Other (specify in documentation)</t>
  </si>
  <si>
    <t>Portfolio to be acquired (specify in documentation)</t>
  </si>
  <si>
    <t>Projected OTTI for AFS Securities and HTM Securities by CUSIP</t>
  </si>
  <si>
    <t>For each position that incurred a loss in P&amp;L, please state the identifier value (CUSIP or ISIN) and the amount of loss projected (over the entire forecast horizon).  Create a separate line item for each position. Total projected losses should reconcile to the total sum of projected losses (across all quarters) provided in the Securities OTTI by Portfolio tab of this schedule.  Responses should be provided in $Millions.</t>
  </si>
  <si>
    <t>Identifier Value
(CUSIP/ISIN)</t>
  </si>
  <si>
    <t>Actual MM/DD/YYYY
Amortized Cost</t>
  </si>
  <si>
    <t>Credit Loss Portion</t>
  </si>
  <si>
    <t>Non- Credit Loss Portion</t>
  </si>
  <si>
    <t>Total OTTI</t>
  </si>
  <si>
    <t>GRAND TOTAL</t>
  </si>
  <si>
    <t>Projected OTTI for AFS and HTM Securities by Portfolio</t>
  </si>
  <si>
    <t>Projected Q4 2012</t>
  </si>
  <si>
    <t>Projected Q1 2013</t>
  </si>
  <si>
    <t>Projected Q2 2013</t>
  </si>
  <si>
    <t>Projected Q3 2013</t>
  </si>
  <si>
    <t>Projected Q4 2013</t>
  </si>
  <si>
    <t>Projected Q1 2014</t>
  </si>
  <si>
    <t>Projected Q2 2014</t>
  </si>
  <si>
    <t>Projected Q3 2014</t>
  </si>
  <si>
    <t>Projected Q4 2014</t>
  </si>
  <si>
    <t>AFS Securities</t>
  </si>
  <si>
    <t>Agency MBS</t>
  </si>
  <si>
    <t>Auction Rate Securities</t>
  </si>
  <si>
    <t>CDO</t>
  </si>
  <si>
    <t>CLO</t>
  </si>
  <si>
    <t>CMBS</t>
  </si>
  <si>
    <t>Common Stock (Equity)</t>
  </si>
  <si>
    <t>Auto ABS</t>
  </si>
  <si>
    <t>Credit Card ABS</t>
  </si>
  <si>
    <t>Student Loan ABS</t>
  </si>
  <si>
    <t>Other Consumer ABS (excl HEL ABS)</t>
  </si>
  <si>
    <t>Corporate Bond</t>
  </si>
  <si>
    <t>Domestic Non-Agency RMBS (incl HEL ABS)</t>
  </si>
  <si>
    <t>Alt-A (Option ARM)</t>
  </si>
  <si>
    <t>Alt-A FRM</t>
  </si>
  <si>
    <t>Alt-A ARM</t>
  </si>
  <si>
    <t>Closed-End Second</t>
  </si>
  <si>
    <t>HELOC</t>
  </si>
  <si>
    <t>Scratch &amp; Dent</t>
  </si>
  <si>
    <t>Subprime</t>
  </si>
  <si>
    <t>Prime Fixed</t>
  </si>
  <si>
    <t>Prime ARM</t>
  </si>
  <si>
    <t>Foreign RMBS</t>
  </si>
  <si>
    <t>Municipal Bond</t>
  </si>
  <si>
    <t>Mutual Fund</t>
  </si>
  <si>
    <t>Preferred Stock (Equity)</t>
  </si>
  <si>
    <t>Sovereign Bond</t>
  </si>
  <si>
    <t>US Treasuries &amp; Agencies</t>
  </si>
  <si>
    <t>Other*</t>
  </si>
  <si>
    <t>*For 'Other' AFS securities, please provide name of security type in row 28 above (currently labeled "Other").  Please add additional rows if necessary.  If adding additional rows, please ensure that grand totals sum appropriately.</t>
  </si>
  <si>
    <t>HTM Securities</t>
  </si>
  <si>
    <t>High-Level OTTI Methodology and Assumptions for AFS and HTM Securities by Portfolio</t>
  </si>
  <si>
    <t>Please complete the unshaded cells in the table provided.</t>
  </si>
  <si>
    <t>AFS and HTM Securities</t>
  </si>
  <si>
    <t>Threshold for Determining OTTI
(please provide one of the following responses: price-based threshold, ratings-based threshold, cash flow model-based threshold, or other threshold)</t>
  </si>
  <si>
    <t>Aggregate Cumulative Lifetime Loss on Underlying Collateral
(% Original Balance)</t>
  </si>
  <si>
    <t>Discount Rate Methodology
(please state whether a market-based or accounting-based (e.g., book price/purchase price) discount rate is used)</t>
  </si>
  <si>
    <t>Please provide the name(s) of any vendor(s) and any vendor model(s) that are used</t>
  </si>
  <si>
    <t>Were all securities reviewed for potential OTTI (yes/no) for stress testing?</t>
  </si>
  <si>
    <t xml:space="preserve">*For 'Other' AFS and HTM securities, please provide name of security type in row 28 above (currently labeled "Other").  Please add additional rows if necessary.  </t>
  </si>
  <si>
    <t>Post-Trading Shock Market Values for AFS Securities</t>
  </si>
  <si>
    <t>Estimated Post-Trading Shock Fair Market Value</t>
  </si>
  <si>
    <t xml:space="preserve">* For 'Other' AFS securities, please provide name of security type in row 28 above (currently labeled "Other").  Please add additional rows if necessary.  </t>
  </si>
  <si>
    <t>Actual AFS and HTM Fair Market Value Sources by Portfolio</t>
  </si>
  <si>
    <t xml:space="preserve">Please provide information on actual fair market values as of the reporting date.
</t>
  </si>
  <si>
    <t>Principal Market Value Source 
Please state whether a vendor or proprietary model is used.  If using a 3rd party vendor, please provide the name(s) of the 3rd party vendor(s).</t>
  </si>
  <si>
    <t>In general, how often are securities normally marked (e.g., daily, weekly, quarterly, etc.)?</t>
  </si>
  <si>
    <t>Effective date: TBD</t>
  </si>
  <si>
    <t>(A)</t>
  </si>
  <si>
    <t>(B)</t>
  </si>
  <si>
    <t>(C)</t>
  </si>
  <si>
    <t>P/L Results in $Millions</t>
  </si>
  <si>
    <t>Firmwide Total</t>
  </si>
  <si>
    <t>Contributions from:</t>
  </si>
  <si>
    <t>Higher-Order Risks</t>
  </si>
  <si>
    <t>CVA Hedges</t>
  </si>
  <si>
    <t>Equity</t>
  </si>
  <si>
    <t>FX</t>
  </si>
  <si>
    <t>Rates</t>
  </si>
  <si>
    <t>Commodities</t>
  </si>
  <si>
    <t>Securitized Products</t>
  </si>
  <si>
    <t>Other Credit</t>
  </si>
  <si>
    <t>Private Equity</t>
  </si>
  <si>
    <t>Other Fair Value Assets</t>
  </si>
  <si>
    <t>Cross-Asset Terms</t>
  </si>
  <si>
    <t>When reporting P/L numbers above, report profits as positive numbers and losses as negative numbers.</t>
  </si>
  <si>
    <t>$Millions
Losses should be reported as a positive value.</t>
  </si>
  <si>
    <t>1a</t>
  </si>
  <si>
    <t>Trading Incremental Default losses from securitized products</t>
  </si>
  <si>
    <t>1b</t>
  </si>
  <si>
    <t>Trading Incremental Default losses from other credit sensitive instruments</t>
  </si>
  <si>
    <t>2a</t>
  </si>
  <si>
    <t>Counterparty CVA losses</t>
  </si>
  <si>
    <t>2b</t>
  </si>
  <si>
    <t>Offline reserve CVA losses</t>
  </si>
  <si>
    <t>3a</t>
  </si>
  <si>
    <t>Impact of CCR IDR hedges (as defined in the Instructions)</t>
  </si>
  <si>
    <t>For the inputs into each scenario, provide the type of data, a brief description of the loss events (including events from an operational risk scenario analysis process), the unit of measure (UOM), and the contribution of those events to the operational loss projection.</t>
  </si>
  <si>
    <t>Type of Data</t>
  </si>
  <si>
    <t>Brief Description</t>
  </si>
  <si>
    <t>Unit of Measure (UOM)</t>
  </si>
  <si>
    <t>Contribution ($millions)</t>
  </si>
  <si>
    <t>TOTAL</t>
  </si>
  <si>
    <t>TOTAL SHOULD AGREE TO THE PROJECTED "OPERATIONAL RISK EXPENSE" AMOUNT INCLUDED IN LINE 29 IN THE PPNR PROJECTIONS WORKSHEET</t>
  </si>
  <si>
    <r>
      <t xml:space="preserve">Provide any supporting information including statistical results, data, summary tables, and additional descriptions in a </t>
    </r>
    <r>
      <rPr>
        <b/>
        <u/>
        <sz val="13"/>
        <rFont val="Calibri"/>
        <family val="2"/>
      </rPr>
      <t>separate document</t>
    </r>
    <r>
      <rPr>
        <b/>
        <sz val="13"/>
        <rFont val="Calibri"/>
        <family val="2"/>
      </rPr>
      <t xml:space="preserve"> and cross reference the document to the respective question/item.</t>
    </r>
  </si>
  <si>
    <t>The sum of the quarterly data provided must equal the total of the scenarios in the Op Risk Scenario Inputs Worksheet.</t>
  </si>
  <si>
    <t>Projected Operational Risk Losses</t>
  </si>
  <si>
    <t>2013 Projections</t>
  </si>
  <si>
    <t>2014 Projections</t>
  </si>
  <si>
    <t>Please indicate if deposits are 25% or more of total liabilities</t>
  </si>
  <si>
    <t>Net Interest Income by Business Segment: (17)</t>
  </si>
  <si>
    <t>Yes, deposits are 25% or more of total liabilities</t>
  </si>
  <si>
    <t>Retail and Small Business</t>
  </si>
  <si>
    <t>No, deposits are less than 25% of total liabilities</t>
  </si>
  <si>
    <t>1A</t>
  </si>
  <si>
    <r>
      <t xml:space="preserve">Domestic </t>
    </r>
    <r>
      <rPr>
        <b/>
        <sz val="11"/>
        <rFont val="Calibri"/>
        <family val="2"/>
      </rPr>
      <t>(11)</t>
    </r>
  </si>
  <si>
    <t>1B</t>
  </si>
  <si>
    <r>
      <t xml:space="preserve">Credit Cards </t>
    </r>
    <r>
      <rPr>
        <b/>
        <sz val="11"/>
        <rFont val="Calibri"/>
        <family val="2"/>
      </rPr>
      <t>(10)</t>
    </r>
  </si>
  <si>
    <t>1C</t>
  </si>
  <si>
    <t>Mortgages</t>
  </si>
  <si>
    <t>1D</t>
  </si>
  <si>
    <t>Home Equity</t>
  </si>
  <si>
    <t>Specify reporting designation for net interest income HERE</t>
  </si>
  <si>
    <t>1E</t>
  </si>
  <si>
    <t>Retail and Small Business Deposits</t>
  </si>
  <si>
    <t>Primary Net Interest Income</t>
  </si>
  <si>
    <t>1F</t>
  </si>
  <si>
    <t>Other Retail and Small Business Lending</t>
  </si>
  <si>
    <t>Supplementary Net Interest Income</t>
  </si>
  <si>
    <t>1G</t>
  </si>
  <si>
    <r>
      <t xml:space="preserve">International Retail and Small Business </t>
    </r>
    <r>
      <rPr>
        <b/>
        <sz val="11"/>
        <rFont val="Calibri"/>
        <family val="2"/>
      </rPr>
      <t>(16)</t>
    </r>
  </si>
  <si>
    <t>Commercial Lending</t>
  </si>
  <si>
    <t>Investment Banking</t>
  </si>
  <si>
    <t>Merchant Banking / Private Equity</t>
  </si>
  <si>
    <t>Sales and Trading</t>
  </si>
  <si>
    <t>5A</t>
  </si>
  <si>
    <t>Prime Brokerage</t>
  </si>
  <si>
    <t>5B</t>
  </si>
  <si>
    <t>Investment Management</t>
  </si>
  <si>
    <t>Investment Services</t>
  </si>
  <si>
    <t>Treasury Services</t>
  </si>
  <si>
    <t>Insurance Services</t>
  </si>
  <si>
    <t>Retirement / Corporate Benefits Products</t>
  </si>
  <si>
    <t>Corporate / Other</t>
  </si>
  <si>
    <r>
      <t xml:space="preserve">Optional Immaterial Business Segments </t>
    </r>
    <r>
      <rPr>
        <b/>
        <sz val="11"/>
        <rFont val="Calibri"/>
        <family val="2"/>
      </rPr>
      <t>(7)</t>
    </r>
  </si>
  <si>
    <t>Total Net Interest Income (1)</t>
  </si>
  <si>
    <t>Non Interest Income by Business Segment: (17)</t>
  </si>
  <si>
    <t>14A</t>
  </si>
  <si>
    <t>Domestic</t>
  </si>
  <si>
    <t>14B</t>
  </si>
  <si>
    <t>14C</t>
  </si>
  <si>
    <t>Credit Card Interchange Revenues - Gross (exclude charge cards)</t>
  </si>
  <si>
    <t>14D</t>
  </si>
  <si>
    <t>14E</t>
  </si>
  <si>
    <t>Mortgages and Home Equity</t>
  </si>
  <si>
    <t>14F</t>
  </si>
  <si>
    <t>Production</t>
  </si>
  <si>
    <t>14G</t>
  </si>
  <si>
    <r>
      <t xml:space="preserve">Gains/(Losses) on Sale </t>
    </r>
    <r>
      <rPr>
        <b/>
        <sz val="11"/>
        <rFont val="Calibri"/>
        <family val="2"/>
      </rPr>
      <t>(18)</t>
    </r>
  </si>
  <si>
    <t>14H</t>
  </si>
  <si>
    <t>14I</t>
  </si>
  <si>
    <t>Servicing</t>
  </si>
  <si>
    <t>14J</t>
  </si>
  <si>
    <t xml:space="preserve">Servicing &amp; Ancillary Fees  </t>
  </si>
  <si>
    <t>14K</t>
  </si>
  <si>
    <r>
      <t xml:space="preserve">MSR Amortization </t>
    </r>
    <r>
      <rPr>
        <b/>
        <sz val="11"/>
        <rFont val="Calibri"/>
        <family val="2"/>
      </rPr>
      <t>(20)</t>
    </r>
  </si>
  <si>
    <t>14L</t>
  </si>
  <si>
    <r>
      <t xml:space="preserve">MSR Value Changes due to Changes in Assumptions/Model Inputs/Other Net of Hedge Performance </t>
    </r>
    <r>
      <rPr>
        <b/>
        <sz val="11"/>
        <rFont val="Calibri"/>
        <family val="2"/>
      </rPr>
      <t>(19)(21)</t>
    </r>
  </si>
  <si>
    <t>14M</t>
  </si>
  <si>
    <t>14N</t>
  </si>
  <si>
    <r>
      <t>Provisions to Repurchase Reserve / Liability for Residential Mortgage Representations and Warranties (contra-revenue)</t>
    </r>
    <r>
      <rPr>
        <b/>
        <sz val="11"/>
        <rFont val="Calibri"/>
        <family val="2"/>
      </rPr>
      <t xml:space="preserve"> (12)</t>
    </r>
  </si>
  <si>
    <t>14O</t>
  </si>
  <si>
    <t>14P</t>
  </si>
  <si>
    <t>Non Sufficient  Funds / Overdraft Fees - Gross</t>
  </si>
  <si>
    <t>14Q</t>
  </si>
  <si>
    <t>Debit Interchange - Gross</t>
  </si>
  <si>
    <t>14R</t>
  </si>
  <si>
    <r>
      <t>Other</t>
    </r>
    <r>
      <rPr>
        <b/>
        <sz val="11"/>
        <rFont val="Calibri"/>
        <family val="2"/>
      </rPr>
      <t xml:space="preserve"> (22)</t>
    </r>
  </si>
  <si>
    <t>14S</t>
  </si>
  <si>
    <t>14T</t>
  </si>
  <si>
    <t>16A</t>
  </si>
  <si>
    <t>Advisory</t>
  </si>
  <si>
    <t>16B</t>
  </si>
  <si>
    <t>Equity Capital Markets</t>
  </si>
  <si>
    <t>16C</t>
  </si>
  <si>
    <t>Debt Capital Markets</t>
  </si>
  <si>
    <t>16D</t>
  </si>
  <si>
    <t>Syndicated / Corporate Lending</t>
  </si>
  <si>
    <t>17A</t>
  </si>
  <si>
    <t xml:space="preserve">Net Investment Mark-to-Market </t>
  </si>
  <si>
    <t>17B</t>
  </si>
  <si>
    <t>Management Fees</t>
  </si>
  <si>
    <t>17C</t>
  </si>
  <si>
    <t>18A</t>
  </si>
  <si>
    <t>Equities</t>
  </si>
  <si>
    <t>18B</t>
  </si>
  <si>
    <t>Commission and Fees</t>
  </si>
  <si>
    <t>18C</t>
  </si>
  <si>
    <r>
      <t xml:space="preserve">Other </t>
    </r>
    <r>
      <rPr>
        <b/>
        <sz val="11"/>
        <rFont val="Calibri"/>
        <family val="2"/>
      </rPr>
      <t>(23)</t>
    </r>
  </si>
  <si>
    <t>18D</t>
  </si>
  <si>
    <t>Fixed Income</t>
  </si>
  <si>
    <t>18E</t>
  </si>
  <si>
    <t>18F</t>
  </si>
  <si>
    <t>Credit</t>
  </si>
  <si>
    <t>18G</t>
  </si>
  <si>
    <t>18H</t>
  </si>
  <si>
    <t>18I</t>
  </si>
  <si>
    <t>18J</t>
  </si>
  <si>
    <t>18K</t>
  </si>
  <si>
    <t>18L</t>
  </si>
  <si>
    <t>18M</t>
  </si>
  <si>
    <t>19A</t>
  </si>
  <si>
    <t>Asset Management</t>
  </si>
  <si>
    <t>19B</t>
  </si>
  <si>
    <t>Wealth Management / Private Banking</t>
  </si>
  <si>
    <t>20A</t>
  </si>
  <si>
    <t>Asset Servicing</t>
  </si>
  <si>
    <t>20B</t>
  </si>
  <si>
    <t>Securities Lending</t>
  </si>
  <si>
    <t>20C</t>
  </si>
  <si>
    <t>20D</t>
  </si>
  <si>
    <t>Issuer Services</t>
  </si>
  <si>
    <t>20E</t>
  </si>
  <si>
    <t>Total Non-Interest Income (2) (26)</t>
  </si>
  <si>
    <t>Total Revenues</t>
  </si>
  <si>
    <t>Non Interest Expense:</t>
  </si>
  <si>
    <t>Compensation Expense</t>
  </si>
  <si>
    <t>28A</t>
  </si>
  <si>
    <r>
      <t xml:space="preserve">Salary </t>
    </r>
    <r>
      <rPr>
        <b/>
        <sz val="11"/>
        <rFont val="Calibri"/>
        <family val="2"/>
      </rPr>
      <t>(14)</t>
    </r>
  </si>
  <si>
    <t>28B</t>
  </si>
  <si>
    <r>
      <t xml:space="preserve">Benefits </t>
    </r>
    <r>
      <rPr>
        <b/>
        <sz val="11"/>
        <rFont val="Calibri"/>
        <family val="2"/>
      </rPr>
      <t>(14)</t>
    </r>
  </si>
  <si>
    <t>28C</t>
  </si>
  <si>
    <r>
      <t xml:space="preserve">Commissions </t>
    </r>
    <r>
      <rPr>
        <b/>
        <sz val="11"/>
        <rFont val="Calibri"/>
        <family val="2"/>
      </rPr>
      <t>(6)</t>
    </r>
  </si>
  <si>
    <t>28D</t>
  </si>
  <si>
    <t xml:space="preserve">Stock Based Compensation </t>
  </si>
  <si>
    <t>28E</t>
  </si>
  <si>
    <t>Cash Variable Pay</t>
  </si>
  <si>
    <r>
      <t xml:space="preserve">Operational Risk Expense </t>
    </r>
    <r>
      <rPr>
        <b/>
        <sz val="11"/>
        <rFont val="Calibri"/>
        <family val="2"/>
      </rPr>
      <t>(8)</t>
    </r>
  </si>
  <si>
    <r>
      <t xml:space="preserve">Provisions to Repurchase Reserve / Liability for Residential Mortgage Representations and Warranties </t>
    </r>
    <r>
      <rPr>
        <b/>
        <sz val="11"/>
        <rFont val="Calibri"/>
        <family val="2"/>
      </rPr>
      <t>(12)</t>
    </r>
  </si>
  <si>
    <r>
      <t xml:space="preserve">Professional and Outside Services Expenses </t>
    </r>
    <r>
      <rPr>
        <b/>
        <sz val="11"/>
        <rFont val="Calibri"/>
        <family val="2"/>
      </rPr>
      <t>(13)</t>
    </r>
  </si>
  <si>
    <t>Expenses of Premises and Fixed Assets</t>
  </si>
  <si>
    <t>Amortization Expense and Impairment Losses for Other Intangible Assets</t>
  </si>
  <si>
    <t>Marketing Expense</t>
  </si>
  <si>
    <t>34A</t>
  </si>
  <si>
    <r>
      <t xml:space="preserve">Domestic Credit Cards </t>
    </r>
    <r>
      <rPr>
        <b/>
        <sz val="11"/>
        <rFont val="Calibri"/>
        <family val="2"/>
      </rPr>
      <t xml:space="preserve">(10)(15)(17) </t>
    </r>
  </si>
  <si>
    <t>34B</t>
  </si>
  <si>
    <t>Other Real Estate Owned Expense</t>
  </si>
  <si>
    <r>
      <t xml:space="preserve">Other Non-Interest Expense </t>
    </r>
    <r>
      <rPr>
        <b/>
        <sz val="11"/>
        <rFont val="Calibri"/>
        <family val="2"/>
      </rPr>
      <t>(4)</t>
    </r>
  </si>
  <si>
    <t>Total Non-Interest Expense (3)</t>
  </si>
  <si>
    <t>Projected PPNR (5)</t>
  </si>
  <si>
    <r>
      <t xml:space="preserve">Valuation Adjustment for firm's own debt under fair value option (FVO) </t>
    </r>
    <r>
      <rPr>
        <b/>
        <sz val="11"/>
        <rFont val="Calibri"/>
        <family val="2"/>
      </rPr>
      <t>(9)</t>
    </r>
  </si>
  <si>
    <t>Goodwill Impairment</t>
  </si>
  <si>
    <r>
      <t xml:space="preserve">Loss resulting from trading shock exercise (if applicable) </t>
    </r>
    <r>
      <rPr>
        <b/>
        <sz val="11"/>
        <rFont val="Calibri"/>
        <family val="2"/>
      </rPr>
      <t>(24) (25)</t>
    </r>
  </si>
  <si>
    <r>
      <t xml:space="preserve">Footnotes to the </t>
    </r>
    <r>
      <rPr>
        <b/>
        <i/>
        <sz val="11"/>
        <rFont val="Calibri"/>
        <family val="2"/>
      </rPr>
      <t>PPNR Projections Worksheet</t>
    </r>
  </si>
  <si>
    <r>
      <t xml:space="preserve">Amount should equal item </t>
    </r>
    <r>
      <rPr>
        <b/>
        <sz val="11"/>
        <rFont val="Calibri"/>
        <family val="2"/>
      </rPr>
      <t xml:space="preserve">45 </t>
    </r>
    <r>
      <rPr>
        <sz val="11"/>
        <rFont val="Calibri"/>
        <family val="2"/>
      </rPr>
      <t xml:space="preserve">of the PPNR NII Worksheet, if completed. </t>
    </r>
  </si>
  <si>
    <r>
      <t xml:space="preserve">Excludes Valuation Adjustment for firm's own debt under fair value option (FVO) in item </t>
    </r>
    <r>
      <rPr>
        <b/>
        <sz val="11"/>
        <rFont val="Calibri"/>
        <family val="2"/>
      </rPr>
      <t>40</t>
    </r>
    <r>
      <rPr>
        <sz val="11"/>
        <rFont val="Calibri"/>
        <family val="2"/>
      </rPr>
      <t xml:space="preserve">. </t>
    </r>
  </si>
  <si>
    <r>
      <t xml:space="preserve">Excludes Goodwill Impairment included in item </t>
    </r>
    <r>
      <rPr>
        <b/>
        <sz val="11"/>
        <rFont val="Calibri"/>
        <family val="2"/>
      </rPr>
      <t>41</t>
    </r>
    <r>
      <rPr>
        <sz val="11"/>
        <rFont val="Calibri"/>
        <family val="2"/>
      </rPr>
      <t>.</t>
    </r>
  </si>
  <si>
    <t>Provide a further break out of significant items included in Other Non-Interest Expense such that no more than 5% of Non Interest Expense are reported without further breakout:</t>
  </si>
  <si>
    <r>
      <t xml:space="preserve">By definition, PPNR will calculate as Net Interest Income plus Non-Interest Income less Non-Interest Expense, excluding items broken out in items </t>
    </r>
    <r>
      <rPr>
        <b/>
        <sz val="11"/>
        <rFont val="Calibri"/>
        <family val="2"/>
      </rPr>
      <t>40-41</t>
    </r>
    <r>
      <rPr>
        <sz val="11"/>
        <rFont val="Calibri"/>
        <family val="2"/>
      </rPr>
      <t xml:space="preserve">. </t>
    </r>
  </si>
  <si>
    <r>
      <t xml:space="preserve">Report commissions only in "Commissions" line item </t>
    </r>
    <r>
      <rPr>
        <b/>
        <sz val="11"/>
        <rFont val="Calibri"/>
        <family val="2"/>
      </rPr>
      <t>28C</t>
    </r>
    <r>
      <rPr>
        <sz val="11"/>
        <rFont val="Calibri"/>
        <family val="2"/>
      </rPr>
      <t>; do not report commissions in any other compensation line items.</t>
    </r>
  </si>
  <si>
    <t>See instructions for guidance on related thresholds. List segments included in this line item.</t>
  </si>
  <si>
    <t>All operational loss items, including operational losses that are contra revenue amounts or cannot be separately identified, should be reported in the operational risk expense.  Any legal consultation or retainer fees specifically linked to an operational risk event should be included in the Operational Risk Expense. Include all Provisions to Litigation Reserves  / Liability for Claims related to Sold Residential Mortgages and all Litigation Settlements &amp; Penalties in this line item and not any other items.</t>
  </si>
  <si>
    <t>List segments from which item was excluded:</t>
  </si>
  <si>
    <r>
      <t xml:space="preserve">Applies to line items </t>
    </r>
    <r>
      <rPr>
        <b/>
        <sz val="11"/>
        <rFont val="Calibri"/>
        <family val="2"/>
      </rPr>
      <t>1A-1F</t>
    </r>
    <r>
      <rPr>
        <sz val="11"/>
        <rFont val="Calibri"/>
        <family val="2"/>
      </rPr>
      <t xml:space="preserve">; US and Puerto Rico only.  </t>
    </r>
  </si>
  <si>
    <r>
      <t xml:space="preserve">Provisions to build any non-litigation reserves/accrued liabilities that have been established for losses related to sold or government-insured residential mortgage loans (first or second lien).  Do not report such provisions in any other items; report them only in line items </t>
    </r>
    <r>
      <rPr>
        <b/>
        <sz val="11"/>
        <rFont val="Calibri"/>
        <family val="2"/>
      </rPr>
      <t>14N</t>
    </r>
    <r>
      <rPr>
        <sz val="11"/>
        <rFont val="Calibri"/>
        <family val="2"/>
      </rPr>
      <t xml:space="preserve"> or </t>
    </r>
    <r>
      <rPr>
        <b/>
        <sz val="11"/>
        <rFont val="Calibri"/>
        <family val="2"/>
      </rPr>
      <t>30</t>
    </r>
    <r>
      <rPr>
        <sz val="11"/>
        <rFont val="Calibri"/>
        <family val="2"/>
      </rPr>
      <t>, as applicable.</t>
    </r>
  </si>
  <si>
    <r>
      <t xml:space="preserve">Include routine legal expenses (i.e legal expenses not related to operational losses) here.  </t>
    </r>
    <r>
      <rPr>
        <sz val="11"/>
        <color indexed="12"/>
        <rFont val="Calibri"/>
        <family val="2"/>
      </rPr>
      <t/>
    </r>
  </si>
  <si>
    <t>Do not report stock based and cash variable pay compensation here.</t>
  </si>
  <si>
    <t>Include both direct and allocated expenses.  Report any expenses that are made to expand the company’s card member and/or merchant base, facilitate greater segment penetration, enhance the perception of the company’s credit card brand, and/or increase the utilization of the existing card member base across the spectrum of marketing and advertising mediums.</t>
  </si>
  <si>
    <t>Revenues from regions outside the US and Puerto Rico.</t>
  </si>
  <si>
    <t>See Instructions for description of standardized Business Segments/Lines. Unless specified otherwise, all numbers are global.</t>
  </si>
  <si>
    <t>Gains/(Losses) from the sale of mortgages and home equity originated through all production channels (retail, broker, correspondent, etc.) with the intent to sell.  Such gains/losses should include deferred fees and costs that are reported as adjustments to the carrying balance of the sold loan, fair value changes on loan commitments with rate locks that are accounted for as derivatives, fair value changes on mortgage loans held-for-sale designated for fair value treatment, lower-of-cost or market adjustments on mortgage loans held-for-sale not designated for fair value treatment, fair value changes on derivative instruments used to hedge loan commitments and held-of-sale mortgages, and value associated with the initial capitalization of the MSR upon sale of the loan.</t>
  </si>
  <si>
    <t>Report changes in the MSR value here and not in any other items.  Report changes in the MSR hedges here and not in any other items.</t>
  </si>
  <si>
    <t>Include economic amortization or scheduled and unscheduled payments, net of defaults under both FV and LOCOM accounting methods.</t>
  </si>
  <si>
    <t>Include MSR changes under both FV and LOCOM accounting methods.</t>
  </si>
  <si>
    <t>Report all Non-Interest Income for Equities Sales and Trading, excluding Prime Brokerage (to be reported as a separate line item) and excluding Commissions and Fees.  This includes trading profits and other non-interest non-commission income.</t>
  </si>
  <si>
    <r>
      <t xml:space="preserve">Exclude result of trading shock exercise (where applicable), as it is reported in item </t>
    </r>
    <r>
      <rPr>
        <b/>
        <sz val="11"/>
        <rFont val="Calibri"/>
        <family val="2"/>
      </rPr>
      <t>42</t>
    </r>
    <r>
      <rPr>
        <sz val="11"/>
        <rFont val="Calibri"/>
        <family val="2"/>
      </rPr>
      <t>.</t>
    </r>
  </si>
  <si>
    <t>The following cells provide checks of the internal consistency of the PPNR Template schedules. Please ensure that these cells are all "TRUE," or "N/A" before the worksheet is submitted.</t>
  </si>
  <si>
    <t>Net Interest Income agrees between worksheets</t>
  </si>
  <si>
    <t>Immaterial revenues are less than or equal to 10% of total revenue</t>
  </si>
  <si>
    <t>Average Interest-Bearing Asset Balances ($Millions) (1)</t>
  </si>
  <si>
    <t>First Lien Residential Mortgages (in Domestic Offices)</t>
  </si>
  <si>
    <t>Second / Junior Lien Residential Mortgages (in Domestic Offices)</t>
  </si>
  <si>
    <t>Home Equity Lines Of Credit (HELOCs)</t>
  </si>
  <si>
    <t>C&amp;I Loans, excl. Small Business (Scored/Delinquency Managed) (7)</t>
  </si>
  <si>
    <t>CRE Loans (in Domestic Offices)</t>
  </si>
  <si>
    <t>Other, incl. loans backed by securities (non-purpose lending)</t>
  </si>
  <si>
    <t>Residential Mortgages (First and Second Lien)</t>
  </si>
  <si>
    <t>Other Loans &amp; Leases (10)</t>
  </si>
  <si>
    <t>Interest-Bearing Securities (AFS and HTM)</t>
  </si>
  <si>
    <t xml:space="preserve">Deposits with Banks &amp; Other </t>
  </si>
  <si>
    <t>Other (2)</t>
  </si>
  <si>
    <t>Total Average Interest-Bearing Asset Balances</t>
  </si>
  <si>
    <t>Average Rates Earned (%) (9)</t>
  </si>
  <si>
    <t>C&amp;I Loans, excl. Small Business (Scored/Delinquency Managed)</t>
  </si>
  <si>
    <t xml:space="preserve">Other Loans &amp; Leases </t>
  </si>
  <si>
    <t>Interest-Bearing Securities  (AFS and HTM)</t>
  </si>
  <si>
    <t xml:space="preserve">Total Interest Income </t>
  </si>
  <si>
    <t>Average Deposit and Interest-Bearing Non-Deposit Liability Balances ($Millions)</t>
  </si>
  <si>
    <t>Customer Deposits-Domestic (6)</t>
  </si>
  <si>
    <t>Non-Interest-Bearing Demand</t>
  </si>
  <si>
    <t>Money Market Accounts</t>
  </si>
  <si>
    <t>Savings</t>
  </si>
  <si>
    <t>NOW, ATS, and other Transaction Accounts</t>
  </si>
  <si>
    <t>Time Deposits</t>
  </si>
  <si>
    <t>Customer Deposits-Foreign (6)</t>
  </si>
  <si>
    <t>Foreign Deposits</t>
  </si>
  <si>
    <t>Foreign Deposits-Time</t>
  </si>
  <si>
    <t>Fed Funds, Repos, &amp; Other Short Term Borrowing</t>
  </si>
  <si>
    <t>Fed Funds</t>
  </si>
  <si>
    <t>Repos</t>
  </si>
  <si>
    <t>Other Short Term Borrowing</t>
  </si>
  <si>
    <t>Subordinated Notes Payable to Unconsolidated Trusts Issuing Trust Preferred Securities (TruPS) and TruPS Issued by Consolidated Special Purpose Entities</t>
  </si>
  <si>
    <t>All Other Long Term Debt</t>
  </si>
  <si>
    <t>Other (3)</t>
  </si>
  <si>
    <t>Total Average Deposit and Interest-Bearing Non-Deposit Liability Balances</t>
  </si>
  <si>
    <t>Average Liability Rates (%) (9)</t>
  </si>
  <si>
    <r>
      <t xml:space="preserve">Non-Interest-Bearing Demand </t>
    </r>
    <r>
      <rPr>
        <b/>
        <sz val="11"/>
        <rFont val="Calibri"/>
        <family val="2"/>
      </rPr>
      <t>(8)</t>
    </r>
  </si>
  <si>
    <t>Negotiable Order of Withdrawal (NOW), Automatic Transfer Service (ATS), and other Transaction Accounts</t>
  </si>
  <si>
    <t xml:space="preserve">Total Interest Expense </t>
  </si>
  <si>
    <t>Total Net Interest Income (4)</t>
  </si>
  <si>
    <r>
      <t xml:space="preserve">Footnotes to the </t>
    </r>
    <r>
      <rPr>
        <b/>
        <i/>
        <sz val="11"/>
        <rFont val="Calibri"/>
        <family val="2"/>
      </rPr>
      <t>Net Interest Income Worksheet</t>
    </r>
  </si>
  <si>
    <r>
      <t xml:space="preserve">Exclude nonaccrual loans, reporting these balances in item </t>
    </r>
    <r>
      <rPr>
        <b/>
        <sz val="11"/>
        <rFont val="Calibri"/>
        <family val="2"/>
      </rPr>
      <t>55</t>
    </r>
    <r>
      <rPr>
        <sz val="11"/>
        <rFont val="Calibri"/>
        <family val="2"/>
      </rPr>
      <t xml:space="preserve"> of the </t>
    </r>
    <r>
      <rPr>
        <i/>
        <sz val="11"/>
        <rFont val="Calibri"/>
        <family val="2"/>
      </rPr>
      <t>PPNR Metrics Worksheet</t>
    </r>
    <r>
      <rPr>
        <sz val="11"/>
        <rFont val="Calibri"/>
        <family val="2"/>
      </rPr>
      <t xml:space="preserve">. Include purchased credit impaired loans. </t>
    </r>
  </si>
  <si>
    <t>Break out and explain nature of significant items included in Other Average Interest-Bearing Asset Balances such that no more 5% of total Average Interest-Bearing Asset Balances are reported without a further breakout.</t>
  </si>
  <si>
    <t>Break out and explain nature of significant items included in Other Average Deposit and Interest-Bearing Non-Deposit Liability Balances such that no more than 5% of total Average Deposit and Interest-Bearing Non-Deposit Liability Balances are reported without a further breakout.</t>
  </si>
  <si>
    <r>
      <t xml:space="preserve">Amount should equal item </t>
    </r>
    <r>
      <rPr>
        <b/>
        <sz val="11"/>
        <rFont val="Calibri"/>
        <family val="2"/>
      </rPr>
      <t>13</t>
    </r>
    <r>
      <rPr>
        <sz val="11"/>
        <rFont val="Calibri"/>
        <family val="2"/>
      </rPr>
      <t xml:space="preserve"> of the </t>
    </r>
    <r>
      <rPr>
        <i/>
        <sz val="11"/>
        <rFont val="Calibri"/>
        <family val="2"/>
      </rPr>
      <t>PPNR Projections Worksheet.</t>
    </r>
  </si>
  <si>
    <t>Report Large Commercial Credits and Small Business (Graded) Loans.</t>
  </si>
  <si>
    <t>Rates are equal to zero by definition.</t>
  </si>
  <si>
    <t>All rates are annualized.</t>
  </si>
  <si>
    <t>Are Other Average Interest-Bearing Asset Balances more than 5% of Total Average Interest-Bearing Asset Balances?</t>
  </si>
  <si>
    <t>Are Other Average Deposit and Interest-Bearing Non-Deposit Liability Balances more than 5% of Total Average Interest-Bearing Liability Balances?</t>
  </si>
  <si>
    <t>Projected</t>
  </si>
  <si>
    <t>Units</t>
  </si>
  <si>
    <t>A. Metrics by Business Segment/Line (9)</t>
  </si>
  <si>
    <t>Retail and Small Business Segment</t>
  </si>
  <si>
    <r>
      <t xml:space="preserve">Domestic </t>
    </r>
    <r>
      <rPr>
        <b/>
        <sz val="11"/>
        <rFont val="Calibri"/>
        <family val="2"/>
      </rPr>
      <t>(24)</t>
    </r>
  </si>
  <si>
    <t>Total Open Accounts  –  End of Period</t>
  </si>
  <si>
    <t>#</t>
  </si>
  <si>
    <t>N/A</t>
  </si>
  <si>
    <t xml:space="preserve">Credit Card Purchase Volume (exclude charge cards) </t>
  </si>
  <si>
    <r>
      <t xml:space="preserve">Credit Card Rewards/Partner Sharing Expense </t>
    </r>
    <r>
      <rPr>
        <b/>
        <sz val="11"/>
        <rFont val="Calibri"/>
        <family val="2"/>
      </rPr>
      <t>(23)</t>
    </r>
  </si>
  <si>
    <r>
      <t xml:space="preserve">Average Third-Party Residential Mortgages Serviced </t>
    </r>
    <r>
      <rPr>
        <b/>
        <sz val="11"/>
        <rFont val="Calibri"/>
        <family val="2"/>
      </rPr>
      <t>(3)</t>
    </r>
  </si>
  <si>
    <r>
      <t xml:space="preserve">Residential Mortgage Originations Industry Market Size –  Volume </t>
    </r>
    <r>
      <rPr>
        <b/>
        <sz val="11"/>
        <rFont val="Calibri"/>
        <family val="2"/>
      </rPr>
      <t>(25)</t>
    </r>
  </si>
  <si>
    <r>
      <t xml:space="preserve">Mortgages and Home Equity Sold during the quarter </t>
    </r>
    <r>
      <rPr>
        <b/>
        <sz val="11"/>
        <rFont val="Calibri"/>
        <family val="2"/>
      </rPr>
      <t>(26)</t>
    </r>
  </si>
  <si>
    <r>
      <t xml:space="preserve">Servicing Expenses </t>
    </r>
    <r>
      <rPr>
        <b/>
        <sz val="11"/>
        <rFont val="Calibri"/>
        <family val="2"/>
      </rPr>
      <t>(8)</t>
    </r>
  </si>
  <si>
    <t>Total Open Checking and Money Market Accounts  –  End of Period</t>
  </si>
  <si>
    <t>Debit Card Purchase Volume</t>
  </si>
  <si>
    <r>
      <t xml:space="preserve">International Retail and Small Business </t>
    </r>
    <r>
      <rPr>
        <b/>
        <sz val="11"/>
        <rFont val="Calibri"/>
        <family val="2"/>
      </rPr>
      <t>(12)</t>
    </r>
  </si>
  <si>
    <r>
      <t xml:space="preserve">Credit Card Revenues </t>
    </r>
    <r>
      <rPr>
        <b/>
        <sz val="11"/>
        <rFont val="Calibri"/>
        <family val="2"/>
      </rPr>
      <t>(1)</t>
    </r>
  </si>
  <si>
    <t>Investment Banking Segment</t>
  </si>
  <si>
    <r>
      <t xml:space="preserve">Number of Employees </t>
    </r>
    <r>
      <rPr>
        <b/>
        <sz val="11"/>
        <rFont val="Calibri"/>
        <family val="2"/>
      </rPr>
      <t>(15)</t>
    </r>
  </si>
  <si>
    <r>
      <t>Compensation - Total</t>
    </r>
    <r>
      <rPr>
        <b/>
        <sz val="11"/>
        <rFont val="Calibri"/>
        <family val="2"/>
      </rPr>
      <t xml:space="preserve"> (8)</t>
    </r>
  </si>
  <si>
    <r>
      <t xml:space="preserve">Stock Based Compensation and Cash Variable Pay </t>
    </r>
    <r>
      <rPr>
        <b/>
        <sz val="11"/>
        <rFont val="Calibri"/>
        <family val="2"/>
      </rPr>
      <t>(8)</t>
    </r>
  </si>
  <si>
    <t>Deal Volume</t>
  </si>
  <si>
    <t>Industry Market Size - Fees</t>
  </si>
  <si>
    <t>Industry Market Size - Completed Deal Volume</t>
  </si>
  <si>
    <r>
      <t>Backlog</t>
    </r>
    <r>
      <rPr>
        <b/>
        <sz val="11"/>
        <rFont val="Calibri"/>
        <family val="2"/>
      </rPr>
      <t xml:space="preserve"> (30)</t>
    </r>
  </si>
  <si>
    <t>Industry Market Size - Volume</t>
  </si>
  <si>
    <t>Syndicated Lending</t>
  </si>
  <si>
    <r>
      <t xml:space="preserve">AUM </t>
    </r>
    <r>
      <rPr>
        <b/>
        <sz val="11"/>
        <rFont val="Calibri"/>
        <family val="2"/>
      </rPr>
      <t>(10)</t>
    </r>
  </si>
  <si>
    <t xml:space="preserve">OMB Number 3064-NEW
Expiration Date:  03/31/16
PAPERWORK REDUCTION ACT NOTICE
Public reporting burden for this collection of information is estimated to be 1040 hours per response, including the time to gather data in the required form and to review instructions and complete the information collection. Send comments regarding this burden estimate or any other aspect of this collection of information, including suggestions for reducing the burden, to Paperwork Reduction Act Clearance Officer, Legal Division, Federal Deposit Insurance Corporation, 550 17th Street, N.W., Washington, D.C. 20429, or via e-mail to comments@fdic.gov; and to the Office of Management and Budget, Paperwork Reduction Project (3064-NEW), Washington, D.C. 20503. The Federal Deposit Insurance Corporation may not conduct or sponsor, and an organization (or a person) is not required to respond to, a collection of information unless it displays a currently valid OMB control number.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</si>
</sst>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03">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d/yy;@"/>
    <numFmt numFmtId="166" formatCode="0.0%"/>
    <numFmt numFmtId="167" formatCode="[$-409]mmmm\ d\,\ yyyy;@"/>
    <numFmt numFmtId="168" formatCode="#\ ??/32"/>
    <numFmt numFmtId="169" formatCode="&quot;$&quot;#,##0.0,_);[Red]\(&quot;$&quot;#,##0.0,\)"/>
    <numFmt numFmtId="170" formatCode="_(* #,##0,_);_(* \(#,##0,\);_(* &quot;-&quot;_);_(@_)"/>
    <numFmt numFmtId="171" formatCode="_(* #,##0.0,_);_(* \(#,##0.0,\);_(* &quot;-&quot;_);_(@_)"/>
    <numFmt numFmtId="172" formatCode="_(* #,##0.00_);_(* \(#,##0.00\);_(* &quot;-&quot;_);_(@_)"/>
    <numFmt numFmtId="173" formatCode="_(* #,##0,,_);_(* \(#,##0,,\);_(* &quot;-&quot;_);_(@_)"/>
    <numFmt numFmtId="174" formatCode="_(* #,##0.0,,_);_(* \(#,##0.0,,\);_(* &quot;-&quot;_);_(@_)"/>
    <numFmt numFmtId="175" formatCode="0.0%_);\(0.0%\)"/>
    <numFmt numFmtId="176" formatCode="&quot;\&quot;#,##0.00;[Red]&quot;\&quot;\-#,##0.00"/>
    <numFmt numFmtId="177" formatCode="_-* #,##0_-;\-* #,##0_-;_-* &quot;-&quot;_-;_-@_-"/>
    <numFmt numFmtId="178" formatCode="??/64"/>
    <numFmt numFmtId="179" formatCode="0.0_)\%;\(0.0\)\%;0.0_)\%;@_)_%"/>
    <numFmt numFmtId="180" formatCode="#,##0.0_)_%;\(#,##0.0\)_%;0.0_)_%;@_)_%"/>
    <numFmt numFmtId="181" formatCode="#,##0.0_);\(#,##0.0\);#,##0.0_);@_)"/>
    <numFmt numFmtId="182" formatCode="#,##0.0_);\(#,##0.0\)"/>
    <numFmt numFmtId="183" formatCode="&quot;$&quot;_(#,##0.00_);&quot;$&quot;\(#,##0.00\);&quot;$&quot;_(0.00_);@_)"/>
    <numFmt numFmtId="184" formatCode="&quot;$&quot;_(#,##0.00_);&quot;$&quot;\(#,##0.00\)"/>
    <numFmt numFmtId="185" formatCode="#,##0.00_);\(#,##0.00\);0.00_);@_)"/>
    <numFmt numFmtId="186" formatCode="\€_(#,##0.00_);\€\(#,##0.00\);\€_(0.00_);@_)"/>
    <numFmt numFmtId="187" formatCode="#,##0_)\x;\(#,##0\)\x;0_)\x;@_)_x"/>
    <numFmt numFmtId="188" formatCode="#,##0.0_)\x;\(#,##0.0\)\x"/>
    <numFmt numFmtId="189" formatCode="#,##0_)_x;\(#,##0\)_x;0_)_x;@_)_x"/>
    <numFmt numFmtId="190" formatCode="#,##0.0_)_x;\(#,##0.0\)_x"/>
    <numFmt numFmtId="191" formatCode="0.0_)\%;\(0.0\)\%"/>
    <numFmt numFmtId="192" formatCode="0.0%;\(0.0\)%;@\ \ "/>
    <numFmt numFmtId="193" formatCode="#,##0.0_)_%;\(#,##0.0\)_%"/>
    <numFmt numFmtId="194" formatCode="0.0000000%"/>
    <numFmt numFmtId="195" formatCode="#,##0.000_);[Red]\(#,##0.000\)"/>
    <numFmt numFmtId="196" formatCode="&quot;$&quot;#,##0"/>
    <numFmt numFmtId="197" formatCode="#,##0_);\(#,##0\);&quot;&quot;"/>
    <numFmt numFmtId="198" formatCode="0.0_);\(0.0\)"/>
    <numFmt numFmtId="199" formatCode="#,##0,_);[Red]\(#,##0,\)"/>
    <numFmt numFmtId="200" formatCode="[&gt;1]&quot;10Q: &quot;0&quot; qtrs&quot;;&quot;10Q: &quot;0&quot; qtr&quot;"/>
    <numFmt numFmtId="201" formatCode="0.00\ ;\(0.00\)"/>
    <numFmt numFmtId="202" formatCode="_(* #,##0.0_);_(* \(#,##0.0\);_(* &quot;-&quot;?_);_(@_)"/>
    <numFmt numFmtId="203" formatCode="_(&quot;$&quot;* #,##0.0_);_(&quot;$&quot;* \(#,##0.0\);_(&quot;$&quot;* &quot;-&quot;?_);_(@_)"/>
    <numFmt numFmtId="204" formatCode="_(* #,##0_);[Red]_(* \(#,##0\);_(* &quot;-&quot;_);_(@_)"/>
    <numFmt numFmtId="205" formatCode="m\-d\-yy"/>
    <numFmt numFmtId="206" formatCode="#,##0.00;\(#,##0.00\)"/>
    <numFmt numFmtId="207" formatCode="#,##0.0_);[Red]\(#,##0.0\)"/>
    <numFmt numFmtId="208" formatCode="_(* #,##0.0,_);_(* \(#,##0.0,\);_(* &quot;–&quot;??_);* _(@_)"/>
    <numFmt numFmtId="209" formatCode="m/yy"/>
    <numFmt numFmtId="210" formatCode="General_)"/>
    <numFmt numFmtId="211" formatCode="_-* #,##0.00_-;\-* #,##0.00_-;_-* &quot;-&quot;??_-;_-@_-"/>
    <numFmt numFmtId="212" formatCode="0&quot; bp&quot;"/>
    <numFmt numFmtId="213" formatCode="0.0000%"/>
    <numFmt numFmtId="214" formatCode="&quot;$&quot;#,##0.00"/>
    <numFmt numFmtId="215" formatCode="#,##0.0000_);[Red]\(#,##0.0000\)"/>
    <numFmt numFmtId="216" formatCode="0.000"/>
    <numFmt numFmtId="217" formatCode="mm\-yy"/>
    <numFmt numFmtId="218" formatCode="0.00000000"/>
    <numFmt numFmtId="219" formatCode="&quot;£&quot;#,###.##\ ;\(&quot;£&quot;#,###.##\);"/>
    <numFmt numFmtId="220" formatCode="#,##0.000_);\(#,##0.000\)"/>
    <numFmt numFmtId="221" formatCode="#,##0.0000_);\(#,##0.0000\)"/>
    <numFmt numFmtId="222" formatCode="&quot;$&quot;* #,##0_);&quot;$&quot;* \(#,##0\)"/>
    <numFmt numFmtId="223" formatCode="mmmm"/>
    <numFmt numFmtId="224" formatCode="0.00\ "/>
    <numFmt numFmtId="225" formatCode="_(* #,##0.00_);_(* \(#,##0.00\);_(* &quot;–&quot;??_);* _(@_)"/>
    <numFmt numFmtId="226" formatCode="&quot;$&quot;#,##0.00;\(&quot;$&quot;#,##0.00\)"/>
    <numFmt numFmtId="227" formatCode="&quot;For COB: &quot;d\ mmm\ yyyy"/>
    <numFmt numFmtId="228" formatCode=";;;_w@_w"/>
    <numFmt numFmtId="229" formatCode="&quot;$&quot;#,##0;\(&quot;$&quot;#,##0\)"/>
    <numFmt numFmtId="230" formatCode="0.000_)"/>
    <numFmt numFmtId="231" formatCode="_-* \(#,##0\);_-* #,##0_-;_-* &quot;-     &quot;_-;_-@_-"/>
    <numFmt numFmtId="232" formatCode="_(* #,##0_);_(* \(#,##0\);_(* &quot;-     &quot;_);_(@_)"/>
    <numFmt numFmtId="233" formatCode="0.0&quot; &quot;\ "/>
    <numFmt numFmtId="234" formatCode="_._.* #,##0.0_)_%;_._.* \(#,##0.0\)_%"/>
    <numFmt numFmtId="235" formatCode="_._.* #,##0.00_)_%;_._.* \(#,##0.00\)_%"/>
    <numFmt numFmtId="236" formatCode="_._.* #,##0.000_)_%;_._.* \(#,##0.000\)_%"/>
    <numFmt numFmtId="237" formatCode="_._.* #,##0.0000_)_%;_._.* \(#,##0.0000\)_%"/>
    <numFmt numFmtId="238" formatCode="#,##0;\(#,##0\)"/>
    <numFmt numFmtId="239" formatCode="0.0"/>
    <numFmt numFmtId="240" formatCode="#,##0.0,,_);\(#,##0.0,,\)"/>
    <numFmt numFmtId="241" formatCode="_(* #,###.0,_);_(* \(#,###.0,\);_(* &quot;—&quot;?_);_(@_)"/>
    <numFmt numFmtId="242" formatCode="_(* #,###.00,_);_(* \(#,###.00,\);_(* &quot;—&quot;??_);_(@_)"/>
    <numFmt numFmtId="243" formatCode="_(* #,###.0,,_);_(* \(#,###.0,,\);_(* &quot;—&quot;?_);_(@_)"/>
    <numFmt numFmtId="244" formatCode="0%;\(0%\)"/>
    <numFmt numFmtId="245" formatCode="#,##0.0_);[Red]\(#,##0.0\);\ \-\ "/>
    <numFmt numFmtId="246" formatCode="#,##0.0"/>
    <numFmt numFmtId="247" formatCode="&quot;$&quot;#,##0.00_);[Red]\(&quot;$&quot;#,##0.00\);&quot;--  &quot;;_(@_)"/>
    <numFmt numFmtId="248" formatCode="_-&quot;$&quot;* \(#,##0\);_-&quot;$&quot;* #,##0_);_-&quot;$&quot;* &quot;-     &quot;_-;_-@_-"/>
    <numFmt numFmtId="249" formatCode="_(&quot;$&quot;* #,##0_);_(&quot;$&quot;* \(#,##0\);_(&quot;$&quot;* &quot;-     &quot;_);_(@_)"/>
    <numFmt numFmtId="250" formatCode="\(\ \)"/>
    <numFmt numFmtId="251" formatCode="_._.&quot;$&quot;* #,##0.0_)_%;_._.&quot;$&quot;* \(#,##0.0\)_%"/>
    <numFmt numFmtId="252" formatCode="_._.&quot;$&quot;* #,##0.00_)_%;_._.&quot;$&quot;* \(#,##0.00\)_%"/>
    <numFmt numFmtId="253" formatCode="_._.&quot;$&quot;* #,##0.000_)_%;_._.&quot;$&quot;* \(#,##0.000\)_%"/>
    <numFmt numFmtId="254" formatCode="_._.&quot;$&quot;* #,##0.0000_)_%;_._.&quot;$&quot;* \(#,##0.0000\)_%"/>
    <numFmt numFmtId="255" formatCode="&quot;$&quot;#,##0.0_);[Red]\(&quot;$&quot;#,##0.0\)"/>
    <numFmt numFmtId="256" formatCode="_(&quot;$&quot;* #,###.0,_);_(&quot;$&quot;* \(#,###.0,\);_(&quot;$&quot;* &quot;—&quot;?_);_(@_)"/>
    <numFmt numFmtId="257" formatCode="&quot;$&quot;#,##0.00_)\ \ ;\(&quot;$&quot;#,##0.00\)\ \ "/>
    <numFmt numFmtId="258" formatCode="&quot;$&quot;#,##0.000_);&quot;$&quot;\(#,##0.000\)%"/>
    <numFmt numFmtId="259" formatCode="mm"/>
    <numFmt numFmtId="260" formatCode="#,##0.00\ \ ;\(#,##0.00\);"/>
    <numFmt numFmtId="261" formatCode="0.00000%"/>
    <numFmt numFmtId="262" formatCode="\ #,##0.000_);\(&quot;$&quot;#,##0.000\)"/>
    <numFmt numFmtId="263" formatCode="mm/dd/yy"/>
    <numFmt numFmtId="264" formatCode="#,##0.0_);\(#,##0.0\);&quot;-&quot;;@"/>
    <numFmt numFmtId="265" formatCode="mmm\-d\-yy"/>
    <numFmt numFmtId="266" formatCode="mmm\-d\-yyyy"/>
    <numFmt numFmtId="267" formatCode="mmm\-yyyy"/>
    <numFmt numFmtId="268" formatCode="ddd\ dd/mm/yy"/>
    <numFmt numFmtId="269" formatCode="_(* #,##0.0\x_);_(* \(#,##0.0\);_(* &quot;-&quot;??_);_(@_)"/>
    <numFmt numFmtId="270" formatCode="mmmm\ d\,\ yyyy"/>
    <numFmt numFmtId="271" formatCode="mmmm\ d"/>
    <numFmt numFmtId="272" formatCode="yyyy"/>
    <numFmt numFmtId="273" formatCode="#,##0.0;\(#,##0.0\)"/>
    <numFmt numFmtId="274" formatCode="_-* #,##0\ _D_M_-;\-* #,##0\ _D_M_-;_-* &quot;-&quot;\ _D_M_-;_-@_-"/>
    <numFmt numFmtId="275" formatCode="_-* #,##0.00\ _D_M_-;\-* #,##0.00\ _D_M_-;_-* &quot;-&quot;??\ _D_M_-;_-@_-"/>
    <numFmt numFmtId="276" formatCode="_(* #,##0.0000_);_(* \(#,##0.0000\);_(* &quot;-&quot;??_);_(@_)"/>
    <numFmt numFmtId="277" formatCode="#,##0&quot;?&quot;_);[Red]\(#,##0&quot;?&quot;\)"/>
    <numFmt numFmtId="278" formatCode="#,##0.00000000000;[Red]\-#,##0.00000000000"/>
    <numFmt numFmtId="279" formatCode="&quot;$&quot;\ #,##0;[Red]&quot;$&quot;\ \(#,##0\);&quot;$&quot;\ 0"/>
    <numFmt numFmtId="280" formatCode="&quot;$&quot;#,##0_);\(&quot;$&quot;#,##0\);\-\-_)"/>
    <numFmt numFmtId="281" formatCode="&quot;$&quot;#,##0.0_);\(&quot;$&quot;#,##0.0\);\-\-_)"/>
    <numFmt numFmtId="282" formatCode="&quot;$&quot;#,##0.00_);\(&quot;$&quot;#,##0.00\);\-\-_)"/>
    <numFmt numFmtId="283" formatCode="#,##0.0\ ;\(#,##0.0\)"/>
    <numFmt numFmtId="284" formatCode="0.00%;[Red]\(0.00%\)"/>
    <numFmt numFmtId="285" formatCode="[Blue]d/m/yyyy"/>
    <numFmt numFmtId="286" formatCode="ddd\ dd\-mmm\-yy"/>
    <numFmt numFmtId="287" formatCode="_([$€-2]* #,##0.00_);_([$€-2]* \(#,##0.00\);_([$€-2]* &quot;-&quot;??_)"/>
    <numFmt numFmtId="288" formatCode="&quot;E&quot;\ #,##0;[Red]&quot;E&quot;\ \(#,##0\);&quot;E&quot;\ 0"/>
    <numFmt numFmtId="289" formatCode="0&quot;%&quot;_);\(0&quot;%&quot;\)"/>
    <numFmt numFmtId="290" formatCode="0.0&quot;%&quot;_);\(0.0&quot;%&quot;\)"/>
    <numFmt numFmtId="291" formatCode="0.00&quot;%&quot;_);\(0.00&quot;%&quot;\)"/>
    <numFmt numFmtId="292" formatCode="_(&quot;$&quot;* #,##0,_);_(&quot;$&quot;* \(#,##0,\);_(&quot;$&quot;* &quot;-&quot;_);_(@_)"/>
    <numFmt numFmtId="293" formatCode="###0_);\(###0\)"/>
    <numFmt numFmtId="294" formatCode="0.0000"/>
    <numFmt numFmtId="295" formatCode="ddd\-dd\-mmm\-yy"/>
    <numFmt numFmtId="296" formatCode="0.00%_);[Red]\(0.00%\)"/>
    <numFmt numFmtId="297" formatCode="0.0_x"/>
    <numFmt numFmtId="298" formatCode="_(#,##0_);\(#,##0\)"/>
    <numFmt numFmtId="299" formatCode="&quot;$&quot;#,##0.0_)\ \ ;\(&quot;$&quot;#,##0.0\)\ \ "/>
    <numFmt numFmtId="300" formatCode="0.0\ \x\ \ \ \ ;&quot;NM      &quot;;\ 0.0\ \x\ \ \ \ "/>
    <numFmt numFmtId="301" formatCode="0.0%_)\ \ ;\(0.0%\)\ \ "/>
    <numFmt numFmtId="302" formatCode="#,##0.000;\(#,##0.000\)"/>
    <numFmt numFmtId="303" formatCode="0.0%;[Red]\(0.0%\);&quot;--  &quot;"/>
    <numFmt numFmtId="304" formatCode="_(* #,##0.0_);[Red]_(* \(#,##0.0\);&quot;nm &quot;"/>
    <numFmt numFmtId="305" formatCode="_ * #,##0_ ;_ * \-#,##0_ ;_ * &quot;-&quot;_ ;_ @_ "/>
    <numFmt numFmtId="306" formatCode="_ * #,##0.00_ ;_ * \-#,##0.00_ ;_ * &quot;-&quot;??_ ;_ @_ "/>
    <numFmt numFmtId="307" formatCode="_-* #,##0\ _F_-;\-* #,##0\ _F_-;_-* &quot;-&quot;\ _F_-;_-@_-"/>
    <numFmt numFmtId="308" formatCode="_-* #,##0.00\ &quot;F&quot;_-;\-* #,##0.00\ &quot;F&quot;_-;_-* &quot;-&quot;??\ &quot;F&quot;_-;_-@_-"/>
    <numFmt numFmtId="309" formatCode="_(* #,##0,,_);_(* \(#,##0,,\);_(* &quot;–&quot;?_);* _(@_)"/>
    <numFmt numFmtId="310" formatCode="#,##0.0,_);\(#,##0.0,\)"/>
    <numFmt numFmtId="311" formatCode="_(* #,##0.0,,_);_(* \(#,##0.0,,\);_(* &quot;-&quot;?_);_(@_)"/>
    <numFmt numFmtId="312" formatCode="_ &quot;S/&quot;* #,##0_ ;_ &quot;S/&quot;* \-#,##0_ ;_ &quot;S/&quot;* &quot;-&quot;_ ;_ @_ "/>
    <numFmt numFmtId="313" formatCode="_ &quot;S/&quot;* #,##0.00_ ;_ &quot;S/&quot;* \-#,##0.00_ ;_ &quot;S/&quot;* &quot;-&quot;??_ ;_ @_ "/>
    <numFmt numFmtId="314" formatCode="_-* #,##0\ &quot;F&quot;_-;\-* #,##0\ &quot;F&quot;_-;_-* &quot;-&quot;\ &quot;F&quot;_-;_-@_-"/>
    <numFmt numFmtId="315" formatCode="mmmm\ yyyy"/>
    <numFmt numFmtId="316" formatCode="_(0.0\x_);[Red]_(\ \(0.0\x\)"/>
    <numFmt numFmtId="317" formatCode="0.0&quot;x&quot;_);\(0.0&quot;x&quot;\)"/>
    <numFmt numFmtId="318" formatCode="0.00&quot;x&quot;_);\(0.00&quot;x&quot;\)"/>
    <numFmt numFmtId="319" formatCode="#,##0.0_);[Red]\(#,##0.0\);&quot;N/A &quot;"/>
    <numFmt numFmtId="320" formatCode="0.0_x_);\(0.0\)_x"/>
    <numFmt numFmtId="321" formatCode="0.00_x_);\(0.00\)_x"/>
    <numFmt numFmtId="322" formatCode="0_%_);\(0\)_%"/>
    <numFmt numFmtId="323" formatCode="0.0_%_);\(0.0\)_%"/>
    <numFmt numFmtId="324" formatCode="0.00_%_);\(0.00\)_%"/>
    <numFmt numFmtId="325" formatCode="#,##0.0_);[Red]\(#,##0.0\);&quot;--  &quot;"/>
    <numFmt numFmtId="326" formatCode="&quot;Rp&quot;\ #,##0_);\(&quot;Rp&quot;\ #,##0\)"/>
    <numFmt numFmtId="327" formatCode="#,##0.0_)\ \ ;[Red]\(#,##0.0\)\ \ "/>
    <numFmt numFmtId="328" formatCode="_(* #,##0.000000000000000_);_(* \(#,##0.000000000000000\);_(* &quot;-&quot;_);_(@_)"/>
    <numFmt numFmtId="329" formatCode="_(* #,##0.0000000000000000_);_(* \(#,##0.0000000000000000\);_(* &quot;-&quot;_);_(@_)"/>
    <numFmt numFmtId="330" formatCode="0_);[Red]\(0\)"/>
    <numFmt numFmtId="331" formatCode="_(* #,##0.0000000000_);_(* \(#,##0.0000000000\);_(* &quot;-&quot;_);_(@_)"/>
    <numFmt numFmtId="332" formatCode="_(* #,##0.0000000000000_);_(* \(#,##0.0000000000000\);_(* &quot;-&quot;_);_(@_)"/>
    <numFmt numFmtId="333" formatCode="_(* #,##0.00000000_);_(* \(#,##0.00000000\);_(* &quot;-&quot;_);_(@_)"/>
    <numFmt numFmtId="334" formatCode="_(* #,##0.0000000000000000000_);_(* \(#,##0.0000000000000000000\);_(* &quot;-&quot;_);_(@_)"/>
    <numFmt numFmtId="335" formatCode="#,##0.00&quot;x&quot;;[Red]\(#,##0.00&quot;x&quot;\)"/>
    <numFmt numFmtId="336" formatCode="#,##0.00_)&quot; &quot;;[Red]\(#,##0.00\)&quot; &quot;"/>
    <numFmt numFmtId="337" formatCode="0.0%&quot;NetPPE/sales&quot;"/>
    <numFmt numFmtId="338" formatCode="#,##0_);\(#,##0\);\-\-_)"/>
    <numFmt numFmtId="339" formatCode="#,##0.0_);\(#,##0.0\);\-\-_)"/>
    <numFmt numFmtId="340" formatCode="#,##0.00_);\(#,##0.00\);\-\-_)"/>
    <numFmt numFmtId="341" formatCode="#,##0.00;\-#,##0.00"/>
    <numFmt numFmtId="342" formatCode="0.000000_);\(0.000000\)"/>
    <numFmt numFmtId="343" formatCode="0.0%&quot;NWI/Sls&quot;"/>
    <numFmt numFmtId="344" formatCode="#,##0.000000"/>
    <numFmt numFmtId="345" formatCode="0;;"/>
    <numFmt numFmtId="346" formatCode="0.0%;\(0.0%\)"/>
    <numFmt numFmtId="347" formatCode="_(0_)%;\(0\)%"/>
    <numFmt numFmtId="348" formatCode="_._._(* 0_)%;_._.* \(0\)%"/>
    <numFmt numFmtId="349" formatCode="_(* #,##0%_);_(* \(#,##0%\);_(* &quot;-&quot;_);_(@_)"/>
    <numFmt numFmtId="350" formatCode="0%_);\(0%\)"/>
    <numFmt numFmtId="351" formatCode="_-* #,##0&quot;RUB&quot;_-;\-* #,##0&quot;RUB&quot;_-;_-* &quot;-&quot;&quot;RUB&quot;_-;_-@_-"/>
    <numFmt numFmtId="352" formatCode="0.0%;[Red]\(0.0%\)"/>
    <numFmt numFmtId="353" formatCode="#,##0.0\%_);\(#,##0.0\%\);#,##0.0\%_);@_)"/>
    <numFmt numFmtId="354" formatCode="_(* #,##0.0%_);_(* \(#,##0.0%\);_(* &quot;-&quot;??_);_(@_)"/>
    <numFmt numFmtId="355" formatCode="_(* #.00%_);_(* \(#.00%\);_(* &quot;—&quot;_%_);_(@_)"/>
    <numFmt numFmtId="356" formatCode="&quot;Printed: &quot;d\ mmm\ yyyy"/>
    <numFmt numFmtId="357" formatCode="_-&quot;£&quot;* #,##0.00_-;\-&quot;£&quot;* #,##0.00_-;_-&quot;£&quot;* &quot;-&quot;??_-;_-@_-"/>
    <numFmt numFmtId="358" formatCode="#,##0,,_);\(#,##0,,\)"/>
    <numFmt numFmtId="359" formatCode="0_);\(0\)"/>
    <numFmt numFmtId="360" formatCode="m/d/yyyy;@"/>
  </numFmts>
  <fonts count="271">
    <font>
      <sz val="11"/>
      <color theme="1"/>
      <name val="Calibri"/>
      <family val="2"/>
      <scheme val="minor"/>
    </font>
    <font>
      <sz val="11"/>
      <color indexed="8"/>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sz val="10"/>
      <name val="Arial"/>
      <family val="2"/>
    </font>
    <font>
      <sz val="10"/>
      <name val="Helv"/>
      <charset val="204"/>
    </font>
    <font>
      <sz val="10"/>
      <name val="바탕체"/>
      <family val="1"/>
      <charset val="129"/>
    </font>
    <font>
      <b/>
      <sz val="10"/>
      <color indexed="8"/>
      <name val="Times New Roman"/>
      <family val="1"/>
    </font>
    <font>
      <sz val="11"/>
      <name val="Calibri"/>
      <family val="2"/>
    </font>
    <font>
      <b/>
      <sz val="12"/>
      <color indexed="8"/>
      <name val="Calibri"/>
      <family val="2"/>
    </font>
    <font>
      <b/>
      <sz val="14"/>
      <color indexed="8"/>
      <name val="Calibri"/>
      <family val="2"/>
    </font>
    <font>
      <sz val="12"/>
      <name val="Times New Roman"/>
      <family val="1"/>
    </font>
    <font>
      <sz val="10"/>
      <name val="Times New Roman"/>
      <family val="1"/>
    </font>
    <font>
      <sz val="10"/>
      <color indexed="8"/>
      <name val="MS Sans Serif"/>
      <family val="2"/>
    </font>
    <font>
      <b/>
      <sz val="10"/>
      <name val="MS Sans Serif"/>
      <family val="2"/>
    </font>
    <font>
      <sz val="10"/>
      <name val="GillSans"/>
      <family val="2"/>
    </font>
    <font>
      <sz val="8"/>
      <color indexed="49"/>
      <name val="Times New Roman"/>
      <family val="1"/>
    </font>
    <font>
      <sz val="10"/>
      <name val="Helvetica"/>
      <family val="2"/>
    </font>
    <font>
      <sz val="11"/>
      <color indexed="8"/>
      <name val="MS P????"/>
      <family val="3"/>
    </font>
    <font>
      <sz val="11"/>
      <name val="Times New Roman"/>
      <family val="1"/>
    </font>
    <font>
      <u/>
      <sz val="8.4"/>
      <color indexed="12"/>
      <name val="Arial"/>
      <family val="2"/>
    </font>
    <font>
      <sz val="11"/>
      <name val="MS P????"/>
      <family val="3"/>
      <charset val="128"/>
    </font>
    <font>
      <b/>
      <u/>
      <sz val="10"/>
      <name val="Courier"/>
      <family val="3"/>
    </font>
    <font>
      <sz val="10"/>
      <name val="Helv"/>
      <family val="2"/>
    </font>
    <font>
      <sz val="10"/>
      <name val="Helv"/>
    </font>
    <font>
      <sz val="10"/>
      <name val="MS Sans Serif"/>
      <family val="2"/>
    </font>
    <font>
      <sz val="10"/>
      <name val="Courier"/>
      <family val="3"/>
    </font>
    <font>
      <sz val="8"/>
      <color indexed="8"/>
      <name val="Arial"/>
      <family val="2"/>
    </font>
    <font>
      <sz val="8"/>
      <name val="Tahoma"/>
      <family val="2"/>
    </font>
    <font>
      <b/>
      <sz val="10"/>
      <name val="Arial"/>
      <family val="2"/>
    </font>
    <font>
      <sz val="9"/>
      <name val="ＭＳ 明朝"/>
      <family val="1"/>
      <charset val="128"/>
    </font>
    <font>
      <b/>
      <sz val="22"/>
      <color indexed="18"/>
      <name val="Arial"/>
      <family val="2"/>
    </font>
    <font>
      <sz val="10"/>
      <color indexed="8"/>
      <name val="Arial"/>
      <family val="2"/>
    </font>
    <font>
      <sz val="9"/>
      <color indexed="8"/>
      <name val="Arial"/>
      <family val="2"/>
    </font>
    <font>
      <b/>
      <sz val="14"/>
      <color indexed="18"/>
      <name val="Arial"/>
      <family val="2"/>
    </font>
    <font>
      <b/>
      <sz val="10"/>
      <color indexed="18"/>
      <name val="Arial"/>
      <family val="2"/>
    </font>
    <font>
      <b/>
      <u val="singleAccounting"/>
      <sz val="10"/>
      <color indexed="18"/>
      <name val="Arial"/>
      <family val="2"/>
    </font>
    <font>
      <b/>
      <sz val="10"/>
      <name val="Trebuchet MS"/>
      <family val="2"/>
    </font>
    <font>
      <sz val="8"/>
      <name val="Arial"/>
      <family val="2"/>
    </font>
    <font>
      <sz val="10"/>
      <color indexed="10"/>
      <name val="Arial"/>
      <family val="2"/>
    </font>
    <font>
      <b/>
      <sz val="9"/>
      <color indexed="9"/>
      <name val="Trebuchet MS"/>
      <family val="2"/>
    </font>
    <font>
      <sz val="9"/>
      <color indexed="8"/>
      <name val="Trebuchet MS"/>
      <family val="2"/>
    </font>
    <font>
      <sz val="14"/>
      <name val="Tms Rmn"/>
    </font>
    <font>
      <i/>
      <sz val="8"/>
      <color indexed="12"/>
      <name val="Times New Roman"/>
      <family val="1"/>
    </font>
    <font>
      <sz val="12"/>
      <name val="Arial MT"/>
    </font>
    <font>
      <sz val="12"/>
      <name val="Helv"/>
    </font>
    <font>
      <sz val="10"/>
      <name val="Univers (WN)"/>
      <family val="2"/>
    </font>
    <font>
      <sz val="8"/>
      <name val="Arial Narrow"/>
      <family val="2"/>
    </font>
    <font>
      <b/>
      <sz val="8"/>
      <name val="Arial"/>
      <family val="2"/>
    </font>
    <font>
      <sz val="10"/>
      <name val="Geneva"/>
      <family val="2"/>
    </font>
    <font>
      <sz val="8"/>
      <name val="Times New Roman"/>
      <family val="1"/>
    </font>
    <font>
      <sz val="8"/>
      <color indexed="45"/>
      <name val="Trebuchet MS"/>
      <family val="2"/>
    </font>
    <font>
      <sz val="9"/>
      <name val="Times New Roman"/>
      <family val="1"/>
    </font>
    <font>
      <b/>
      <i/>
      <sz val="10"/>
      <name val="Arial"/>
      <family val="2"/>
    </font>
    <font>
      <b/>
      <sz val="8"/>
      <color indexed="8"/>
      <name val="Arial"/>
      <family val="2"/>
    </font>
    <font>
      <sz val="8"/>
      <color indexed="12"/>
      <name val="Tms Rmn"/>
    </font>
    <font>
      <b/>
      <sz val="8"/>
      <color indexed="12"/>
      <name val="Arial"/>
      <family val="2"/>
    </font>
    <font>
      <sz val="12"/>
      <name val="Tms Rmn"/>
    </font>
    <font>
      <sz val="24"/>
      <name val="Helv"/>
    </font>
    <font>
      <b/>
      <sz val="12"/>
      <name val="Times New Roman"/>
      <family val="1"/>
    </font>
    <font>
      <b/>
      <u/>
      <sz val="8"/>
      <name val="CG Times (WN)"/>
    </font>
    <font>
      <b/>
      <sz val="10"/>
      <name val="Arial Narrow"/>
      <family val="2"/>
    </font>
    <font>
      <sz val="8"/>
      <name val="CG Times (E1)"/>
    </font>
    <font>
      <sz val="10"/>
      <name val="Trebuchet MS"/>
      <family val="2"/>
    </font>
    <font>
      <sz val="9"/>
      <name val="Trebuchet MS"/>
      <family val="2"/>
    </font>
    <font>
      <sz val="10"/>
      <name val="Arial MT"/>
    </font>
    <font>
      <b/>
      <i/>
      <sz val="12"/>
      <name val="Times New Roman"/>
      <family val="1"/>
    </font>
    <font>
      <i/>
      <sz val="8"/>
      <color indexed="12"/>
      <name val="Arial"/>
      <family val="2"/>
    </font>
    <font>
      <sz val="10"/>
      <color indexed="9"/>
      <name val="Helv"/>
    </font>
    <font>
      <b/>
      <i/>
      <sz val="14"/>
      <name val="Arial"/>
      <family val="2"/>
    </font>
    <font>
      <b/>
      <sz val="14"/>
      <name val="Arial"/>
      <family val="2"/>
    </font>
    <font>
      <b/>
      <sz val="24"/>
      <name val="Arial Narrow"/>
      <family val="2"/>
    </font>
    <font>
      <b/>
      <i/>
      <sz val="12"/>
      <name val="Arial"/>
      <family val="2"/>
    </font>
    <font>
      <b/>
      <sz val="12"/>
      <name val="Arial"/>
      <family val="2"/>
    </font>
    <font>
      <i/>
      <sz val="12"/>
      <name val="Arial"/>
      <family val="2"/>
    </font>
    <font>
      <sz val="12"/>
      <name val="Arial"/>
      <family val="2"/>
    </font>
    <font>
      <i/>
      <sz val="10"/>
      <name val="Arial"/>
      <family val="2"/>
    </font>
    <font>
      <sz val="12"/>
      <color indexed="18"/>
      <name val="Times New Roman"/>
      <family val="1"/>
    </font>
    <font>
      <i/>
      <sz val="10"/>
      <color indexed="18"/>
      <name val="Arial"/>
      <family val="2"/>
    </font>
    <font>
      <sz val="10"/>
      <color indexed="18"/>
      <name val="Arial"/>
      <family val="2"/>
    </font>
    <font>
      <i/>
      <sz val="9"/>
      <color indexed="18"/>
      <name val="Arial"/>
      <family val="2"/>
    </font>
    <font>
      <sz val="9"/>
      <color indexed="18"/>
      <name val="Arial"/>
      <family val="2"/>
    </font>
    <font>
      <sz val="9"/>
      <color indexed="8"/>
      <name val="Tahoma"/>
      <family val="2"/>
    </font>
    <font>
      <b/>
      <sz val="8"/>
      <name val="Times New Roman"/>
      <family val="1"/>
    </font>
    <font>
      <sz val="8"/>
      <name val="Tms Rmn"/>
    </font>
    <font>
      <sz val="10"/>
      <color indexed="18"/>
      <name val="Times New Roman"/>
      <family val="1"/>
    </font>
    <font>
      <sz val="9"/>
      <name val="Arial Narrow"/>
      <family val="2"/>
    </font>
    <font>
      <b/>
      <i/>
      <sz val="8"/>
      <name val="Arial"/>
      <family val="2"/>
    </font>
    <font>
      <b/>
      <sz val="9"/>
      <color indexed="12"/>
      <name val="Arial"/>
      <family val="2"/>
    </font>
    <font>
      <b/>
      <sz val="8"/>
      <name val="Book Antiqua"/>
      <family val="1"/>
    </font>
    <font>
      <sz val="10"/>
      <color indexed="12"/>
      <name val="Times New Roman"/>
      <family val="1"/>
    </font>
    <font>
      <sz val="10"/>
      <color indexed="11"/>
      <name val="Times New Roman"/>
      <family val="1"/>
    </font>
    <font>
      <sz val="10"/>
      <color indexed="10"/>
      <name val="Times New Roman"/>
      <family val="1"/>
    </font>
    <font>
      <b/>
      <i/>
      <u val="singleAccounting"/>
      <sz val="10"/>
      <color indexed="12"/>
      <name val="Tahoma"/>
      <family val="2"/>
    </font>
    <font>
      <sz val="11"/>
      <name val="Tms Rmn"/>
    </font>
    <font>
      <b/>
      <i/>
      <sz val="8"/>
      <color indexed="19"/>
      <name val="Arial"/>
      <family val="2"/>
    </font>
    <font>
      <u val="singleAccounting"/>
      <sz val="10"/>
      <name val="Times New Roman"/>
      <family val="1"/>
    </font>
    <font>
      <sz val="8"/>
      <name val="Palatino"/>
      <family val="1"/>
    </font>
    <font>
      <sz val="10"/>
      <color indexed="8"/>
      <name val="Arial"/>
      <family val="2"/>
    </font>
    <font>
      <b/>
      <sz val="12"/>
      <name val="Geneva"/>
      <family val="2"/>
    </font>
    <font>
      <sz val="10"/>
      <name val="BERNHARD"/>
    </font>
    <font>
      <sz val="10"/>
      <color indexed="24"/>
      <name val="Arial"/>
      <family val="2"/>
    </font>
    <font>
      <sz val="8"/>
      <color indexed="16"/>
      <name val="MS Sans Serif"/>
      <family val="2"/>
    </font>
    <font>
      <sz val="24"/>
      <name val="MS Sans Serif"/>
      <family val="2"/>
    </font>
    <font>
      <b/>
      <sz val="13"/>
      <name val="Arial"/>
      <family val="2"/>
    </font>
    <font>
      <b/>
      <sz val="11"/>
      <name val="Times New Roman"/>
      <family val="1"/>
    </font>
    <font>
      <sz val="10"/>
      <name val="MS Serif"/>
      <family val="1"/>
    </font>
    <font>
      <sz val="9"/>
      <color indexed="8"/>
      <name val="Helv"/>
    </font>
    <font>
      <b/>
      <sz val="10"/>
      <color indexed="8"/>
      <name val="Helv"/>
    </font>
    <font>
      <sz val="10"/>
      <name val="France"/>
    </font>
    <font>
      <b/>
      <sz val="8"/>
      <name val="Helv"/>
    </font>
    <font>
      <sz val="10"/>
      <name val="TimesNewRomanPS"/>
    </font>
    <font>
      <sz val="11"/>
      <color indexed="12"/>
      <name val="Book Antiqua"/>
      <family val="1"/>
    </font>
    <font>
      <b/>
      <sz val="14"/>
      <name val="Tms Rmn"/>
    </font>
    <font>
      <b/>
      <sz val="8"/>
      <color indexed="21"/>
      <name val="Arial"/>
      <family val="2"/>
    </font>
    <font>
      <b/>
      <u/>
      <sz val="9"/>
      <color indexed="21"/>
      <name val="Arial"/>
      <family val="2"/>
    </font>
    <font>
      <i/>
      <sz val="8"/>
      <color indexed="21"/>
      <name val="Arial"/>
      <family val="2"/>
    </font>
    <font>
      <sz val="8"/>
      <color indexed="12"/>
      <name val="Arial"/>
      <family val="2"/>
    </font>
    <font>
      <b/>
      <u/>
      <sz val="8"/>
      <color indexed="8"/>
      <name val="Times New Roman"/>
      <family val="1"/>
    </font>
    <font>
      <i/>
      <sz val="8"/>
      <name val="Arial"/>
      <family val="2"/>
    </font>
    <font>
      <sz val="1"/>
      <color indexed="8"/>
      <name val="Courier"/>
      <family val="3"/>
    </font>
    <font>
      <b/>
      <sz val="10"/>
      <name val="Tahoma"/>
      <family val="2"/>
    </font>
    <font>
      <sz val="10"/>
      <color indexed="48"/>
      <name val="Arial"/>
      <family val="2"/>
    </font>
    <font>
      <sz val="9"/>
      <color indexed="12"/>
      <name val="Times New Roman"/>
      <family val="1"/>
    </font>
    <font>
      <sz val="9"/>
      <name val="Arial"/>
      <family val="2"/>
    </font>
    <font>
      <i/>
      <sz val="12"/>
      <name val="Helv"/>
    </font>
    <font>
      <b/>
      <sz val="1"/>
      <color indexed="8"/>
      <name val="Courier"/>
      <family val="3"/>
    </font>
    <font>
      <sz val="10"/>
      <color indexed="16"/>
      <name val="MS Serif"/>
      <family val="1"/>
    </font>
    <font>
      <b/>
      <sz val="8"/>
      <color indexed="9"/>
      <name val="Times New Roman"/>
      <family val="1"/>
    </font>
    <font>
      <sz val="10"/>
      <color indexed="12"/>
      <name val="Arial"/>
      <family val="2"/>
    </font>
    <font>
      <sz val="10"/>
      <color indexed="16"/>
      <name val="Arial"/>
      <family val="2"/>
    </font>
    <font>
      <sz val="10"/>
      <color indexed="22"/>
      <name val="Arial"/>
      <family val="2"/>
    </font>
    <font>
      <sz val="8"/>
      <color indexed="18"/>
      <name val="Arial"/>
      <family val="2"/>
    </font>
    <font>
      <b/>
      <sz val="12"/>
      <color indexed="10"/>
      <name val="Tms Rmn"/>
    </font>
    <font>
      <sz val="8"/>
      <color indexed="16"/>
      <name val="Helv"/>
    </font>
    <font>
      <u/>
      <sz val="12"/>
      <color indexed="36"/>
      <name val="Arial"/>
      <family val="2"/>
    </font>
    <font>
      <sz val="7"/>
      <name val="Arial"/>
      <family val="2"/>
    </font>
    <font>
      <sz val="8"/>
      <name val="Helv"/>
    </font>
    <font>
      <sz val="8"/>
      <color indexed="8"/>
      <name val="Helvetica"/>
      <family val="2"/>
    </font>
    <font>
      <b/>
      <i/>
      <sz val="8"/>
      <color indexed="23"/>
      <name val="Arial"/>
      <family val="2"/>
    </font>
    <font>
      <b/>
      <sz val="8"/>
      <color indexed="17"/>
      <name val="Arial"/>
      <family val="2"/>
    </font>
    <font>
      <sz val="8"/>
      <color indexed="22"/>
      <name val="Arial"/>
      <family val="2"/>
    </font>
    <font>
      <sz val="8"/>
      <color indexed="17"/>
      <name val="Times New Roman"/>
      <family val="1"/>
    </font>
    <font>
      <sz val="9"/>
      <color indexed="18"/>
      <name val="Tahoma"/>
      <family val="2"/>
    </font>
    <font>
      <b/>
      <sz val="16"/>
      <name val="Times New Roman"/>
      <family val="1"/>
    </font>
    <font>
      <b/>
      <u/>
      <sz val="11"/>
      <color indexed="37"/>
      <name val="Arial"/>
      <family val="2"/>
    </font>
    <font>
      <b/>
      <sz val="8"/>
      <name val="Palatino"/>
      <family val="1"/>
    </font>
    <font>
      <b/>
      <sz val="8"/>
      <name val="MS Sans Serif"/>
      <family val="2"/>
    </font>
    <font>
      <b/>
      <u/>
      <sz val="18"/>
      <name val="Arial"/>
      <family val="2"/>
    </font>
    <font>
      <b/>
      <sz val="10"/>
      <name val="Helv"/>
    </font>
    <font>
      <i/>
      <u/>
      <sz val="9"/>
      <color indexed="12"/>
      <name val="Times New Roman"/>
      <family val="1"/>
    </font>
    <font>
      <u/>
      <sz val="12"/>
      <color indexed="12"/>
      <name val="Arial"/>
      <family val="2"/>
    </font>
    <font>
      <sz val="10"/>
      <color indexed="17"/>
      <name val="Helvetica"/>
      <family val="2"/>
    </font>
    <font>
      <b/>
      <sz val="10"/>
      <color indexed="8"/>
      <name val="Geneva"/>
      <family val="2"/>
    </font>
    <font>
      <sz val="10"/>
      <color indexed="12"/>
      <name val="Geneva"/>
      <family val="2"/>
    </font>
    <font>
      <sz val="8"/>
      <color indexed="39"/>
      <name val="Arial"/>
      <family val="2"/>
    </font>
    <font>
      <sz val="8"/>
      <color indexed="12"/>
      <name val="Palatino"/>
      <family val="1"/>
    </font>
    <font>
      <i/>
      <sz val="8"/>
      <name val="Times New Roman"/>
      <family val="1"/>
    </font>
    <font>
      <u/>
      <sz val="10"/>
      <color indexed="12"/>
      <name val="Arial"/>
      <family val="2"/>
    </font>
    <font>
      <u/>
      <sz val="7.5"/>
      <color indexed="36"/>
      <name val="Arial"/>
      <family val="2"/>
    </font>
    <font>
      <b/>
      <sz val="10"/>
      <name val="Palatino"/>
      <family val="1"/>
    </font>
    <font>
      <sz val="9"/>
      <color indexed="12"/>
      <name val="Arial"/>
      <family val="2"/>
    </font>
    <font>
      <sz val="12"/>
      <color indexed="9"/>
      <name val="Helv"/>
    </font>
    <font>
      <sz val="9"/>
      <color indexed="17"/>
      <name val="Tahoma"/>
      <family val="2"/>
    </font>
    <font>
      <sz val="9"/>
      <color indexed="20"/>
      <name val="Tahoma"/>
      <family val="2"/>
    </font>
    <font>
      <sz val="12"/>
      <color indexed="14"/>
      <name val="Arial"/>
      <family val="2"/>
    </font>
    <font>
      <sz val="8"/>
      <color indexed="18"/>
      <name val="Times New Roman"/>
      <family val="1"/>
    </font>
    <font>
      <sz val="10"/>
      <name val="Tahoma"/>
      <family val="2"/>
    </font>
    <font>
      <sz val="9"/>
      <color indexed="10"/>
      <name val="Arial Narrow"/>
      <family val="2"/>
    </font>
    <font>
      <sz val="10"/>
      <color indexed="17"/>
      <name val="Arial"/>
      <family val="2"/>
    </font>
    <font>
      <sz val="7"/>
      <name val="Small Fonts"/>
      <family val="2"/>
    </font>
    <font>
      <sz val="11"/>
      <color indexed="8"/>
      <name val="Calibri"/>
      <family val="2"/>
    </font>
    <font>
      <b/>
      <sz val="10"/>
      <name val="Helvetica"/>
      <family val="2"/>
    </font>
    <font>
      <sz val="8"/>
      <name val="Helvetica"/>
      <family val="2"/>
    </font>
    <font>
      <sz val="12"/>
      <color indexed="8"/>
      <name val="Tms Rmn"/>
    </font>
    <font>
      <sz val="12"/>
      <color indexed="48"/>
      <name val="Times New Roman"/>
      <family val="1"/>
    </font>
    <font>
      <sz val="6"/>
      <name val="Courier New"/>
      <family val="3"/>
    </font>
    <font>
      <sz val="10"/>
      <name val="Garamond"/>
      <family val="1"/>
    </font>
    <font>
      <sz val="8"/>
      <name val="Book Antiqua"/>
      <family val="1"/>
    </font>
    <font>
      <sz val="11"/>
      <name val="‚l‚r –¾’©"/>
      <charset val="128"/>
    </font>
    <font>
      <b/>
      <sz val="13.5"/>
      <name val="MS Sans Serif"/>
      <family val="2"/>
    </font>
    <font>
      <b/>
      <i/>
      <sz val="10"/>
      <color indexed="8"/>
      <name val="Arial"/>
      <family val="2"/>
    </font>
    <font>
      <b/>
      <sz val="10"/>
      <color indexed="9"/>
      <name val="Arial"/>
      <family val="2"/>
    </font>
    <font>
      <sz val="10"/>
      <color indexed="14"/>
      <name val="Geneva"/>
      <family val="2"/>
    </font>
    <font>
      <i/>
      <sz val="8"/>
      <color indexed="8"/>
      <name val="Helv"/>
      <family val="2"/>
    </font>
    <font>
      <b/>
      <sz val="10"/>
      <color indexed="17"/>
      <name val="Arial"/>
      <family val="2"/>
    </font>
    <font>
      <b/>
      <sz val="10"/>
      <color indexed="13"/>
      <name val="Arial"/>
      <family val="2"/>
    </font>
    <font>
      <b/>
      <sz val="26"/>
      <name val="Times New Roman"/>
      <family val="1"/>
    </font>
    <font>
      <b/>
      <sz val="18"/>
      <name val="Times New Roman"/>
      <family val="1"/>
    </font>
    <font>
      <b/>
      <sz val="14"/>
      <name val="Geneva"/>
      <family val="2"/>
    </font>
    <font>
      <sz val="12"/>
      <color indexed="8"/>
      <name val="Arial"/>
      <family val="2"/>
    </font>
    <font>
      <b/>
      <sz val="10"/>
      <name val="Times New Roman"/>
      <family val="1"/>
    </font>
    <font>
      <b/>
      <sz val="8"/>
      <color indexed="10"/>
      <name val="Arial"/>
      <family val="2"/>
    </font>
    <font>
      <sz val="8"/>
      <name val="Wingdings"/>
      <charset val="2"/>
    </font>
    <font>
      <sz val="8"/>
      <name val="MS Sans Serif"/>
      <family val="2"/>
    </font>
    <font>
      <b/>
      <i/>
      <u/>
      <sz val="12"/>
      <name val="Arial"/>
      <family val="2"/>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9"/>
      <name val="Arial"/>
      <family val="2"/>
    </font>
    <font>
      <sz val="7"/>
      <name val="Times New Roman"/>
      <family val="1"/>
    </font>
    <font>
      <b/>
      <sz val="8"/>
      <name val="CG Times (E1)"/>
    </font>
    <font>
      <b/>
      <u/>
      <sz val="9"/>
      <name val="Arial"/>
      <family val="2"/>
    </font>
    <font>
      <b/>
      <sz val="10"/>
      <name val="CG Times (WN)"/>
    </font>
    <font>
      <b/>
      <sz val="7"/>
      <name val="Arial"/>
      <family val="2"/>
    </font>
    <font>
      <b/>
      <sz val="8"/>
      <name val="CG Times (WN)"/>
    </font>
    <font>
      <sz val="10"/>
      <color indexed="8"/>
      <name val="Geneva"/>
      <family val="2"/>
    </font>
    <font>
      <i/>
      <sz val="11"/>
      <color indexed="8"/>
      <name val="Calibri"/>
      <family val="2"/>
    </font>
    <font>
      <b/>
      <u/>
      <sz val="11"/>
      <name val="Calibri"/>
      <family val="2"/>
    </font>
    <font>
      <i/>
      <sz val="11"/>
      <name val="Calibri"/>
      <family val="2"/>
    </font>
    <font>
      <b/>
      <sz val="11"/>
      <name val="Calibri"/>
      <family val="2"/>
    </font>
    <font>
      <b/>
      <u/>
      <sz val="11"/>
      <color indexed="8"/>
      <name val="Calibri"/>
      <family val="2"/>
    </font>
    <font>
      <b/>
      <sz val="11"/>
      <name val="Calibri"/>
      <family val="2"/>
    </font>
    <font>
      <sz val="12"/>
      <color indexed="8"/>
      <name val="Calibri"/>
      <family val="2"/>
    </font>
    <font>
      <b/>
      <i/>
      <sz val="11"/>
      <name val="Calibri"/>
      <family val="2"/>
    </font>
    <font>
      <b/>
      <i/>
      <sz val="11"/>
      <color indexed="8"/>
      <name val="Calibri"/>
      <family val="2"/>
    </font>
    <font>
      <b/>
      <sz val="11"/>
      <color indexed="62"/>
      <name val="Calibri"/>
      <family val="2"/>
    </font>
    <font>
      <i/>
      <sz val="11"/>
      <color indexed="62"/>
      <name val="Calibri"/>
      <family val="2"/>
    </font>
    <font>
      <b/>
      <sz val="12"/>
      <name val="Calibri"/>
      <family val="2"/>
    </font>
    <font>
      <sz val="10"/>
      <name val="Calibri"/>
      <family val="2"/>
    </font>
    <font>
      <b/>
      <sz val="12"/>
      <color indexed="9"/>
      <name val="Calibri"/>
      <family val="2"/>
    </font>
    <font>
      <b/>
      <u/>
      <sz val="12"/>
      <name val="Calibri"/>
      <family val="2"/>
    </font>
    <font>
      <sz val="12"/>
      <name val="Calibri"/>
      <family val="2"/>
    </font>
    <font>
      <i/>
      <sz val="12"/>
      <name val="Calibri"/>
      <family val="2"/>
    </font>
    <font>
      <strike/>
      <sz val="11"/>
      <name val="Calibri"/>
      <family val="2"/>
    </font>
    <font>
      <b/>
      <u/>
      <sz val="11"/>
      <name val="Calibri"/>
      <family val="2"/>
    </font>
    <font>
      <sz val="11"/>
      <name val="Calibri"/>
      <family val="2"/>
    </font>
    <font>
      <sz val="9"/>
      <name val="Calibri"/>
      <family val="2"/>
    </font>
    <font>
      <sz val="11"/>
      <color indexed="8"/>
      <name val="Calibri"/>
      <family val="2"/>
    </font>
    <font>
      <u/>
      <sz val="11"/>
      <color indexed="8"/>
      <name val="Calibri"/>
      <family val="2"/>
    </font>
    <font>
      <b/>
      <sz val="16"/>
      <name val="Calibri"/>
      <family val="2"/>
    </font>
    <font>
      <b/>
      <sz val="10"/>
      <name val="Calibri"/>
      <family val="2"/>
    </font>
    <font>
      <b/>
      <sz val="13"/>
      <name val="Calibri"/>
      <family val="2"/>
    </font>
    <font>
      <b/>
      <u/>
      <sz val="11"/>
      <color indexed="8"/>
      <name val="Calibri"/>
      <family val="2"/>
    </font>
    <font>
      <b/>
      <u/>
      <sz val="11"/>
      <color indexed="18"/>
      <name val="Calibri"/>
      <family val="2"/>
    </font>
    <font>
      <b/>
      <sz val="9"/>
      <name val="Calibri"/>
      <family val="2"/>
    </font>
    <font>
      <sz val="12"/>
      <color indexed="8"/>
      <name val="Calibri"/>
      <family val="2"/>
    </font>
    <font>
      <b/>
      <sz val="11"/>
      <color indexed="8"/>
      <name val="Calibri"/>
      <family val="2"/>
    </font>
    <font>
      <sz val="14"/>
      <color indexed="8"/>
      <name val="Calibri"/>
      <family val="2"/>
    </font>
    <font>
      <sz val="10"/>
      <color indexed="8"/>
      <name val="Calibri"/>
      <family val="2"/>
    </font>
    <font>
      <b/>
      <sz val="12"/>
      <name val="Calibri"/>
      <family val="2"/>
    </font>
    <font>
      <b/>
      <sz val="13"/>
      <name val="Calibri"/>
      <family val="2"/>
    </font>
    <font>
      <b/>
      <u/>
      <sz val="13"/>
      <name val="Calibri"/>
      <family val="2"/>
    </font>
    <font>
      <b/>
      <sz val="14"/>
      <name val="Calibri"/>
      <family val="2"/>
    </font>
    <font>
      <b/>
      <sz val="14"/>
      <color indexed="9"/>
      <name val="Calibri"/>
      <family val="2"/>
    </font>
    <font>
      <b/>
      <i/>
      <sz val="11"/>
      <name val="Calibri"/>
      <family val="2"/>
    </font>
    <font>
      <u/>
      <sz val="11"/>
      <name val="Calibri"/>
      <family val="2"/>
    </font>
    <font>
      <sz val="11"/>
      <color indexed="12"/>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85">
    <fill>
      <patternFill patternType="none"/>
    </fill>
    <fill>
      <patternFill patternType="gray125"/>
    </fill>
    <fill>
      <patternFill patternType="solid">
        <fgColor indexed="26"/>
        <bgColor indexed="64"/>
      </patternFill>
    </fill>
    <fill>
      <patternFill patternType="solid">
        <fgColor indexed="43"/>
      </patternFill>
    </fill>
    <fill>
      <patternFill patternType="solid">
        <fgColor indexed="18"/>
        <bgColor indexed="64"/>
      </patternFill>
    </fill>
    <fill>
      <patternFill patternType="solid">
        <fgColor indexed="22"/>
        <bgColor indexed="64"/>
      </patternFill>
    </fill>
    <fill>
      <patternFill patternType="solid">
        <fgColor indexed="9"/>
        <bgColor indexed="64"/>
      </patternFill>
    </fill>
    <fill>
      <patternFill patternType="solid">
        <fgColor indexed="10"/>
      </patternFill>
    </fill>
    <fill>
      <patternFill patternType="solid">
        <fgColor indexed="44"/>
        <bgColor indexed="64"/>
      </patternFill>
    </fill>
    <fill>
      <patternFill patternType="mediumGray">
        <fgColor indexed="17"/>
      </patternFill>
    </fill>
    <fill>
      <patternFill patternType="solid">
        <fgColor indexed="43"/>
        <bgColor indexed="64"/>
      </patternFill>
    </fill>
    <fill>
      <patternFill patternType="solid">
        <fgColor indexed="12"/>
      </patternFill>
    </fill>
    <fill>
      <patternFill patternType="solid">
        <fgColor indexed="13"/>
      </patternFill>
    </fill>
    <fill>
      <patternFill patternType="solid">
        <fgColor indexed="23"/>
        <bgColor indexed="64"/>
      </patternFill>
    </fill>
    <fill>
      <patternFill patternType="solid">
        <fgColor indexed="40"/>
        <bgColor indexed="64"/>
      </patternFill>
    </fill>
    <fill>
      <patternFill patternType="solid">
        <fgColor indexed="22"/>
      </patternFill>
    </fill>
    <fill>
      <patternFill patternType="solid">
        <fgColor indexed="49"/>
        <bgColor indexed="64"/>
      </patternFill>
    </fill>
    <fill>
      <patternFill patternType="mediumGray">
        <fgColor indexed="22"/>
      </patternFill>
    </fill>
    <fill>
      <patternFill patternType="solid">
        <fgColor indexed="15"/>
        <bgColor indexed="64"/>
      </patternFill>
    </fill>
    <fill>
      <patternFill patternType="lightGray">
        <fgColor indexed="12"/>
      </patternFill>
    </fill>
    <fill>
      <patternFill patternType="solid">
        <fgColor indexed="29"/>
        <bgColor indexed="64"/>
      </patternFill>
    </fill>
    <fill>
      <patternFill patternType="solid">
        <fgColor indexed="43"/>
        <bgColor indexed="9"/>
      </patternFill>
    </fill>
    <fill>
      <patternFill patternType="solid">
        <fgColor indexed="42"/>
        <bgColor indexed="64"/>
      </patternFill>
    </fill>
    <fill>
      <patternFill patternType="solid">
        <fgColor indexed="8"/>
      </patternFill>
    </fill>
    <fill>
      <patternFill patternType="solid">
        <fgColor indexed="9"/>
      </patternFill>
    </fill>
    <fill>
      <patternFill patternType="solid">
        <fgColor indexed="10"/>
        <bgColor indexed="64"/>
      </patternFill>
    </fill>
    <fill>
      <patternFill patternType="gray0625"/>
    </fill>
    <fill>
      <patternFill patternType="solid">
        <fgColor indexed="9"/>
        <bgColor indexed="9"/>
      </patternFill>
    </fill>
    <fill>
      <patternFill patternType="lightGray">
        <fgColor indexed="8"/>
      </patternFill>
    </fill>
    <fill>
      <patternFill patternType="solid">
        <fgColor indexed="15"/>
      </patternFill>
    </fill>
    <fill>
      <patternFill patternType="solid">
        <fgColor indexed="60"/>
        <bgColor indexed="64"/>
      </patternFill>
    </fill>
    <fill>
      <patternFill patternType="darkGray">
        <fgColor indexed="9"/>
        <bgColor indexed="15"/>
      </patternFill>
    </fill>
    <fill>
      <patternFill patternType="solid">
        <fgColor indexed="31"/>
        <bgColor indexed="64"/>
      </patternFill>
    </fill>
    <fill>
      <patternFill patternType="solid">
        <fgColor indexed="22"/>
        <bgColor indexed="9"/>
      </patternFill>
    </fill>
    <fill>
      <patternFill patternType="solid">
        <fgColor indexed="33"/>
        <bgColor indexed="64"/>
      </patternFill>
    </fill>
    <fill>
      <patternFill patternType="solid">
        <fgColor indexed="26"/>
      </patternFill>
    </fill>
    <fill>
      <patternFill patternType="solid">
        <fgColor indexed="17"/>
      </patternFill>
    </fill>
    <fill>
      <patternFill patternType="mediumGray">
        <fgColor indexed="9"/>
        <bgColor indexed="17"/>
      </patternFill>
    </fill>
    <fill>
      <patternFill patternType="mediumGray">
        <fgColor indexed="9"/>
        <bgColor indexed="18"/>
      </patternFill>
    </fill>
    <fill>
      <patternFill patternType="mediumGray">
        <fgColor indexed="20"/>
        <bgColor indexed="9"/>
      </patternFill>
    </fill>
    <fill>
      <patternFill patternType="mediumGray">
        <fgColor indexed="16"/>
        <bgColor indexed="9"/>
      </patternFill>
    </fill>
    <fill>
      <patternFill patternType="mediumGray">
        <fgColor indexed="9"/>
        <bgColor indexed="23"/>
      </patternFill>
    </fill>
    <fill>
      <patternFill patternType="darkGray">
        <fgColor indexed="9"/>
        <bgColor indexed="13"/>
      </patternFill>
    </fill>
    <fill>
      <patternFill patternType="solid">
        <fgColor indexed="23"/>
        <bgColor indexed="16"/>
      </patternFill>
    </fill>
    <fill>
      <patternFill patternType="mediumGray">
        <fgColor indexed="18"/>
      </patternFill>
    </fill>
    <fill>
      <patternFill patternType="mediumGray">
        <fgColor indexed="16"/>
      </patternFill>
    </fill>
    <fill>
      <patternFill patternType="mediumGray">
        <fgColor indexed="21"/>
      </patternFill>
    </fill>
    <fill>
      <patternFill patternType="mediumGray">
        <fgColor indexed="20"/>
      </patternFill>
    </fill>
    <fill>
      <patternFill patternType="mediumGray">
        <fgColor indexed="9"/>
        <bgColor indexed="19"/>
      </patternFill>
    </fill>
    <fill>
      <patternFill patternType="darkVertica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5"/>
      </top>
      <bottom/>
      <diagonal/>
    </border>
    <border>
      <left style="double">
        <color indexed="64"/>
      </left>
      <right/>
      <top/>
      <bottom style="hair">
        <color indexed="64"/>
      </bottom>
      <diagonal/>
    </border>
    <border>
      <left style="thin">
        <color indexed="58"/>
      </left>
      <right style="thin">
        <color indexed="58"/>
      </right>
      <top style="thin">
        <color indexed="58"/>
      </top>
      <bottom style="thin">
        <color indexed="58"/>
      </bottom>
      <diagonal/>
    </border>
    <border>
      <left style="thick">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8"/>
      </bottom>
      <diagonal/>
    </border>
    <border>
      <left/>
      <right/>
      <top style="double">
        <color indexed="64"/>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bottom style="thin">
        <color indexed="44"/>
      </bottom>
      <diagonal/>
    </border>
    <border>
      <left/>
      <right/>
      <top style="thin">
        <color indexed="59"/>
      </top>
      <bottom style="thin">
        <color indexed="59"/>
      </bottom>
      <diagonal/>
    </border>
    <border>
      <left/>
      <right/>
      <top/>
      <bottom style="thin">
        <color indexed="59"/>
      </bottom>
      <diagonal/>
    </border>
    <border>
      <left/>
      <right/>
      <top style="thin">
        <color indexed="59"/>
      </top>
      <bottom/>
      <diagonal/>
    </border>
    <border>
      <left/>
      <right/>
      <top style="thin">
        <color indexed="8"/>
      </top>
      <bottom style="double">
        <color indexed="8"/>
      </bottom>
      <diagonal/>
    </border>
    <border>
      <left/>
      <right/>
      <top style="thin">
        <color indexed="8"/>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8"/>
      </right>
      <top/>
      <bottom style="thin">
        <color indexed="8"/>
      </bottom>
      <diagonal/>
    </border>
    <border>
      <left style="double">
        <color indexed="64"/>
      </left>
      <right style="thin">
        <color indexed="64"/>
      </right>
      <top style="thick">
        <color indexed="64"/>
      </top>
      <bottom/>
      <diagonal/>
    </border>
    <border>
      <left/>
      <right style="thin">
        <color indexed="64"/>
      </right>
      <top/>
      <bottom style="thin">
        <color indexed="64"/>
      </bottom>
      <diagonal/>
    </border>
    <border>
      <left style="thin">
        <color indexed="23"/>
      </left>
      <right style="thin">
        <color indexed="23"/>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top/>
      <bottom style="double">
        <color indexed="8"/>
      </bottom>
      <diagonal/>
    </border>
    <border>
      <left/>
      <right/>
      <top style="double">
        <color indexed="64"/>
      </top>
      <bottom style="double">
        <color indexed="64"/>
      </bottom>
      <diagonal/>
    </border>
    <border>
      <left/>
      <right style="medium">
        <color indexed="64"/>
      </right>
      <top/>
      <bottom/>
      <diagonal/>
    </border>
    <border>
      <left/>
      <right/>
      <top/>
      <bottom style="dotted">
        <color indexed="64"/>
      </bottom>
      <diagonal/>
    </border>
    <border>
      <left style="hair">
        <color indexed="12"/>
      </left>
      <right style="hair">
        <color indexed="12"/>
      </right>
      <top style="hair">
        <color indexed="12"/>
      </top>
      <bottom style="hair">
        <color indexed="12"/>
      </bottom>
      <diagonal/>
    </border>
    <border>
      <left style="medium">
        <color indexed="10"/>
      </left>
      <right style="medium">
        <color indexed="10"/>
      </right>
      <top style="hair">
        <color indexed="10"/>
      </top>
      <bottom style="hair">
        <color indexed="10"/>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right/>
      <top style="hair">
        <color indexed="64"/>
      </top>
      <bottom/>
      <diagonal/>
    </border>
    <border>
      <left/>
      <right/>
      <top style="dotted">
        <color indexed="64"/>
      </top>
      <bottom style="dotted">
        <color indexed="64"/>
      </bottom>
      <diagonal/>
    </border>
    <border>
      <left style="thin">
        <color indexed="64"/>
      </left>
      <right style="thin">
        <color indexed="64"/>
      </right>
      <top/>
      <bottom style="hair">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double">
        <color indexed="64"/>
      </left>
      <right/>
      <top/>
      <bottom/>
      <diagonal/>
    </border>
    <border>
      <left style="thin">
        <color indexed="22"/>
      </left>
      <right style="thin">
        <color indexed="61"/>
      </right>
      <top style="thin">
        <color indexed="22"/>
      </top>
      <bottom style="thin">
        <color indexed="61"/>
      </bottom>
      <diagonal/>
    </border>
    <border>
      <left/>
      <right/>
      <top/>
      <bottom style="hair">
        <color indexed="64"/>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top/>
      <bottom/>
      <diagonal/>
    </border>
    <border>
      <left style="thin">
        <color indexed="55"/>
      </left>
      <right style="thin">
        <color indexed="55"/>
      </right>
      <top style="thin">
        <color indexed="55"/>
      </top>
      <bottom/>
      <diagonal/>
    </border>
    <border>
      <left/>
      <right/>
      <top style="thin">
        <color indexed="55"/>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style="thin">
        <color indexed="55"/>
      </left>
      <right style="thin">
        <color indexed="64"/>
      </right>
      <top style="thin">
        <color indexed="64"/>
      </top>
      <bottom style="double">
        <color indexed="64"/>
      </bottom>
      <diagonal/>
    </border>
    <border>
      <left style="thin">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64"/>
      </left>
      <right style="thin">
        <color indexed="64"/>
      </right>
      <top/>
      <bottom style="thin">
        <color indexed="55"/>
      </bottom>
      <diagonal/>
    </border>
    <border>
      <left style="thin">
        <color indexed="64"/>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64"/>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64"/>
      </right>
      <top style="thin">
        <color indexed="55"/>
      </top>
      <bottom style="thin">
        <color indexed="64"/>
      </bottom>
      <diagonal/>
    </border>
    <border>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style="thin">
        <color indexed="55"/>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64"/>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64"/>
      </right>
      <top style="thin">
        <color indexed="55"/>
      </top>
      <bottom style="thin">
        <color indexed="55"/>
      </bottom>
      <diagonal/>
    </border>
    <border>
      <left style="thin">
        <color indexed="55"/>
      </left>
      <right/>
      <top/>
      <bottom style="thin">
        <color indexed="55"/>
      </bottom>
      <diagonal/>
    </border>
    <border>
      <left/>
      <right style="thin">
        <color indexed="55"/>
      </right>
      <top/>
      <bottom style="thin">
        <color indexed="55"/>
      </bottom>
      <diagonal/>
    </border>
    <border>
      <left style="thin">
        <color indexed="64"/>
      </left>
      <right/>
      <top style="thin">
        <color indexed="55"/>
      </top>
      <bottom style="thin">
        <color indexed="64"/>
      </bottom>
      <diagonal/>
    </border>
    <border>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right style="thin">
        <color indexed="64"/>
      </right>
      <top style="thin">
        <color indexed="55"/>
      </top>
      <bottom style="thin">
        <color indexed="64"/>
      </bottom>
      <diagonal/>
    </border>
    <border>
      <left style="thin">
        <color indexed="64"/>
      </left>
      <right style="thin">
        <color indexed="64"/>
      </right>
      <top style="thin">
        <color indexed="55"/>
      </top>
      <bottom/>
      <diagonal/>
    </border>
    <border>
      <left style="thin">
        <color indexed="55"/>
      </left>
      <right style="thin">
        <color indexed="64"/>
      </right>
      <top style="thin">
        <color indexed="55"/>
      </top>
      <bottom style="thin">
        <color indexed="64"/>
      </bottom>
      <diagonal/>
    </border>
    <border>
      <left/>
      <right/>
      <top/>
      <bottom style="thin">
        <color indexed="23"/>
      </bottom>
      <diagonal/>
    </border>
    <border>
      <left style="thin">
        <color indexed="23"/>
      </left>
      <right/>
      <top/>
      <bottom style="thin">
        <color indexed="23"/>
      </bottom>
      <diagonal/>
    </border>
    <border>
      <left style="thin">
        <color indexed="64"/>
      </left>
      <right/>
      <top style="medium">
        <color indexed="64"/>
      </top>
      <bottom style="thin">
        <color indexed="23"/>
      </bottom>
      <diagonal/>
    </border>
    <border>
      <left/>
      <right style="thin">
        <color indexed="64"/>
      </right>
      <top style="medium">
        <color indexed="64"/>
      </top>
      <bottom style="thin">
        <color indexed="23"/>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double">
        <color indexed="64"/>
      </top>
      <bottom style="thin">
        <color indexed="55"/>
      </bottom>
      <diagonal/>
    </border>
    <border>
      <left/>
      <right/>
      <top/>
      <bottom style="thin">
        <color indexed="55"/>
      </bottom>
      <diagonal/>
    </border>
    <border>
      <left/>
      <right/>
      <top style="thin">
        <color indexed="64"/>
      </top>
      <bottom style="medium">
        <color indexed="64"/>
      </bottom>
      <diagonal/>
    </border>
    <border>
      <left/>
      <right style="thin">
        <color indexed="55"/>
      </right>
      <top/>
      <bottom/>
      <diagonal/>
    </border>
    <border>
      <left/>
      <right/>
      <top style="thin">
        <color indexed="55"/>
      </top>
      <bottom style="thin">
        <color indexed="55"/>
      </bottom>
      <diagonal/>
    </border>
    <border>
      <left/>
      <right style="thin">
        <color indexed="55"/>
      </right>
      <top style="thin">
        <color indexed="55"/>
      </top>
      <bottom/>
      <diagonal/>
    </border>
    <border>
      <left style="thin">
        <color indexed="55"/>
      </left>
      <right/>
      <top style="thin">
        <color indexed="55"/>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medium">
        <color indexed="64"/>
      </bottom>
      <diagonal/>
    </border>
    <border>
      <left/>
      <right style="thin">
        <color indexed="23"/>
      </right>
      <top style="thin">
        <color indexed="23"/>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942">
    <xf numFmtId="0" fontId="0" fillId="0" borderId="0"/>
    <xf numFmtId="0" fontId="6" fillId="0" borderId="0"/>
    <xf numFmtId="167" fontId="6" fillId="0" borderId="0"/>
    <xf numFmtId="0" fontId="14" fillId="0" borderId="0">
      <alignment horizontal="center"/>
    </xf>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15" fillId="0" borderId="0"/>
    <xf numFmtId="0" fontId="16" fillId="0" borderId="0" applyNumberFormat="0" applyFill="0" applyBorder="0" applyAlignment="0" applyProtection="0"/>
    <xf numFmtId="0" fontId="6" fillId="0" borderId="0"/>
    <xf numFmtId="0" fontId="15" fillId="0" borderId="0"/>
    <xf numFmtId="168" fontId="6" fillId="0" borderId="1"/>
    <xf numFmtId="167" fontId="8" fillId="0" borderId="2">
      <alignment horizontal="centerContinuous" vertical="center"/>
    </xf>
    <xf numFmtId="167" fontId="17" fillId="0" borderId="0"/>
    <xf numFmtId="167" fontId="17" fillId="0" borderId="0"/>
    <xf numFmtId="169" fontId="14" fillId="0" borderId="0" applyFont="0" applyFill="0" applyBorder="0" applyAlignment="0" applyProtection="0">
      <protection locked="0"/>
    </xf>
    <xf numFmtId="167" fontId="17" fillId="0" borderId="0">
      <alignment horizontal="right"/>
    </xf>
    <xf numFmtId="170" fontId="6" fillId="0" borderId="0"/>
    <xf numFmtId="170" fontId="6" fillId="0" borderId="0"/>
    <xf numFmtId="170" fontId="6" fillId="0" borderId="0"/>
    <xf numFmtId="171" fontId="6" fillId="0" borderId="0"/>
    <xf numFmtId="171" fontId="6" fillId="0" borderId="0"/>
    <xf numFmtId="171" fontId="6" fillId="0" borderId="0"/>
    <xf numFmtId="167" fontId="17" fillId="0" borderId="0">
      <alignment horizontal="right"/>
    </xf>
    <xf numFmtId="172" fontId="6" fillId="0" borderId="0"/>
    <xf numFmtId="172" fontId="6" fillId="0" borderId="0"/>
    <xf numFmtId="172" fontId="6" fillId="0" borderId="0"/>
    <xf numFmtId="173" fontId="6" fillId="0" borderId="0"/>
    <xf numFmtId="173" fontId="6" fillId="0" borderId="0"/>
    <xf numFmtId="173" fontId="6" fillId="0" borderId="0"/>
    <xf numFmtId="174" fontId="6" fillId="0" borderId="0"/>
    <xf numFmtId="174" fontId="6" fillId="0" borderId="0"/>
    <xf numFmtId="174" fontId="6" fillId="0" borderId="0"/>
    <xf numFmtId="166" fontId="6" fillId="0" borderId="0"/>
    <xf numFmtId="166" fontId="6" fillId="0" borderId="0"/>
    <xf numFmtId="166" fontId="6" fillId="0" borderId="0"/>
    <xf numFmtId="0" fontId="6" fillId="0" borderId="0"/>
    <xf numFmtId="0" fontId="6" fillId="0" borderId="0"/>
    <xf numFmtId="0" fontId="6" fillId="0" borderId="0"/>
    <xf numFmtId="175" fontId="18" fillId="0" borderId="0" applyFont="0" applyFill="0" applyBorder="0" applyAlignment="0" applyProtection="0"/>
    <xf numFmtId="0" fontId="6" fillId="0" borderId="0"/>
    <xf numFmtId="37" fontId="19" fillId="0" borderId="0" applyAlignment="0" applyProtection="0"/>
    <xf numFmtId="0" fontId="14" fillId="0" borderId="0" applyFont="0" applyFill="0" applyBorder="0" applyAlignment="0"/>
    <xf numFmtId="0" fontId="14" fillId="0" borderId="0" applyFont="0" applyFill="0" applyBorder="0" applyAlignment="0"/>
    <xf numFmtId="0" fontId="20" fillId="0" borderId="0"/>
    <xf numFmtId="176" fontId="21" fillId="0" borderId="0" applyFont="0" applyFill="0" applyBorder="0" applyAlignment="0" applyProtection="0"/>
    <xf numFmtId="177" fontId="6" fillId="0" borderId="0" applyFont="0" applyFill="0" applyBorder="0" applyAlignment="0" applyProtection="0"/>
    <xf numFmtId="178" fontId="6" fillId="2" borderId="0"/>
    <xf numFmtId="40" fontId="21" fillId="0" borderId="0" applyFont="0" applyFill="0" applyBorder="0" applyAlignment="0" applyProtection="0"/>
    <xf numFmtId="0" fontId="22" fillId="0" borderId="0" applyNumberFormat="0" applyFill="0" applyBorder="0" applyAlignment="0" applyProtection="0">
      <alignment vertical="top"/>
      <protection locked="0"/>
    </xf>
    <xf numFmtId="38" fontId="21" fillId="0" borderId="0" applyFont="0" applyFill="0" applyBorder="0" applyAlignment="0" applyProtection="0"/>
    <xf numFmtId="0" fontId="23" fillId="0" borderId="0"/>
    <xf numFmtId="0" fontId="13" fillId="0" borderId="0"/>
    <xf numFmtId="17" fontId="24" fillId="0" borderId="0">
      <alignment horizontal="center"/>
    </xf>
    <xf numFmtId="179" fontId="6" fillId="0" borderId="0" applyFont="0" applyFill="0" applyBorder="0" applyAlignment="0" applyProtection="0"/>
    <xf numFmtId="180" fontId="6" fillId="0" borderId="0" applyFont="0" applyFill="0" applyBorder="0" applyAlignment="0" applyProtection="0"/>
    <xf numFmtId="0" fontId="6" fillId="0" borderId="0"/>
    <xf numFmtId="0" fontId="6" fillId="0" borderId="0" applyNumberFormat="0" applyFill="0" applyBorder="0" applyAlignment="0" applyProtection="0"/>
    <xf numFmtId="0" fontId="6" fillId="0" borderId="0"/>
    <xf numFmtId="0" fontId="6" fillId="0" borderId="0" applyNumberFormat="0" applyFill="0" applyBorder="0" applyAlignment="0" applyProtection="0">
      <alignment horizontal="left" wrapText="1"/>
    </xf>
    <xf numFmtId="0" fontId="13" fillId="0" borderId="0"/>
    <xf numFmtId="0" fontId="6" fillId="0" borderId="0"/>
    <xf numFmtId="0" fontId="6" fillId="0" borderId="0"/>
    <xf numFmtId="0" fontId="6" fillId="0" borderId="0" applyNumberFormat="0" applyFill="0" applyBorder="0" applyAlignment="0" applyProtection="0"/>
    <xf numFmtId="0" fontId="6" fillId="0" borderId="0"/>
    <xf numFmtId="0" fontId="7" fillId="0" borderId="0"/>
    <xf numFmtId="0" fontId="25"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6" fillId="0" borderId="0"/>
    <xf numFmtId="0" fontId="6" fillId="0" borderId="0"/>
    <xf numFmtId="0" fontId="15" fillId="0" borderId="0"/>
    <xf numFmtId="0" fontId="13" fillId="0" borderId="0"/>
    <xf numFmtId="0" fontId="15"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applyFont="0" applyFill="0" applyBorder="0" applyAlignment="0" applyProtection="0"/>
    <xf numFmtId="0" fontId="15"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26" fillId="0" borderId="0"/>
    <xf numFmtId="0" fontId="7" fillId="0" borderId="0"/>
    <xf numFmtId="0" fontId="7" fillId="0" borderId="0"/>
    <xf numFmtId="0" fontId="7" fillId="0" borderId="0"/>
    <xf numFmtId="0" fontId="6" fillId="0" borderId="0">
      <alignment horizontal="left" wrapText="1"/>
    </xf>
    <xf numFmtId="0" fontId="6" fillId="0" borderId="0" applyNumberFormat="0" applyFill="0" applyBorder="0" applyAlignment="0" applyProtection="0"/>
    <xf numFmtId="0" fontId="7" fillId="0" borderId="0"/>
    <xf numFmtId="0" fontId="6" fillId="0" borderId="0">
      <alignment horizontal="left" wrapText="1"/>
    </xf>
    <xf numFmtId="0" fontId="6" fillId="0" borderId="0"/>
    <xf numFmtId="0" fontId="6" fillId="0" borderId="0"/>
    <xf numFmtId="0" fontId="6" fillId="0" borderId="0"/>
    <xf numFmtId="0" fontId="6" fillId="0" borderId="0"/>
    <xf numFmtId="0" fontId="7"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7" fillId="0" borderId="0"/>
    <xf numFmtId="0" fontId="6" fillId="0" borderId="0"/>
    <xf numFmtId="0" fontId="6"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0" fontId="6" fillId="0" borderId="0"/>
    <xf numFmtId="0" fontId="6" fillId="0" borderId="0"/>
    <xf numFmtId="0" fontId="6" fillId="0" borderId="0"/>
    <xf numFmtId="0" fontId="15" fillId="0" borderId="0"/>
    <xf numFmtId="0" fontId="15" fillId="0" borderId="0"/>
    <xf numFmtId="0" fontId="6" fillId="0" borderId="0"/>
    <xf numFmtId="0" fontId="6"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0" fontId="6"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6" fillId="0" borderId="0"/>
    <xf numFmtId="0" fontId="7" fillId="0" borderId="0"/>
    <xf numFmtId="0" fontId="7" fillId="0" borderId="0"/>
    <xf numFmtId="0" fontId="7" fillId="0" borderId="0"/>
    <xf numFmtId="0" fontId="6" fillId="0" borderId="0" applyNumberFormat="0" applyFill="0" applyBorder="0" applyAlignment="0" applyProtection="0"/>
    <xf numFmtId="0" fontId="26" fillId="0" borderId="0"/>
    <xf numFmtId="0" fontId="25" fillId="0" borderId="0"/>
    <xf numFmtId="0" fontId="25" fillId="0" borderId="0"/>
    <xf numFmtId="0" fontId="25" fillId="0" borderId="0"/>
    <xf numFmtId="0" fontId="26" fillId="0" borderId="0"/>
    <xf numFmtId="0" fontId="26" fillId="0" borderId="0"/>
    <xf numFmtId="0" fontId="7" fillId="0" borderId="0"/>
    <xf numFmtId="0" fontId="7" fillId="0" borderId="0"/>
    <xf numFmtId="0" fontId="7" fillId="0" borderId="0"/>
    <xf numFmtId="0" fontId="6" fillId="0" borderId="0">
      <alignment horizontal="left" wrapText="1"/>
    </xf>
    <xf numFmtId="0" fontId="6"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15" fillId="0" borderId="0"/>
    <xf numFmtId="0" fontId="7" fillId="0" borderId="0"/>
    <xf numFmtId="0" fontId="25"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6" fillId="0" borderId="0">
      <alignment horizontal="left" wrapText="1"/>
    </xf>
    <xf numFmtId="38" fontId="27" fillId="0" borderId="0" applyFont="0" applyFill="0" applyBorder="0" applyAlignment="0" applyProtection="0"/>
    <xf numFmtId="0" fontId="28" fillId="0" borderId="0">
      <alignment vertical="center"/>
    </xf>
    <xf numFmtId="0" fontId="28" fillId="0" borderId="0">
      <alignment vertical="center"/>
    </xf>
    <xf numFmtId="0" fontId="28" fillId="0" borderId="0">
      <alignment vertical="center"/>
    </xf>
    <xf numFmtId="0" fontId="6" fillId="0" borderId="0">
      <alignment horizontal="left" wrapText="1"/>
    </xf>
    <xf numFmtId="37" fontId="19" fillId="0" borderId="0" applyAlignment="0" applyProtection="0"/>
    <xf numFmtId="0" fontId="6" fillId="0" borderId="0">
      <alignment horizontal="left" wrapText="1"/>
    </xf>
    <xf numFmtId="0" fontId="6" fillId="0" borderId="0" applyFont="0" applyFill="0" applyBorder="0" applyAlignment="0" applyProtection="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38" fontId="27"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6" fillId="0" borderId="0" applyNumberFormat="0" applyFill="0" applyBorder="0" applyAlignment="0" applyProtection="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applyNumberFormat="0" applyFill="0" applyBorder="0" applyAlignment="0" applyProtection="0"/>
    <xf numFmtId="0" fontId="7" fillId="0" borderId="0"/>
    <xf numFmtId="0" fontId="13" fillId="0" borderId="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6" fillId="0" borderId="0">
      <alignment horizontal="left" wrapText="1"/>
    </xf>
    <xf numFmtId="0" fontId="6" fillId="0" borderId="0" applyNumberFormat="0" applyFill="0" applyBorder="0" applyAlignment="0" applyProtection="0"/>
    <xf numFmtId="0" fontId="13" fillId="0" borderId="0"/>
    <xf numFmtId="0" fontId="6" fillId="0" borderId="0"/>
    <xf numFmtId="0" fontId="6" fillId="0" borderId="0"/>
    <xf numFmtId="0" fontId="6" fillId="0" borderId="0"/>
    <xf numFmtId="0" fontId="6" fillId="0" borderId="0">
      <alignment horizontal="left" wrapText="1"/>
    </xf>
    <xf numFmtId="37" fontId="19" fillId="0" borderId="0" applyAlignment="0" applyProtection="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Font="0" applyFill="0" applyBorder="0" applyAlignment="0" applyProtection="0"/>
    <xf numFmtId="0" fontId="6" fillId="0" borderId="0" applyFont="0" applyFill="0" applyBorder="0" applyAlignment="0" applyProtection="0"/>
    <xf numFmtId="0" fontId="26"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37" fontId="19" fillId="0" borderId="0" applyAlignment="0" applyProtection="0"/>
    <xf numFmtId="0" fontId="6" fillId="0" borderId="0"/>
    <xf numFmtId="0" fontId="6" fillId="0" borderId="0"/>
    <xf numFmtId="37" fontId="19" fillId="0" borderId="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7" fillId="0" borderId="0"/>
    <xf numFmtId="0" fontId="26" fillId="0" borderId="0"/>
    <xf numFmtId="0" fontId="7" fillId="0" borderId="0"/>
    <xf numFmtId="0" fontId="7" fillId="0" borderId="0"/>
    <xf numFmtId="0" fontId="7" fillId="0" borderId="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29" fillId="0" borderId="0" applyFont="0" applyFill="0" applyBorder="0" applyAlignment="0" applyProtection="0"/>
    <xf numFmtId="184"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39"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29" fillId="0" borderId="0" applyFont="0" applyFill="0" applyBorder="0" applyAlignment="0" applyProtection="0"/>
    <xf numFmtId="39"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39"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39" fontId="6" fillId="0" borderId="0" applyFont="0" applyFill="0" applyBorder="0" applyAlignment="0" applyProtection="0"/>
    <xf numFmtId="185" fontId="6" fillId="0" borderId="0" applyFont="0" applyFill="0" applyBorder="0" applyAlignment="0" applyProtection="0"/>
    <xf numFmtId="39" fontId="6" fillId="0" borderId="0" applyFont="0" applyFill="0" applyBorder="0" applyAlignment="0" applyProtection="0"/>
    <xf numFmtId="0" fontId="6" fillId="0" borderId="0"/>
    <xf numFmtId="0" fontId="6" fillId="0" borderId="0"/>
    <xf numFmtId="0" fontId="13"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30" fillId="0" borderId="0">
      <alignment horizontal="left" wrapText="1"/>
    </xf>
    <xf numFmtId="0" fontId="31" fillId="0" borderId="0">
      <alignment horizontal="left" wrapText="1"/>
    </xf>
    <xf numFmtId="0" fontId="31" fillId="0" borderId="0">
      <alignment horizontal="left" wrapText="1"/>
    </xf>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15" fillId="0" borderId="0"/>
    <xf numFmtId="0" fontId="15" fillId="0" borderId="0"/>
    <xf numFmtId="0" fontId="6" fillId="0" borderId="0">
      <alignment horizontal="left" wrapText="1"/>
    </xf>
    <xf numFmtId="0" fontId="6" fillId="0" borderId="0">
      <alignment horizontal="left" wrapText="1"/>
    </xf>
    <xf numFmtId="0" fontId="7" fillId="0" borderId="0"/>
    <xf numFmtId="0" fontId="25" fillId="0" borderId="0"/>
    <xf numFmtId="0" fontId="6" fillId="0" borderId="0">
      <alignment horizontal="left" wrapText="1"/>
    </xf>
    <xf numFmtId="0"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15" fillId="0" borderId="0"/>
    <xf numFmtId="0" fontId="15" fillId="0" borderId="0"/>
    <xf numFmtId="0" fontId="15" fillId="0" borderId="0"/>
    <xf numFmtId="0" fontId="6" fillId="0" borderId="0"/>
    <xf numFmtId="0" fontId="6" fillId="0" borderId="0">
      <alignment horizontal="left" wrapText="1"/>
    </xf>
    <xf numFmtId="0" fontId="6" fillId="0" borderId="0">
      <alignment horizontal="left" wrapText="1"/>
    </xf>
    <xf numFmtId="0" fontId="6" fillId="0" borderId="0" applyFont="0" applyFill="0" applyBorder="0" applyAlignment="0" applyProtection="0"/>
    <xf numFmtId="0" fontId="6" fillId="0" borderId="0">
      <alignment horizontal="left" wrapText="1"/>
    </xf>
    <xf numFmtId="0" fontId="6" fillId="0" borderId="0"/>
    <xf numFmtId="0" fontId="6" fillId="0" borderId="0"/>
    <xf numFmtId="0" fontId="6" fillId="0" borderId="0"/>
    <xf numFmtId="0" fontId="6" fillId="0" borderId="0" applyFont="0" applyFill="0" applyBorder="0" applyAlignment="0" applyProtection="0"/>
    <xf numFmtId="186" fontId="6" fillId="0" borderId="0" applyFont="0" applyFill="0" applyBorder="0" applyAlignment="0" applyProtection="0"/>
    <xf numFmtId="0" fontId="6" fillId="0" borderId="0"/>
    <xf numFmtId="0" fontId="6" fillId="0" borderId="0">
      <alignment horizontal="left" wrapText="1"/>
    </xf>
    <xf numFmtId="0" fontId="6" fillId="0" borderId="0"/>
    <xf numFmtId="0" fontId="32" fillId="0" borderId="0">
      <alignment vertical="center"/>
    </xf>
    <xf numFmtId="0" fontId="6" fillId="0" borderId="0"/>
    <xf numFmtId="0" fontId="6" fillId="0" borderId="0"/>
    <xf numFmtId="0" fontId="7" fillId="0" borderId="0"/>
    <xf numFmtId="0" fontId="6" fillId="0" borderId="0">
      <alignment horizontal="left" wrapText="1"/>
    </xf>
    <xf numFmtId="0" fontId="6" fillId="0" borderId="0"/>
    <xf numFmtId="0" fontId="25" fillId="0" borderId="0"/>
    <xf numFmtId="0" fontId="6" fillId="0" borderId="0"/>
    <xf numFmtId="0" fontId="7" fillId="0" borderId="0"/>
    <xf numFmtId="0" fontId="7" fillId="0" borderId="0"/>
    <xf numFmtId="0" fontId="15" fillId="0" borderId="0"/>
    <xf numFmtId="0" fontId="7" fillId="0" borderId="0"/>
    <xf numFmtId="0" fontId="6" fillId="0" borderId="0">
      <alignment horizontal="left" wrapText="1"/>
    </xf>
    <xf numFmtId="0" fontId="6" fillId="0" borderId="0"/>
    <xf numFmtId="0" fontId="6" fillId="0" borderId="0"/>
    <xf numFmtId="0" fontId="6" fillId="0" borderId="0"/>
    <xf numFmtId="0" fontId="26" fillId="0" borderId="0"/>
    <xf numFmtId="0" fontId="6" fillId="0" borderId="0">
      <alignment horizontal="left" wrapText="1"/>
    </xf>
    <xf numFmtId="0" fontId="6" fillId="0" borderId="0">
      <alignment horizontal="left" wrapText="1"/>
    </xf>
    <xf numFmtId="0" fontId="6" fillId="0" borderId="0"/>
    <xf numFmtId="0" fontId="13" fillId="0" borderId="0"/>
    <xf numFmtId="0" fontId="7"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26" fillId="0" borderId="0"/>
    <xf numFmtId="0" fontId="26" fillId="0" borderId="0"/>
    <xf numFmtId="0" fontId="26" fillId="0" borderId="0"/>
    <xf numFmtId="0" fontId="26" fillId="0" borderId="0"/>
    <xf numFmtId="0" fontId="26" fillId="0" borderId="0"/>
    <xf numFmtId="0" fontId="26" fillId="0" borderId="0"/>
    <xf numFmtId="0" fontId="6" fillId="0" borderId="0">
      <alignment horizontal="left" wrapText="1"/>
    </xf>
    <xf numFmtId="0" fontId="6" fillId="0" borderId="0">
      <alignment horizontal="left" wrapText="1"/>
    </xf>
    <xf numFmtId="38" fontId="27" fillId="0" borderId="0" applyFont="0" applyFill="0" applyBorder="0" applyAlignment="0" applyProtection="0"/>
    <xf numFmtId="38" fontId="27" fillId="0" borderId="0" applyFont="0" applyFill="0" applyBorder="0" applyAlignment="0" applyProtection="0"/>
    <xf numFmtId="0" fontId="6" fillId="0" borderId="0" applyNumberFormat="0" applyFill="0" applyBorder="0" applyAlignment="0" applyProtection="0"/>
    <xf numFmtId="0" fontId="6" fillId="0" borderId="0"/>
    <xf numFmtId="0" fontId="7" fillId="0" borderId="0"/>
    <xf numFmtId="0" fontId="13" fillId="0" borderId="0"/>
    <xf numFmtId="0" fontId="6" fillId="0" borderId="0"/>
    <xf numFmtId="0" fontId="6" fillId="0" borderId="0"/>
    <xf numFmtId="0" fontId="15" fillId="0" borderId="0"/>
    <xf numFmtId="0" fontId="15" fillId="0" borderId="0"/>
    <xf numFmtId="0" fontId="26" fillId="0" borderId="0"/>
    <xf numFmtId="0" fontId="25" fillId="0" borderId="0"/>
    <xf numFmtId="0" fontId="25" fillId="0" borderId="0"/>
    <xf numFmtId="0" fontId="25" fillId="0" borderId="0"/>
    <xf numFmtId="0" fontId="26" fillId="0" borderId="0"/>
    <xf numFmtId="0" fontId="26"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0" fontId="26" fillId="0" borderId="0"/>
    <xf numFmtId="0" fontId="25" fillId="0" borderId="0"/>
    <xf numFmtId="0" fontId="25" fillId="0" borderId="0"/>
    <xf numFmtId="0" fontId="25" fillId="0" borderId="0"/>
    <xf numFmtId="0" fontId="26" fillId="0" borderId="0"/>
    <xf numFmtId="0" fontId="26" fillId="0" borderId="0"/>
    <xf numFmtId="0" fontId="6" fillId="0" borderId="0"/>
    <xf numFmtId="0" fontId="6"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xf numFmtId="0" fontId="6" fillId="0" borderId="0"/>
    <xf numFmtId="0" fontId="6" fillId="0" borderId="0"/>
    <xf numFmtId="0" fontId="6" fillId="0" borderId="0"/>
    <xf numFmtId="0" fontId="6" fillId="3" borderId="0"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37" fontId="19" fillId="0" borderId="0" applyAlignment="0" applyProtection="0"/>
    <xf numFmtId="0" fontId="6" fillId="0" borderId="0"/>
    <xf numFmtId="0" fontId="7" fillId="0" borderId="0"/>
    <xf numFmtId="0" fontId="6" fillId="0" borderId="0"/>
    <xf numFmtId="0" fontId="6" fillId="0" borderId="0">
      <alignment horizontal="left" wrapText="1"/>
    </xf>
    <xf numFmtId="0" fontId="7" fillId="0" borderId="0"/>
    <xf numFmtId="37" fontId="19" fillId="0" borderId="0" applyAlignment="0" applyProtection="0"/>
    <xf numFmtId="0" fontId="15" fillId="0" borderId="0"/>
    <xf numFmtId="0" fontId="15" fillId="0" borderId="0"/>
    <xf numFmtId="0" fontId="15" fillId="0" borderId="0"/>
    <xf numFmtId="0" fontId="15" fillId="0" borderId="0"/>
    <xf numFmtId="0" fontId="7" fillId="0" borderId="0"/>
    <xf numFmtId="0" fontId="25" fillId="0" borderId="0"/>
    <xf numFmtId="0" fontId="26" fillId="0" borderId="0"/>
    <xf numFmtId="0" fontId="7" fillId="0" borderId="0"/>
    <xf numFmtId="0" fontId="7" fillId="0" borderId="0"/>
    <xf numFmtId="0" fontId="7" fillId="0" borderId="0"/>
    <xf numFmtId="0" fontId="7" fillId="0" borderId="0"/>
    <xf numFmtId="0" fontId="26" fillId="0" borderId="0"/>
    <xf numFmtId="0" fontId="7"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0" fontId="7" fillId="0" borderId="0"/>
    <xf numFmtId="0" fontId="7" fillId="0" borderId="0"/>
    <xf numFmtId="0" fontId="7" fillId="0" borderId="0"/>
    <xf numFmtId="0" fontId="25" fillId="0" borderId="0"/>
    <xf numFmtId="0" fontId="7" fillId="0" borderId="0"/>
    <xf numFmtId="0" fontId="7"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7" fontId="19" fillId="0" borderId="0" applyAlignment="0" applyProtection="0"/>
    <xf numFmtId="37" fontId="19" fillId="0" borderId="0" applyAlignment="0" applyProtection="0"/>
    <xf numFmtId="0" fontId="6" fillId="0" borderId="0"/>
    <xf numFmtId="0" fontId="6" fillId="0" borderId="0">
      <alignment horizontal="left" wrapText="1"/>
    </xf>
    <xf numFmtId="0" fontId="15" fillId="0" borderId="0"/>
    <xf numFmtId="0" fontId="6" fillId="0" borderId="0">
      <alignment horizontal="left" wrapText="1"/>
    </xf>
    <xf numFmtId="0" fontId="6" fillId="0" borderId="0"/>
    <xf numFmtId="38" fontId="2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37" fontId="19" fillId="0" borderId="0" applyAlignment="0" applyProtection="0"/>
    <xf numFmtId="37" fontId="19" fillId="0" borderId="0" applyAlignment="0" applyProtection="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xf numFmtId="0" fontId="13" fillId="0" borderId="0"/>
    <xf numFmtId="0" fontId="6" fillId="0" borderId="0">
      <alignment horizontal="left" wrapText="1"/>
    </xf>
    <xf numFmtId="0" fontId="7" fillId="0" borderId="0"/>
    <xf numFmtId="0" fontId="6" fillId="0" borderId="0"/>
    <xf numFmtId="0" fontId="15" fillId="0" borderId="0"/>
    <xf numFmtId="0" fontId="6" fillId="0" borderId="0"/>
    <xf numFmtId="0" fontId="6" fillId="0" borderId="0"/>
    <xf numFmtId="0" fontId="34" fillId="0" borderId="0">
      <alignment vertical="top"/>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9" fontId="6" fillId="0" borderId="0" applyFont="0" applyFill="0" applyBorder="0" applyProtection="0">
      <alignment horizontal="right"/>
    </xf>
    <xf numFmtId="189" fontId="6" fillId="0" borderId="0" applyFont="0" applyFill="0" applyBorder="0" applyProtection="0">
      <alignment horizontal="right"/>
    </xf>
    <xf numFmtId="189" fontId="6" fillId="0" borderId="0" applyFont="0" applyFill="0" applyBorder="0" applyProtection="0">
      <alignment horizontal="right"/>
    </xf>
    <xf numFmtId="190" fontId="6" fillId="0" borderId="0" applyFont="0" applyFill="0" applyBorder="0" applyAlignment="0" applyProtection="0"/>
    <xf numFmtId="189" fontId="6" fillId="0" borderId="0" applyFont="0" applyFill="0" applyBorder="0" applyProtection="0">
      <alignment horizontal="right"/>
    </xf>
    <xf numFmtId="189" fontId="6" fillId="0" borderId="0" applyFont="0" applyFill="0" applyBorder="0" applyProtection="0">
      <alignment horizontal="right"/>
    </xf>
    <xf numFmtId="189" fontId="6" fillId="0" borderId="0" applyFont="0" applyFill="0" applyBorder="0" applyProtection="0">
      <alignment horizontal="right"/>
    </xf>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89" fontId="6" fillId="0" borderId="0" applyFont="0" applyFill="0" applyBorder="0" applyProtection="0">
      <alignment horizontal="right"/>
    </xf>
    <xf numFmtId="189" fontId="6" fillId="0" borderId="0" applyFont="0" applyFill="0" applyBorder="0" applyProtection="0">
      <alignment horizontal="right"/>
    </xf>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89" fontId="6" fillId="0" borderId="0" applyFont="0" applyFill="0" applyBorder="0" applyProtection="0">
      <alignment horizontal="right"/>
    </xf>
    <xf numFmtId="189" fontId="6" fillId="0" borderId="0" applyFont="0" applyFill="0" applyBorder="0" applyProtection="0">
      <alignment horizontal="right"/>
    </xf>
    <xf numFmtId="190" fontId="6" fillId="0" borderId="0" applyFont="0" applyFill="0" applyBorder="0" applyAlignment="0" applyProtection="0"/>
    <xf numFmtId="189" fontId="6" fillId="0" borderId="0" applyFont="0" applyFill="0" applyBorder="0" applyProtection="0">
      <alignment horizontal="right"/>
    </xf>
    <xf numFmtId="189" fontId="6" fillId="0" borderId="0" applyFont="0" applyFill="0" applyBorder="0" applyProtection="0">
      <alignment horizontal="right"/>
    </xf>
    <xf numFmtId="190" fontId="6" fillId="0" borderId="0" applyFont="0" applyFill="0" applyBorder="0" applyAlignment="0" applyProtection="0"/>
    <xf numFmtId="189" fontId="6" fillId="0" borderId="0" applyFont="0" applyFill="0" applyBorder="0" applyProtection="0">
      <alignment horizontal="right"/>
    </xf>
    <xf numFmtId="190"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pplyFont="0" applyFill="0" applyBorder="0" applyAlignment="0" applyProtection="0"/>
    <xf numFmtId="0" fontId="6" fillId="0" borderId="0"/>
    <xf numFmtId="0" fontId="6" fillId="0" borderId="0"/>
    <xf numFmtId="0" fontId="7" fillId="0" borderId="0"/>
    <xf numFmtId="0" fontId="7" fillId="0" borderId="0"/>
    <xf numFmtId="0" fontId="7"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191" fontId="6" fillId="0" borderId="0" applyFont="0" applyFill="0" applyBorder="0" applyAlignment="0" applyProtection="0"/>
    <xf numFmtId="192" fontId="35" fillId="0" borderId="3" applyFont="0" applyFill="0" applyBorder="0" applyProtection="0">
      <alignment horizontal="right"/>
    </xf>
    <xf numFmtId="19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26" fillId="0" borderId="0"/>
    <xf numFmtId="0" fontId="7" fillId="0" borderId="0"/>
    <xf numFmtId="0" fontId="7" fillId="0" borderId="0"/>
    <xf numFmtId="0" fontId="7" fillId="0" borderId="0"/>
    <xf numFmtId="0" fontId="6" fillId="0" borderId="0">
      <alignment horizontal="left" wrapText="1"/>
    </xf>
    <xf numFmtId="37" fontId="19" fillId="0" borderId="0" applyAlignment="0" applyProtection="0"/>
    <xf numFmtId="0" fontId="6" fillId="0" borderId="0">
      <alignment horizontal="left" wrapText="1"/>
    </xf>
    <xf numFmtId="0" fontId="6" fillId="0" borderId="0" applyNumberFormat="0" applyFill="0" applyBorder="0" applyAlignment="0" applyProtection="0"/>
    <xf numFmtId="0" fontId="6" fillId="0" borderId="0" applyNumberFormat="0" applyFill="0" applyBorder="0" applyAlignment="0" applyProtection="0"/>
    <xf numFmtId="37" fontId="19" fillId="0" borderId="0" applyAlignment="0" applyProtection="0"/>
    <xf numFmtId="0" fontId="6" fillId="0" borderId="0" applyFont="0" applyFill="0" applyBorder="0" applyAlignment="0" applyProtection="0"/>
    <xf numFmtId="37" fontId="19" fillId="0" borderId="0" applyAlignment="0" applyProtection="0"/>
    <xf numFmtId="0" fontId="7" fillId="0" borderId="0"/>
    <xf numFmtId="0" fontId="7"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25" fillId="0" borderId="0"/>
    <xf numFmtId="0" fontId="26" fillId="0" borderId="0"/>
    <xf numFmtId="0" fontId="25" fillId="0" borderId="0"/>
    <xf numFmtId="0" fontId="25" fillId="0" borderId="0"/>
    <xf numFmtId="0" fontId="25" fillId="0" borderId="0"/>
    <xf numFmtId="0" fontId="25" fillId="0" borderId="0"/>
    <xf numFmtId="0" fontId="26" fillId="0" borderId="0"/>
    <xf numFmtId="0" fontId="25" fillId="0" borderId="0"/>
    <xf numFmtId="0" fontId="26" fillId="0" borderId="0"/>
    <xf numFmtId="0" fontId="26" fillId="0" borderId="0"/>
    <xf numFmtId="0" fontId="7" fillId="0" borderId="0"/>
    <xf numFmtId="0" fontId="6" fillId="0" borderId="0"/>
    <xf numFmtId="0" fontId="6" fillId="0" borderId="0"/>
    <xf numFmtId="0" fontId="6" fillId="0" borderId="0">
      <alignment horizontal="left" wrapText="1"/>
    </xf>
    <xf numFmtId="0" fontId="28" fillId="0" borderId="0">
      <alignment vertical="center"/>
    </xf>
    <xf numFmtId="0" fontId="6" fillId="0" borderId="0">
      <alignment horizontal="left" wrapText="1"/>
    </xf>
    <xf numFmtId="0" fontId="26" fillId="0" borderId="0"/>
    <xf numFmtId="0" fontId="7" fillId="0" borderId="0"/>
    <xf numFmtId="0" fontId="7" fillId="0" borderId="0"/>
    <xf numFmtId="0" fontId="7" fillId="0" borderId="0"/>
    <xf numFmtId="0" fontId="15" fillId="0" borderId="0"/>
    <xf numFmtId="0" fontId="6" fillId="0" borderId="0">
      <alignment horizontal="left" wrapText="1"/>
    </xf>
    <xf numFmtId="0" fontId="6" fillId="0" borderId="0"/>
    <xf numFmtId="0" fontId="6" fillId="0" borderId="0"/>
    <xf numFmtId="0" fontId="6" fillId="0" borderId="0">
      <alignment horizontal="left" wrapText="1"/>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7" fillId="0" borderId="0"/>
    <xf numFmtId="0" fontId="6" fillId="0" borderId="0"/>
    <xf numFmtId="0" fontId="6" fillId="0" borderId="0"/>
    <xf numFmtId="0" fontId="6" fillId="0" borderId="0"/>
    <xf numFmtId="0" fontId="1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7" fillId="0" borderId="0"/>
    <xf numFmtId="0" fontId="6" fillId="0" borderId="0">
      <alignment horizontal="left" wrapText="1"/>
    </xf>
    <xf numFmtId="0" fontId="6" fillId="0" borderId="0">
      <alignment horizontal="left" wrapText="1"/>
    </xf>
    <xf numFmtId="0" fontId="13"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6" fillId="0" borderId="0"/>
    <xf numFmtId="0" fontId="6" fillId="0" borderId="0">
      <alignment horizontal="left" wrapText="1"/>
    </xf>
    <xf numFmtId="0" fontId="6" fillId="0" borderId="0" applyFont="0" applyFill="0" applyBorder="0" applyAlignment="0" applyProtection="0"/>
    <xf numFmtId="0" fontId="36" fillId="0" borderId="0" applyNumberFormat="0" applyFill="0" applyBorder="0" applyProtection="0">
      <alignment vertical="top"/>
    </xf>
    <xf numFmtId="0" fontId="36" fillId="0" borderId="0" applyNumberFormat="0" applyFill="0" applyBorder="0" applyProtection="0">
      <alignment vertical="top"/>
    </xf>
    <xf numFmtId="0" fontId="36" fillId="0" borderId="0" applyNumberFormat="0" applyFill="0" applyBorder="0" applyProtection="0">
      <alignment vertical="top"/>
    </xf>
    <xf numFmtId="0" fontId="36" fillId="0" borderId="0" applyNumberFormat="0" applyFill="0" applyBorder="0" applyProtection="0">
      <alignment vertical="top"/>
    </xf>
    <xf numFmtId="0" fontId="36" fillId="0" borderId="0" applyNumberFormat="0" applyFill="0" applyBorder="0" applyProtection="0">
      <alignment vertical="top"/>
    </xf>
    <xf numFmtId="0" fontId="36" fillId="0" borderId="0" applyNumberFormat="0" applyFill="0" applyBorder="0" applyProtection="0">
      <alignment vertical="top"/>
    </xf>
    <xf numFmtId="0" fontId="36" fillId="0" borderId="0" applyNumberFormat="0" applyFill="0" applyBorder="0" applyProtection="0">
      <alignment vertical="top"/>
    </xf>
    <xf numFmtId="0" fontId="35" fillId="0" borderId="3" applyNumberFormat="0" applyFill="0" applyAlignment="0" applyProtection="0"/>
    <xf numFmtId="0" fontId="37" fillId="0" borderId="4" applyNumberFormat="0" applyFill="0" applyProtection="0">
      <alignment horizontal="center"/>
    </xf>
    <xf numFmtId="0" fontId="37" fillId="0" borderId="0" applyNumberFormat="0" applyFill="0" applyBorder="0" applyProtection="0">
      <alignment horizontal="left"/>
    </xf>
    <xf numFmtId="0" fontId="38" fillId="0" borderId="0" applyNumberFormat="0" applyFill="0" applyBorder="0" applyProtection="0">
      <alignment horizontal="centerContinuous"/>
    </xf>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14" fillId="0" borderId="0"/>
    <xf numFmtId="41" fontId="6" fillId="0" borderId="0" applyFont="0" applyFill="0" applyBorder="0" applyAlignment="0" applyProtection="0"/>
    <xf numFmtId="194" fontId="6" fillId="0" borderId="0" applyFont="0" applyFill="0" applyBorder="0" applyAlignment="0" applyProtection="0"/>
    <xf numFmtId="195" fontId="6" fillId="0" borderId="0" applyFont="0" applyFill="0" applyBorder="0" applyAlignment="0" applyProtection="0"/>
    <xf numFmtId="0" fontId="6" fillId="0" borderId="0"/>
    <xf numFmtId="196" fontId="39" fillId="0" borderId="0">
      <alignment horizontal="right" vertical="center"/>
    </xf>
    <xf numFmtId="0" fontId="27" fillId="0" borderId="0"/>
    <xf numFmtId="9" fontId="6" fillId="0" borderId="0"/>
    <xf numFmtId="0" fontId="13" fillId="0" borderId="0"/>
    <xf numFmtId="0" fontId="13" fillId="0" borderId="0"/>
    <xf numFmtId="0" fontId="27" fillId="0" borderId="0"/>
    <xf numFmtId="0" fontId="27" fillId="0" borderId="0"/>
    <xf numFmtId="0" fontId="27" fillId="0" borderId="0"/>
    <xf numFmtId="2" fontId="27" fillId="0" borderId="0"/>
    <xf numFmtId="10" fontId="27" fillId="0" borderId="0"/>
    <xf numFmtId="2" fontId="27" fillId="0" borderId="0"/>
    <xf numFmtId="0" fontId="27" fillId="0" borderId="0"/>
    <xf numFmtId="0" fontId="27" fillId="0" borderId="0"/>
    <xf numFmtId="197" fontId="40" fillId="0" borderId="0" applyFont="0" applyFill="0" applyBorder="0" applyAlignment="0" applyProtection="0"/>
    <xf numFmtId="198" fontId="41" fillId="0" borderId="0" applyFont="0" applyBorder="0"/>
    <xf numFmtId="198" fontId="41" fillId="0" borderId="0" applyFont="0" applyBorder="0"/>
    <xf numFmtId="0"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0" fontId="41" fillId="0" borderId="0" applyFont="0" applyBorder="0"/>
    <xf numFmtId="0" fontId="41" fillId="0" borderId="0" applyFont="0" applyBorder="0"/>
    <xf numFmtId="0" fontId="41" fillId="0" borderId="0" applyFont="0" applyBorder="0"/>
    <xf numFmtId="0" fontId="42" fillId="4" borderId="0" applyNumberFormat="0" applyAlignment="0" applyProtection="0"/>
    <xf numFmtId="0" fontId="41" fillId="0" borderId="0" applyFont="0" applyBorder="0"/>
    <xf numFmtId="0" fontId="41" fillId="0" borderId="0" applyFont="0" applyBorder="0"/>
    <xf numFmtId="198" fontId="41" fillId="0" borderId="0" applyFont="0" applyBorder="0"/>
    <xf numFmtId="0" fontId="41" fillId="0" borderId="0" applyFont="0" applyBorder="0"/>
    <xf numFmtId="0" fontId="41" fillId="0" borderId="0" applyFont="0" applyBorder="0"/>
    <xf numFmtId="198"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198" fontId="41" fillId="0" borderId="0" applyFont="0" applyBorder="0"/>
    <xf numFmtId="0" fontId="41" fillId="0" borderId="0" applyFont="0" applyBorder="0"/>
    <xf numFmtId="198" fontId="41" fillId="0" borderId="0" applyFont="0" applyBorder="0"/>
    <xf numFmtId="0" fontId="41" fillId="0" borderId="0" applyFont="0" applyBorder="0"/>
    <xf numFmtId="0" fontId="41" fillId="0" borderId="0" applyFont="0" applyBorder="0"/>
    <xf numFmtId="0" fontId="41" fillId="0" borderId="0" applyFont="0" applyBorder="0"/>
    <xf numFmtId="0" fontId="6" fillId="0" borderId="0"/>
    <xf numFmtId="198" fontId="41" fillId="0" borderId="0" applyFont="0" applyBorder="0"/>
    <xf numFmtId="198"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0"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0" fontId="41" fillId="0" borderId="0" applyFont="0" applyBorder="0"/>
    <xf numFmtId="0" fontId="41" fillId="0" borderId="0" applyFont="0" applyBorder="0"/>
    <xf numFmtId="198" fontId="41" fillId="0" borderId="0" applyFont="0" applyBorder="0"/>
    <xf numFmtId="198" fontId="41" fillId="0" borderId="0" applyFont="0" applyBorder="0"/>
    <xf numFmtId="198" fontId="41" fillId="0" borderId="0" applyFont="0" applyBorder="0"/>
    <xf numFmtId="0" fontId="41" fillId="0" borderId="0" applyFont="0" applyBorder="0"/>
    <xf numFmtId="0"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198" fontId="41" fillId="0" borderId="0" applyFont="0" applyBorder="0"/>
    <xf numFmtId="0" fontId="41" fillId="0" borderId="0" applyFont="0" applyBorder="0"/>
    <xf numFmtId="198" fontId="41" fillId="0" borderId="0" applyFont="0" applyBorder="0"/>
    <xf numFmtId="0" fontId="41" fillId="0" borderId="0" applyFont="0" applyBorder="0"/>
    <xf numFmtId="199" fontId="14" fillId="0" borderId="0" applyFont="0" applyFill="0" applyBorder="0" applyAlignment="0" applyProtection="0">
      <protection locked="0"/>
    </xf>
    <xf numFmtId="200" fontId="40" fillId="0" borderId="5" applyFont="0" applyFill="0" applyBorder="0" applyAlignment="0" applyProtection="0">
      <alignment horizontal="right"/>
    </xf>
    <xf numFmtId="0" fontId="43" fillId="5" borderId="6" applyNumberFormat="0" applyAlignment="0" applyProtection="0"/>
    <xf numFmtId="201" fontId="44" fillId="0" borderId="0"/>
    <xf numFmtId="0" fontId="43" fillId="5" borderId="6" applyNumberFormat="0" applyAlignment="0" applyProtection="0"/>
    <xf numFmtId="0" fontId="43" fillId="5" borderId="6" applyNumberFormat="0" applyAlignment="0" applyProtection="0"/>
    <xf numFmtId="0" fontId="253" fillId="54" borderId="0" applyNumberFormat="0" applyBorder="0" applyAlignment="0" applyProtection="0"/>
    <xf numFmtId="0" fontId="253" fillId="54" borderId="0" applyNumberFormat="0" applyBorder="0" applyAlignment="0" applyProtection="0"/>
    <xf numFmtId="0" fontId="253" fillId="54" borderId="0" applyNumberFormat="0" applyBorder="0" applyAlignment="0" applyProtection="0"/>
    <xf numFmtId="0" fontId="253" fillId="54" borderId="0" applyNumberFormat="0" applyBorder="0" applyAlignment="0" applyProtection="0"/>
    <xf numFmtId="0" fontId="253" fillId="55" borderId="0" applyNumberFormat="0" applyBorder="0" applyAlignment="0" applyProtection="0"/>
    <xf numFmtId="0" fontId="253" fillId="55" borderId="0" applyNumberFormat="0" applyBorder="0" applyAlignment="0" applyProtection="0"/>
    <xf numFmtId="0" fontId="253" fillId="55" borderId="0" applyNumberFormat="0" applyBorder="0" applyAlignment="0" applyProtection="0"/>
    <xf numFmtId="0" fontId="253" fillId="55" borderId="0" applyNumberFormat="0" applyBorder="0" applyAlignment="0" applyProtection="0"/>
    <xf numFmtId="0" fontId="253" fillId="56" borderId="0" applyNumberFormat="0" applyBorder="0" applyAlignment="0" applyProtection="0"/>
    <xf numFmtId="0" fontId="253" fillId="56" borderId="0" applyNumberFormat="0" applyBorder="0" applyAlignment="0" applyProtection="0"/>
    <xf numFmtId="0" fontId="253" fillId="56" borderId="0" applyNumberFormat="0" applyBorder="0" applyAlignment="0" applyProtection="0"/>
    <xf numFmtId="0" fontId="253" fillId="56" borderId="0" applyNumberFormat="0" applyBorder="0" applyAlignment="0" applyProtection="0"/>
    <xf numFmtId="0" fontId="253" fillId="57" borderId="0" applyNumberFormat="0" applyBorder="0" applyAlignment="0" applyProtection="0"/>
    <xf numFmtId="0" fontId="253" fillId="57" borderId="0" applyNumberFormat="0" applyBorder="0" applyAlignment="0" applyProtection="0"/>
    <xf numFmtId="0" fontId="253" fillId="57" borderId="0" applyNumberFormat="0" applyBorder="0" applyAlignment="0" applyProtection="0"/>
    <xf numFmtId="0" fontId="253" fillId="57" borderId="0" applyNumberFormat="0" applyBorder="0" applyAlignment="0" applyProtection="0"/>
    <xf numFmtId="0" fontId="253" fillId="58" borderId="0" applyNumberFormat="0" applyBorder="0" applyAlignment="0" applyProtection="0"/>
    <xf numFmtId="0" fontId="253" fillId="58" borderId="0" applyNumberFormat="0" applyBorder="0" applyAlignment="0" applyProtection="0"/>
    <xf numFmtId="0" fontId="253" fillId="58" borderId="0" applyNumberFormat="0" applyBorder="0" applyAlignment="0" applyProtection="0"/>
    <xf numFmtId="0" fontId="253" fillId="58" borderId="0" applyNumberFormat="0" applyBorder="0" applyAlignment="0" applyProtection="0"/>
    <xf numFmtId="0" fontId="253" fillId="59" borderId="0" applyNumberFormat="0" applyBorder="0" applyAlignment="0" applyProtection="0"/>
    <xf numFmtId="0" fontId="253" fillId="59" borderId="0" applyNumberFormat="0" applyBorder="0" applyAlignment="0" applyProtection="0"/>
    <xf numFmtId="0" fontId="253" fillId="59" borderId="0" applyNumberFormat="0" applyBorder="0" applyAlignment="0" applyProtection="0"/>
    <xf numFmtId="0" fontId="253" fillId="59" borderId="0" applyNumberFormat="0" applyBorder="0" applyAlignment="0" applyProtection="0"/>
    <xf numFmtId="0" fontId="6" fillId="0" borderId="0"/>
    <xf numFmtId="0" fontId="253" fillId="60" borderId="0" applyNumberFormat="0" applyBorder="0" applyAlignment="0" applyProtection="0"/>
    <xf numFmtId="0" fontId="253" fillId="60" borderId="0" applyNumberFormat="0" applyBorder="0" applyAlignment="0" applyProtection="0"/>
    <xf numFmtId="0" fontId="253" fillId="60" borderId="0" applyNumberFormat="0" applyBorder="0" applyAlignment="0" applyProtection="0"/>
    <xf numFmtId="0" fontId="253" fillId="60" borderId="0" applyNumberFormat="0" applyBorder="0" applyAlignment="0" applyProtection="0"/>
    <xf numFmtId="0" fontId="253" fillId="61" borderId="0" applyNumberFormat="0" applyBorder="0" applyAlignment="0" applyProtection="0"/>
    <xf numFmtId="0" fontId="253" fillId="61" borderId="0" applyNumberFormat="0" applyBorder="0" applyAlignment="0" applyProtection="0"/>
    <xf numFmtId="0" fontId="253" fillId="61" borderId="0" applyNumberFormat="0" applyBorder="0" applyAlignment="0" applyProtection="0"/>
    <xf numFmtId="0" fontId="253" fillId="61" borderId="0" applyNumberFormat="0" applyBorder="0" applyAlignment="0" applyProtection="0"/>
    <xf numFmtId="0" fontId="253" fillId="62" borderId="0" applyNumberFormat="0" applyBorder="0" applyAlignment="0" applyProtection="0"/>
    <xf numFmtId="0" fontId="253" fillId="62" borderId="0" applyNumberFormat="0" applyBorder="0" applyAlignment="0" applyProtection="0"/>
    <xf numFmtId="0" fontId="253" fillId="62" borderId="0" applyNumberFormat="0" applyBorder="0" applyAlignment="0" applyProtection="0"/>
    <xf numFmtId="0" fontId="253" fillId="62" borderId="0" applyNumberFormat="0" applyBorder="0" applyAlignment="0" applyProtection="0"/>
    <xf numFmtId="0" fontId="253" fillId="63" borderId="0" applyNumberFormat="0" applyBorder="0" applyAlignment="0" applyProtection="0"/>
    <xf numFmtId="0" fontId="253" fillId="63" borderId="0" applyNumberFormat="0" applyBorder="0" applyAlignment="0" applyProtection="0"/>
    <xf numFmtId="0" fontId="253" fillId="63" borderId="0" applyNumberFormat="0" applyBorder="0" applyAlignment="0" applyProtection="0"/>
    <xf numFmtId="0" fontId="253" fillId="63" borderId="0" applyNumberFormat="0" applyBorder="0" applyAlignment="0" applyProtection="0"/>
    <xf numFmtId="0" fontId="253" fillId="64" borderId="0" applyNumberFormat="0" applyBorder="0" applyAlignment="0" applyProtection="0"/>
    <xf numFmtId="0" fontId="253" fillId="64" borderId="0" applyNumberFormat="0" applyBorder="0" applyAlignment="0" applyProtection="0"/>
    <xf numFmtId="0" fontId="253" fillId="64" borderId="0" applyNumberFormat="0" applyBorder="0" applyAlignment="0" applyProtection="0"/>
    <xf numFmtId="0" fontId="253" fillId="64" borderId="0" applyNumberFormat="0" applyBorder="0" applyAlignment="0" applyProtection="0"/>
    <xf numFmtId="0" fontId="253" fillId="65" borderId="0" applyNumberFormat="0" applyBorder="0" applyAlignment="0" applyProtection="0"/>
    <xf numFmtId="0" fontId="253" fillId="65" borderId="0" applyNumberFormat="0" applyBorder="0" applyAlignment="0" applyProtection="0"/>
    <xf numFmtId="0" fontId="253" fillId="65" borderId="0" applyNumberFormat="0" applyBorder="0" applyAlignment="0" applyProtection="0"/>
    <xf numFmtId="0" fontId="253" fillId="65" borderId="0" applyNumberFormat="0" applyBorder="0" applyAlignment="0" applyProtection="0"/>
    <xf numFmtId="0" fontId="45" fillId="6" borderId="0"/>
    <xf numFmtId="0" fontId="254" fillId="66" borderId="0" applyNumberFormat="0" applyBorder="0" applyAlignment="0" applyProtection="0"/>
    <xf numFmtId="0" fontId="254" fillId="67" borderId="0" applyNumberFormat="0" applyBorder="0" applyAlignment="0" applyProtection="0"/>
    <xf numFmtId="0" fontId="254" fillId="68" borderId="0" applyNumberFormat="0" applyBorder="0" applyAlignment="0" applyProtection="0"/>
    <xf numFmtId="0" fontId="254" fillId="69" borderId="0" applyNumberFormat="0" applyBorder="0" applyAlignment="0" applyProtection="0"/>
    <xf numFmtId="0" fontId="254" fillId="70" borderId="0" applyNumberFormat="0" applyBorder="0" applyAlignment="0" applyProtection="0"/>
    <xf numFmtId="0" fontId="254" fillId="71" borderId="0" applyNumberFormat="0" applyBorder="0" applyAlignment="0" applyProtection="0"/>
    <xf numFmtId="37" fontId="46" fillId="0" borderId="0">
      <alignment horizontal="center"/>
    </xf>
    <xf numFmtId="0" fontId="6" fillId="5" borderId="7">
      <alignment horizontal="center" wrapText="1"/>
    </xf>
    <xf numFmtId="0" fontId="6" fillId="0" borderId="0" applyNumberFormat="0"/>
    <xf numFmtId="0" fontId="6" fillId="2" borderId="0"/>
    <xf numFmtId="9" fontId="27" fillId="0" borderId="0" applyFont="0" applyFill="0" applyBorder="0" applyAlignment="0" applyProtection="0"/>
    <xf numFmtId="0" fontId="47" fillId="0" borderId="5" applyBorder="0"/>
    <xf numFmtId="0" fontId="254" fillId="72" borderId="0" applyNumberFormat="0" applyBorder="0" applyAlignment="0" applyProtection="0"/>
    <xf numFmtId="0" fontId="254" fillId="73" borderId="0" applyNumberFormat="0" applyBorder="0" applyAlignment="0" applyProtection="0"/>
    <xf numFmtId="0" fontId="254" fillId="74" borderId="0" applyNumberFormat="0" applyBorder="0" applyAlignment="0" applyProtection="0"/>
    <xf numFmtId="0" fontId="254" fillId="75" borderId="0" applyNumberFormat="0" applyBorder="0" applyAlignment="0" applyProtection="0"/>
    <xf numFmtId="0" fontId="254" fillId="76" borderId="0" applyNumberFormat="0" applyBorder="0" applyAlignment="0" applyProtection="0"/>
    <xf numFmtId="0" fontId="254" fillId="77" borderId="0" applyNumberFormat="0" applyBorder="0" applyAlignment="0" applyProtection="0"/>
    <xf numFmtId="43" fontId="48" fillId="0" borderId="5" applyNumberFormat="0" applyBorder="0"/>
    <xf numFmtId="43" fontId="48" fillId="0" borderId="5" applyNumberFormat="0" applyBorder="0"/>
    <xf numFmtId="43" fontId="48" fillId="0" borderId="5" applyNumberFormat="0" applyBorder="0"/>
    <xf numFmtId="0" fontId="6" fillId="0" borderId="8" applyFont="0" applyBorder="0"/>
    <xf numFmtId="41" fontId="19" fillId="0" borderId="0" applyFont="0" applyFill="0" applyBorder="0" applyAlignment="0" applyProtection="0"/>
    <xf numFmtId="20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203" fontId="19" fillId="0" borderId="0" applyFont="0" applyFill="0" applyBorder="0" applyAlignment="0" applyProtection="0"/>
    <xf numFmtId="44" fontId="19" fillId="0" borderId="0" applyFont="0" applyFill="0" applyBorder="0" applyAlignment="0" applyProtection="0"/>
    <xf numFmtId="37" fontId="40" fillId="0" borderId="2" applyBorder="0" applyAlignment="0"/>
    <xf numFmtId="204" fontId="49" fillId="0" borderId="0" applyFont="0" applyFill="0" applyBorder="0" applyAlignment="0" applyProtection="0"/>
    <xf numFmtId="205" fontId="31" fillId="8" borderId="9">
      <alignment horizontal="center" vertical="center"/>
    </xf>
    <xf numFmtId="205" fontId="31" fillId="8" borderId="9">
      <alignment horizontal="center" vertical="center"/>
    </xf>
    <xf numFmtId="0" fontId="50" fillId="6" borderId="0" applyNumberFormat="0" applyBorder="0" applyAlignment="0" applyProtection="0"/>
    <xf numFmtId="0" fontId="27" fillId="0" borderId="0"/>
    <xf numFmtId="37" fontId="40" fillId="0" borderId="2" applyBorder="0" applyAlignment="0"/>
    <xf numFmtId="37" fontId="40" fillId="0" borderId="0" applyBorder="0" applyAlignment="0"/>
    <xf numFmtId="0" fontId="51" fillId="2" borderId="1">
      <alignment horizontal="center"/>
    </xf>
    <xf numFmtId="0" fontId="52" fillId="0" borderId="0">
      <alignment horizontal="center" wrapText="1"/>
      <protection locked="0"/>
    </xf>
    <xf numFmtId="0" fontId="53" fillId="2" borderId="10" applyNumberFormat="0" applyAlignment="0" applyProtection="0"/>
    <xf numFmtId="37" fontId="40" fillId="0" borderId="7"/>
    <xf numFmtId="0" fontId="6" fillId="0" borderId="0"/>
    <xf numFmtId="0" fontId="54" fillId="0" borderId="0"/>
    <xf numFmtId="0" fontId="40" fillId="9" borderId="0" applyNumberFormat="0" applyFont="0" applyBorder="0" applyAlignment="0" applyProtection="0"/>
    <xf numFmtId="0" fontId="255" fillId="78" borderId="0" applyNumberFormat="0" applyBorder="0" applyAlignment="0" applyProtection="0"/>
    <xf numFmtId="206" fontId="21" fillId="0" borderId="7"/>
    <xf numFmtId="207" fontId="52" fillId="0" borderId="0" applyFont="0" applyFill="0" applyBorder="0" applyAlignment="0" applyProtection="0"/>
    <xf numFmtId="208"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0" fontId="55" fillId="0" borderId="11" applyFont="0" applyBorder="0" applyAlignment="0">
      <alignment vertical="center"/>
    </xf>
    <xf numFmtId="3" fontId="29" fillId="0" borderId="12" applyNumberFormat="0" applyFill="0" applyBorder="0" applyAlignment="0" applyProtection="0">
      <alignment horizontal="left"/>
    </xf>
    <xf numFmtId="3" fontId="56" fillId="0" borderId="0" applyNumberFormat="0" applyFill="0" applyBorder="0" applyAlignment="0" applyProtection="0">
      <alignment horizontal="center"/>
    </xf>
    <xf numFmtId="3" fontId="29" fillId="0" borderId="12" applyNumberFormat="0" applyFill="0" applyBorder="0" applyAlignment="0" applyProtection="0">
      <alignment horizontal="left"/>
    </xf>
    <xf numFmtId="0" fontId="6" fillId="0" borderId="13" applyNumberFormat="0">
      <alignment horizontal="center" vertical="top" wrapText="1"/>
      <protection locked="0"/>
    </xf>
    <xf numFmtId="0" fontId="57" fillId="0" borderId="0" applyNumberFormat="0" applyFill="0" applyBorder="0" applyAlignment="0" applyProtection="0"/>
    <xf numFmtId="3" fontId="58" fillId="0" borderId="5" applyNumberFormat="0" applyFill="0" applyBorder="0" applyAlignment="0" applyProtection="0">
      <alignment horizontal="center"/>
    </xf>
    <xf numFmtId="3" fontId="58" fillId="0" borderId="5" applyNumberFormat="0" applyFill="0" applyBorder="0" applyAlignment="0" applyProtection="0">
      <alignment horizontal="center"/>
    </xf>
    <xf numFmtId="3" fontId="58" fillId="0" borderId="5" applyNumberFormat="0" applyFill="0" applyBorder="0" applyAlignment="0" applyProtection="0">
      <alignment horizontal="center"/>
    </xf>
    <xf numFmtId="0" fontId="57" fillId="0" borderId="0" applyNumberFormat="0" applyFill="0" applyBorder="0" applyAlignment="0" applyProtection="0"/>
    <xf numFmtId="0" fontId="59" fillId="0" borderId="0" applyNumberFormat="0" applyFill="0" applyBorder="0" applyAlignment="0" applyProtection="0"/>
    <xf numFmtId="210" fontId="60" fillId="0" borderId="14"/>
    <xf numFmtId="0" fontId="61" fillId="0" borderId="5" applyNumberFormat="0" applyFill="0" applyAlignment="0" applyProtection="0"/>
    <xf numFmtId="211" fontId="14" fillId="0" borderId="0">
      <alignment horizontal="center"/>
    </xf>
    <xf numFmtId="15" fontId="62" fillId="0" borderId="0" applyNumberFormat="0">
      <alignment horizontal="center"/>
    </xf>
    <xf numFmtId="0" fontId="63" fillId="0" borderId="15"/>
    <xf numFmtId="38" fontId="64" fillId="0" borderId="5" applyNumberFormat="0" applyFont="0" applyFill="0" applyAlignment="0" applyProtection="0">
      <alignment horizontal="right"/>
    </xf>
    <xf numFmtId="0" fontId="26" fillId="0" borderId="16"/>
    <xf numFmtId="0" fontId="26" fillId="0" borderId="0"/>
    <xf numFmtId="38" fontId="64" fillId="0" borderId="5" applyNumberFormat="0" applyFont="0" applyFill="0" applyAlignment="0" applyProtection="0">
      <alignment horizontal="right"/>
    </xf>
    <xf numFmtId="38" fontId="64" fillId="0" borderId="5" applyNumberFormat="0" applyFont="0" applyFill="0" applyAlignment="0" applyProtection="0">
      <alignment horizontal="right"/>
    </xf>
    <xf numFmtId="38" fontId="64" fillId="0" borderId="5" applyNumberFormat="0" applyFont="0" applyFill="0" applyAlignment="0" applyProtection="0">
      <alignment horizontal="right"/>
    </xf>
    <xf numFmtId="0" fontId="52" fillId="0" borderId="17" applyNumberFormat="0" applyFont="0" applyFill="0" applyAlignment="0" applyProtection="0"/>
    <xf numFmtId="0" fontId="52" fillId="0" borderId="18" applyNumberFormat="0" applyFont="0" applyFill="0" applyAlignment="0" applyProtection="0"/>
    <xf numFmtId="38" fontId="64" fillId="0" borderId="5" applyNumberFormat="0" applyFont="0" applyFill="0" applyAlignment="0" applyProtection="0">
      <alignment horizontal="right"/>
    </xf>
    <xf numFmtId="3" fontId="50" fillId="5" borderId="0" applyNumberFormat="0" applyBorder="0" applyAlignment="0" applyProtection="0"/>
    <xf numFmtId="0" fontId="65" fillId="0" borderId="19" applyNumberFormat="0" applyFont="0" applyFill="0" applyAlignment="0" applyProtection="0"/>
    <xf numFmtId="0" fontId="65" fillId="0" borderId="20" applyNumberFormat="0" applyFont="0" applyFill="0" applyAlignment="0" applyProtection="0"/>
    <xf numFmtId="0" fontId="65" fillId="0" borderId="21" applyNumberFormat="0" applyFont="0" applyFill="0" applyAlignment="0" applyProtection="0"/>
    <xf numFmtId="0" fontId="66" fillId="0" borderId="6" applyNumberFormat="0" applyFont="0" applyFill="0" applyAlignment="0" applyProtection="0"/>
    <xf numFmtId="0" fontId="67" fillId="0" borderId="22"/>
    <xf numFmtId="0" fontId="68" fillId="0" borderId="23" applyFill="0" applyProtection="0">
      <alignment horizontal="right"/>
    </xf>
    <xf numFmtId="212" fontId="69" fillId="10" borderId="0" applyFont="0" applyFill="0" applyBorder="0" applyAlignment="0" applyProtection="0"/>
    <xf numFmtId="213" fontId="6" fillId="0" borderId="0" applyFont="0" applyFill="0" applyBorder="0" applyAlignment="0" applyProtection="0"/>
    <xf numFmtId="0" fontId="70" fillId="11" borderId="0"/>
    <xf numFmtId="0" fontId="70" fillId="12" borderId="0"/>
    <xf numFmtId="0" fontId="9" fillId="0" borderId="0"/>
    <xf numFmtId="0" fontId="9" fillId="0" borderId="0"/>
    <xf numFmtId="0" fontId="9" fillId="0" borderId="0"/>
    <xf numFmtId="0" fontId="70" fillId="7" borderId="0"/>
    <xf numFmtId="41" fontId="13" fillId="0" borderId="0" applyFill="0"/>
    <xf numFmtId="214" fontId="40" fillId="0" borderId="0">
      <alignment horizontal="center"/>
    </xf>
    <xf numFmtId="0" fontId="40" fillId="0" borderId="0" applyFill="0">
      <alignment horizontal="center"/>
    </xf>
    <xf numFmtId="41" fontId="61" fillId="0" borderId="15" applyFill="0"/>
    <xf numFmtId="0" fontId="6" fillId="0" borderId="0" applyFont="0" applyAlignment="0"/>
    <xf numFmtId="0" fontId="71" fillId="0" borderId="0" applyFill="0">
      <alignment vertical="top"/>
    </xf>
    <xf numFmtId="0" fontId="72" fillId="0" borderId="0" applyFill="0">
      <alignment horizontal="left" vertical="top"/>
    </xf>
    <xf numFmtId="41" fontId="61" fillId="0" borderId="24" applyFill="0"/>
    <xf numFmtId="0" fontId="6" fillId="0" borderId="0" applyNumberFormat="0" applyFont="0" applyAlignment="0"/>
    <xf numFmtId="0" fontId="71" fillId="0" borderId="0" applyFill="0">
      <alignment wrapText="1"/>
    </xf>
    <xf numFmtId="0" fontId="72" fillId="0" borderId="0" applyFill="0">
      <alignment horizontal="left" vertical="top" wrapText="1"/>
    </xf>
    <xf numFmtId="41" fontId="61" fillId="0" borderId="0" applyFill="0"/>
    <xf numFmtId="0" fontId="73" fillId="0" borderId="0" applyNumberFormat="0" applyFont="0" applyAlignment="0">
      <alignment horizontal="center"/>
    </xf>
    <xf numFmtId="0" fontId="74" fillId="0" borderId="0" applyFill="0">
      <alignment vertical="top" wrapText="1"/>
    </xf>
    <xf numFmtId="0" fontId="75" fillId="0" borderId="0" applyFill="0">
      <alignment horizontal="left" vertical="top" wrapText="1"/>
    </xf>
    <xf numFmtId="41" fontId="13" fillId="0" borderId="0" applyFill="0"/>
    <xf numFmtId="0" fontId="73" fillId="0" borderId="0" applyNumberFormat="0" applyFont="0" applyAlignment="0">
      <alignment horizontal="center"/>
    </xf>
    <xf numFmtId="0" fontId="76" fillId="0" borderId="0" applyFill="0">
      <alignment vertical="center" wrapText="1"/>
    </xf>
    <xf numFmtId="0" fontId="77" fillId="0" borderId="0">
      <alignment horizontal="left" vertical="center" wrapText="1"/>
    </xf>
    <xf numFmtId="41" fontId="13" fillId="0" borderId="0" applyFill="0"/>
    <xf numFmtId="0" fontId="73" fillId="0" borderId="0" applyNumberFormat="0" applyFont="0" applyAlignment="0">
      <alignment horizontal="center"/>
    </xf>
    <xf numFmtId="0" fontId="78" fillId="0" borderId="0" applyFill="0">
      <alignment horizontal="center" vertical="center" wrapText="1"/>
    </xf>
    <xf numFmtId="0" fontId="6" fillId="0" borderId="0" applyFill="0">
      <alignment horizontal="center" vertical="center" wrapText="1"/>
    </xf>
    <xf numFmtId="41" fontId="79" fillId="0" borderId="0" applyFill="0"/>
    <xf numFmtId="0" fontId="73" fillId="0" borderId="0" applyNumberFormat="0" applyFont="0" applyAlignment="0">
      <alignment horizontal="center"/>
    </xf>
    <xf numFmtId="0" fontId="80" fillId="0" borderId="0" applyFill="0">
      <alignment horizontal="center" vertical="center" wrapText="1"/>
    </xf>
    <xf numFmtId="0" fontId="81" fillId="0" borderId="0" applyFill="0">
      <alignment horizontal="center" vertical="center" wrapText="1"/>
    </xf>
    <xf numFmtId="41" fontId="79" fillId="0" borderId="0" applyFill="0"/>
    <xf numFmtId="0" fontId="73" fillId="0" borderId="0" applyNumberFormat="0" applyFont="0" applyAlignment="0">
      <alignment horizontal="center"/>
    </xf>
    <xf numFmtId="0" fontId="82" fillId="0" borderId="0">
      <alignment horizontal="center" wrapText="1"/>
    </xf>
    <xf numFmtId="0" fontId="83" fillId="0" borderId="0" applyFill="0">
      <alignment horizontal="center" wrapText="1"/>
    </xf>
    <xf numFmtId="215" fontId="40" fillId="13" borderId="1"/>
    <xf numFmtId="196" fontId="14" fillId="0" borderId="0" applyFill="0" applyBorder="0" applyAlignment="0"/>
    <xf numFmtId="210" fontId="54" fillId="0" borderId="0" applyFill="0" applyBorder="0" applyAlignment="0"/>
    <xf numFmtId="216" fontId="54" fillId="0" borderId="0" applyFill="0" applyBorder="0" applyAlignment="0"/>
    <xf numFmtId="217" fontId="6" fillId="0" borderId="0" applyFill="0" applyBorder="0" applyAlignment="0"/>
    <xf numFmtId="218" fontId="27" fillId="0" borderId="0" applyFill="0" applyBorder="0" applyAlignment="0"/>
    <xf numFmtId="42" fontId="27" fillId="0" borderId="0" applyFill="0" applyBorder="0" applyAlignment="0"/>
    <xf numFmtId="219" fontId="6" fillId="0" borderId="0" applyFill="0" applyBorder="0" applyAlignment="0"/>
    <xf numFmtId="210" fontId="54" fillId="0" borderId="0" applyFill="0" applyBorder="0" applyAlignment="0"/>
    <xf numFmtId="37" fontId="6" fillId="14" borderId="7" applyFill="0" applyBorder="0"/>
    <xf numFmtId="182" fontId="6" fillId="0" borderId="0" applyFill="0" applyBorder="0"/>
    <xf numFmtId="39" fontId="6" fillId="0" borderId="0" applyFill="0" applyBorder="0"/>
    <xf numFmtId="220" fontId="6" fillId="0" borderId="0" applyFill="0" applyBorder="0"/>
    <xf numFmtId="221" fontId="6" fillId="0" borderId="0" applyFill="0" applyBorder="0"/>
    <xf numFmtId="222" fontId="6" fillId="0" borderId="0" applyFill="0" applyBorder="0"/>
    <xf numFmtId="223" fontId="6" fillId="0" borderId="0" applyFill="0" applyBorder="0"/>
    <xf numFmtId="224" fontId="6" fillId="0" borderId="0" applyFill="0" applyBorder="0"/>
    <xf numFmtId="225" fontId="6" fillId="0" borderId="0" applyFill="0" applyBorder="0"/>
    <xf numFmtId="203" fontId="6" fillId="0" borderId="1" applyFill="0" applyBorder="0"/>
    <xf numFmtId="9" fontId="6" fillId="0" borderId="0" applyFill="0" applyBorder="0"/>
    <xf numFmtId="166" fontId="6" fillId="0" borderId="0" applyFill="0" applyBorder="0"/>
    <xf numFmtId="10" fontId="6" fillId="0" borderId="0" applyFill="0" applyBorder="0"/>
    <xf numFmtId="0" fontId="256" fillId="79" borderId="126" applyNumberFormat="0" applyAlignment="0" applyProtection="0"/>
    <xf numFmtId="3" fontId="84" fillId="0" borderId="0" applyNumberFormat="0" applyFill="0" applyBorder="0" applyAlignment="0" applyProtection="0"/>
    <xf numFmtId="207" fontId="85" fillId="0" borderId="0" applyFont="0" applyFill="0" applyBorder="0" applyAlignment="0" applyProtection="0"/>
    <xf numFmtId="0" fontId="6" fillId="16" borderId="7" applyNumberFormat="0" applyFont="0" applyFill="0" applyAlignment="0" applyProtection="0"/>
    <xf numFmtId="0" fontId="6" fillId="16" borderId="7" applyNumberFormat="0" applyFont="0" applyFill="0" applyAlignment="0" applyProtection="0"/>
    <xf numFmtId="0" fontId="6" fillId="16" borderId="7" applyNumberFormat="0" applyFont="0" applyFill="0" applyAlignment="0" applyProtection="0"/>
    <xf numFmtId="0" fontId="14" fillId="0" borderId="0" applyNumberFormat="0" applyProtection="0"/>
    <xf numFmtId="0" fontId="14" fillId="0" borderId="0" applyNumberFormat="0" applyProtection="0"/>
    <xf numFmtId="49" fontId="6" fillId="0" borderId="0">
      <alignment horizontal="left"/>
      <protection locked="0"/>
    </xf>
    <xf numFmtId="49" fontId="6" fillId="0" borderId="0">
      <alignment horizontal="left"/>
      <protection locked="0"/>
    </xf>
    <xf numFmtId="49" fontId="6" fillId="0" borderId="0">
      <alignment horizontal="left"/>
      <protection locked="0"/>
    </xf>
    <xf numFmtId="0" fontId="6" fillId="0" borderId="0" applyNumberFormat="0" applyFont="0" applyFill="0" applyBorder="0">
      <alignment horizontal="center"/>
    </xf>
    <xf numFmtId="39" fontId="6" fillId="0" borderId="0" applyFill="0" applyBorder="0">
      <alignment horizontal="center"/>
    </xf>
    <xf numFmtId="0" fontId="31" fillId="0" borderId="0" applyFill="0" applyBorder="0" applyProtection="0">
      <alignment horizontal="center"/>
      <protection locked="0"/>
    </xf>
    <xf numFmtId="0" fontId="40" fillId="0" borderId="0" applyFont="0" applyFill="0" applyBorder="0" applyAlignment="0" applyProtection="0"/>
    <xf numFmtId="0" fontId="40" fillId="0" borderId="0" applyFont="0" applyFill="0" applyBorder="0" applyAlignment="0" applyProtection="0"/>
    <xf numFmtId="8" fontId="6" fillId="0" borderId="26" applyFont="0" applyFill="0" applyBorder="0" applyProtection="0">
      <alignment horizontal="right"/>
    </xf>
    <xf numFmtId="226" fontId="86" fillId="0" borderId="0"/>
    <xf numFmtId="1" fontId="87" fillId="0" borderId="0"/>
    <xf numFmtId="0" fontId="257" fillId="80" borderId="127" applyNumberFormat="0" applyAlignment="0" applyProtection="0"/>
    <xf numFmtId="0" fontId="6" fillId="0" borderId="0"/>
    <xf numFmtId="0" fontId="6" fillId="0" borderId="0"/>
    <xf numFmtId="0" fontId="6" fillId="0" borderId="0"/>
    <xf numFmtId="0" fontId="6" fillId="0" borderId="7" applyNumberFormat="0">
      <alignment horizontal="center"/>
      <protection locked="0"/>
    </xf>
    <xf numFmtId="0" fontId="88" fillId="0" borderId="0"/>
    <xf numFmtId="0" fontId="40" fillId="0" borderId="0" applyNumberFormat="0" applyFill="0" applyBorder="0" applyAlignment="0" applyProtection="0"/>
    <xf numFmtId="0" fontId="8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227" fontId="90" fillId="0" borderId="0" applyFont="0" applyFill="0" applyBorder="0" applyAlignment="0" applyProtection="0">
      <alignment horizontal="left" vertical="center"/>
    </xf>
    <xf numFmtId="0" fontId="50" fillId="17" borderId="27" applyFont="0" applyFill="0" applyBorder="0"/>
    <xf numFmtId="0" fontId="40" fillId="0" borderId="28"/>
    <xf numFmtId="0" fontId="91" fillId="0" borderId="5" applyNumberFormat="0" applyFill="0" applyBorder="0" applyAlignment="0" applyProtection="0">
      <alignment horizontal="center"/>
    </xf>
    <xf numFmtId="49" fontId="6" fillId="0" borderId="7" applyFont="0">
      <alignment horizontal="center" wrapText="1"/>
    </xf>
    <xf numFmtId="38" fontId="92" fillId="0" borderId="0" applyNumberFormat="0" applyFill="0" applyBorder="0" applyAlignment="0" applyProtection="0">
      <protection locked="0"/>
    </xf>
    <xf numFmtId="38" fontId="93" fillId="0" borderId="0" applyNumberFormat="0" applyFill="0" applyBorder="0" applyAlignment="0" applyProtection="0">
      <protection locked="0"/>
    </xf>
    <xf numFmtId="0" fontId="40" fillId="0" borderId="0" applyNumberFormat="0" applyFill="0" applyBorder="0" applyProtection="0">
      <alignment horizontal="center" wrapText="1"/>
    </xf>
    <xf numFmtId="0" fontId="27" fillId="0" borderId="0">
      <alignment horizontal="center" wrapText="1"/>
      <protection hidden="1"/>
    </xf>
    <xf numFmtId="38" fontId="94" fillId="0" borderId="0" applyNumberFormat="0" applyFill="0" applyBorder="0" applyAlignment="0" applyProtection="0">
      <protection locked="0"/>
    </xf>
    <xf numFmtId="4" fontId="50" fillId="18" borderId="27" applyNumberFormat="0" applyProtection="0">
      <alignment horizontal="right" wrapText="1"/>
    </xf>
    <xf numFmtId="228" fontId="95" fillId="0" borderId="0">
      <alignment horizontal="right"/>
    </xf>
    <xf numFmtId="229" fontId="6" fillId="0" borderId="0">
      <alignment horizontal="right"/>
    </xf>
    <xf numFmtId="229" fontId="6" fillId="0" borderId="0">
      <alignment horizontal="right"/>
    </xf>
    <xf numFmtId="38" fontId="27" fillId="0" borderId="0" applyFont="0" applyFill="0" applyBorder="0" applyAlignment="0" applyProtection="0"/>
    <xf numFmtId="43" fontId="1" fillId="0" borderId="0" applyFont="0" applyFill="0" applyBorder="0" applyAlignment="0" applyProtection="0"/>
    <xf numFmtId="230" fontId="96" fillId="0" borderId="0"/>
    <xf numFmtId="230" fontId="96" fillId="0" borderId="0"/>
    <xf numFmtId="230" fontId="96" fillId="0" borderId="0"/>
    <xf numFmtId="230" fontId="96" fillId="0" borderId="0"/>
    <xf numFmtId="230" fontId="96" fillId="0" borderId="0"/>
    <xf numFmtId="230" fontId="96" fillId="0" borderId="0"/>
    <xf numFmtId="230" fontId="96" fillId="0" borderId="0"/>
    <xf numFmtId="230" fontId="96" fillId="0" borderId="0"/>
    <xf numFmtId="207" fontId="14" fillId="0" borderId="0" applyFont="0" applyFill="0" applyBorder="0" applyAlignment="0" applyProtection="0">
      <protection locked="0"/>
    </xf>
    <xf numFmtId="40" fontId="14" fillId="0" borderId="0" applyFont="0" applyFill="0" applyBorder="0" applyAlignment="0" applyProtection="0">
      <protection locked="0"/>
    </xf>
    <xf numFmtId="231" fontId="21" fillId="0" borderId="0" applyFont="0" applyFill="0" applyBorder="0" applyProtection="0"/>
    <xf numFmtId="232" fontId="21" fillId="0" borderId="0" applyFont="0" applyFill="0" applyBorder="0" applyProtection="0"/>
    <xf numFmtId="41" fontId="6" fillId="0" borderId="0" applyFont="0" applyFill="0" applyBorder="0" applyAlignment="0" applyProtection="0"/>
    <xf numFmtId="42" fontId="27" fillId="0" borderId="0" applyFont="0" applyFill="0" applyBorder="0" applyAlignment="0" applyProtection="0"/>
    <xf numFmtId="0" fontId="97" fillId="0" borderId="0" applyFont="0" applyFill="0" applyBorder="0" applyAlignment="0" applyProtection="0">
      <alignment horizontal="right"/>
    </xf>
    <xf numFmtId="39" fontId="97" fillId="0" borderId="0" applyFont="0" applyFill="0" applyBorder="0" applyAlignment="0" applyProtection="0">
      <alignment horizontal="right"/>
    </xf>
    <xf numFmtId="233" fontId="6" fillId="0" borderId="0" applyFont="0" applyFill="0" applyBorder="0" applyAlignment="0" applyProtection="0">
      <alignment horizontal="right"/>
    </xf>
    <xf numFmtId="234" fontId="14" fillId="0" borderId="0" applyFont="0" applyFill="0" applyBorder="0" applyAlignment="0" applyProtection="0"/>
    <xf numFmtId="235" fontId="98" fillId="0" borderId="0" applyFont="0" applyFill="0" applyBorder="0" applyAlignment="0" applyProtection="0"/>
    <xf numFmtId="236" fontId="98" fillId="0" borderId="0" applyFont="0" applyFill="0" applyBorder="0" applyAlignment="0" applyProtection="0"/>
    <xf numFmtId="237" fontId="31" fillId="0" borderId="0" applyFont="0" applyFill="0" applyBorder="0" applyAlignment="0" applyProtection="0">
      <protection locked="0"/>
    </xf>
    <xf numFmtId="0" fontId="99" fillId="0" borderId="0" applyFont="0" applyFill="0" applyBorder="0" applyAlignment="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3" fillId="0" borderId="0" applyFont="0" applyFill="0" applyBorder="0" applyAlignment="0" applyProtection="0"/>
    <xf numFmtId="43" fontId="10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0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6" fillId="0" borderId="0" applyFont="0" applyFill="0" applyBorder="0" applyAlignment="0" applyProtection="0"/>
    <xf numFmtId="43" fontId="100"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6" fillId="0" borderId="0" applyFont="0" applyFill="0" applyBorder="0" applyAlignment="0" applyProtection="0"/>
    <xf numFmtId="40" fontId="6" fillId="0" borderId="0" applyFont="0" applyFill="0" applyBorder="0" applyProtection="0">
      <alignment horizontal="right"/>
    </xf>
    <xf numFmtId="37" fontId="101" fillId="0" borderId="0" applyFont="0" applyFill="0" applyBorder="0" applyAlignment="0" applyProtection="0"/>
    <xf numFmtId="0" fontId="6" fillId="0" borderId="0" applyFont="0" applyFill="0" applyBorder="0" applyAlignment="0" applyProtection="0"/>
    <xf numFmtId="238" fontId="14" fillId="0" borderId="0"/>
    <xf numFmtId="239" fontId="6" fillId="0" borderId="0" applyFont="0" applyFill="0" applyBorder="0" applyAlignment="0" applyProtection="0"/>
    <xf numFmtId="210" fontId="59" fillId="0" borderId="29"/>
    <xf numFmtId="210" fontId="59" fillId="0" borderId="29"/>
    <xf numFmtId="0" fontId="6" fillId="0" borderId="0">
      <protection locked="0"/>
    </xf>
    <xf numFmtId="0" fontId="102" fillId="0" borderId="0"/>
    <xf numFmtId="0" fontId="26" fillId="0" borderId="0"/>
    <xf numFmtId="210" fontId="26" fillId="0" borderId="0"/>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240" fontId="6" fillId="0" borderId="0" applyFont="0" applyFill="0" applyBorder="0" applyAlignment="0" applyProtection="0">
      <alignment horizontal="left"/>
    </xf>
    <xf numFmtId="3" fontId="103" fillId="0" borderId="0" applyFont="0" applyFill="0" applyBorder="0" applyAlignment="0" applyProtection="0"/>
    <xf numFmtId="241" fontId="6" fillId="0" borderId="0" applyFont="0" applyFill="0" applyBorder="0" applyAlignment="0" applyProtection="0">
      <alignment horizontal="left"/>
    </xf>
    <xf numFmtId="0" fontId="102" fillId="0" borderId="0"/>
    <xf numFmtId="0" fontId="26" fillId="0" borderId="0"/>
    <xf numFmtId="0" fontId="26" fillId="0" borderId="0"/>
    <xf numFmtId="241" fontId="6" fillId="0" borderId="0" applyFont="0" applyFill="0" applyBorder="0" applyAlignment="0" applyProtection="0">
      <alignment horizontal="left"/>
    </xf>
    <xf numFmtId="241" fontId="6" fillId="0" borderId="0" applyFont="0" applyFill="0" applyBorder="0" applyAlignment="0" applyProtection="0">
      <alignment horizontal="left"/>
    </xf>
    <xf numFmtId="241" fontId="6" fillId="0" borderId="0" applyFont="0" applyFill="0" applyBorder="0">
      <alignment horizontal="right"/>
      <protection locked="0"/>
    </xf>
    <xf numFmtId="241" fontId="6" fillId="0" borderId="0" applyFont="0" applyFill="0" applyBorder="0">
      <alignment horizontal="right"/>
      <protection locked="0"/>
    </xf>
    <xf numFmtId="241" fontId="6" fillId="0" borderId="0" applyFont="0" applyFill="0" applyBorder="0">
      <alignment horizontal="right"/>
      <protection locked="0"/>
    </xf>
    <xf numFmtId="241" fontId="6" fillId="0" borderId="0" applyFont="0" applyFill="0" applyBorder="0" applyAlignment="0">
      <alignment horizontal="left"/>
    </xf>
    <xf numFmtId="242" fontId="6" fillId="0" borderId="0" applyFont="0" applyFill="0" applyBorder="0" applyAlignment="0" applyProtection="0">
      <alignment horizontal="left"/>
    </xf>
    <xf numFmtId="243" fontId="6" fillId="0" borderId="0" applyFont="0" applyFill="0" applyBorder="0" applyAlignment="0" applyProtection="0">
      <alignment horizontal="left"/>
    </xf>
    <xf numFmtId="243" fontId="6" fillId="0" borderId="0" applyFont="0" applyFill="0" applyBorder="0" applyAlignment="0" applyProtection="0">
      <alignment horizontal="left"/>
    </xf>
    <xf numFmtId="244" fontId="6" fillId="0" borderId="0">
      <alignment horizontal="right"/>
    </xf>
    <xf numFmtId="245" fontId="6" fillId="0" borderId="0">
      <alignment horizontal="right"/>
    </xf>
    <xf numFmtId="0" fontId="104" fillId="0" borderId="28" applyBorder="0" applyProtection="0"/>
    <xf numFmtId="0" fontId="105" fillId="19" borderId="0">
      <alignment horizontal="center" vertical="center" wrapText="1"/>
    </xf>
    <xf numFmtId="0" fontId="106" fillId="0" borderId="0" applyFill="0" applyBorder="0" applyAlignment="0" applyProtection="0">
      <protection locked="0"/>
    </xf>
    <xf numFmtId="0" fontId="105" fillId="19" borderId="0">
      <alignment horizontal="center" vertical="center" wrapText="1"/>
    </xf>
    <xf numFmtId="210" fontId="107" fillId="0" borderId="0" applyFill="0" applyBorder="0">
      <alignment horizontal="left"/>
    </xf>
    <xf numFmtId="10" fontId="6" fillId="0" borderId="0"/>
    <xf numFmtId="0" fontId="108" fillId="0" borderId="0" applyNumberFormat="0" applyAlignment="0">
      <alignment horizontal="left"/>
    </xf>
    <xf numFmtId="0" fontId="28" fillId="0" borderId="0" applyNumberFormat="0" applyAlignment="0"/>
    <xf numFmtId="0" fontId="109" fillId="0" borderId="7" applyNumberFormat="0" applyFill="0" applyBorder="0" applyAlignment="0" applyProtection="0"/>
    <xf numFmtId="0" fontId="110" fillId="17" borderId="30" applyNumberFormat="0" applyFill="0" applyBorder="0" applyAlignment="0" applyProtection="0">
      <alignment horizontal="center" textRotation="255"/>
    </xf>
    <xf numFmtId="246" fontId="6" fillId="0" borderId="0" applyFill="0" applyBorder="0">
      <alignment horizontal="right"/>
      <protection locked="0"/>
    </xf>
    <xf numFmtId="0" fontId="111" fillId="0" borderId="31"/>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0" fontId="112" fillId="0" borderId="0"/>
    <xf numFmtId="210" fontId="112" fillId="0" borderId="0"/>
    <xf numFmtId="44" fontId="1" fillId="0" borderId="0" applyFont="0" applyFill="0" applyBorder="0" applyAlignment="0" applyProtection="0"/>
    <xf numFmtId="247" fontId="40" fillId="0" borderId="32" applyFont="0" applyFill="0" applyBorder="0" applyAlignment="0" applyProtection="0"/>
    <xf numFmtId="6" fontId="14" fillId="0" borderId="0" applyFont="0" applyFill="0" applyBorder="0" applyAlignment="0" applyProtection="0">
      <protection locked="0"/>
    </xf>
    <xf numFmtId="8" fontId="14" fillId="0" borderId="0" applyFont="0" applyFill="0" applyBorder="0" applyAlignment="0" applyProtection="0">
      <protection locked="0"/>
    </xf>
    <xf numFmtId="248" fontId="21" fillId="0" borderId="0" applyFont="0" applyFill="0" applyBorder="0" applyProtection="0"/>
    <xf numFmtId="249" fontId="21" fillId="0" borderId="0" applyFont="0" applyFill="0" applyBorder="0" applyProtection="0"/>
    <xf numFmtId="6" fontId="40" fillId="0" borderId="0">
      <alignment horizontal="center"/>
    </xf>
    <xf numFmtId="210" fontId="54" fillId="0" borderId="0" applyFont="0" applyFill="0" applyBorder="0" applyAlignment="0" applyProtection="0"/>
    <xf numFmtId="0" fontId="113" fillId="0" borderId="0" applyFont="0" applyFill="0" applyBorder="0" applyAlignment="0" applyProtection="0"/>
    <xf numFmtId="8" fontId="114" fillId="0" borderId="33">
      <protection locked="0"/>
    </xf>
    <xf numFmtId="250" fontId="6" fillId="0" borderId="0" applyFont="0" applyFill="0" applyBorder="0" applyAlignment="0" applyProtection="0">
      <alignment horizontal="right"/>
    </xf>
    <xf numFmtId="251" fontId="98" fillId="0" borderId="0" applyFont="0" applyFill="0" applyBorder="0" applyAlignment="0" applyProtection="0"/>
    <xf numFmtId="252" fontId="98" fillId="0" borderId="0" applyFont="0" applyFill="0" applyBorder="0" applyAlignment="0" applyProtection="0"/>
    <xf numFmtId="253" fontId="98" fillId="0" borderId="0" applyFont="0" applyFill="0" applyBorder="0" applyAlignment="0" applyProtection="0"/>
    <xf numFmtId="254" fontId="31" fillId="0" borderId="0" applyFont="0" applyFill="0" applyBorder="0" applyAlignment="0" applyProtection="0">
      <protection locked="0"/>
    </xf>
    <xf numFmtId="0" fontId="99" fillId="0" borderId="0" applyFont="0" applyFill="0" applyBorder="0" applyAlignment="0" applyProtection="0">
      <alignment horizontal="right"/>
    </xf>
    <xf numFmtId="44" fontId="6" fillId="0" borderId="0" applyFont="0" applyFill="0" applyBorder="0" applyAlignment="0" applyProtection="0"/>
    <xf numFmtId="44" fontId="1"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44" fontId="100"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0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27" fillId="6" borderId="0" applyFont="0" applyFill="0" applyBorder="0" applyAlignment="0" applyProtection="0"/>
    <xf numFmtId="8" fontId="27" fillId="6" borderId="0" applyFont="0" applyFill="0" applyBorder="0" applyAlignment="0" applyProtection="0"/>
    <xf numFmtId="255" fontId="115" fillId="0" borderId="0" applyFont="0" applyFill="0" applyBorder="0" applyAlignment="0" applyProtection="0"/>
    <xf numFmtId="165" fontId="6" fillId="0" borderId="0" applyFont="0" applyFill="0" applyBorder="0" applyAlignment="0" applyProtection="0"/>
    <xf numFmtId="0" fontId="40" fillId="0" borderId="32" applyFont="0" applyFill="0" applyBorder="0" applyAlignment="0" applyProtection="0"/>
    <xf numFmtId="0" fontId="6" fillId="0" borderId="0">
      <protection locked="0"/>
    </xf>
    <xf numFmtId="256" fontId="6" fillId="0" borderId="0" applyFont="0" applyFill="0" applyBorder="0" applyAlignment="0" applyProtection="0">
      <alignment horizontal="left"/>
    </xf>
    <xf numFmtId="203" fontId="6" fillId="0" borderId="0" applyFont="0" applyFill="0" applyBorder="0" applyAlignment="0" applyProtection="0">
      <alignment horizontal="left"/>
    </xf>
    <xf numFmtId="203" fontId="6" fillId="0" borderId="0" applyFont="0" applyFill="0" applyBorder="0" applyAlignment="0" applyProtection="0">
      <alignment horizontal="left"/>
    </xf>
    <xf numFmtId="257" fontId="99" fillId="0" borderId="0" applyFill="0" applyBorder="0" applyProtection="0">
      <alignment vertical="center"/>
    </xf>
    <xf numFmtId="258" fontId="6" fillId="0" borderId="0" applyFill="0" applyBorder="0">
      <alignment horizontal="right"/>
    </xf>
    <xf numFmtId="196" fontId="6" fillId="6" borderId="0"/>
    <xf numFmtId="0" fontId="116" fillId="0" borderId="0" applyNumberFormat="0" applyFill="0" applyBorder="0" applyAlignment="0" applyProtection="0">
      <alignment horizontal="left"/>
    </xf>
    <xf numFmtId="0" fontId="117" fillId="0" borderId="0" applyNumberFormat="0" applyFill="0" applyBorder="0" applyAlignment="0" applyProtection="0">
      <alignment horizontal="left"/>
    </xf>
    <xf numFmtId="0" fontId="116" fillId="0" borderId="0" applyNumberFormat="0" applyFill="0" applyBorder="0" applyAlignment="0" applyProtection="0">
      <alignment horizontal="left"/>
    </xf>
    <xf numFmtId="0" fontId="118" fillId="0" borderId="0" applyNumberFormat="0" applyFill="0" applyBorder="0" applyAlignment="0" applyProtection="0">
      <alignment horizontal="right"/>
    </xf>
    <xf numFmtId="44" fontId="6" fillId="0" borderId="0" applyFont="0" applyFill="0" applyBorder="0" applyAlignment="0" applyProtection="0"/>
    <xf numFmtId="259" fontId="6" fillId="0" borderId="0" applyFont="0" applyFill="0" applyBorder="0" applyAlignment="0" applyProtection="0"/>
    <xf numFmtId="260" fontId="6" fillId="0" borderId="0" applyFont="0" applyFill="0" applyBorder="0" applyAlignment="0" applyProtection="0"/>
    <xf numFmtId="261" fontId="6" fillId="0" borderId="0" applyFont="0" applyFill="0" applyBorder="0" applyAlignment="0" applyProtection="0"/>
    <xf numFmtId="262" fontId="6" fillId="0" borderId="0" applyNumberFormat="0">
      <alignment horizontal="right"/>
    </xf>
    <xf numFmtId="238" fontId="6" fillId="0" borderId="7"/>
    <xf numFmtId="263" fontId="6" fillId="0" borderId="7">
      <alignment horizontal="left"/>
    </xf>
    <xf numFmtId="264" fontId="6" fillId="0" borderId="0" applyFont="0" applyFill="0" applyBorder="0" applyAlignment="0" applyProtection="0"/>
    <xf numFmtId="264" fontId="6" fillId="0" borderId="0" applyFont="0" applyFill="0" applyBorder="0" applyAlignment="0" applyProtection="0"/>
    <xf numFmtId="264" fontId="6" fillId="0" borderId="0" applyFont="0" applyFill="0" applyBorder="0" applyAlignment="0" applyProtection="0"/>
    <xf numFmtId="0" fontId="6" fillId="0" borderId="0">
      <protection locked="0"/>
    </xf>
    <xf numFmtId="0" fontId="26" fillId="0" borderId="0"/>
    <xf numFmtId="15" fontId="50" fillId="0" borderId="0" applyFill="0" applyBorder="0" applyAlignment="0"/>
    <xf numFmtId="265" fontId="50" fillId="2" borderId="0" applyFont="0" applyFill="0" applyBorder="0" applyAlignment="0" applyProtection="0"/>
    <xf numFmtId="266" fontId="119" fillId="2" borderId="34" applyFont="0" applyFill="0" applyBorder="0" applyAlignment="0" applyProtection="0"/>
    <xf numFmtId="207" fontId="40" fillId="2" borderId="0" applyFont="0" applyFill="0" applyBorder="0" applyAlignment="0" applyProtection="0"/>
    <xf numFmtId="17" fontId="50" fillId="0" borderId="0" applyFill="0" applyBorder="0">
      <alignment horizontal="right"/>
    </xf>
    <xf numFmtId="267" fontId="50" fillId="0" borderId="5"/>
    <xf numFmtId="268" fontId="40" fillId="0" borderId="0"/>
    <xf numFmtId="15" fontId="6" fillId="0" borderId="0"/>
    <xf numFmtId="15" fontId="6" fillId="0" borderId="0"/>
    <xf numFmtId="15" fontId="6" fillId="0" borderId="0"/>
    <xf numFmtId="15" fontId="6" fillId="0" borderId="0"/>
    <xf numFmtId="15" fontId="6" fillId="0" borderId="0"/>
    <xf numFmtId="15" fontId="6" fillId="0" borderId="0"/>
    <xf numFmtId="15" fontId="6" fillId="0" borderId="0"/>
    <xf numFmtId="15" fontId="6" fillId="0" borderId="0"/>
    <xf numFmtId="15" fontId="6" fillId="0" borderId="0"/>
    <xf numFmtId="269" fontId="6" fillId="0" borderId="0" applyFont="0" applyFill="0" applyBorder="0" applyAlignment="0" applyProtection="0"/>
    <xf numFmtId="14" fontId="40" fillId="0" borderId="0" applyFont="0" applyFill="0" applyBorder="0" applyAlignment="0" applyProtection="0"/>
    <xf numFmtId="14" fontId="34" fillId="0" borderId="0" applyFill="0" applyBorder="0" applyAlignment="0"/>
    <xf numFmtId="14" fontId="51" fillId="0" borderId="0" applyFont="0" applyFill="0" applyBorder="0" applyAlignment="0"/>
    <xf numFmtId="14" fontId="6" fillId="0" borderId="0" applyFill="0" applyBorder="0">
      <alignment horizontal="center"/>
    </xf>
    <xf numFmtId="266" fontId="50" fillId="0" borderId="0" applyFill="0" applyBorder="0">
      <alignment horizontal="right"/>
    </xf>
    <xf numFmtId="270" fontId="6" fillId="0" borderId="0" applyFont="0" applyFill="0" applyBorder="0" applyAlignment="0" applyProtection="0"/>
    <xf numFmtId="17" fontId="120" fillId="2" borderId="0">
      <alignment horizontal="center"/>
      <protection locked="0"/>
    </xf>
    <xf numFmtId="271" fontId="52" fillId="0" borderId="0" applyFont="0" applyFill="0" applyBorder="0" applyAlignment="0" applyProtection="0">
      <alignment horizontal="center" vertical="center"/>
    </xf>
    <xf numFmtId="271" fontId="52" fillId="0" borderId="0" applyFont="0" applyFill="0" applyBorder="0" applyAlignment="0" applyProtection="0">
      <alignment horizontal="center" vertical="center"/>
    </xf>
    <xf numFmtId="14" fontId="85" fillId="0" borderId="0" applyFont="0" applyFill="0" applyBorder="0" applyAlignment="0" applyProtection="0">
      <alignment horizontal="center"/>
    </xf>
    <xf numFmtId="272" fontId="85" fillId="0" borderId="0" applyFont="0" applyFill="0" applyBorder="0" applyAlignment="0" applyProtection="0">
      <alignment horizontal="center"/>
    </xf>
    <xf numFmtId="0" fontId="67" fillId="0" borderId="35"/>
    <xf numFmtId="1" fontId="31" fillId="18" borderId="7">
      <alignment horizontal="center" wrapText="1"/>
    </xf>
    <xf numFmtId="39" fontId="6" fillId="5" borderId="7" applyNumberFormat="0">
      <alignment horizontal="center"/>
    </xf>
    <xf numFmtId="0" fontId="6" fillId="0" borderId="0"/>
    <xf numFmtId="273" fontId="86" fillId="0" borderId="0"/>
    <xf numFmtId="0" fontId="27" fillId="20" borderId="0"/>
    <xf numFmtId="0" fontId="121" fillId="6" borderId="0" applyNumberFormat="0" applyBorder="0" applyAlignment="0" applyProtection="0"/>
    <xf numFmtId="38" fontId="27" fillId="0" borderId="36">
      <alignment vertical="center"/>
    </xf>
    <xf numFmtId="274" fontId="6" fillId="0" borderId="0" applyFont="0" applyFill="0" applyBorder="0" applyAlignment="0" applyProtection="0"/>
    <xf numFmtId="275" fontId="6" fillId="0" borderId="0" applyFont="0" applyFill="0" applyBorder="0" applyAlignment="0" applyProtection="0"/>
    <xf numFmtId="1" fontId="56" fillId="0" borderId="37" applyNumberFormat="0">
      <alignment horizontal="center"/>
    </xf>
    <xf numFmtId="276" fontId="58" fillId="0" borderId="37">
      <alignment horizontal="center"/>
    </xf>
    <xf numFmtId="0" fontId="122" fillId="0" borderId="0">
      <protection locked="0"/>
    </xf>
    <xf numFmtId="0" fontId="123" fillId="0" borderId="0">
      <alignment horizontal="left" indent="1"/>
    </xf>
    <xf numFmtId="277" fontId="6" fillId="0" borderId="0"/>
    <xf numFmtId="278" fontId="6" fillId="0" borderId="0"/>
    <xf numFmtId="279" fontId="6" fillId="0" borderId="0"/>
    <xf numFmtId="279" fontId="124" fillId="21" borderId="0"/>
    <xf numFmtId="280" fontId="65" fillId="0" borderId="0" applyFont="0" applyFill="0" applyBorder="0" applyProtection="0"/>
    <xf numFmtId="281" fontId="65" fillId="0" borderId="0" applyFont="0" applyFill="0" applyBorder="0" applyProtection="0"/>
    <xf numFmtId="282" fontId="65" fillId="0" borderId="0" applyFont="0" applyFill="0" applyBorder="0" applyProtection="0"/>
    <xf numFmtId="277" fontId="6" fillId="0" borderId="0"/>
    <xf numFmtId="0" fontId="6" fillId="0" borderId="0" applyFill="0" applyBorder="0" applyProtection="0">
      <alignment horizontal="right"/>
    </xf>
    <xf numFmtId="0" fontId="6" fillId="0" borderId="0" applyFill="0" applyBorder="0" applyProtection="0">
      <alignment horizontal="right"/>
    </xf>
    <xf numFmtId="0" fontId="6" fillId="0" borderId="0" applyFill="0" applyBorder="0" applyProtection="0">
      <alignment horizontal="right"/>
    </xf>
    <xf numFmtId="0" fontId="59" fillId="0" borderId="0" applyFont="0" applyFill="0" applyBorder="0" applyAlignment="0" applyProtection="0"/>
    <xf numFmtId="6" fontId="52" fillId="0" borderId="0" applyFont="0" applyFill="0" applyBorder="0" applyAlignment="0" applyProtection="0"/>
    <xf numFmtId="196" fontId="6" fillId="0" borderId="38" applyNumberFormat="0" applyFont="0" applyFill="0" applyAlignment="0" applyProtection="0"/>
    <xf numFmtId="0" fontId="67" fillId="0" borderId="35"/>
    <xf numFmtId="283" fontId="125" fillId="0" borderId="24" applyNumberFormat="0" applyBorder="0"/>
    <xf numFmtId="284" fontId="40" fillId="10" borderId="0" applyNumberFormat="0" applyBorder="0" applyAlignment="0" applyProtection="0">
      <alignment horizontal="right"/>
    </xf>
    <xf numFmtId="216" fontId="6" fillId="6" borderId="7">
      <alignment horizontal="center"/>
    </xf>
    <xf numFmtId="0" fontId="126" fillId="22" borderId="7">
      <protection locked="0"/>
    </xf>
    <xf numFmtId="285" fontId="127" fillId="0" borderId="39">
      <protection locked="0"/>
    </xf>
    <xf numFmtId="0" fontId="6" fillId="0" borderId="0" applyFont="0" applyBorder="0">
      <alignment horizontal="left" vertical="center" indent="1"/>
    </xf>
    <xf numFmtId="0" fontId="128" fillId="0" borderId="0">
      <protection locked="0"/>
    </xf>
    <xf numFmtId="0" fontId="128" fillId="0" borderId="0">
      <protection locked="0"/>
    </xf>
    <xf numFmtId="42" fontId="27" fillId="0" borderId="0" applyFill="0" applyBorder="0" applyAlignment="0"/>
    <xf numFmtId="210" fontId="54" fillId="0" borderId="0" applyFill="0" applyBorder="0" applyAlignment="0"/>
    <xf numFmtId="42" fontId="27" fillId="0" borderId="0" applyFill="0" applyBorder="0" applyAlignment="0"/>
    <xf numFmtId="219" fontId="6" fillId="0" borderId="0" applyFill="0" applyBorder="0" applyAlignment="0"/>
    <xf numFmtId="210" fontId="54" fillId="0" borderId="0" applyFill="0" applyBorder="0" applyAlignment="0"/>
    <xf numFmtId="0" fontId="129" fillId="0" borderId="0" applyNumberFormat="0" applyAlignment="0">
      <alignment horizontal="left"/>
    </xf>
    <xf numFmtId="17" fontId="130" fillId="23" borderId="0">
      <alignment horizontal="left"/>
    </xf>
    <xf numFmtId="0" fontId="6" fillId="15" borderId="0" applyNumberFormat="0" applyBorder="0" applyAlignment="0" applyProtection="0"/>
    <xf numFmtId="0" fontId="131" fillId="24" borderId="0" applyNumberFormat="0" applyBorder="0" applyAlignment="0">
      <protection locked="0"/>
    </xf>
    <xf numFmtId="0" fontId="132" fillId="15" borderId="0" applyNumberFormat="0" applyBorder="0" applyAlignment="0">
      <protection locked="0"/>
    </xf>
    <xf numFmtId="0" fontId="133" fillId="0" borderId="0" applyNumberFormat="0" applyFill="0" applyBorder="0" applyAlignment="0" applyProtection="0"/>
    <xf numFmtId="0" fontId="133" fillId="15" borderId="0" applyNumberFormat="0" applyBorder="0" applyAlignment="0"/>
    <xf numFmtId="0" fontId="63" fillId="0" borderId="15"/>
    <xf numFmtId="0" fontId="41" fillId="15" borderId="0" applyNumberFormat="0" applyBorder="0" applyAlignment="0">
      <protection locked="0"/>
    </xf>
    <xf numFmtId="0" fontId="126" fillId="10" borderId="7">
      <protection hidden="1"/>
    </xf>
    <xf numFmtId="286" fontId="134" fillId="25" borderId="7" applyNumberFormat="0" applyFont="0" applyBorder="0" applyAlignment="0" applyProtection="0">
      <alignment horizontal="center" vertical="center"/>
    </xf>
    <xf numFmtId="0" fontId="6" fillId="0" borderId="0" applyFont="0" applyFill="0" applyBorder="0" applyAlignment="0" applyProtection="0"/>
    <xf numFmtId="287" fontId="6" fillId="0" borderId="0" applyFont="0" applyFill="0" applyBorder="0" applyAlignment="0" applyProtection="0"/>
    <xf numFmtId="287" fontId="6" fillId="0" borderId="0" applyFont="0" applyFill="0" applyBorder="0" applyAlignment="0" applyProtection="0"/>
    <xf numFmtId="288" fontId="6" fillId="0" borderId="0"/>
    <xf numFmtId="288" fontId="124" fillId="21" borderId="0"/>
    <xf numFmtId="216" fontId="6" fillId="0" borderId="0" applyFont="0" applyFill="0" applyBorder="0" applyAlignment="0" applyProtection="0"/>
    <xf numFmtId="0" fontId="135" fillId="26" borderId="0" applyNumberFormat="0" applyBorder="0" applyAlignment="0" applyProtection="0">
      <alignment horizontal="center" vertical="center"/>
    </xf>
    <xf numFmtId="0" fontId="258" fillId="0" borderId="0" applyNumberFormat="0" applyFill="0" applyBorder="0" applyAlignment="0" applyProtection="0"/>
    <xf numFmtId="37" fontId="6" fillId="0" borderId="5"/>
    <xf numFmtId="0" fontId="122" fillId="0" borderId="0">
      <protection locked="0"/>
    </xf>
    <xf numFmtId="0" fontId="122" fillId="0" borderId="0">
      <protection locked="0"/>
    </xf>
    <xf numFmtId="0" fontId="122" fillId="0" borderId="0">
      <protection locked="0"/>
    </xf>
    <xf numFmtId="0" fontId="122" fillId="0" borderId="0">
      <protection locked="0"/>
    </xf>
    <xf numFmtId="0" fontId="122" fillId="0" borderId="0">
      <protection locked="0"/>
    </xf>
    <xf numFmtId="0" fontId="122" fillId="0" borderId="0">
      <protection locked="0"/>
    </xf>
    <xf numFmtId="0" fontId="122" fillId="0" borderId="0">
      <protection locked="0"/>
    </xf>
    <xf numFmtId="289" fontId="65" fillId="0" borderId="0" applyFont="0" applyFill="0" applyBorder="0" applyProtection="0"/>
    <xf numFmtId="290" fontId="65" fillId="0" borderId="0" applyFont="0" applyFill="0" applyBorder="0" applyProtection="0"/>
    <xf numFmtId="291" fontId="65" fillId="0" borderId="0" applyFont="0" applyFill="0" applyBorder="0" applyProtection="0"/>
    <xf numFmtId="0" fontId="122" fillId="0" borderId="0">
      <protection locked="0"/>
    </xf>
    <xf numFmtId="0" fontId="122" fillId="0" borderId="0">
      <protection locked="0"/>
    </xf>
    <xf numFmtId="0" fontId="136" fillId="0" borderId="0" applyBorder="0">
      <alignment horizontal="right"/>
    </xf>
    <xf numFmtId="0" fontId="14" fillId="0" borderId="0"/>
    <xf numFmtId="292" fontId="6" fillId="0" borderId="0"/>
    <xf numFmtId="292" fontId="6" fillId="0" borderId="0"/>
    <xf numFmtId="0" fontId="6" fillId="0" borderId="0">
      <protection locked="0"/>
    </xf>
    <xf numFmtId="246" fontId="6" fillId="0" borderId="0"/>
    <xf numFmtId="293" fontId="6" fillId="2" borderId="0" applyFont="0" applyFill="0" applyBorder="0" applyAlignment="0"/>
    <xf numFmtId="2" fontId="86" fillId="0" borderId="0"/>
    <xf numFmtId="207" fontId="26" fillId="0" borderId="0">
      <alignment horizontal="right"/>
    </xf>
    <xf numFmtId="0" fontId="26" fillId="0" borderId="0"/>
    <xf numFmtId="0" fontId="137" fillId="0" borderId="0" applyNumberFormat="0" applyFill="0" applyBorder="0" applyAlignment="0" applyProtection="0">
      <alignment vertical="top"/>
      <protection locked="0"/>
    </xf>
    <xf numFmtId="0" fontId="6" fillId="0" borderId="0" applyFill="0" applyBorder="0" applyProtection="0">
      <alignment horizontal="left"/>
    </xf>
    <xf numFmtId="0" fontId="138" fillId="0" borderId="0" applyNumberFormat="0" applyFill="0" applyBorder="0" applyAlignment="0" applyProtection="0"/>
    <xf numFmtId="0" fontId="139" fillId="0" borderId="0"/>
    <xf numFmtId="0" fontId="140" fillId="27" borderId="40" applyNumberFormat="0" applyAlignment="0">
      <protection locked="0"/>
    </xf>
    <xf numFmtId="0" fontId="140" fillId="27" borderId="40" applyNumberFormat="0" applyAlignment="0">
      <protection locked="0"/>
    </xf>
    <xf numFmtId="0" fontId="26" fillId="28" borderId="0"/>
    <xf numFmtId="294" fontId="6" fillId="0" borderId="0" applyFont="0" applyFill="0" applyBorder="0" applyAlignment="0" applyProtection="0"/>
    <xf numFmtId="294" fontId="6" fillId="0" borderId="0" applyFont="0" applyFill="0" applyBorder="0" applyAlignment="0" applyProtection="0"/>
    <xf numFmtId="294" fontId="6" fillId="0" borderId="0" applyFont="0" applyFill="0" applyBorder="0" applyAlignment="0" applyProtection="0"/>
    <xf numFmtId="0" fontId="26" fillId="0" borderId="0" applyFont="0" applyFill="0" applyBorder="0" applyAlignment="0" applyProtection="0"/>
    <xf numFmtId="37" fontId="6" fillId="0" borderId="0" applyFill="0" applyBorder="0">
      <alignment horizontal="right"/>
    </xf>
    <xf numFmtId="37" fontId="6" fillId="0" borderId="0" applyFill="0" applyBorder="0">
      <alignment horizontal="center"/>
    </xf>
    <xf numFmtId="37" fontId="6" fillId="0" borderId="0" applyFill="0" applyBorder="0">
      <alignment horizontal="right"/>
    </xf>
    <xf numFmtId="39" fontId="6" fillId="0" borderId="0" applyFill="0" applyBorder="0">
      <alignment horizontal="right"/>
    </xf>
    <xf numFmtId="220" fontId="6" fillId="0" borderId="0" applyFill="0" applyBorder="0">
      <alignment horizontal="right"/>
    </xf>
    <xf numFmtId="0" fontId="52" fillId="0" borderId="0" applyFont="0" applyFill="0" applyBorder="0" applyAlignment="0" applyProtection="0">
      <alignment horizontal="center" vertical="center"/>
    </xf>
    <xf numFmtId="0" fontId="52" fillId="0" borderId="0" applyFont="0" applyFill="0" applyBorder="0" applyAlignment="0" applyProtection="0">
      <alignment horizontal="center" vertical="center"/>
    </xf>
    <xf numFmtId="0" fontId="29" fillId="0" borderId="0" applyNumberFormat="0" applyAlignment="0" applyProtection="0">
      <alignment horizontal="center"/>
      <protection locked="0"/>
    </xf>
    <xf numFmtId="0" fontId="29" fillId="0" borderId="0" applyNumberFormat="0" applyAlignment="0" applyProtection="0">
      <alignment horizontal="center"/>
      <protection locked="0"/>
    </xf>
    <xf numFmtId="40" fontId="6" fillId="2" borderId="2" applyFont="0" applyFill="0" applyBorder="0" applyAlignment="0" applyProtection="0"/>
    <xf numFmtId="0" fontId="259" fillId="81" borderId="0" applyNumberFormat="0" applyBorder="0" applyAlignment="0" applyProtection="0"/>
    <xf numFmtId="3" fontId="141" fillId="0" borderId="41" applyNumberFormat="0" applyFill="0" applyBorder="0" applyAlignment="0" applyProtection="0"/>
    <xf numFmtId="0" fontId="142" fillId="0" borderId="0" applyNumberFormat="0" applyFill="0" applyBorder="0" applyAlignment="0" applyProtection="0"/>
    <xf numFmtId="38" fontId="40" fillId="5" borderId="0" applyNumberFormat="0" applyBorder="0" applyAlignment="0" applyProtection="0"/>
    <xf numFmtId="1" fontId="143" fillId="5" borderId="0">
      <alignment horizontal="center"/>
      <protection locked="0" hidden="1"/>
    </xf>
    <xf numFmtId="295" fontId="6" fillId="5" borderId="7" applyNumberFormat="0">
      <alignment horizontal="center"/>
    </xf>
    <xf numFmtId="0" fontId="31" fillId="0" borderId="42">
      <alignment horizontal="center"/>
    </xf>
    <xf numFmtId="296" fontId="144" fillId="0" borderId="0" applyFill="0" applyBorder="0" applyAlignment="0" applyProtection="0"/>
    <xf numFmtId="182" fontId="53" fillId="2" borderId="7" applyFill="0" applyBorder="0" applyAlignment="0" applyProtection="0"/>
    <xf numFmtId="297" fontId="6" fillId="0" borderId="0" applyFont="0" applyFill="0" applyBorder="0" applyAlignment="0" applyProtection="0">
      <alignment horizontal="right"/>
    </xf>
    <xf numFmtId="38" fontId="145" fillId="0" borderId="0" applyNumberFormat="0" applyFill="0" applyBorder="0" applyAlignment="0" applyProtection="0"/>
    <xf numFmtId="0" fontId="70" fillId="29" borderId="0"/>
    <xf numFmtId="0" fontId="146" fillId="8" borderId="0">
      <alignment horizontal="left"/>
    </xf>
    <xf numFmtId="0" fontId="147" fillId="0" borderId="0" applyNumberFormat="0" applyFill="0" applyBorder="0" applyAlignment="0" applyProtection="0"/>
    <xf numFmtId="0" fontId="75" fillId="0" borderId="43" applyNumberFormat="0" applyAlignment="0" applyProtection="0">
      <alignment horizontal="left" vertical="center"/>
    </xf>
    <xf numFmtId="0" fontId="75" fillId="0" borderId="41">
      <alignment horizontal="left" vertical="center"/>
    </xf>
    <xf numFmtId="0" fontId="148" fillId="0" borderId="0">
      <alignment horizontal="center"/>
    </xf>
    <xf numFmtId="0" fontId="31" fillId="0" borderId="0">
      <alignment horizontal="right" wrapText="1"/>
    </xf>
    <xf numFmtId="0" fontId="260" fillId="0" borderId="128" applyNumberFormat="0" applyFill="0" applyAlignment="0" applyProtection="0"/>
    <xf numFmtId="0" fontId="261" fillId="0" borderId="129" applyNumberFormat="0" applyFill="0" applyAlignment="0" applyProtection="0"/>
    <xf numFmtId="0" fontId="262" fillId="0" borderId="130" applyNumberFormat="0" applyFill="0" applyAlignment="0" applyProtection="0"/>
    <xf numFmtId="0" fontId="262" fillId="0" borderId="0" applyNumberFormat="0" applyFill="0" applyBorder="0" applyAlignment="0" applyProtection="0"/>
    <xf numFmtId="0" fontId="31" fillId="0" borderId="0" applyFill="0" applyAlignment="0" applyProtection="0">
      <protection locked="0"/>
    </xf>
    <xf numFmtId="0" fontId="31" fillId="0" borderId="5" applyFill="0" applyAlignment="0" applyProtection="0">
      <protection locked="0"/>
    </xf>
    <xf numFmtId="0" fontId="26" fillId="0" borderId="0">
      <protection locked="0"/>
    </xf>
    <xf numFmtId="0" fontId="26" fillId="0" borderId="0">
      <protection locked="0"/>
    </xf>
    <xf numFmtId="49" fontId="31" fillId="0" borderId="0" applyFill="0" applyBorder="0"/>
    <xf numFmtId="241" fontId="6" fillId="0" borderId="44" applyFill="0" applyBorder="0"/>
    <xf numFmtId="17" fontId="6" fillId="0" borderId="0" applyFill="0" applyBorder="0">
      <alignment horizontal="center"/>
    </xf>
    <xf numFmtId="0" fontId="65" fillId="30" borderId="20" applyFont="0" applyProtection="0">
      <alignment horizontal="right"/>
    </xf>
    <xf numFmtId="0" fontId="149" fillId="0" borderId="17">
      <alignment horizontal="center"/>
    </xf>
    <xf numFmtId="0" fontId="149" fillId="0" borderId="0">
      <alignment horizontal="center"/>
    </xf>
    <xf numFmtId="0" fontId="150" fillId="8" borderId="0" applyNumberFormat="0" applyFont="0" applyFill="0" applyBorder="0" applyAlignment="0">
      <alignment horizontal="centerContinuous"/>
    </xf>
    <xf numFmtId="0" fontId="151" fillId="31" borderId="0" applyNumberFormat="0" applyFont="0" applyBorder="0" applyAlignment="0" applyProtection="0"/>
    <xf numFmtId="0" fontId="131" fillId="0" borderId="45" applyNumberFormat="0" applyFill="0" applyAlignment="0" applyProtection="0"/>
    <xf numFmtId="37" fontId="152" fillId="0" borderId="0" applyNumberFormat="0" applyBorder="0">
      <alignment horizontal="center"/>
    </xf>
    <xf numFmtId="37" fontId="31" fillId="0" borderId="0"/>
    <xf numFmtId="0" fontId="153" fillId="0" borderId="0" applyNumberFormat="0" applyFill="0" applyBorder="0" applyAlignment="0" applyProtection="0">
      <alignment vertical="top"/>
      <protection locked="0"/>
    </xf>
    <xf numFmtId="298" fontId="154" fillId="0" borderId="0" applyNumberFormat="0" applyFill="0" applyBorder="0" applyAlignment="0" applyProtection="0"/>
    <xf numFmtId="207" fontId="52" fillId="0" borderId="0" applyFont="0" applyFill="0" applyBorder="0" applyAlignment="0" applyProtection="0"/>
    <xf numFmtId="208"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37" fontId="131" fillId="0" borderId="0" applyFill="0" applyBorder="0">
      <protection locked="0"/>
    </xf>
    <xf numFmtId="182" fontId="131" fillId="0" borderId="0" applyFill="0" applyBorder="0">
      <protection locked="0"/>
    </xf>
    <xf numFmtId="39" fontId="131" fillId="0" borderId="0" applyFill="0" applyBorder="0">
      <protection locked="0"/>
    </xf>
    <xf numFmtId="220" fontId="131" fillId="0" borderId="0" applyFill="0" applyBorder="0">
      <protection locked="0"/>
    </xf>
    <xf numFmtId="221" fontId="131" fillId="0" borderId="0" applyFill="0" applyBorder="0">
      <protection locked="0"/>
    </xf>
    <xf numFmtId="222" fontId="131" fillId="0" borderId="0" applyFill="0" applyBorder="0">
      <protection locked="0"/>
    </xf>
    <xf numFmtId="223" fontId="6" fillId="0" borderId="0" applyFill="0" applyBorder="0">
      <protection locked="0"/>
    </xf>
    <xf numFmtId="224" fontId="6" fillId="0" borderId="0" applyFill="0" applyBorder="0">
      <protection locked="0"/>
    </xf>
    <xf numFmtId="225" fontId="6" fillId="0" borderId="0" applyFill="0" applyBorder="0">
      <protection locked="0"/>
    </xf>
    <xf numFmtId="203" fontId="6" fillId="0" borderId="0" applyFill="0" applyBorder="0">
      <protection locked="0"/>
    </xf>
    <xf numFmtId="243" fontId="6" fillId="0" borderId="0" applyFill="0" applyBorder="0">
      <protection locked="0"/>
    </xf>
    <xf numFmtId="9" fontId="131" fillId="0" borderId="0" applyFill="0" applyBorder="0">
      <protection locked="0"/>
    </xf>
    <xf numFmtId="166" fontId="131" fillId="0" borderId="0" applyFill="0" applyBorder="0">
      <protection locked="0"/>
    </xf>
    <xf numFmtId="10" fontId="131" fillId="0" borderId="0" applyFill="0" applyBorder="0">
      <protection locked="0"/>
    </xf>
    <xf numFmtId="49" fontId="131" fillId="0" borderId="24" applyFill="0" applyBorder="0">
      <protection locked="0"/>
    </xf>
    <xf numFmtId="0" fontId="263" fillId="82" borderId="126" applyNumberFormat="0" applyAlignment="0" applyProtection="0"/>
    <xf numFmtId="10" fontId="40" fillId="2" borderId="7" applyNumberFormat="0" applyBorder="0" applyAlignment="0" applyProtection="0"/>
    <xf numFmtId="0" fontId="6" fillId="2" borderId="7" applyNumberFormat="0" applyFont="0" applyAlignment="0" applyProtection="0"/>
    <xf numFmtId="0" fontId="6" fillId="2" borderId="7" applyNumberFormat="0" applyFont="0" applyAlignment="0" applyProtection="0"/>
    <xf numFmtId="0" fontId="6" fillId="2" borderId="7" applyNumberFormat="0" applyFont="0" applyAlignment="0" applyProtection="0"/>
    <xf numFmtId="0" fontId="6" fillId="2" borderId="7" applyNumberFormat="0" applyFont="0" applyAlignment="0" applyProtection="0"/>
    <xf numFmtId="0" fontId="6" fillId="2" borderId="7" applyNumberFormat="0" applyFont="0" applyAlignment="0" applyProtection="0"/>
    <xf numFmtId="0" fontId="6" fillId="2" borderId="7" applyNumberFormat="0" applyFont="0" applyAlignment="0" applyProtection="0"/>
    <xf numFmtId="0" fontId="6" fillId="2" borderId="7" applyNumberFormat="0" applyFont="0" applyAlignment="0" applyProtection="0"/>
    <xf numFmtId="0" fontId="6" fillId="2" borderId="7" applyNumberFormat="0" applyFont="0" applyAlignment="0" applyProtection="0"/>
    <xf numFmtId="182" fontId="47" fillId="29" borderId="0"/>
    <xf numFmtId="0" fontId="155" fillId="32" borderId="0">
      <alignment horizontal="right"/>
    </xf>
    <xf numFmtId="8" fontId="40" fillId="2" borderId="0" applyFont="0" applyBorder="0" applyAlignment="0" applyProtection="0">
      <protection locked="0"/>
    </xf>
    <xf numFmtId="14" fontId="156" fillId="0" borderId="0"/>
    <xf numFmtId="279" fontId="124" fillId="21" borderId="0"/>
    <xf numFmtId="293" fontId="40" fillId="2" borderId="0" applyFont="0" applyBorder="0" applyAlignment="0">
      <protection locked="0"/>
    </xf>
    <xf numFmtId="0" fontId="156" fillId="0" borderId="0"/>
    <xf numFmtId="37" fontId="19" fillId="2" borderId="0"/>
    <xf numFmtId="37" fontId="25" fillId="2" borderId="0" applyFont="0" applyProtection="0"/>
    <xf numFmtId="37" fontId="19" fillId="2" borderId="0"/>
    <xf numFmtId="213" fontId="156" fillId="0" borderId="0">
      <alignment horizontal="right"/>
    </xf>
    <xf numFmtId="0" fontId="19" fillId="2" borderId="0"/>
    <xf numFmtId="10" fontId="40" fillId="2" borderId="0">
      <protection locked="0"/>
    </xf>
    <xf numFmtId="213" fontId="156" fillId="0" borderId="0">
      <alignment horizontal="right"/>
    </xf>
    <xf numFmtId="207" fontId="157" fillId="2" borderId="0" applyNumberFormat="0" applyBorder="0" applyAlignment="0">
      <protection locked="0"/>
    </xf>
    <xf numFmtId="0" fontId="6" fillId="0" borderId="0" applyNumberFormat="0" applyFill="0" applyBorder="0" applyAlignment="0">
      <protection locked="0"/>
    </xf>
    <xf numFmtId="0" fontId="6" fillId="0" borderId="7" applyNumberFormat="0">
      <alignment horizontal="left" wrapText="1"/>
      <protection locked="0"/>
    </xf>
    <xf numFmtId="299" fontId="158" fillId="0" borderId="0" applyFill="0" applyBorder="0" applyProtection="0">
      <alignment vertical="center"/>
    </xf>
    <xf numFmtId="257" fontId="158" fillId="0" borderId="0" applyFill="0" applyBorder="0" applyProtection="0">
      <alignment vertical="center"/>
    </xf>
    <xf numFmtId="300" fontId="158" fillId="0" borderId="0" applyFill="0" applyBorder="0" applyProtection="0">
      <alignment vertical="center"/>
    </xf>
    <xf numFmtId="301" fontId="158" fillId="0" borderId="0" applyFill="0" applyBorder="0" applyProtection="0">
      <alignment vertical="center"/>
    </xf>
    <xf numFmtId="302" fontId="6" fillId="0" borderId="0"/>
    <xf numFmtId="39" fontId="40" fillId="6" borderId="0"/>
    <xf numFmtId="38" fontId="159" fillId="0" borderId="0" applyNumberFormat="0" applyBorder="0" applyProtection="0">
      <alignment horizontal="left"/>
    </xf>
    <xf numFmtId="303" fontId="40" fillId="0" borderId="0" applyFill="0" applyBorder="0">
      <alignment horizontal="right"/>
      <protection locked="0"/>
    </xf>
    <xf numFmtId="0" fontId="16" fillId="12" borderId="16">
      <alignment horizontal="left" vertical="center" wrapText="1"/>
    </xf>
    <xf numFmtId="260" fontId="6" fillId="0" borderId="0" applyNumberFormat="0" applyFill="0" applyBorder="0" applyAlignment="0" applyProtection="0"/>
    <xf numFmtId="0" fontId="51" fillId="0" borderId="0" applyNumberFormat="0" applyFont="0" applyFill="0" applyBorder="0" applyAlignment="0" applyProtection="0"/>
    <xf numFmtId="0" fontId="6" fillId="2" borderId="7" applyNumberFormat="0" applyProtection="0">
      <alignment vertical="center" wrapText="1"/>
    </xf>
    <xf numFmtId="0" fontId="136" fillId="0" borderId="41">
      <alignment horizontal="right"/>
    </xf>
    <xf numFmtId="2" fontId="21" fillId="6" borderId="0"/>
    <xf numFmtId="0" fontId="6" fillId="0" borderId="0" applyNumberFormat="0" applyFont="0" applyFill="0" applyBorder="0">
      <alignment horizontal="left"/>
    </xf>
    <xf numFmtId="0" fontId="160" fillId="0" borderId="0" applyNumberFormat="0" applyFill="0" applyBorder="0" applyAlignment="0" applyProtection="0">
      <alignment vertical="top"/>
      <protection locked="0"/>
    </xf>
    <xf numFmtId="0" fontId="161" fillId="0" borderId="0" applyNumberFormat="0" applyFill="0" applyBorder="0" applyAlignment="0" applyProtection="0">
      <alignment vertical="top"/>
      <protection locked="0"/>
    </xf>
    <xf numFmtId="0" fontId="6" fillId="18" borderId="46" applyNumberFormat="0" applyFont="0" applyBorder="0" applyAlignment="0">
      <alignment horizontal="center" vertical="top"/>
    </xf>
    <xf numFmtId="0" fontId="162" fillId="0" borderId="0"/>
    <xf numFmtId="0" fontId="163" fillId="0" borderId="0">
      <alignment horizontal="left" vertical="center" indent="1"/>
    </xf>
    <xf numFmtId="211" fontId="14" fillId="0" borderId="5">
      <alignment horizontal="right"/>
    </xf>
    <xf numFmtId="211" fontId="14" fillId="0" borderId="5">
      <alignment horizontal="right"/>
    </xf>
    <xf numFmtId="211" fontId="14" fillId="0" borderId="5">
      <alignment horizontal="right"/>
    </xf>
    <xf numFmtId="211" fontId="14" fillId="0" borderId="0">
      <alignment horizontal="right"/>
    </xf>
    <xf numFmtId="211" fontId="14" fillId="0" borderId="0">
      <alignment horizontal="left"/>
    </xf>
    <xf numFmtId="0" fontId="40" fillId="5" borderId="0"/>
    <xf numFmtId="42" fontId="27" fillId="0" borderId="0" applyFill="0" applyBorder="0" applyAlignment="0"/>
    <xf numFmtId="210" fontId="54" fillId="0" borderId="0" applyFill="0" applyBorder="0" applyAlignment="0"/>
    <xf numFmtId="42" fontId="27" fillId="0" borderId="0" applyFill="0" applyBorder="0" applyAlignment="0"/>
    <xf numFmtId="219" fontId="6" fillId="0" borderId="0" applyFill="0" applyBorder="0" applyAlignment="0"/>
    <xf numFmtId="210" fontId="54" fillId="0" borderId="0" applyFill="0" applyBorder="0" applyAlignment="0"/>
    <xf numFmtId="0" fontId="264" fillId="0" borderId="131" applyNumberFormat="0" applyFill="0" applyAlignment="0" applyProtection="0"/>
    <xf numFmtId="182" fontId="164" fillId="11" borderId="0"/>
    <xf numFmtId="38" fontId="165" fillId="0" borderId="0" applyNumberFormat="0" applyFill="0" applyBorder="0" applyAlignment="0" applyProtection="0"/>
    <xf numFmtId="3" fontId="166" fillId="0" borderId="0" applyFill="0" applyBorder="0" applyAlignment="0" applyProtection="0"/>
    <xf numFmtId="9" fontId="50" fillId="5" borderId="0" applyNumberFormat="0" applyFont="0" applyBorder="0" applyAlignment="0">
      <protection locked="0"/>
    </xf>
    <xf numFmtId="14" fontId="50" fillId="0" borderId="5" applyFont="0" applyFill="0" applyBorder="0" applyAlignment="0" applyProtection="0"/>
    <xf numFmtId="0" fontId="134" fillId="0" borderId="0"/>
    <xf numFmtId="0" fontId="167" fillId="0" borderId="0"/>
    <xf numFmtId="304" fontId="6" fillId="2" borderId="5" applyFont="0" applyFill="0" applyBorder="0" applyAlignment="0" applyProtection="0">
      <alignment horizontal="right"/>
    </xf>
    <xf numFmtId="296" fontId="168" fillId="0" borderId="0" applyFill="0" applyBorder="0" applyAlignment="0" applyProtection="0"/>
    <xf numFmtId="37" fontId="136" fillId="0" borderId="0" applyBorder="0">
      <alignment horizontal="right"/>
    </xf>
    <xf numFmtId="0" fontId="61" fillId="5" borderId="5" applyNumberFormat="0" applyFont="0"/>
    <xf numFmtId="38" fontId="27" fillId="0" borderId="0" applyFont="0" applyFill="0" applyBorder="0" applyAlignment="0" applyProtection="0"/>
    <xf numFmtId="40" fontId="27" fillId="0" borderId="0" applyFont="0" applyFill="0" applyBorder="0" applyAlignment="0" applyProtection="0"/>
    <xf numFmtId="305" fontId="6" fillId="0" borderId="0" applyFont="0" applyFill="0" applyBorder="0" applyAlignment="0" applyProtection="0"/>
    <xf numFmtId="306" fontId="6" fillId="0" borderId="0" applyFont="0" applyFill="0" applyBorder="0" applyAlignment="0" applyProtection="0"/>
    <xf numFmtId="307" fontId="6" fillId="0" borderId="0" applyFont="0" applyFill="0" applyBorder="0" applyAlignment="0" applyProtection="0"/>
    <xf numFmtId="308" fontId="6" fillId="0" borderId="0" applyFont="0" applyFill="0" applyBorder="0" applyAlignment="0" applyProtection="0"/>
    <xf numFmtId="309" fontId="169" fillId="0" borderId="0" applyFont="0" applyFill="0" applyBorder="0"/>
    <xf numFmtId="310" fontId="6" fillId="0" borderId="0" applyFont="0" applyFill="0" applyBorder="0"/>
    <xf numFmtId="310" fontId="6" fillId="0" borderId="0" applyFont="0" applyFill="0" applyBorder="0"/>
    <xf numFmtId="311" fontId="6" fillId="0" borderId="0"/>
    <xf numFmtId="310" fontId="6" fillId="0" borderId="0" applyFont="0" applyFill="0" applyBorder="0"/>
    <xf numFmtId="312" fontId="6" fillId="0" borderId="0" applyFont="0" applyFill="0" applyBorder="0" applyAlignment="0" applyProtection="0"/>
    <xf numFmtId="313" fontId="6" fillId="0" borderId="0" applyFont="0" applyFill="0" applyBorder="0" applyAlignment="0" applyProtection="0"/>
    <xf numFmtId="314" fontId="6" fillId="0" borderId="0" applyFont="0" applyFill="0" applyBorder="0" applyAlignment="0" applyProtection="0"/>
    <xf numFmtId="308" fontId="6" fillId="0" borderId="0" applyFont="0" applyFill="0" applyBorder="0" applyAlignment="0" applyProtection="0"/>
    <xf numFmtId="0" fontId="122" fillId="0" borderId="0">
      <protection locked="0"/>
    </xf>
    <xf numFmtId="315" fontId="54" fillId="0" borderId="0" applyFont="0" applyFill="0" applyBorder="0" applyAlignment="0" applyProtection="0">
      <alignment horizontal="left" vertical="center"/>
    </xf>
    <xf numFmtId="238" fontId="6" fillId="0" borderId="0" applyFont="0" applyFill="0" applyBorder="0" applyAlignment="0" applyProtection="0"/>
    <xf numFmtId="316" fontId="40"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6" fontId="40" fillId="0" borderId="0" applyFont="0" applyFill="0" applyBorder="0" applyAlignment="0" applyProtection="0"/>
    <xf numFmtId="317" fontId="65" fillId="0" borderId="0" applyFont="0" applyFill="0" applyBorder="0" applyProtection="0"/>
    <xf numFmtId="318" fontId="65" fillId="0" borderId="0" applyFont="0" applyFill="0" applyBorder="0" applyProtection="0"/>
    <xf numFmtId="210" fontId="6" fillId="0" borderId="0" applyFont="0" applyFill="0" applyBorder="0" applyAlignment="0" applyProtection="0"/>
    <xf numFmtId="300" fontId="99" fillId="0" borderId="0" applyFill="0" applyBorder="0" applyProtection="0">
      <alignment vertical="center"/>
    </xf>
    <xf numFmtId="214" fontId="6" fillId="0" borderId="47">
      <alignment horizontal="right"/>
    </xf>
    <xf numFmtId="319" fontId="40" fillId="5" borderId="0" applyFont="0" applyBorder="0" applyAlignment="0" applyProtection="0">
      <alignment horizontal="right"/>
      <protection hidden="1"/>
    </xf>
    <xf numFmtId="0" fontId="170" fillId="0" borderId="0"/>
    <xf numFmtId="0" fontId="265" fillId="83" borderId="0" applyNumberFormat="0" applyBorder="0" applyAlignment="0" applyProtection="0"/>
    <xf numFmtId="0" fontId="14" fillId="0" borderId="0"/>
    <xf numFmtId="0" fontId="171" fillId="0" borderId="48" applyNumberFormat="0" applyAlignment="0"/>
    <xf numFmtId="15" fontId="6" fillId="33" borderId="1" applyNumberFormat="0" applyBorder="0" applyAlignment="0">
      <alignment horizontal="center"/>
    </xf>
    <xf numFmtId="37" fontId="172" fillId="0" borderId="0"/>
    <xf numFmtId="0" fontId="6" fillId="0" borderId="49">
      <alignment horizontal="center"/>
    </xf>
    <xf numFmtId="0" fontId="6" fillId="5" borderId="7" applyNumberFormat="0" applyAlignment="0"/>
    <xf numFmtId="320" fontId="65" fillId="0" borderId="0" applyFont="0" applyFill="0" applyBorder="0" applyProtection="0"/>
    <xf numFmtId="321" fontId="65" fillId="0" borderId="0" applyFont="0" applyFill="0" applyBorder="0" applyProtection="0"/>
    <xf numFmtId="322" fontId="65" fillId="0" borderId="0" applyFont="0" applyFill="0" applyBorder="0" applyProtection="0"/>
    <xf numFmtId="323" fontId="65" fillId="0" borderId="0" applyFont="0" applyFill="0" applyBorder="0" applyProtection="0"/>
    <xf numFmtId="324" fontId="65" fillId="0" borderId="0" applyFont="0" applyFill="0" applyBorder="0" applyProtection="0"/>
    <xf numFmtId="0" fontId="14" fillId="0" borderId="0"/>
    <xf numFmtId="325" fontId="40" fillId="0" borderId="0" applyFont="0" applyFill="0" applyBorder="0" applyAlignment="0" applyProtection="0">
      <alignment horizontal="right"/>
    </xf>
    <xf numFmtId="326" fontId="1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38" fontId="19" fillId="0" borderId="0" applyFont="0" applyFill="0" applyBorder="0" applyAlignment="0" applyProtection="0"/>
    <xf numFmtId="0" fontId="14" fillId="0" borderId="0" applyFont="0" applyFill="0" applyBorder="0" applyAlignment="0" applyProtection="0"/>
    <xf numFmtId="40" fontId="40" fillId="0" borderId="0" applyFont="0" applyFill="0" applyBorder="0" applyAlignment="0"/>
    <xf numFmtId="195" fontId="40" fillId="0" borderId="0" applyFont="0" applyFill="0" applyBorder="0" applyAlignment="0"/>
    <xf numFmtId="0" fontId="253" fillId="0" borderId="0"/>
    <xf numFmtId="0" fontId="253" fillId="0" borderId="0"/>
    <xf numFmtId="0" fontId="266" fillId="0" borderId="0"/>
    <xf numFmtId="0" fontId="266"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6" fillId="0" borderId="0"/>
    <xf numFmtId="0" fontId="253" fillId="0" borderId="0"/>
    <xf numFmtId="0" fontId="253" fillId="0" borderId="0"/>
    <xf numFmtId="0" fontId="253" fillId="0" borderId="0"/>
    <xf numFmtId="0" fontId="253" fillId="0" borderId="0"/>
    <xf numFmtId="0" fontId="253" fillId="0" borderId="0"/>
    <xf numFmtId="0" fontId="6"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66" fillId="0" borderId="0"/>
    <xf numFmtId="0" fontId="253" fillId="0" borderId="0"/>
    <xf numFmtId="0" fontId="253" fillId="0" borderId="0"/>
    <xf numFmtId="0" fontId="266" fillId="0" borderId="0"/>
    <xf numFmtId="0" fontId="253" fillId="0" borderId="0"/>
    <xf numFmtId="0" fontId="253" fillId="0" borderId="0"/>
    <xf numFmtId="0" fontId="266" fillId="0" borderId="0"/>
    <xf numFmtId="0" fontId="173" fillId="0" borderId="0"/>
    <xf numFmtId="0" fontId="6" fillId="0" borderId="0"/>
    <xf numFmtId="0" fontId="253" fillId="0" borderId="0"/>
    <xf numFmtId="0" fontId="173" fillId="0" borderId="0"/>
    <xf numFmtId="0" fontId="266" fillId="0" borderId="0"/>
    <xf numFmtId="0" fontId="266" fillId="0" borderId="0"/>
    <xf numFmtId="0" fontId="266" fillId="0" borderId="0"/>
    <xf numFmtId="0" fontId="266" fillId="0" borderId="0"/>
    <xf numFmtId="0" fontId="253" fillId="0" borderId="0"/>
    <xf numFmtId="0" fontId="266" fillId="0" borderId="0"/>
    <xf numFmtId="0" fontId="253" fillId="0" borderId="0"/>
    <xf numFmtId="0" fontId="253" fillId="0" borderId="0"/>
    <xf numFmtId="0" fontId="253" fillId="0" borderId="0"/>
    <xf numFmtId="0" fontId="253" fillId="0" borderId="0"/>
    <xf numFmtId="0" fontId="266" fillId="0" borderId="0"/>
    <xf numFmtId="0" fontId="253" fillId="0" borderId="0"/>
    <xf numFmtId="0" fontId="253" fillId="0" borderId="0"/>
    <xf numFmtId="0" fontId="266" fillId="0" borderId="0"/>
    <xf numFmtId="0" fontId="253" fillId="0" borderId="0"/>
    <xf numFmtId="0" fontId="253" fillId="0" borderId="0"/>
    <xf numFmtId="0" fontId="266" fillId="0" borderId="0"/>
    <xf numFmtId="0" fontId="253" fillId="0" borderId="0"/>
    <xf numFmtId="0" fontId="253" fillId="0" borderId="0"/>
    <xf numFmtId="0" fontId="266"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13" fillId="0" borderId="0"/>
    <xf numFmtId="0" fontId="13" fillId="0" borderId="0"/>
    <xf numFmtId="0" fontId="65" fillId="0" borderId="0"/>
    <xf numFmtId="0" fontId="266" fillId="0" borderId="0"/>
    <xf numFmtId="0" fontId="266" fillId="0" borderId="0"/>
    <xf numFmtId="0" fontId="266"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66" fillId="0" borderId="0"/>
    <xf numFmtId="0" fontId="253" fillId="0" borderId="0"/>
    <xf numFmtId="0" fontId="253" fillId="0" borderId="0"/>
    <xf numFmtId="0" fontId="253" fillId="0" borderId="0"/>
    <xf numFmtId="0" fontId="253" fillId="0" borderId="0"/>
    <xf numFmtId="0" fontId="253" fillId="0" borderId="0"/>
    <xf numFmtId="0" fontId="65" fillId="0" borderId="0"/>
    <xf numFmtId="0" fontId="266"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66"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66" fillId="0" borderId="0"/>
    <xf numFmtId="0" fontId="266" fillId="0" borderId="0"/>
    <xf numFmtId="0" fontId="65" fillId="0" borderId="0"/>
    <xf numFmtId="0" fontId="266" fillId="0" borderId="0"/>
    <xf numFmtId="0" fontId="266" fillId="0" borderId="0"/>
    <xf numFmtId="0" fontId="266" fillId="0" borderId="0"/>
    <xf numFmtId="0" fontId="266" fillId="0" borderId="0"/>
    <xf numFmtId="0" fontId="266" fillId="0" borderId="0"/>
    <xf numFmtId="0" fontId="6" fillId="0" borderId="0"/>
    <xf numFmtId="0" fontId="6" fillId="0" borderId="0"/>
    <xf numFmtId="0" fontId="253" fillId="0" borderId="0"/>
    <xf numFmtId="0" fontId="266" fillId="0" borderId="0"/>
    <xf numFmtId="0" fontId="266" fillId="0" borderId="0"/>
    <xf numFmtId="0" fontId="266" fillId="0" borderId="0"/>
    <xf numFmtId="0" fontId="266" fillId="0" borderId="0"/>
    <xf numFmtId="0" fontId="266" fillId="0" borderId="0"/>
    <xf numFmtId="0" fontId="266" fillId="0" borderId="0"/>
    <xf numFmtId="0" fontId="266" fillId="0" borderId="0"/>
    <xf numFmtId="0" fontId="253" fillId="0" borderId="0"/>
    <xf numFmtId="0" fontId="253" fillId="0" borderId="0"/>
    <xf numFmtId="207" fontId="50" fillId="0" borderId="0" applyNumberFormat="0" applyFill="0" applyBorder="0" applyAlignment="0" applyProtection="0"/>
    <xf numFmtId="38" fontId="174" fillId="0" borderId="0" applyFill="0" applyBorder="0" applyProtection="0"/>
    <xf numFmtId="207" fontId="50" fillId="0" borderId="0" applyNumberFormat="0" applyFill="0" applyBorder="0" applyAlignment="0" applyProtection="0"/>
    <xf numFmtId="327" fontId="40" fillId="0" borderId="0" applyFont="0" applyFill="0" applyBorder="0" applyAlignment="0" applyProtection="0"/>
    <xf numFmtId="328" fontId="6" fillId="22" borderId="41">
      <alignment horizontal="center"/>
    </xf>
    <xf numFmtId="328" fontId="6" fillId="0" borderId="0">
      <alignment horizontal="center"/>
    </xf>
    <xf numFmtId="329" fontId="6" fillId="0" borderId="0">
      <alignment horizontal="center"/>
    </xf>
    <xf numFmtId="0" fontId="40" fillId="0" borderId="0" applyFont="0" applyFill="0" applyBorder="0" applyAlignment="0" applyProtection="0">
      <alignment horizontal="right"/>
    </xf>
    <xf numFmtId="330" fontId="40" fillId="0" borderId="0"/>
    <xf numFmtId="0" fontId="6" fillId="0" borderId="0" applyFont="0" applyAlignment="0">
      <alignment horizontal="center"/>
    </xf>
    <xf numFmtId="0" fontId="6" fillId="0" borderId="0" applyFont="0" applyAlignment="0">
      <alignment horizontal="center"/>
    </xf>
    <xf numFmtId="0" fontId="6" fillId="0" borderId="0" applyFont="0" applyAlignment="0">
      <alignment horizontal="center"/>
    </xf>
    <xf numFmtId="331" fontId="6" fillId="0" borderId="0"/>
    <xf numFmtId="6" fontId="175" fillId="0" borderId="0">
      <alignment horizontal="center"/>
    </xf>
    <xf numFmtId="0" fontId="27" fillId="0" borderId="0"/>
    <xf numFmtId="0" fontId="40" fillId="2" borderId="7">
      <alignment horizontal="center"/>
      <protection locked="0"/>
    </xf>
    <xf numFmtId="207" fontId="40" fillId="2" borderId="0">
      <protection locked="0"/>
    </xf>
    <xf numFmtId="0" fontId="40" fillId="2" borderId="0">
      <protection locked="0"/>
    </xf>
    <xf numFmtId="332" fontId="6" fillId="0" borderId="0">
      <alignment horizontal="center" vertical="center"/>
    </xf>
    <xf numFmtId="207" fontId="40" fillId="0" borderId="0"/>
    <xf numFmtId="333" fontId="6" fillId="0" borderId="0"/>
    <xf numFmtId="334" fontId="6" fillId="0" borderId="0">
      <protection locked="0"/>
    </xf>
    <xf numFmtId="335" fontId="40" fillId="0" borderId="0" applyFont="0" applyFill="0" applyBorder="0" applyAlignment="0" applyProtection="0"/>
    <xf numFmtId="336" fontId="40" fillId="0" borderId="0" applyFont="0" applyFill="0" applyBorder="0" applyAlignment="0" applyProtection="0"/>
    <xf numFmtId="0" fontId="6" fillId="34" borderId="7" applyNumberFormat="0" applyFont="0" applyBorder="0" applyAlignment="0" applyProtection="0"/>
    <xf numFmtId="239" fontId="176" fillId="0" borderId="50" applyNumberFormat="0" applyBorder="0" applyAlignment="0" applyProtection="0">
      <alignment horizontal="center" vertical="center"/>
    </xf>
    <xf numFmtId="0" fontId="1" fillId="84" borderId="132" applyNumberFormat="0" applyFont="0" applyAlignment="0" applyProtection="0"/>
    <xf numFmtId="0" fontId="6" fillId="35" borderId="51" applyNumberFormat="0" applyFont="0" applyAlignment="0" applyProtection="0"/>
    <xf numFmtId="0" fontId="6" fillId="35" borderId="51" applyNumberFormat="0" applyFont="0" applyAlignment="0" applyProtection="0"/>
    <xf numFmtId="0" fontId="1" fillId="84" borderId="132" applyNumberFormat="0" applyFont="0" applyAlignment="0" applyProtection="0"/>
    <xf numFmtId="164" fontId="177" fillId="0" borderId="0"/>
    <xf numFmtId="40" fontId="178" fillId="0" borderId="0" applyFill="0" applyBorder="0" applyProtection="0"/>
    <xf numFmtId="337" fontId="40" fillId="0" borderId="0" applyFont="0" applyFill="0" applyBorder="0" applyAlignment="0" applyProtection="0"/>
    <xf numFmtId="38" fontId="179" fillId="0" borderId="0"/>
    <xf numFmtId="37" fontId="14" fillId="0" borderId="0"/>
    <xf numFmtId="0" fontId="6" fillId="0" borderId="0"/>
    <xf numFmtId="0" fontId="6" fillId="0" borderId="0"/>
    <xf numFmtId="338" fontId="65" fillId="0" borderId="0" applyFont="0" applyFill="0" applyBorder="0" applyProtection="0"/>
    <xf numFmtId="339" fontId="65" fillId="0" borderId="0" applyFont="0" applyFill="0" applyBorder="0" applyProtection="0"/>
    <xf numFmtId="340" fontId="65" fillId="0" borderId="0" applyFont="0" applyFill="0" applyBorder="0" applyProtection="0"/>
    <xf numFmtId="0" fontId="6" fillId="0" borderId="0"/>
    <xf numFmtId="341" fontId="6" fillId="0" borderId="0"/>
    <xf numFmtId="341" fontId="6" fillId="0" borderId="0"/>
    <xf numFmtId="341" fontId="6" fillId="0" borderId="0"/>
    <xf numFmtId="37" fontId="6" fillId="0" borderId="0"/>
    <xf numFmtId="342" fontId="6" fillId="0" borderId="0" applyNumberFormat="0" applyFill="0" applyBorder="0" applyAlignment="0" applyProtection="0"/>
    <xf numFmtId="0" fontId="50"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80"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342" fontId="6" fillId="0" borderId="0" applyNumberFormat="0" applyFill="0" applyBorder="0" applyAlignment="0" applyProtection="0"/>
    <xf numFmtId="235" fontId="6" fillId="0" borderId="0" applyNumberFormat="0" applyFill="0" applyBorder="0" applyAlignment="0" applyProtection="0"/>
    <xf numFmtId="4" fontId="6" fillId="0" borderId="0"/>
    <xf numFmtId="343" fontId="40" fillId="0" borderId="0" applyFont="0" applyFill="0" applyBorder="0" applyAlignment="0" applyProtection="0"/>
    <xf numFmtId="219" fontId="6" fillId="0" borderId="0" applyFont="0" applyFill="0" applyBorder="0" applyAlignment="0" applyProtection="0"/>
    <xf numFmtId="285" fontId="6" fillId="0" borderId="0" applyFont="0" applyFill="0" applyBorder="0" applyAlignment="0" applyProtection="0"/>
    <xf numFmtId="40" fontId="181" fillId="0" borderId="0" applyFont="0" applyFill="0" applyBorder="0" applyAlignment="0" applyProtection="0"/>
    <xf numFmtId="38" fontId="181" fillId="0" borderId="0" applyFont="0" applyFill="0" applyBorder="0" applyAlignment="0" applyProtection="0"/>
    <xf numFmtId="0" fontId="6" fillId="0" borderId="0">
      <alignment horizontal="left" vertical="top"/>
      <protection locked="0"/>
    </xf>
    <xf numFmtId="0" fontId="182" fillId="0" borderId="0">
      <alignment horizontal="left"/>
    </xf>
    <xf numFmtId="0" fontId="267" fillId="79" borderId="133" applyNumberFormat="0" applyAlignment="0" applyProtection="0"/>
    <xf numFmtId="344" fontId="6" fillId="0" borderId="0"/>
    <xf numFmtId="344" fontId="6" fillId="0" borderId="0"/>
    <xf numFmtId="40" fontId="34" fillId="24" borderId="0">
      <alignment horizontal="right"/>
    </xf>
    <xf numFmtId="0" fontId="183" fillId="12" borderId="0">
      <alignment horizontal="center"/>
    </xf>
    <xf numFmtId="0" fontId="184" fillId="36" borderId="0"/>
    <xf numFmtId="0" fontId="185" fillId="0" borderId="0"/>
    <xf numFmtId="9" fontId="186" fillId="0" borderId="0" applyBorder="0">
      <alignment horizontal="right"/>
    </xf>
    <xf numFmtId="0" fontId="185" fillId="0" borderId="0"/>
    <xf numFmtId="0" fontId="187" fillId="24" borderId="0" applyBorder="0">
      <alignment horizontal="centerContinuous"/>
    </xf>
    <xf numFmtId="0" fontId="188" fillId="36" borderId="0" applyBorder="0">
      <alignment horizontal="centerContinuous"/>
    </xf>
    <xf numFmtId="217" fontId="6" fillId="0" borderId="0" applyFont="0" applyFill="0" applyBorder="0" applyAlignment="0" applyProtection="0"/>
    <xf numFmtId="345" fontId="6" fillId="0" borderId="0" applyFont="0" applyFill="0" applyBorder="0" applyAlignment="0" applyProtection="0"/>
    <xf numFmtId="0" fontId="26" fillId="37" borderId="0" applyNumberFormat="0" applyFont="0" applyBorder="0" applyAlignment="0" applyProtection="0"/>
    <xf numFmtId="0" fontId="26" fillId="38" borderId="0" applyNumberFormat="0" applyFont="0" applyBorder="0" applyAlignment="0" applyProtection="0"/>
    <xf numFmtId="0" fontId="26" fillId="39" borderId="0" applyNumberFormat="0" applyFont="0" applyBorder="0" applyAlignment="0" applyProtection="0">
      <alignment horizontal="center"/>
    </xf>
    <xf numFmtId="0" fontId="26" fillId="40" borderId="52" applyNumberFormat="0" applyFont="0" applyBorder="0" applyAlignment="0" applyProtection="0"/>
    <xf numFmtId="0" fontId="26" fillId="41" borderId="52" applyNumberFormat="0" applyFont="0" applyBorder="0" applyAlignment="0"/>
    <xf numFmtId="0" fontId="26" fillId="42" borderId="52" applyNumberFormat="0" applyFont="0" applyBorder="0" applyAlignment="0"/>
    <xf numFmtId="0" fontId="40" fillId="43" borderId="0" applyNumberFormat="0" applyFont="0" applyBorder="0" applyAlignment="0" applyProtection="0">
      <alignment horizontal="center"/>
      <protection hidden="1"/>
    </xf>
    <xf numFmtId="0" fontId="189" fillId="0" borderId="0" applyFill="0" applyBorder="0" applyProtection="0">
      <alignment horizontal="left"/>
    </xf>
    <xf numFmtId="0" fontId="190" fillId="0" borderId="0" applyFill="0" applyBorder="0" applyProtection="0">
      <alignment horizontal="left"/>
    </xf>
    <xf numFmtId="0" fontId="6" fillId="0" borderId="0"/>
    <xf numFmtId="0" fontId="191" fillId="0" borderId="0"/>
    <xf numFmtId="0" fontId="6" fillId="9" borderId="0" applyNumberFormat="0" applyFont="0" applyBorder="0" applyAlignment="0" applyProtection="0">
      <protection hidden="1"/>
    </xf>
    <xf numFmtId="0" fontId="6" fillId="44" borderId="0" applyNumberFormat="0" applyFont="0" applyBorder="0" applyAlignment="0" applyProtection="0">
      <protection hidden="1"/>
    </xf>
    <xf numFmtId="0" fontId="6" fillId="45" borderId="0" applyNumberFormat="0" applyFont="0" applyBorder="0" applyAlignment="0" applyProtection="0">
      <protection hidden="1"/>
    </xf>
    <xf numFmtId="0" fontId="6" fillId="46" borderId="0" applyNumberFormat="0" applyFont="0" applyBorder="0" applyAlignment="0" applyProtection="0">
      <protection hidden="1"/>
    </xf>
    <xf numFmtId="0" fontId="6" fillId="47" borderId="0" applyNumberFormat="0" applyFont="0" applyBorder="0" applyAlignment="0" applyProtection="0">
      <protection hidden="1"/>
    </xf>
    <xf numFmtId="0" fontId="6" fillId="48" borderId="0" applyNumberFormat="0" applyFont="0" applyBorder="0" applyAlignment="0" applyProtection="0">
      <protection hidden="1"/>
    </xf>
    <xf numFmtId="346" fontId="40" fillId="0" borderId="0"/>
    <xf numFmtId="10" fontId="179" fillId="0" borderId="0"/>
    <xf numFmtId="14" fontId="52" fillId="0" borderId="0">
      <alignment horizontal="center" wrapText="1"/>
      <protection locked="0"/>
    </xf>
    <xf numFmtId="10" fontId="26" fillId="0" borderId="0"/>
    <xf numFmtId="9" fontId="1" fillId="0" borderId="0" applyFont="0" applyFill="0" applyBorder="0" applyAlignment="0" applyProtection="0"/>
    <xf numFmtId="347" fontId="98" fillId="0" borderId="0" applyFont="0" applyFill="0" applyBorder="0" applyAlignment="0" applyProtection="0"/>
    <xf numFmtId="348" fontId="14" fillId="0" borderId="0" applyFont="0" applyFill="0" applyBorder="0" applyAlignment="0" applyProtection="0"/>
    <xf numFmtId="349" fontId="6" fillId="0" borderId="0" applyFont="0" applyFill="0" applyBorder="0" applyAlignment="0" applyProtection="0"/>
    <xf numFmtId="350" fontId="6" fillId="0" borderId="0" applyFont="0" applyFill="0" applyBorder="0" applyAlignment="0" applyProtection="0"/>
    <xf numFmtId="0" fontId="40" fillId="0" borderId="0"/>
    <xf numFmtId="351" fontId="6" fillId="0" borderId="0" applyFont="0"/>
    <xf numFmtId="10" fontId="14" fillId="0" borderId="0" applyFont="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59" fontId="27" fillId="0" borderId="0" applyFont="0" applyFill="0" applyBorder="0" applyAlignment="0" applyProtection="0"/>
    <xf numFmtId="166" fontId="13" fillId="0" borderId="0" applyFont="0" applyFill="0" applyBorder="0" applyAlignment="0" applyProtection="0"/>
    <xf numFmtId="303" fontId="121" fillId="0" borderId="0" applyFill="0" applyBorder="0" applyAlignment="0" applyProtection="0"/>
    <xf numFmtId="166" fontId="13" fillId="0" borderId="0" applyFont="0" applyFill="0" applyBorder="0" applyAlignment="0" applyProtection="0"/>
    <xf numFmtId="352" fontId="121" fillId="2" borderId="7" applyFill="0" applyBorder="0" applyAlignment="0" applyProtection="0">
      <alignment horizontal="right"/>
      <protection locked="0"/>
    </xf>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0" fontId="14" fillId="2" borderId="0" applyFont="0" applyFill="0" applyBorder="0" applyAlignment="0" applyProtection="0"/>
    <xf numFmtId="0" fontId="14" fillId="2"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65" fillId="0" borderId="0" applyFont="0" applyFill="0" applyBorder="0" applyAlignment="0" applyProtection="0"/>
    <xf numFmtId="9" fontId="10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0" fillId="0" borderId="0" applyFont="0" applyFill="0" applyBorder="0" applyAlignment="0" applyProtection="0"/>
    <xf numFmtId="9" fontId="1" fillId="0" borderId="0" applyFont="0" applyFill="0" applyBorder="0" applyAlignment="0" applyProtection="0"/>
    <xf numFmtId="9" fontId="10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53" fontId="52" fillId="0" borderId="0" applyFont="0" applyFill="0" applyBorder="0" applyProtection="0">
      <alignment horizontal="right"/>
    </xf>
    <xf numFmtId="354" fontId="6" fillId="0" borderId="0" applyFont="0" applyFill="0" applyBorder="0" applyAlignment="0" applyProtection="0"/>
    <xf numFmtId="354" fontId="6" fillId="0" borderId="0" applyFont="0" applyFill="0" applyBorder="0" applyAlignment="0" applyProtection="0"/>
    <xf numFmtId="354" fontId="6" fillId="0" borderId="0" applyFont="0" applyFill="0" applyBorder="0" applyAlignment="0" applyProtection="0"/>
    <xf numFmtId="166" fontId="6" fillId="0" borderId="0" applyFill="0" applyBorder="0"/>
    <xf numFmtId="355" fontId="6" fillId="0" borderId="0" applyFont="0" applyFill="0" applyBorder="0" applyAlignment="0" applyProtection="0">
      <alignment horizontal="left"/>
    </xf>
    <xf numFmtId="355" fontId="6" fillId="0" borderId="0" applyFont="0" applyFill="0" applyBorder="0" applyAlignment="0" applyProtection="0">
      <alignment horizontal="left"/>
    </xf>
    <xf numFmtId="355" fontId="6" fillId="0" borderId="0" applyFont="0" applyFill="0" applyBorder="0" applyAlignment="0" applyProtection="0">
      <alignment horizontal="left"/>
    </xf>
    <xf numFmtId="10" fontId="67" fillId="6" borderId="0"/>
    <xf numFmtId="0" fontId="59" fillId="0" borderId="0"/>
    <xf numFmtId="0" fontId="192" fillId="0" borderId="0" applyNumberFormat="0"/>
    <xf numFmtId="356" fontId="90" fillId="0" borderId="0" applyFont="0" applyFill="0" applyBorder="0" applyAlignment="0" applyProtection="0">
      <alignment horizontal="left" vertical="center"/>
    </xf>
    <xf numFmtId="37" fontId="193" fillId="0" borderId="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6" fillId="0" borderId="17">
      <alignment horizontal="center"/>
    </xf>
    <xf numFmtId="3" fontId="27" fillId="0" borderId="0" applyFont="0" applyFill="0" applyBorder="0" applyAlignment="0" applyProtection="0"/>
    <xf numFmtId="0" fontId="27" fillId="17" borderId="0" applyNumberFormat="0" applyFont="0" applyBorder="0" applyAlignment="0" applyProtection="0"/>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182" fontId="14" fillId="0" borderId="0">
      <alignment vertical="top"/>
    </xf>
    <xf numFmtId="37" fontId="40" fillId="18" borderId="0"/>
    <xf numFmtId="207" fontId="194" fillId="0" borderId="0" applyNumberFormat="0" applyFill="0" applyBorder="0" applyAlignment="0" applyProtection="0"/>
    <xf numFmtId="0" fontId="195" fillId="49" borderId="0" applyNumberFormat="0" applyFont="0" applyBorder="0" applyAlignment="0">
      <alignment horizontal="center"/>
    </xf>
    <xf numFmtId="0" fontId="193" fillId="0" borderId="0" applyNumberFormat="0" applyProtection="0">
      <alignment horizontal="center" wrapText="1"/>
    </xf>
    <xf numFmtId="0" fontId="193" fillId="0" borderId="0" applyNumberFormat="0" applyProtection="0">
      <alignment horizontal="center" wrapText="1"/>
    </xf>
    <xf numFmtId="263" fontId="139" fillId="0" borderId="0" applyNumberFormat="0" applyFill="0" applyBorder="0" applyAlignment="0" applyProtection="0">
      <alignment horizontal="left"/>
    </xf>
    <xf numFmtId="0" fontId="6" fillId="0" borderId="0" applyNumberFormat="0" applyFont="0" applyFill="0" applyBorder="0">
      <alignment horizontal="right"/>
    </xf>
    <xf numFmtId="49" fontId="31" fillId="22" borderId="41" applyNumberFormat="0">
      <alignment vertical="center"/>
    </xf>
    <xf numFmtId="211" fontId="14" fillId="0" borderId="0">
      <alignment horizontal="center"/>
    </xf>
    <xf numFmtId="0" fontId="14" fillId="0" borderId="7"/>
    <xf numFmtId="0" fontId="14" fillId="0" borderId="7"/>
    <xf numFmtId="0" fontId="193" fillId="6" borderId="0">
      <alignment horizontal="center" wrapText="1"/>
    </xf>
    <xf numFmtId="0" fontId="193" fillId="6" borderId="0">
      <alignment horizontal="center" wrapText="1"/>
    </xf>
    <xf numFmtId="0" fontId="6" fillId="2" borderId="53"/>
    <xf numFmtId="0" fontId="6" fillId="2" borderId="53"/>
    <xf numFmtId="0" fontId="6" fillId="2" borderId="53"/>
    <xf numFmtId="0" fontId="14" fillId="50" borderId="0" applyNumberFormat="0" applyFont="0" applyBorder="0" applyAlignment="0" applyProtection="0"/>
    <xf numFmtId="0" fontId="195" fillId="1" borderId="41" applyNumberFormat="0" applyFont="0" applyAlignment="0">
      <alignment horizontal="center"/>
    </xf>
    <xf numFmtId="0" fontId="51" fillId="0" borderId="0"/>
    <xf numFmtId="0" fontId="6" fillId="0" borderId="0"/>
    <xf numFmtId="0" fontId="6" fillId="0" borderId="0"/>
    <xf numFmtId="0" fontId="6" fillId="0" borderId="0"/>
    <xf numFmtId="0" fontId="139" fillId="0" borderId="54"/>
    <xf numFmtId="0" fontId="196" fillId="0" borderId="0" applyNumberFormat="0" applyFill="0" applyBorder="0" applyAlignment="0">
      <alignment horizontal="center"/>
    </xf>
    <xf numFmtId="0" fontId="6" fillId="0" borderId="0" applyNumberFormat="0" applyFont="0" applyFill="0" applyBorder="0" applyAlignment="0" applyProtection="0"/>
    <xf numFmtId="270" fontId="6" fillId="0" borderId="0">
      <alignment horizontal="left"/>
    </xf>
    <xf numFmtId="0" fontId="28" fillId="0" borderId="0">
      <alignment vertical="center"/>
    </xf>
    <xf numFmtId="0" fontId="28" fillId="0" borderId="0">
      <alignment vertical="center"/>
    </xf>
    <xf numFmtId="0" fontId="13" fillId="0" borderId="0"/>
    <xf numFmtId="0" fontId="13" fillId="0" borderId="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31" fillId="0" borderId="0" applyNumberFormat="0" applyFill="0" applyBorder="0" applyProtection="0">
      <alignment horizontal="left"/>
    </xf>
    <xf numFmtId="0" fontId="6" fillId="0" borderId="0" applyNumberFormat="0" applyFill="0" applyBorder="0" applyAlignment="0" applyProtection="0"/>
    <xf numFmtId="0" fontId="31" fillId="0" borderId="0" applyNumberFormat="0" applyFill="0" applyBorder="0" applyProtection="0">
      <alignment horizontal="center" wrapText="1"/>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13" fillId="0" borderId="0"/>
    <xf numFmtId="0" fontId="13" fillId="0" borderId="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13" fillId="0" borderId="0"/>
    <xf numFmtId="0" fontId="13" fillId="0" borderId="0"/>
    <xf numFmtId="0" fontId="6" fillId="0" borderId="0"/>
    <xf numFmtId="0" fontId="6" fillId="0" borderId="0" applyNumberFormat="0" applyFill="0" applyBorder="0" applyAlignment="0" applyProtection="0"/>
    <xf numFmtId="0" fontId="13" fillId="0" borderId="0"/>
    <xf numFmtId="1" fontId="6" fillId="0" borderId="0" applyFill="0" applyBorder="0">
      <alignment horizontal="center"/>
    </xf>
    <xf numFmtId="0" fontId="34" fillId="0" borderId="0" applyNumberFormat="0" applyBorder="0" applyAlignment="0"/>
    <xf numFmtId="0" fontId="193" fillId="0" borderId="0">
      <alignment horizontal="left"/>
    </xf>
    <xf numFmtId="0" fontId="193" fillId="0" borderId="0">
      <alignment horizontal="left"/>
    </xf>
    <xf numFmtId="0" fontId="197" fillId="0" borderId="0"/>
    <xf numFmtId="242" fontId="31" fillId="0" borderId="41"/>
    <xf numFmtId="243" fontId="6" fillId="0" borderId="41"/>
    <xf numFmtId="243" fontId="6" fillId="0" borderId="41"/>
    <xf numFmtId="241" fontId="31" fillId="0" borderId="41" applyFill="0" applyAlignment="0" applyProtection="0">
      <alignment horizontal="left"/>
    </xf>
    <xf numFmtId="357" fontId="193" fillId="2" borderId="7"/>
    <xf numFmtId="196" fontId="6" fillId="2" borderId="7"/>
    <xf numFmtId="196" fontId="6" fillId="2" borderId="7"/>
    <xf numFmtId="0" fontId="198" fillId="0" borderId="55" applyNumberFormat="0" applyAlignment="0" applyProtection="0"/>
    <xf numFmtId="0" fontId="199" fillId="0" borderId="55" applyNumberFormat="0" applyAlignment="0" applyProtection="0">
      <alignment horizontal="left" vertical="top"/>
    </xf>
    <xf numFmtId="0" fontId="200" fillId="0" borderId="0" applyNumberFormat="0" applyProtection="0">
      <alignment horizontal="left" vertical="top"/>
    </xf>
    <xf numFmtId="0" fontId="6" fillId="0" borderId="0" applyNumberFormat="0" applyFont="0" applyAlignment="0" applyProtection="0"/>
    <xf numFmtId="0" fontId="200" fillId="0" borderId="0" applyNumberFormat="0" applyFill="0" applyBorder="0" applyProtection="0"/>
    <xf numFmtId="0" fontId="201" fillId="0" borderId="0" applyNumberFormat="0" applyFill="0" applyBorder="0" applyProtection="0">
      <alignment vertical="top"/>
    </xf>
    <xf numFmtId="0" fontId="202" fillId="0" borderId="41" applyNumberFormat="0" applyProtection="0">
      <alignment horizontal="left" vertical="top"/>
    </xf>
    <xf numFmtId="0" fontId="202" fillId="0" borderId="41" applyNumberFormat="0" applyProtection="0">
      <alignment horizontal="right" vertical="top"/>
    </xf>
    <xf numFmtId="0" fontId="199" fillId="0" borderId="0" applyNumberFormat="0" applyProtection="0">
      <alignment horizontal="left" vertical="top"/>
    </xf>
    <xf numFmtId="0" fontId="199" fillId="0" borderId="0" applyNumberFormat="0" applyProtection="0">
      <alignment horizontal="right" vertical="top"/>
    </xf>
    <xf numFmtId="0" fontId="198" fillId="0" borderId="0" applyNumberFormat="0" applyProtection="0">
      <alignment horizontal="left" vertical="top"/>
    </xf>
    <xf numFmtId="0" fontId="198" fillId="0" borderId="0" applyNumberFormat="0" applyProtection="0">
      <alignment horizontal="right" vertical="top"/>
    </xf>
    <xf numFmtId="0" fontId="6" fillId="0" borderId="56" applyNumberFormat="0" applyFont="0" applyAlignment="0" applyProtection="0"/>
    <xf numFmtId="0" fontId="6" fillId="0" borderId="47" applyNumberFormat="0" applyFont="0" applyAlignment="0" applyProtection="0"/>
    <xf numFmtId="0" fontId="6" fillId="0" borderId="57" applyNumberFormat="0" applyFont="0" applyAlignment="0" applyProtection="0"/>
    <xf numFmtId="10" fontId="203" fillId="0" borderId="0" applyNumberFormat="0" applyFill="0" applyBorder="0" applyProtection="0">
      <alignment horizontal="right" vertical="top"/>
    </xf>
    <xf numFmtId="0" fontId="199" fillId="0" borderId="41" applyNumberFormat="0" applyFill="0" applyAlignment="0" applyProtection="0"/>
    <xf numFmtId="0" fontId="198" fillId="0" borderId="24" applyNumberFormat="0" applyFont="0" applyFill="0" applyAlignment="0" applyProtection="0">
      <alignment horizontal="left" vertical="top"/>
    </xf>
    <xf numFmtId="0" fontId="199" fillId="0" borderId="5" applyNumberFormat="0" applyFill="0" applyAlignment="0" applyProtection="0">
      <alignment vertical="top"/>
    </xf>
    <xf numFmtId="0" fontId="204" fillId="0" borderId="0" applyFill="0" applyBorder="0" applyProtection="0">
      <alignment horizontal="center" vertical="center"/>
    </xf>
    <xf numFmtId="0" fontId="204" fillId="0" borderId="0" applyFill="0" applyBorder="0" applyProtection="0"/>
    <xf numFmtId="0" fontId="31" fillId="0" borderId="0" applyFill="0" applyBorder="0" applyProtection="0">
      <alignment horizontal="left"/>
    </xf>
    <xf numFmtId="0" fontId="205" fillId="0" borderId="0" applyFill="0" applyBorder="0" applyProtection="0">
      <alignment horizontal="left" vertical="top"/>
    </xf>
    <xf numFmtId="0" fontId="6" fillId="10" borderId="0" applyNumberFormat="0" applyBorder="0" applyProtection="0">
      <alignment vertical="top" wrapText="1"/>
    </xf>
    <xf numFmtId="0" fontId="6" fillId="10" borderId="0" applyNumberFormat="0" applyBorder="0" applyProtection="0">
      <alignment vertical="top" wrapText="1"/>
    </xf>
    <xf numFmtId="0" fontId="6" fillId="10" borderId="0" applyNumberFormat="0" applyBorder="0" applyProtection="0">
      <alignment vertical="top" wrapText="1"/>
    </xf>
    <xf numFmtId="49" fontId="6" fillId="51" borderId="0" applyFont="0" applyBorder="0" applyAlignment="0" applyProtection="0"/>
    <xf numFmtId="49" fontId="6" fillId="51" borderId="0" applyFont="0" applyBorder="0" applyAlignment="0" applyProtection="0"/>
    <xf numFmtId="49" fontId="6" fillId="51" borderId="0" applyFont="0" applyBorder="0" applyAlignment="0" applyProtection="0"/>
    <xf numFmtId="49" fontId="6" fillId="0" borderId="0"/>
    <xf numFmtId="49" fontId="6" fillId="0" borderId="0"/>
    <xf numFmtId="49" fontId="6" fillId="0" borderId="0"/>
    <xf numFmtId="0" fontId="6" fillId="0" borderId="0"/>
    <xf numFmtId="14" fontId="6" fillId="0" borderId="0"/>
    <xf numFmtId="170" fontId="6" fillId="0" borderId="0"/>
    <xf numFmtId="170" fontId="6" fillId="0" borderId="0"/>
    <xf numFmtId="38" fontId="206" fillId="0" borderId="0" applyNumberFormat="0" applyFill="0" applyBorder="0" applyProtection="0">
      <alignment horizontal="center"/>
    </xf>
    <xf numFmtId="0" fontId="268"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207" fillId="0" borderId="0" applyNumberFormat="0" applyFill="0" applyBorder="0" applyAlignment="0" applyProtection="0"/>
    <xf numFmtId="0" fontId="6" fillId="0" borderId="0">
      <alignment horizontal="left"/>
    </xf>
    <xf numFmtId="0" fontId="6" fillId="0" borderId="0">
      <alignment horizontal="left"/>
    </xf>
    <xf numFmtId="0" fontId="6" fillId="0" borderId="0">
      <alignment horizontal="left"/>
    </xf>
    <xf numFmtId="0" fontId="6" fillId="0" borderId="0">
      <alignment horizontal="left"/>
    </xf>
    <xf numFmtId="0" fontId="6" fillId="0" borderId="0">
      <alignment horizontal="left"/>
    </xf>
    <xf numFmtId="0" fontId="6" fillId="0" borderId="0">
      <alignment horizontal="left"/>
    </xf>
    <xf numFmtId="0" fontId="6" fillId="0" borderId="0">
      <alignment horizontal="left"/>
    </xf>
    <xf numFmtId="0" fontId="6" fillId="0" borderId="0">
      <alignment horizontal="left"/>
    </xf>
    <xf numFmtId="37" fontId="208" fillId="0" borderId="0" applyNumberFormat="0">
      <alignment horizontal="center"/>
    </xf>
    <xf numFmtId="0" fontId="209"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14" fillId="6" borderId="0"/>
    <xf numFmtId="164" fontId="65" fillId="0" borderId="24" applyNumberFormat="0" applyFont="0" applyFill="0" applyAlignment="0" applyProtection="0">
      <alignment horizontal="right" vertical="center"/>
    </xf>
    <xf numFmtId="0" fontId="269" fillId="0" borderId="134" applyNumberFormat="0" applyFill="0" applyAlignment="0" applyProtection="0"/>
    <xf numFmtId="0" fontId="14" fillId="0" borderId="58">
      <alignment horizontal="right"/>
    </xf>
    <xf numFmtId="292" fontId="6" fillId="0" borderId="58">
      <alignment horizontal="right"/>
    </xf>
    <xf numFmtId="292" fontId="6" fillId="0" borderId="58">
      <alignment horizontal="right"/>
    </xf>
    <xf numFmtId="37" fontId="210" fillId="0" borderId="5">
      <alignment horizontal="center"/>
    </xf>
    <xf numFmtId="37" fontId="40" fillId="10" borderId="0" applyNumberFormat="0" applyBorder="0" applyAlignment="0" applyProtection="0"/>
    <xf numFmtId="37" fontId="40" fillId="0" borderId="0"/>
    <xf numFmtId="37" fontId="40" fillId="0" borderId="0"/>
    <xf numFmtId="37" fontId="40" fillId="5" borderId="0" applyNumberFormat="0" applyBorder="0" applyAlignment="0" applyProtection="0"/>
    <xf numFmtId="3" fontId="119" fillId="0" borderId="45" applyProtection="0"/>
    <xf numFmtId="0" fontId="14" fillId="24" borderId="0" applyNumberFormat="0" applyFont="0" applyAlignment="0">
      <alignment horizontal="right"/>
    </xf>
    <xf numFmtId="225" fontId="169" fillId="0" borderId="0" applyFont="0" applyFill="0" applyBorder="0" applyAlignment="0" applyProtection="0"/>
    <xf numFmtId="358" fontId="6" fillId="0" borderId="0" applyFont="0" applyFill="0" applyBorder="0" applyAlignment="0" applyProtection="0"/>
    <xf numFmtId="358" fontId="6" fillId="0" borderId="0" applyFont="0" applyFill="0" applyBorder="0" applyAlignment="0" applyProtection="0"/>
    <xf numFmtId="0" fontId="270" fillId="0" borderId="0" applyNumberFormat="0" applyFill="0" applyBorder="0" applyAlignment="0" applyProtection="0"/>
    <xf numFmtId="0" fontId="27" fillId="52" borderId="0" applyNumberFormat="0" applyFont="0" applyBorder="0" applyAlignment="0" applyProtection="0">
      <protection locked="0"/>
    </xf>
    <xf numFmtId="0" fontId="27" fillId="52" borderId="0" applyNumberFormat="0" applyFont="0" applyBorder="0" applyAlignment="0" applyProtection="0">
      <protection locked="0"/>
    </xf>
    <xf numFmtId="0" fontId="51" fillId="5" borderId="44" applyNumberFormat="0" applyFont="0" applyFill="0" applyBorder="0" applyProtection="0">
      <alignment horizontal="center" wrapText="1"/>
    </xf>
    <xf numFmtId="0" fontId="211" fillId="2" borderId="59" applyNumberFormat="0" applyFill="0" applyBorder="0">
      <alignment horizontal="center"/>
    </xf>
    <xf numFmtId="210" fontId="52" fillId="0" borderId="0" applyFont="0" applyFill="0" applyBorder="0" applyProtection="0">
      <alignment horizontal="right"/>
    </xf>
    <xf numFmtId="0" fontId="15" fillId="0" borderId="0"/>
    <xf numFmtId="43" fontId="54" fillId="0" borderId="0" applyFont="0" applyFill="0" applyBorder="0" applyAlignment="0" applyProtection="0"/>
    <xf numFmtId="41" fontId="54" fillId="0" borderId="0" applyFont="0" applyFill="0" applyBorder="0" applyAlignment="0" applyProtection="0"/>
    <xf numFmtId="0" fontId="180" fillId="0" borderId="0"/>
    <xf numFmtId="44" fontId="54" fillId="0" borderId="0" applyFont="0" applyFill="0" applyBorder="0" applyAlignment="0" applyProtection="0"/>
    <xf numFmtId="42" fontId="54" fillId="0" borderId="0" applyFont="0" applyFill="0" applyBorder="0" applyAlignment="0" applyProtection="0"/>
  </cellStyleXfs>
  <cellXfs count="762">
    <xf numFmtId="0" fontId="0" fillId="0" borderId="0" xfId="0"/>
    <xf numFmtId="0" fontId="0" fillId="0" borderId="0" xfId="0" applyBorder="1"/>
    <xf numFmtId="0" fontId="0" fillId="0" borderId="0" xfId="0" applyFill="1" applyBorder="1" applyProtection="1"/>
    <xf numFmtId="0" fontId="11" fillId="0" borderId="0" xfId="0" applyFont="1" applyBorder="1" applyAlignment="1" applyProtection="1">
      <alignment horizontal="left"/>
    </xf>
    <xf numFmtId="164" fontId="1" fillId="0" borderId="0" xfId="1818" applyNumberFormat="1" applyFont="1" applyFill="1" applyBorder="1" applyAlignment="1" applyProtection="1">
      <alignment horizontal="center" wrapText="1"/>
    </xf>
    <xf numFmtId="0" fontId="0" fillId="0" borderId="0" xfId="0" applyFill="1" applyBorder="1" applyAlignment="1" applyProtection="1"/>
    <xf numFmtId="164" fontId="1" fillId="0" borderId="0" xfId="1818" applyNumberFormat="1" applyFont="1" applyFill="1" applyBorder="1" applyAlignment="1" applyProtection="1">
      <alignment horizontal="center"/>
    </xf>
    <xf numFmtId="0" fontId="5" fillId="0" borderId="0" xfId="0" applyFont="1" applyProtection="1"/>
    <xf numFmtId="0" fontId="10" fillId="0" borderId="0" xfId="0" applyFont="1" applyFill="1" applyBorder="1" applyProtection="1"/>
    <xf numFmtId="0" fontId="10" fillId="0" borderId="0" xfId="0" applyFont="1" applyProtection="1"/>
    <xf numFmtId="0" fontId="10" fillId="0" borderId="0" xfId="0" applyFont="1" applyAlignment="1" applyProtection="1">
      <alignment horizontal="left"/>
    </xf>
    <xf numFmtId="0" fontId="0" fillId="0" borderId="0" xfId="0" applyBorder="1" applyProtection="1"/>
    <xf numFmtId="0" fontId="10" fillId="0" borderId="0" xfId="0" applyFont="1" applyBorder="1" applyProtection="1"/>
    <xf numFmtId="0" fontId="11" fillId="0" borderId="0" xfId="0" applyFont="1" applyBorder="1" applyAlignment="1" applyProtection="1">
      <alignment horizontal="center"/>
    </xf>
    <xf numFmtId="0" fontId="10" fillId="0" borderId="0" xfId="0" applyFont="1" applyBorder="1" applyAlignment="1" applyProtection="1">
      <alignment horizontal="center"/>
    </xf>
    <xf numFmtId="0" fontId="0" fillId="0" borderId="0" xfId="0" applyFont="1" applyBorder="1" applyProtection="1"/>
    <xf numFmtId="0" fontId="212" fillId="0" borderId="0" xfId="0" applyFont="1" applyBorder="1" applyAlignment="1" applyProtection="1">
      <alignment horizontal="left" wrapText="1"/>
    </xf>
    <xf numFmtId="0" fontId="4" fillId="0" borderId="0" xfId="0" applyFont="1" applyFill="1" applyBorder="1" applyAlignment="1" applyProtection="1">
      <alignment horizontal="center" wrapText="1"/>
    </xf>
    <xf numFmtId="0" fontId="4" fillId="0" borderId="0" xfId="0" applyFont="1" applyBorder="1" applyAlignment="1" applyProtection="1"/>
    <xf numFmtId="0" fontId="10" fillId="0" borderId="58" xfId="0" applyFont="1" applyBorder="1" applyAlignment="1" applyProtection="1">
      <alignment horizontal="center"/>
    </xf>
    <xf numFmtId="0" fontId="10" fillId="0" borderId="58" xfId="0" applyFont="1" applyBorder="1" applyProtection="1"/>
    <xf numFmtId="0" fontId="0" fillId="0" borderId="58" xfId="0" applyFont="1" applyBorder="1" applyProtection="1"/>
    <xf numFmtId="0" fontId="212" fillId="0" borderId="58" xfId="0" applyFont="1" applyBorder="1" applyAlignment="1" applyProtection="1">
      <alignment horizontal="left" wrapText="1"/>
    </xf>
    <xf numFmtId="0" fontId="4" fillId="0" borderId="58" xfId="0" applyFont="1" applyFill="1" applyBorder="1" applyAlignment="1" applyProtection="1">
      <alignment horizontal="center" wrapText="1"/>
    </xf>
    <xf numFmtId="0" fontId="4" fillId="0" borderId="58" xfId="0" applyFont="1" applyBorder="1" applyAlignment="1" applyProtection="1">
      <alignment horizontal="center" wrapText="1"/>
    </xf>
    <xf numFmtId="0" fontId="10" fillId="0" borderId="0" xfId="0" applyFont="1" applyAlignment="1" applyProtection="1">
      <alignment horizontal="center"/>
    </xf>
    <xf numFmtId="0" fontId="4" fillId="0" borderId="0" xfId="0" applyFont="1" applyBorder="1" applyAlignment="1" applyProtection="1">
      <alignment horizontal="center" wrapText="1"/>
    </xf>
    <xf numFmtId="0" fontId="0" fillId="0" borderId="0" xfId="0" applyProtection="1"/>
    <xf numFmtId="0" fontId="213" fillId="0" borderId="0" xfId="0" applyFont="1" applyProtection="1"/>
    <xf numFmtId="0" fontId="214" fillId="0" borderId="0" xfId="0" applyFont="1" applyAlignment="1" applyProtection="1">
      <alignment horizontal="left" wrapText="1"/>
    </xf>
    <xf numFmtId="0" fontId="215" fillId="0" borderId="0" xfId="0" applyFont="1" applyAlignment="1" applyProtection="1">
      <alignment horizontal="left" indent="1"/>
    </xf>
    <xf numFmtId="164" fontId="1" fillId="5" borderId="60" xfId="1818" applyNumberFormat="1" applyFont="1" applyFill="1" applyBorder="1" applyAlignment="1" applyProtection="1"/>
    <xf numFmtId="0" fontId="215" fillId="0" borderId="0" xfId="0" applyFont="1" applyAlignment="1" applyProtection="1">
      <alignment horizontal="left" indent="3"/>
    </xf>
    <xf numFmtId="0" fontId="215" fillId="0" borderId="0" xfId="0" applyFont="1" applyAlignment="1" applyProtection="1">
      <alignment horizontal="left" indent="2"/>
    </xf>
    <xf numFmtId="0" fontId="10" fillId="0" borderId="0" xfId="0" applyFont="1" applyFill="1" applyAlignment="1" applyProtection="1">
      <alignment horizontal="left" indent="4"/>
    </xf>
    <xf numFmtId="0" fontId="214" fillId="0" borderId="0" xfId="0" applyFont="1" applyAlignment="1" applyProtection="1">
      <alignment horizontal="left"/>
    </xf>
    <xf numFmtId="164" fontId="1" fillId="0" borderId="60" xfId="1818" applyNumberFormat="1" applyFont="1" applyFill="1" applyBorder="1" applyAlignment="1" applyProtection="1"/>
    <xf numFmtId="0" fontId="10" fillId="0" borderId="0" xfId="0" applyFont="1" applyAlignment="1" applyProtection="1">
      <alignment horizontal="left" indent="4"/>
    </xf>
    <xf numFmtId="0" fontId="0" fillId="0" borderId="0" xfId="0" applyAlignment="1" applyProtection="1">
      <alignment horizontal="left" indent="3"/>
    </xf>
    <xf numFmtId="0" fontId="212" fillId="0" borderId="0" xfId="0" applyFont="1" applyAlignment="1" applyProtection="1">
      <alignment horizontal="left"/>
    </xf>
    <xf numFmtId="0" fontId="10" fillId="0" borderId="0" xfId="0" applyFont="1" applyFill="1" applyAlignment="1" applyProtection="1">
      <alignment horizontal="left" indent="5"/>
    </xf>
    <xf numFmtId="0" fontId="0" fillId="0" borderId="0" xfId="0" applyAlignment="1" applyProtection="1">
      <alignment horizontal="left" indent="4"/>
    </xf>
    <xf numFmtId="0" fontId="10" fillId="0" borderId="0" xfId="0" applyFont="1" applyAlignment="1" applyProtection="1">
      <alignment horizontal="left" indent="3"/>
    </xf>
    <xf numFmtId="0" fontId="10" fillId="0" borderId="0" xfId="0" applyFont="1" applyFill="1" applyAlignment="1" applyProtection="1">
      <alignment horizontal="left" indent="3"/>
    </xf>
    <xf numFmtId="0" fontId="10" fillId="0" borderId="0" xfId="0" applyFont="1" applyAlignment="1" applyProtection="1">
      <alignment horizontal="left" indent="2"/>
    </xf>
    <xf numFmtId="0" fontId="214" fillId="0" borderId="0" xfId="0" applyFont="1" applyAlignment="1" applyProtection="1">
      <alignment horizontal="left" indent="1"/>
    </xf>
    <xf numFmtId="0" fontId="10" fillId="0" borderId="0" xfId="0" applyFont="1" applyBorder="1" applyAlignment="1" applyProtection="1">
      <alignment horizontal="left" indent="3"/>
    </xf>
    <xf numFmtId="0" fontId="10" fillId="0" borderId="0" xfId="0" applyFont="1" applyBorder="1" applyAlignment="1" applyProtection="1">
      <alignment horizontal="left" indent="2"/>
    </xf>
    <xf numFmtId="0" fontId="10" fillId="0" borderId="0" xfId="0" applyFont="1" applyFill="1" applyBorder="1" applyAlignment="1" applyProtection="1">
      <alignment horizontal="left" indent="5"/>
    </xf>
    <xf numFmtId="164" fontId="1" fillId="0" borderId="61" xfId="1818" applyNumberFormat="1" applyFont="1" applyFill="1" applyBorder="1" applyAlignment="1" applyProtection="1"/>
    <xf numFmtId="0" fontId="10" fillId="0" borderId="5" xfId="0" applyFont="1" applyFill="1" applyBorder="1" applyAlignment="1" applyProtection="1">
      <alignment horizontal="left" indent="5"/>
    </xf>
    <xf numFmtId="0" fontId="10" fillId="0" borderId="5" xfId="0" applyFont="1" applyBorder="1" applyAlignment="1" applyProtection="1">
      <alignment horizontal="left" indent="2"/>
    </xf>
    <xf numFmtId="0" fontId="214" fillId="0" borderId="5" xfId="0" applyFont="1" applyBorder="1" applyAlignment="1" applyProtection="1">
      <alignment horizontal="left" wrapText="1"/>
    </xf>
    <xf numFmtId="164" fontId="1" fillId="0" borderId="62" xfId="1818" applyNumberFormat="1" applyFont="1" applyFill="1" applyBorder="1" applyAlignment="1" applyProtection="1"/>
    <xf numFmtId="0" fontId="0" fillId="0" borderId="5" xfId="0" applyBorder="1" applyProtection="1"/>
    <xf numFmtId="164" fontId="1" fillId="5" borderId="61" xfId="1818" applyNumberFormat="1" applyFont="1" applyFill="1" applyBorder="1" applyAlignment="1" applyProtection="1"/>
    <xf numFmtId="0" fontId="215" fillId="0" borderId="0" xfId="0" applyFont="1" applyBorder="1" applyAlignment="1" applyProtection="1">
      <alignment horizontal="left" indent="1"/>
    </xf>
    <xf numFmtId="0" fontId="213" fillId="0" borderId="0" xfId="0" applyFont="1" applyBorder="1" applyProtection="1"/>
    <xf numFmtId="0" fontId="216" fillId="0" borderId="0" xfId="0" applyFont="1" applyBorder="1" applyProtection="1"/>
    <xf numFmtId="0" fontId="4" fillId="0" borderId="0" xfId="0" applyFont="1" applyBorder="1" applyAlignment="1" applyProtection="1">
      <alignment horizontal="left" indent="1"/>
    </xf>
    <xf numFmtId="0" fontId="212" fillId="0" borderId="0" xfId="0" quotePrefix="1" applyFont="1" applyBorder="1" applyAlignment="1" applyProtection="1">
      <alignment horizontal="left" wrapText="1"/>
    </xf>
    <xf numFmtId="164" fontId="1" fillId="0" borderId="0" xfId="1818" applyNumberFormat="1" applyFont="1" applyFill="1" applyBorder="1" applyAlignment="1" applyProtection="1"/>
    <xf numFmtId="0" fontId="215" fillId="0" borderId="0" xfId="0" applyFont="1" applyFill="1" applyBorder="1" applyAlignment="1" applyProtection="1">
      <alignment horizontal="left" indent="1"/>
    </xf>
    <xf numFmtId="0" fontId="215" fillId="0" borderId="0" xfId="0" applyFont="1" applyFill="1" applyBorder="1" applyAlignment="1" applyProtection="1">
      <alignment horizontal="left" indent="2"/>
    </xf>
    <xf numFmtId="0" fontId="4" fillId="0" borderId="0" xfId="0" applyFont="1" applyFill="1" applyBorder="1" applyAlignment="1" applyProtection="1">
      <alignment horizontal="left" indent="2"/>
    </xf>
    <xf numFmtId="164" fontId="1" fillId="5" borderId="60" xfId="1818" applyNumberFormat="1" applyFont="1" applyFill="1" applyBorder="1" applyProtection="1"/>
    <xf numFmtId="0" fontId="215" fillId="0" borderId="0" xfId="0" applyFont="1" applyBorder="1" applyProtection="1"/>
    <xf numFmtId="0" fontId="212" fillId="0" borderId="0" xfId="0" applyFont="1" applyProtection="1"/>
    <xf numFmtId="0" fontId="215" fillId="0" borderId="0" xfId="0" applyFont="1" applyFill="1" applyBorder="1" applyAlignment="1" applyProtection="1">
      <alignment horizontal="left"/>
    </xf>
    <xf numFmtId="0" fontId="4" fillId="0" borderId="0" xfId="0" applyFont="1" applyBorder="1" applyProtection="1"/>
    <xf numFmtId="0" fontId="0" fillId="0" borderId="0" xfId="0" applyBorder="1" applyAlignment="1" applyProtection="1">
      <alignment horizontal="center"/>
    </xf>
    <xf numFmtId="0" fontId="0" fillId="0" borderId="0" xfId="0" applyFill="1" applyBorder="1" applyAlignment="1" applyProtection="1">
      <alignment horizontal="center"/>
    </xf>
    <xf numFmtId="0" fontId="213" fillId="0" borderId="0" xfId="0" applyFont="1" applyBorder="1" applyAlignment="1" applyProtection="1">
      <alignment horizontal="left"/>
    </xf>
    <xf numFmtId="0" fontId="216" fillId="0" borderId="0" xfId="0" applyFont="1" applyBorder="1" applyAlignment="1" applyProtection="1">
      <alignment horizontal="left"/>
    </xf>
    <xf numFmtId="164" fontId="1" fillId="6" borderId="0" xfId="1818" applyNumberFormat="1" applyFont="1" applyFill="1" applyBorder="1" applyProtection="1"/>
    <xf numFmtId="0" fontId="10" fillId="0" borderId="0" xfId="0" applyFont="1" applyFill="1" applyAlignment="1" applyProtection="1">
      <alignment horizontal="left" indent="7"/>
    </xf>
    <xf numFmtId="0" fontId="10" fillId="0" borderId="0" xfId="0" applyFont="1" applyAlignment="1" applyProtection="1">
      <alignment horizontal="left" indent="5"/>
    </xf>
    <xf numFmtId="0" fontId="215" fillId="0" borderId="0" xfId="0" applyFont="1" applyBorder="1" applyAlignment="1" applyProtection="1">
      <alignment horizontal="left" indent="3"/>
    </xf>
    <xf numFmtId="0" fontId="10" fillId="0" borderId="5" xfId="0" applyFont="1" applyBorder="1" applyAlignment="1" applyProtection="1">
      <alignment horizontal="center"/>
    </xf>
    <xf numFmtId="0" fontId="215" fillId="0" borderId="5" xfId="0" applyFont="1" applyBorder="1" applyAlignment="1" applyProtection="1">
      <alignment horizontal="left" indent="1"/>
    </xf>
    <xf numFmtId="0" fontId="4" fillId="0" borderId="5" xfId="0" applyFont="1" applyBorder="1" applyAlignment="1" applyProtection="1">
      <alignment horizontal="left" indent="1"/>
    </xf>
    <xf numFmtId="0" fontId="212" fillId="0" borderId="5" xfId="0" applyFont="1" applyBorder="1" applyAlignment="1" applyProtection="1">
      <alignment horizontal="left" wrapText="1"/>
    </xf>
    <xf numFmtId="164" fontId="1" fillId="0" borderId="60" xfId="1818" applyNumberFormat="1" applyFont="1" applyFill="1" applyBorder="1" applyProtection="1"/>
    <xf numFmtId="0" fontId="0" fillId="0" borderId="63" xfId="0" applyBorder="1" applyProtection="1"/>
    <xf numFmtId="0" fontId="215" fillId="0" borderId="0" xfId="0" applyFont="1" applyBorder="1" applyAlignment="1" applyProtection="1">
      <alignment horizontal="left" indent="2"/>
    </xf>
    <xf numFmtId="0" fontId="4" fillId="0" borderId="0" xfId="0" applyFont="1" applyBorder="1" applyAlignment="1" applyProtection="1">
      <alignment horizontal="left" indent="2"/>
    </xf>
    <xf numFmtId="164" fontId="212" fillId="0" borderId="0" xfId="0" applyNumberFormat="1" applyFont="1" applyBorder="1" applyAlignment="1" applyProtection="1">
      <alignment horizontal="left" wrapText="1"/>
    </xf>
    <xf numFmtId="0" fontId="10" fillId="6" borderId="0" xfId="0" applyFont="1" applyFill="1" applyAlignment="1" applyProtection="1">
      <alignment horizontal="center"/>
    </xf>
    <xf numFmtId="0" fontId="215" fillId="6" borderId="0" xfId="0" applyFont="1" applyFill="1" applyBorder="1" applyAlignment="1" applyProtection="1">
      <alignment horizontal="left" indent="1"/>
    </xf>
    <xf numFmtId="0" fontId="4" fillId="6" borderId="0" xfId="0" applyFont="1" applyFill="1" applyBorder="1" applyAlignment="1" applyProtection="1">
      <alignment horizontal="left" indent="1"/>
    </xf>
    <xf numFmtId="0" fontId="212" fillId="6" borderId="0" xfId="0" applyFont="1" applyFill="1" applyBorder="1" applyAlignment="1" applyProtection="1">
      <alignment horizontal="left" wrapText="1"/>
    </xf>
    <xf numFmtId="164" fontId="1" fillId="6" borderId="60" xfId="1818" applyNumberFormat="1" applyFont="1" applyFill="1" applyBorder="1" applyAlignment="1" applyProtection="1"/>
    <xf numFmtId="0" fontId="0" fillId="6" borderId="0" xfId="0" applyFill="1" applyBorder="1" applyProtection="1"/>
    <xf numFmtId="0" fontId="10" fillId="0" borderId="0" xfId="0" applyFont="1" applyAlignment="1" applyProtection="1">
      <alignment horizontal="center" vertical="top"/>
    </xf>
    <xf numFmtId="0" fontId="215" fillId="0" borderId="0" xfId="0" applyFont="1" applyBorder="1" applyAlignment="1" applyProtection="1">
      <alignment horizontal="left" vertical="top" indent="3"/>
    </xf>
    <xf numFmtId="0" fontId="4" fillId="0" borderId="0" xfId="0" applyFont="1" applyBorder="1" applyAlignment="1" applyProtection="1">
      <alignment horizontal="left" vertical="top" indent="3"/>
    </xf>
    <xf numFmtId="0" fontId="212" fillId="0" borderId="0" xfId="0" applyFont="1" applyBorder="1" applyAlignment="1" applyProtection="1">
      <alignment horizontal="left" vertical="top" wrapText="1"/>
    </xf>
    <xf numFmtId="0" fontId="4" fillId="0" borderId="0" xfId="0" applyFont="1" applyBorder="1" applyAlignment="1" applyProtection="1">
      <alignment horizontal="left" indent="3"/>
    </xf>
    <xf numFmtId="0" fontId="0" fillId="0" borderId="0" xfId="0" applyBorder="1" applyAlignment="1" applyProtection="1">
      <alignment vertical="top"/>
    </xf>
    <xf numFmtId="164" fontId="1" fillId="5" borderId="60" xfId="1818" applyNumberFormat="1" applyFont="1" applyFill="1" applyBorder="1" applyAlignment="1" applyProtection="1">
      <alignment horizontal="right"/>
    </xf>
    <xf numFmtId="0" fontId="213" fillId="0" borderId="0" xfId="0" applyFont="1" applyBorder="1" applyAlignment="1" applyProtection="1"/>
    <xf numFmtId="0" fontId="214" fillId="0" borderId="0" xfId="0" applyFont="1" applyBorder="1" applyAlignment="1" applyProtection="1">
      <alignment horizontal="left" wrapText="1"/>
    </xf>
    <xf numFmtId="0" fontId="215" fillId="0" borderId="0" xfId="0" applyFont="1" applyFill="1" applyBorder="1" applyAlignment="1" applyProtection="1">
      <alignment horizontal="center" wrapText="1"/>
    </xf>
    <xf numFmtId="0" fontId="215" fillId="0" borderId="0" xfId="0" applyFont="1" applyBorder="1" applyAlignment="1" applyProtection="1">
      <alignment horizontal="center" wrapText="1"/>
    </xf>
    <xf numFmtId="0" fontId="215" fillId="0" borderId="0" xfId="0" applyFont="1" applyBorder="1" applyAlignment="1" applyProtection="1">
      <alignment horizontal="center"/>
    </xf>
    <xf numFmtId="164" fontId="10" fillId="0" borderId="60" xfId="1818" applyNumberFormat="1" applyFont="1" applyFill="1" applyBorder="1" applyProtection="1"/>
    <xf numFmtId="164" fontId="10" fillId="0" borderId="0" xfId="1818" applyNumberFormat="1" applyFont="1" applyFill="1" applyBorder="1" applyProtection="1"/>
    <xf numFmtId="164" fontId="10" fillId="5" borderId="60" xfId="1818" applyNumberFormat="1" applyFont="1" applyFill="1" applyBorder="1" applyProtection="1"/>
    <xf numFmtId="164" fontId="10" fillId="6" borderId="0" xfId="1818" applyNumberFormat="1" applyFont="1" applyFill="1" applyBorder="1" applyProtection="1"/>
    <xf numFmtId="0" fontId="10" fillId="6" borderId="0" xfId="0" applyFont="1" applyFill="1" applyProtection="1"/>
    <xf numFmtId="0" fontId="10" fillId="6" borderId="0" xfId="0" applyFont="1" applyFill="1" applyBorder="1" applyProtection="1"/>
    <xf numFmtId="0" fontId="10" fillId="0" borderId="0" xfId="0" applyFont="1" applyAlignment="1" applyProtection="1">
      <alignment horizontal="left" indent="1"/>
    </xf>
    <xf numFmtId="0" fontId="0" fillId="0" borderId="0" xfId="0" applyAlignment="1" applyProtection="1">
      <alignment horizontal="left" indent="1"/>
    </xf>
    <xf numFmtId="0" fontId="212" fillId="0" borderId="0" xfId="0" applyFont="1" applyAlignment="1" applyProtection="1">
      <alignment horizontal="left" wrapText="1"/>
    </xf>
    <xf numFmtId="0" fontId="0" fillId="0" borderId="0" xfId="0" applyFill="1" applyProtection="1"/>
    <xf numFmtId="0" fontId="0" fillId="0" borderId="0" xfId="0" applyFont="1" applyProtection="1"/>
    <xf numFmtId="0" fontId="218" fillId="0" borderId="0" xfId="0" applyFont="1" applyBorder="1" applyProtection="1"/>
    <xf numFmtId="0" fontId="0" fillId="0" borderId="58" xfId="0" applyBorder="1" applyProtection="1"/>
    <xf numFmtId="164" fontId="0" fillId="0" borderId="0" xfId="0" applyNumberFormat="1" applyFill="1" applyBorder="1" applyAlignment="1" applyProtection="1">
      <alignment horizontal="center"/>
    </xf>
    <xf numFmtId="164" fontId="0" fillId="0" borderId="0" xfId="0" applyNumberFormat="1" applyBorder="1" applyAlignment="1" applyProtection="1">
      <alignment horizontal="center"/>
    </xf>
    <xf numFmtId="0" fontId="10" fillId="0" borderId="0" xfId="0" applyFont="1" applyFill="1" applyAlignment="1" applyProtection="1">
      <alignment horizontal="left" indent="2"/>
    </xf>
    <xf numFmtId="164" fontId="1" fillId="5" borderId="62" xfId="1818" applyNumberFormat="1" applyFont="1" applyFill="1" applyBorder="1" applyAlignment="1" applyProtection="1"/>
    <xf numFmtId="164" fontId="1" fillId="5" borderId="61" xfId="1818" applyNumberFormat="1" applyFont="1" applyFill="1" applyBorder="1" applyProtection="1"/>
    <xf numFmtId="0" fontId="215" fillId="0" borderId="0" xfId="0" applyFont="1" applyAlignment="1" applyProtection="1">
      <alignment horizontal="left" vertical="top" wrapText="1" indent="3"/>
    </xf>
    <xf numFmtId="0" fontId="4" fillId="0" borderId="0" xfId="0" applyFont="1" applyAlignment="1" applyProtection="1">
      <alignment horizontal="left" indent="1"/>
    </xf>
    <xf numFmtId="0" fontId="10" fillId="0" borderId="0" xfId="0" applyFont="1" applyFill="1" applyAlignment="1" applyProtection="1">
      <alignment horizontal="center"/>
    </xf>
    <xf numFmtId="0" fontId="215" fillId="0" borderId="0" xfId="0" applyFont="1" applyFill="1" applyAlignment="1" applyProtection="1">
      <alignment horizontal="left" indent="3"/>
    </xf>
    <xf numFmtId="0" fontId="214" fillId="0" borderId="0" xfId="0" applyFont="1" applyFill="1" applyAlignment="1" applyProtection="1">
      <alignment horizontal="left"/>
    </xf>
    <xf numFmtId="0" fontId="215" fillId="0" borderId="0" xfId="0" applyFont="1" applyFill="1" applyAlignment="1" applyProtection="1">
      <alignment horizontal="left" indent="1"/>
    </xf>
    <xf numFmtId="164" fontId="1" fillId="0" borderId="64" xfId="1818" applyNumberFormat="1" applyFont="1" applyFill="1" applyBorder="1" applyAlignment="1" applyProtection="1"/>
    <xf numFmtId="0" fontId="0" fillId="0" borderId="5" xfId="0" applyFill="1" applyBorder="1" applyProtection="1"/>
    <xf numFmtId="0" fontId="4" fillId="0" borderId="5" xfId="0" applyFont="1" applyBorder="1" applyAlignment="1" applyProtection="1">
      <alignment horizontal="left" vertical="top"/>
    </xf>
    <xf numFmtId="0" fontId="0" fillId="0" borderId="5" xfId="0" applyBorder="1" applyAlignment="1" applyProtection="1">
      <alignment vertical="top"/>
    </xf>
    <xf numFmtId="0" fontId="4" fillId="0" borderId="0" xfId="0" applyFont="1" applyBorder="1" applyAlignment="1" applyProtection="1">
      <alignment horizontal="left" vertical="top"/>
    </xf>
    <xf numFmtId="0" fontId="215" fillId="0" borderId="0" xfId="0" applyFont="1" applyAlignment="1" applyProtection="1">
      <alignment horizontal="left" vertical="top" indent="3"/>
    </xf>
    <xf numFmtId="164" fontId="10" fillId="0" borderId="60" xfId="1818" applyNumberFormat="1" applyFont="1" applyFill="1" applyBorder="1" applyAlignment="1" applyProtection="1"/>
    <xf numFmtId="0" fontId="4" fillId="0" borderId="0" xfId="0" applyFont="1" applyAlignment="1" applyProtection="1">
      <alignment horizontal="left" indent="3"/>
    </xf>
    <xf numFmtId="0" fontId="4" fillId="0" borderId="5" xfId="0" applyFont="1" applyBorder="1" applyAlignment="1" applyProtection="1">
      <alignment horizontal="left"/>
    </xf>
    <xf numFmtId="0" fontId="215" fillId="6" borderId="0" xfId="0" applyFont="1" applyFill="1" applyProtection="1"/>
    <xf numFmtId="0" fontId="4" fillId="6" borderId="0" xfId="0" applyFont="1" applyFill="1" applyProtection="1"/>
    <xf numFmtId="0" fontId="212" fillId="6" borderId="0" xfId="0" applyFont="1" applyFill="1" applyAlignment="1" applyProtection="1">
      <alignment horizontal="left"/>
    </xf>
    <xf numFmtId="164" fontId="1" fillId="0" borderId="0" xfId="1818" applyNumberFormat="1" applyFont="1" applyFill="1" applyBorder="1" applyProtection="1"/>
    <xf numFmtId="0" fontId="0" fillId="6" borderId="0" xfId="0" applyFill="1" applyProtection="1"/>
    <xf numFmtId="164" fontId="10" fillId="0" borderId="0" xfId="0" applyNumberFormat="1" applyFont="1" applyFill="1" applyBorder="1" applyProtection="1"/>
    <xf numFmtId="164" fontId="10" fillId="0" borderId="0" xfId="0" applyNumberFormat="1" applyFont="1" applyBorder="1" applyProtection="1"/>
    <xf numFmtId="0" fontId="10" fillId="0" borderId="5" xfId="0" applyFont="1" applyBorder="1" applyProtection="1"/>
    <xf numFmtId="0" fontId="0" fillId="0" borderId="5" xfId="0" applyFont="1" applyBorder="1" applyProtection="1"/>
    <xf numFmtId="0" fontId="215" fillId="0" borderId="5" xfId="0" applyFont="1" applyFill="1" applyBorder="1" applyAlignment="1" applyProtection="1">
      <alignment horizontal="left"/>
    </xf>
    <xf numFmtId="0" fontId="218" fillId="0" borderId="0" xfId="0" applyFont="1" applyProtection="1"/>
    <xf numFmtId="0" fontId="4" fillId="0" borderId="0" xfId="0" applyFont="1" applyAlignment="1" applyProtection="1">
      <alignment horizontal="left"/>
    </xf>
    <xf numFmtId="0" fontId="221" fillId="0" borderId="0" xfId="0" applyFont="1" applyBorder="1" applyProtection="1"/>
    <xf numFmtId="0" fontId="0" fillId="6" borderId="0" xfId="0" applyFont="1" applyFill="1" applyBorder="1" applyAlignment="1" applyProtection="1">
      <alignment vertical="top"/>
    </xf>
    <xf numFmtId="0" fontId="4" fillId="6" borderId="0" xfId="0" applyFont="1" applyFill="1" applyBorder="1" applyProtection="1"/>
    <xf numFmtId="0" fontId="222" fillId="6" borderId="0" xfId="0" applyFont="1" applyFill="1" applyBorder="1" applyProtection="1"/>
    <xf numFmtId="0" fontId="221" fillId="6" borderId="0" xfId="0" applyFont="1" applyFill="1" applyBorder="1" applyProtection="1"/>
    <xf numFmtId="0" fontId="0" fillId="6" borderId="0" xfId="0" applyFont="1" applyFill="1" applyAlignment="1" applyProtection="1">
      <alignment vertical="top"/>
    </xf>
    <xf numFmtId="0" fontId="0" fillId="0" borderId="0" xfId="0" applyFill="1" applyAlignment="1" applyProtection="1">
      <alignment horizontal="center"/>
    </xf>
    <xf numFmtId="0" fontId="4" fillId="6" borderId="0" xfId="0" applyFont="1" applyFill="1" applyAlignment="1" applyProtection="1">
      <alignment horizontal="left" indent="1"/>
    </xf>
    <xf numFmtId="43" fontId="1" fillId="5" borderId="60" xfId="1818" applyNumberFormat="1" applyFont="1" applyFill="1" applyBorder="1" applyProtection="1"/>
    <xf numFmtId="0" fontId="216" fillId="6" borderId="0" xfId="0" applyFont="1" applyFill="1" applyProtection="1"/>
    <xf numFmtId="0" fontId="212" fillId="6" borderId="0" xfId="0" applyFont="1" applyFill="1" applyBorder="1" applyAlignment="1" applyProtection="1">
      <alignment horizontal="left"/>
    </xf>
    <xf numFmtId="0" fontId="4" fillId="6" borderId="0" xfId="0" applyFont="1" applyFill="1" applyBorder="1" applyAlignment="1" applyProtection="1">
      <alignment wrapText="1"/>
    </xf>
    <xf numFmtId="164" fontId="1" fillId="0" borderId="62" xfId="1818" applyNumberFormat="1" applyFont="1" applyFill="1" applyBorder="1" applyProtection="1"/>
    <xf numFmtId="0" fontId="0" fillId="6" borderId="0" xfId="0" applyFill="1" applyBorder="1" applyAlignment="1" applyProtection="1">
      <alignment horizontal="center"/>
    </xf>
    <xf numFmtId="0" fontId="3" fillId="6" borderId="0" xfId="0" applyFont="1" applyFill="1" applyBorder="1" applyAlignment="1" applyProtection="1">
      <alignment horizontal="left"/>
    </xf>
    <xf numFmtId="0" fontId="0" fillId="6" borderId="0" xfId="0" applyFill="1" applyBorder="1" applyAlignment="1" applyProtection="1">
      <alignment horizontal="left"/>
    </xf>
    <xf numFmtId="0" fontId="11" fillId="0" borderId="0" xfId="0" applyFont="1" applyBorder="1" applyAlignment="1" applyProtection="1"/>
    <xf numFmtId="0" fontId="10" fillId="0" borderId="0" xfId="0" applyFont="1" applyBorder="1"/>
    <xf numFmtId="0" fontId="215" fillId="0" borderId="0" xfId="0" applyFont="1" applyBorder="1" applyAlignment="1">
      <alignment horizontal="center"/>
    </xf>
    <xf numFmtId="0" fontId="10" fillId="0" borderId="0" xfId="0" applyFont="1"/>
    <xf numFmtId="0" fontId="10" fillId="0" borderId="58" xfId="0" applyFont="1" applyFill="1" applyBorder="1" applyAlignment="1" applyProtection="1">
      <alignment horizontal="center" vertical="top"/>
    </xf>
    <xf numFmtId="0" fontId="215" fillId="0" borderId="58" xfId="0" applyFont="1" applyFill="1" applyBorder="1" applyAlignment="1" applyProtection="1">
      <alignment horizontal="center" wrapText="1"/>
    </xf>
    <xf numFmtId="0" fontId="215" fillId="0" borderId="58" xfId="0" applyFont="1" applyBorder="1" applyAlignment="1" applyProtection="1">
      <alignment horizontal="center" wrapText="1"/>
    </xf>
    <xf numFmtId="0" fontId="10" fillId="0" borderId="0" xfId="0" applyFont="1" applyAlignment="1">
      <alignment horizontal="center"/>
    </xf>
    <xf numFmtId="0" fontId="215" fillId="0" borderId="0" xfId="0" applyFont="1" applyBorder="1" applyAlignment="1" applyProtection="1">
      <alignment wrapText="1"/>
      <protection locked="0"/>
    </xf>
    <xf numFmtId="0" fontId="10" fillId="0" borderId="0" xfId="0" applyFont="1" applyBorder="1" applyAlignment="1" applyProtection="1">
      <alignment wrapText="1"/>
      <protection locked="0"/>
    </xf>
    <xf numFmtId="164" fontId="10" fillId="0" borderId="60" xfId="1818" applyNumberFormat="1" applyFont="1" applyFill="1" applyBorder="1" applyAlignment="1" applyProtection="1">
      <protection locked="0"/>
    </xf>
    <xf numFmtId="0" fontId="10" fillId="0" borderId="0" xfId="0" applyFont="1" applyBorder="1" applyAlignment="1" applyProtection="1">
      <alignment horizontal="left" wrapText="1" indent="2"/>
      <protection locked="0"/>
    </xf>
    <xf numFmtId="164" fontId="10" fillId="5" borderId="60" xfId="1818" applyNumberFormat="1" applyFont="1" applyFill="1" applyBorder="1" applyAlignment="1" applyProtection="1">
      <protection locked="0"/>
    </xf>
    <xf numFmtId="0" fontId="217" fillId="0" borderId="0" xfId="0" applyFont="1" applyBorder="1" applyAlignment="1" applyProtection="1">
      <alignment wrapText="1"/>
      <protection locked="0"/>
    </xf>
    <xf numFmtId="0" fontId="10" fillId="0" borderId="0" xfId="0" applyFont="1" applyBorder="1" applyAlignment="1" applyProtection="1">
      <alignment horizontal="left" wrapText="1" indent="4"/>
      <protection locked="0"/>
    </xf>
    <xf numFmtId="0" fontId="223" fillId="0" borderId="0" xfId="0" applyFont="1"/>
    <xf numFmtId="0" fontId="10" fillId="0" borderId="0" xfId="0" applyFont="1" applyFill="1" applyBorder="1" applyAlignment="1">
      <alignment horizontal="center"/>
    </xf>
    <xf numFmtId="0" fontId="215" fillId="0" borderId="0" xfId="0" applyFont="1" applyFill="1" applyBorder="1" applyAlignment="1">
      <alignment horizontal="center"/>
    </xf>
    <xf numFmtId="0" fontId="10" fillId="0" borderId="0" xfId="0" applyFont="1" applyBorder="1" applyAlignment="1">
      <alignment horizontal="left" vertical="center" wrapText="1"/>
    </xf>
    <xf numFmtId="0" fontId="224" fillId="0" borderId="0" xfId="0" applyFont="1" applyBorder="1" applyAlignment="1">
      <alignment horizontal="right"/>
    </xf>
    <xf numFmtId="0" fontId="224" fillId="0" borderId="0" xfId="0" applyFont="1" applyFill="1" applyBorder="1" applyAlignment="1">
      <alignment horizontal="right"/>
    </xf>
    <xf numFmtId="164" fontId="10" fillId="0" borderId="65" xfId="1818" applyNumberFormat="1" applyFont="1" applyFill="1" applyBorder="1" applyAlignment="1" applyProtection="1">
      <protection locked="0"/>
    </xf>
    <xf numFmtId="164" fontId="10" fillId="0" borderId="0" xfId="1818" applyNumberFormat="1" applyFont="1" applyFill="1" applyBorder="1" applyAlignment="1" applyProtection="1">
      <protection locked="0"/>
    </xf>
    <xf numFmtId="0" fontId="223" fillId="0" borderId="0" xfId="0" applyFont="1" applyBorder="1"/>
    <xf numFmtId="0" fontId="215" fillId="0" borderId="0" xfId="0" applyFont="1" applyFill="1" applyBorder="1" applyAlignment="1"/>
    <xf numFmtId="0" fontId="223" fillId="0" borderId="0" xfId="0" applyFont="1" applyBorder="1" applyAlignment="1" applyProtection="1"/>
    <xf numFmtId="0" fontId="225" fillId="0" borderId="0" xfId="0" applyFont="1" applyBorder="1" applyAlignment="1" applyProtection="1">
      <alignment horizontal="center"/>
    </xf>
    <xf numFmtId="0" fontId="223" fillId="0" borderId="0" xfId="0" applyFont="1" applyBorder="1" applyAlignment="1" applyProtection="1">
      <alignment horizontal="center"/>
    </xf>
    <xf numFmtId="0" fontId="227" fillId="0" borderId="0" xfId="0" applyFont="1" applyBorder="1" applyAlignment="1" applyProtection="1">
      <alignment horizontal="left"/>
    </xf>
    <xf numFmtId="0" fontId="223" fillId="0" borderId="66" xfId="0" applyFont="1" applyBorder="1" applyAlignment="1" applyProtection="1">
      <alignment horizontal="center"/>
    </xf>
    <xf numFmtId="0" fontId="223" fillId="0" borderId="67" xfId="0" applyFont="1" applyBorder="1" applyAlignment="1" applyProtection="1">
      <alignment horizontal="center"/>
    </xf>
    <xf numFmtId="0" fontId="215" fillId="0" borderId="58" xfId="0" applyFont="1" applyFill="1" applyBorder="1" applyAlignment="1" applyProtection="1">
      <alignment horizontal="left" wrapText="1"/>
    </xf>
    <xf numFmtId="0" fontId="10" fillId="0" borderId="58" xfId="0" applyFont="1" applyFill="1" applyBorder="1" applyAlignment="1" applyProtection="1">
      <alignment horizontal="left" wrapText="1"/>
    </xf>
    <xf numFmtId="0" fontId="10" fillId="0" borderId="15" xfId="0" applyFont="1" applyBorder="1" applyAlignment="1">
      <alignment horizontal="center"/>
    </xf>
    <xf numFmtId="0" fontId="10" fillId="0" borderId="15" xfId="0" applyFont="1" applyBorder="1" applyAlignment="1">
      <alignment vertical="top" wrapText="1"/>
    </xf>
    <xf numFmtId="0" fontId="214" fillId="0" borderId="0" xfId="0" applyFont="1"/>
    <xf numFmtId="0" fontId="10" fillId="0" borderId="0" xfId="0" applyFont="1" applyBorder="1" applyAlignment="1">
      <alignment horizontal="center"/>
    </xf>
    <xf numFmtId="0" fontId="10" fillId="0" borderId="0" xfId="0" applyFont="1" applyBorder="1" applyAlignment="1">
      <alignment vertical="top" wrapText="1"/>
    </xf>
    <xf numFmtId="0" fontId="10" fillId="0" borderId="0" xfId="0" applyFont="1" applyBorder="1" applyAlignment="1">
      <alignment wrapText="1"/>
    </xf>
    <xf numFmtId="164" fontId="10" fillId="5" borderId="60" xfId="1818" applyNumberFormat="1" applyFont="1" applyFill="1" applyBorder="1" applyAlignment="1" applyProtection="1"/>
    <xf numFmtId="10" fontId="10" fillId="0" borderId="60" xfId="1818" applyNumberFormat="1" applyFont="1" applyFill="1" applyBorder="1" applyAlignment="1" applyProtection="1"/>
    <xf numFmtId="164" fontId="10" fillId="0" borderId="0" xfId="1818" applyNumberFormat="1" applyFont="1" applyFill="1" applyBorder="1" applyAlignment="1" applyProtection="1"/>
    <xf numFmtId="0" fontId="214" fillId="0" borderId="0" xfId="0" applyFont="1" applyBorder="1" applyAlignment="1">
      <alignment vertical="top" wrapText="1"/>
    </xf>
    <xf numFmtId="0" fontId="227" fillId="0" borderId="0" xfId="0" applyFont="1" applyAlignment="1">
      <alignment vertical="center"/>
    </xf>
    <xf numFmtId="0" fontId="217" fillId="0" borderId="0" xfId="0" applyFont="1" applyAlignment="1">
      <alignment horizontal="center"/>
    </xf>
    <xf numFmtId="0" fontId="227" fillId="0" borderId="0" xfId="0" applyFont="1"/>
    <xf numFmtId="0" fontId="217" fillId="6" borderId="0" xfId="0" applyFont="1" applyFill="1" applyAlignment="1"/>
    <xf numFmtId="0" fontId="230" fillId="6" borderId="0" xfId="0" applyFont="1" applyFill="1" applyAlignment="1"/>
    <xf numFmtId="0" fontId="231" fillId="0" borderId="0" xfId="0" applyFont="1" applyAlignment="1"/>
    <xf numFmtId="0" fontId="232" fillId="0" borderId="0" xfId="0" applyFont="1" applyFill="1" applyAlignment="1"/>
    <xf numFmtId="0" fontId="235" fillId="6" borderId="0" xfId="0" applyFont="1" applyFill="1" applyAlignment="1"/>
    <xf numFmtId="0" fontId="215" fillId="0" borderId="7" xfId="0" applyFont="1" applyBorder="1" applyAlignment="1">
      <alignment wrapText="1"/>
    </xf>
    <xf numFmtId="0" fontId="236" fillId="0" borderId="7" xfId="0" applyFont="1" applyBorder="1" applyAlignment="1">
      <alignment horizontal="center" wrapText="1"/>
    </xf>
    <xf numFmtId="0" fontId="236" fillId="6" borderId="7" xfId="0" applyFont="1" applyFill="1" applyBorder="1" applyAlignment="1">
      <alignment horizontal="center" wrapText="1"/>
    </xf>
    <xf numFmtId="0" fontId="236" fillId="6" borderId="0" xfId="0" applyFont="1" applyFill="1" applyBorder="1" applyAlignment="1">
      <alignment horizontal="center" wrapText="1"/>
    </xf>
    <xf numFmtId="0" fontId="10" fillId="0" borderId="68" xfId="0" applyFont="1" applyFill="1" applyBorder="1" applyAlignment="1">
      <alignment vertical="top" wrapText="1"/>
    </xf>
    <xf numFmtId="164" fontId="0" fillId="0" borderId="69" xfId="1818" applyNumberFormat="1" applyFont="1" applyFill="1" applyBorder="1" applyProtection="1">
      <protection locked="0"/>
    </xf>
    <xf numFmtId="164" fontId="0" fillId="0" borderId="70" xfId="1818" applyNumberFormat="1" applyFont="1" applyFill="1" applyBorder="1" applyProtection="1">
      <protection locked="0"/>
    </xf>
    <xf numFmtId="164" fontId="0" fillId="0" borderId="71" xfId="1818" applyNumberFormat="1" applyFont="1" applyFill="1" applyBorder="1" applyProtection="1">
      <protection locked="0"/>
    </xf>
    <xf numFmtId="0" fontId="10" fillId="6" borderId="0" xfId="0" applyFont="1" applyFill="1" applyBorder="1" applyAlignment="1">
      <alignment vertical="top" wrapText="1"/>
    </xf>
    <xf numFmtId="164" fontId="10" fillId="6" borderId="0" xfId="0" applyNumberFormat="1" applyFont="1" applyFill="1" applyBorder="1" applyAlignment="1">
      <alignment vertical="top" wrapText="1"/>
    </xf>
    <xf numFmtId="0" fontId="215" fillId="6" borderId="34" xfId="0" applyFont="1" applyFill="1" applyBorder="1" applyAlignment="1">
      <alignment vertical="top" wrapText="1"/>
    </xf>
    <xf numFmtId="164" fontId="0" fillId="5" borderId="72" xfId="1818" applyNumberFormat="1" applyFont="1" applyFill="1" applyBorder="1" applyProtection="1">
      <protection locked="0"/>
    </xf>
    <xf numFmtId="164" fontId="0" fillId="5" borderId="73" xfId="1818" applyNumberFormat="1" applyFont="1" applyFill="1" applyBorder="1" applyProtection="1">
      <protection locked="0"/>
    </xf>
    <xf numFmtId="164" fontId="0" fillId="5" borderId="74" xfId="1818" applyNumberFormat="1" applyFont="1" applyFill="1" applyBorder="1" applyProtection="1">
      <protection locked="0"/>
    </xf>
    <xf numFmtId="0" fontId="227" fillId="6" borderId="0" xfId="0" applyFont="1" applyFill="1"/>
    <xf numFmtId="0" fontId="231" fillId="0" borderId="0" xfId="0" applyFont="1" applyFill="1" applyAlignment="1"/>
    <xf numFmtId="0" fontId="227" fillId="0" borderId="59" xfId="0" applyFont="1" applyBorder="1" applyAlignment="1"/>
    <xf numFmtId="0" fontId="215" fillId="0" borderId="75" xfId="0" applyFont="1" applyBorder="1" applyAlignment="1">
      <alignment wrapText="1"/>
    </xf>
    <xf numFmtId="0" fontId="236" fillId="0" borderId="34" xfId="0" applyFont="1" applyBorder="1" applyAlignment="1">
      <alignment horizontal="center" wrapText="1"/>
    </xf>
    <xf numFmtId="0" fontId="236" fillId="0" borderId="76" xfId="0" applyFont="1" applyBorder="1" applyAlignment="1">
      <alignment horizontal="center" wrapText="1"/>
    </xf>
    <xf numFmtId="0" fontId="236" fillId="0" borderId="61" xfId="0" applyFont="1" applyBorder="1" applyAlignment="1">
      <alignment horizontal="center" wrapText="1"/>
    </xf>
    <xf numFmtId="0" fontId="236" fillId="6" borderId="77" xfId="0" applyFont="1" applyFill="1" applyBorder="1" applyAlignment="1">
      <alignment horizontal="center" wrapText="1"/>
    </xf>
    <xf numFmtId="0" fontId="10" fillId="0" borderId="75" xfId="0" applyFont="1" applyBorder="1" applyAlignment="1">
      <alignment horizontal="center" vertical="top" wrapText="1"/>
    </xf>
    <xf numFmtId="49" fontId="231" fillId="6" borderId="76" xfId="0" applyNumberFormat="1" applyFont="1" applyFill="1" applyBorder="1" applyAlignment="1"/>
    <xf numFmtId="0" fontId="10" fillId="0" borderId="78" xfId="0" applyFont="1" applyBorder="1" applyAlignment="1">
      <alignment vertical="top" wrapText="1"/>
    </xf>
    <xf numFmtId="164" fontId="0" fillId="0" borderId="79" xfId="1818" applyNumberFormat="1" applyFont="1" applyFill="1" applyBorder="1" applyProtection="1">
      <protection locked="0"/>
    </xf>
    <xf numFmtId="164" fontId="0" fillId="0" borderId="60" xfId="1818" applyNumberFormat="1" applyFont="1" applyFill="1" applyBorder="1" applyProtection="1">
      <protection locked="0"/>
    </xf>
    <xf numFmtId="164" fontId="10" fillId="5" borderId="80" xfId="0" applyNumberFormat="1" applyFont="1" applyFill="1" applyBorder="1" applyAlignment="1">
      <alignment vertical="top" wrapText="1"/>
    </xf>
    <xf numFmtId="0" fontId="10" fillId="0" borderId="78" xfId="0" applyFont="1" applyBorder="1" applyAlignment="1">
      <alignment horizontal="center" vertical="top" wrapText="1"/>
    </xf>
    <xf numFmtId="49" fontId="231" fillId="6" borderId="81" xfId="0" applyNumberFormat="1" applyFont="1" applyFill="1" applyBorder="1" applyAlignment="1"/>
    <xf numFmtId="0" fontId="10" fillId="0" borderId="78" xfId="0" applyFont="1" applyBorder="1" applyAlignment="1">
      <alignment horizontal="left" vertical="top" wrapText="1" indent="4"/>
    </xf>
    <xf numFmtId="164" fontId="10" fillId="5" borderId="78" xfId="0" applyNumberFormat="1" applyFont="1" applyFill="1" applyBorder="1" applyAlignment="1">
      <alignment vertical="top" wrapText="1"/>
    </xf>
    <xf numFmtId="164" fontId="10" fillId="5" borderId="79" xfId="0" applyNumberFormat="1" applyFont="1" applyFill="1" applyBorder="1" applyAlignment="1">
      <alignment vertical="top" wrapText="1"/>
    </xf>
    <xf numFmtId="164" fontId="10" fillId="5" borderId="60" xfId="0" applyNumberFormat="1" applyFont="1" applyFill="1" applyBorder="1" applyAlignment="1">
      <alignment vertical="top" wrapText="1"/>
    </xf>
    <xf numFmtId="49" fontId="231" fillId="6" borderId="82" xfId="0" applyNumberFormat="1" applyFont="1" applyFill="1" applyBorder="1" applyAlignment="1"/>
    <xf numFmtId="0" fontId="215" fillId="6" borderId="83" xfId="0" applyFont="1" applyFill="1" applyBorder="1" applyAlignment="1">
      <alignment horizontal="center" vertical="top" wrapText="1"/>
    </xf>
    <xf numFmtId="0" fontId="215" fillId="6" borderId="83" xfId="0" applyFont="1" applyFill="1" applyBorder="1" applyAlignment="1">
      <alignment vertical="top" wrapText="1"/>
    </xf>
    <xf numFmtId="0" fontId="10" fillId="5" borderId="7" xfId="0" applyFont="1" applyFill="1" applyBorder="1" applyAlignment="1">
      <alignment vertical="top" wrapText="1"/>
    </xf>
    <xf numFmtId="0" fontId="10" fillId="5" borderId="84" xfId="0" applyFont="1" applyFill="1" applyBorder="1" applyAlignment="1">
      <alignment vertical="top" wrapText="1"/>
    </xf>
    <xf numFmtId="0" fontId="10" fillId="5" borderId="85" xfId="0" applyFont="1" applyFill="1" applyBorder="1" applyAlignment="1">
      <alignment vertical="top" wrapText="1"/>
    </xf>
    <xf numFmtId="164" fontId="10" fillId="5" borderId="86" xfId="0" applyNumberFormat="1" applyFont="1" applyFill="1" applyBorder="1" applyAlignment="1">
      <alignment vertical="top" wrapText="1"/>
    </xf>
    <xf numFmtId="0" fontId="10" fillId="5" borderId="87" xfId="0" applyFont="1" applyFill="1" applyBorder="1" applyAlignment="1">
      <alignment vertical="top" wrapText="1"/>
    </xf>
    <xf numFmtId="0" fontId="224" fillId="0" borderId="0" xfId="0" applyFont="1" applyFill="1" applyBorder="1" applyAlignment="1">
      <alignment vertical="top" wrapText="1"/>
    </xf>
    <xf numFmtId="0" fontId="10" fillId="0" borderId="88" xfId="0" applyFont="1" applyBorder="1" applyAlignment="1">
      <alignment horizontal="center" vertical="top" wrapText="1"/>
    </xf>
    <xf numFmtId="0" fontId="10" fillId="0" borderId="89" xfId="0" applyFont="1" applyBorder="1" applyAlignment="1">
      <alignment vertical="top" wrapText="1"/>
    </xf>
    <xf numFmtId="164" fontId="10" fillId="5" borderId="90" xfId="0" applyNumberFormat="1" applyFont="1" applyFill="1" applyBorder="1" applyAlignment="1">
      <alignment vertical="top" wrapText="1"/>
    </xf>
    <xf numFmtId="164" fontId="10" fillId="5" borderId="91" xfId="0" applyNumberFormat="1" applyFont="1" applyFill="1" applyBorder="1" applyAlignment="1">
      <alignment vertical="top" wrapText="1"/>
    </xf>
    <xf numFmtId="164" fontId="10" fillId="5" borderId="92" xfId="0" applyNumberFormat="1" applyFont="1" applyFill="1" applyBorder="1" applyAlignment="1">
      <alignment vertical="top" wrapText="1"/>
    </xf>
    <xf numFmtId="0" fontId="10" fillId="0" borderId="93" xfId="0" applyFont="1" applyBorder="1" applyAlignment="1">
      <alignment vertical="top" wrapText="1"/>
    </xf>
    <xf numFmtId="164" fontId="0" fillId="0" borderId="94" xfId="1818" applyNumberFormat="1" applyFont="1" applyFill="1" applyBorder="1" applyProtection="1">
      <protection locked="0"/>
    </xf>
    <xf numFmtId="164" fontId="0" fillId="0" borderId="95" xfId="1818" applyNumberFormat="1" applyFont="1" applyFill="1" applyBorder="1" applyProtection="1">
      <protection locked="0"/>
    </xf>
    <xf numFmtId="0" fontId="10" fillId="0" borderId="93" xfId="0" applyFont="1" applyBorder="1" applyAlignment="1">
      <alignment horizontal="left" vertical="top" wrapText="1" indent="4"/>
    </xf>
    <xf numFmtId="164" fontId="10" fillId="5" borderId="61" xfId="0" applyNumberFormat="1" applyFont="1" applyFill="1" applyBorder="1" applyAlignment="1">
      <alignment vertical="top" wrapText="1"/>
    </xf>
    <xf numFmtId="164" fontId="10" fillId="5" borderId="96" xfId="0" applyNumberFormat="1" applyFont="1" applyFill="1" applyBorder="1" applyAlignment="1">
      <alignment vertical="top" wrapText="1"/>
    </xf>
    <xf numFmtId="164" fontId="10" fillId="5" borderId="97" xfId="0" applyNumberFormat="1" applyFont="1" applyFill="1" applyBorder="1" applyAlignment="1">
      <alignment vertical="top" wrapText="1"/>
    </xf>
    <xf numFmtId="0" fontId="10" fillId="0" borderId="83" xfId="0" applyFont="1" applyBorder="1" applyAlignment="1">
      <alignment horizontal="center" vertical="top" wrapText="1"/>
    </xf>
    <xf numFmtId="0" fontId="10" fillId="0" borderId="98" xfId="0" applyFont="1" applyBorder="1" applyAlignment="1">
      <alignment vertical="top" wrapText="1"/>
    </xf>
    <xf numFmtId="164" fontId="0" fillId="0" borderId="62" xfId="1818" applyNumberFormat="1" applyFont="1" applyFill="1" applyBorder="1" applyProtection="1">
      <protection locked="0"/>
    </xf>
    <xf numFmtId="164" fontId="10" fillId="5" borderId="99" xfId="0" applyNumberFormat="1" applyFont="1" applyFill="1" applyBorder="1" applyAlignment="1">
      <alignment vertical="top" wrapText="1"/>
    </xf>
    <xf numFmtId="164" fontId="0" fillId="0" borderId="100" xfId="1818" applyNumberFormat="1" applyFont="1" applyFill="1" applyBorder="1" applyProtection="1">
      <protection locked="0"/>
    </xf>
    <xf numFmtId="164" fontId="0" fillId="0" borderId="101" xfId="1818" applyNumberFormat="1" applyFont="1" applyFill="1" applyBorder="1" applyProtection="1">
      <protection locked="0"/>
    </xf>
    <xf numFmtId="0" fontId="237" fillId="0" borderId="0" xfId="0" applyFont="1" applyAlignment="1"/>
    <xf numFmtId="0" fontId="238" fillId="6" borderId="0" xfId="0" applyFont="1" applyFill="1" applyAlignment="1">
      <alignment vertical="top" wrapText="1"/>
    </xf>
    <xf numFmtId="0" fontId="239" fillId="6" borderId="59" xfId="0" applyFont="1" applyFill="1" applyBorder="1" applyAlignment="1">
      <alignment horizontal="left" wrapText="1"/>
    </xf>
    <xf numFmtId="0" fontId="240" fillId="0" borderId="0" xfId="0" applyFont="1" applyFill="1" applyAlignment="1"/>
    <xf numFmtId="0" fontId="215" fillId="0" borderId="34" xfId="0" applyFont="1" applyBorder="1" applyAlignment="1">
      <alignment wrapText="1"/>
    </xf>
    <xf numFmtId="0" fontId="215" fillId="0" borderId="34" xfId="0" applyFont="1" applyBorder="1" applyAlignment="1">
      <alignment horizontal="center" wrapText="1"/>
    </xf>
    <xf numFmtId="0" fontId="10" fillId="0" borderId="75" xfId="0" applyFont="1" applyBorder="1" applyAlignment="1">
      <alignment vertical="top" wrapText="1"/>
    </xf>
    <xf numFmtId="164" fontId="0" fillId="0" borderId="77" xfId="1818" applyNumberFormat="1" applyFont="1" applyFill="1" applyBorder="1" applyProtection="1">
      <protection locked="0"/>
    </xf>
    <xf numFmtId="164" fontId="0" fillId="0" borderId="80" xfId="1818" applyNumberFormat="1" applyFont="1" applyFill="1" applyBorder="1" applyProtection="1">
      <protection locked="0"/>
    </xf>
    <xf numFmtId="164" fontId="10" fillId="6" borderId="80" xfId="0" applyNumberFormat="1" applyFont="1" applyFill="1" applyBorder="1" applyAlignment="1">
      <alignment vertical="top" wrapText="1"/>
    </xf>
    <xf numFmtId="0" fontId="227" fillId="0" borderId="1" xfId="0" applyFont="1" applyBorder="1"/>
    <xf numFmtId="0" fontId="10" fillId="0" borderId="102" xfId="0" applyFont="1" applyBorder="1" applyAlignment="1">
      <alignment horizontal="center" vertical="top" wrapText="1"/>
    </xf>
    <xf numFmtId="0" fontId="10" fillId="0" borderId="83" xfId="0" applyFont="1" applyBorder="1" applyAlignment="1">
      <alignment vertical="top" wrapText="1"/>
    </xf>
    <xf numFmtId="164" fontId="0" fillId="0" borderId="83" xfId="1818" applyNumberFormat="1" applyFont="1" applyFill="1" applyBorder="1" applyProtection="1">
      <protection locked="0"/>
    </xf>
    <xf numFmtId="0" fontId="215" fillId="6" borderId="7" xfId="0" applyFont="1" applyFill="1" applyBorder="1" applyAlignment="1">
      <alignment horizontal="center" vertical="top" wrapText="1"/>
    </xf>
    <xf numFmtId="164" fontId="10" fillId="5" borderId="74" xfId="0" applyNumberFormat="1" applyFont="1" applyFill="1" applyBorder="1" applyAlignment="1">
      <alignment vertical="top" wrapText="1"/>
    </xf>
    <xf numFmtId="0" fontId="10" fillId="0" borderId="0" xfId="0" applyFont="1" applyFill="1" applyBorder="1" applyAlignment="1">
      <alignment vertical="top" wrapText="1"/>
    </xf>
    <xf numFmtId="0" fontId="232" fillId="6" borderId="0" xfId="0" applyFont="1" applyFill="1" applyAlignment="1"/>
    <xf numFmtId="0" fontId="217" fillId="6" borderId="0" xfId="0" applyFont="1" applyFill="1" applyAlignment="1"/>
    <xf numFmtId="0" fontId="231" fillId="6" borderId="0" xfId="0" applyFont="1" applyFill="1" applyBorder="1" applyAlignment="1">
      <alignment horizontal="center"/>
    </xf>
    <xf numFmtId="0" fontId="231" fillId="6" borderId="0" xfId="0" applyFont="1" applyFill="1" applyAlignment="1"/>
    <xf numFmtId="0" fontId="240" fillId="0" borderId="59" xfId="0" applyFont="1" applyFill="1" applyBorder="1" applyAlignment="1"/>
    <xf numFmtId="0" fontId="223" fillId="0" borderId="34" xfId="0" applyFont="1" applyBorder="1"/>
    <xf numFmtId="0" fontId="10" fillId="0" borderId="88" xfId="0" applyFont="1" applyBorder="1" applyAlignment="1">
      <alignment vertical="top" wrapText="1"/>
    </xf>
    <xf numFmtId="164" fontId="0" fillId="0" borderId="81" xfId="1818" applyNumberFormat="1" applyFont="1" applyFill="1" applyBorder="1" applyProtection="1">
      <protection locked="0"/>
    </xf>
    <xf numFmtId="164" fontId="0" fillId="0" borderId="82" xfId="1818" applyNumberFormat="1" applyFont="1" applyFill="1" applyBorder="1" applyProtection="1">
      <protection locked="0"/>
    </xf>
    <xf numFmtId="164" fontId="0" fillId="0" borderId="103" xfId="1818" applyNumberFormat="1" applyFont="1" applyFill="1" applyBorder="1" applyProtection="1">
      <protection locked="0"/>
    </xf>
    <xf numFmtId="0" fontId="224" fillId="0" borderId="0" xfId="0" applyFont="1" applyFill="1" applyBorder="1" applyAlignment="1">
      <alignment horizontal="left" vertical="top" wrapText="1"/>
    </xf>
    <xf numFmtId="0" fontId="227" fillId="0" borderId="0" xfId="0" applyFont="1" applyBorder="1"/>
    <xf numFmtId="0" fontId="0" fillId="0" borderId="0" xfId="0" applyFill="1"/>
    <xf numFmtId="0" fontId="241" fillId="0" borderId="0" xfId="0" applyFont="1" applyFill="1"/>
    <xf numFmtId="0" fontId="0" fillId="0" borderId="0" xfId="0" applyAlignment="1">
      <alignment horizontal="center"/>
    </xf>
    <xf numFmtId="0" fontId="0" fillId="0" borderId="0" xfId="0" quotePrefix="1" applyAlignment="1">
      <alignment horizontal="center"/>
    </xf>
    <xf numFmtId="0" fontId="242" fillId="0" borderId="0" xfId="0" applyFont="1" applyFill="1" applyAlignment="1"/>
    <xf numFmtId="0" fontId="0" fillId="0" borderId="0" xfId="0" applyAlignment="1">
      <alignment wrapText="1"/>
    </xf>
    <xf numFmtId="0" fontId="217" fillId="0" borderId="7" xfId="0" applyFont="1" applyBorder="1" applyAlignment="1">
      <alignment horizontal="center" wrapText="1"/>
    </xf>
    <xf numFmtId="164" fontId="1" fillId="0" borderId="60" xfId="1818" applyNumberFormat="1" applyFont="1" applyFill="1" applyBorder="1" applyAlignment="1" applyProtection="1">
      <protection locked="0"/>
    </xf>
    <xf numFmtId="164" fontId="3" fillId="0" borderId="61" xfId="1818" applyNumberFormat="1" applyFont="1" applyFill="1" applyBorder="1" applyAlignment="1" applyProtection="1">
      <protection locked="0"/>
    </xf>
    <xf numFmtId="164" fontId="3" fillId="0" borderId="60" xfId="1818" applyNumberFormat="1" applyFont="1" applyFill="1" applyBorder="1" applyAlignment="1" applyProtection="1">
      <protection locked="0"/>
    </xf>
    <xf numFmtId="0" fontId="242" fillId="0" borderId="0" xfId="0" applyFont="1"/>
    <xf numFmtId="0" fontId="243" fillId="0" borderId="0" xfId="0" applyFont="1"/>
    <xf numFmtId="164" fontId="1" fillId="0" borderId="0" xfId="1818" applyNumberFormat="1" applyFont="1" applyFill="1" applyBorder="1" applyAlignment="1" applyProtection="1">
      <protection locked="0"/>
    </xf>
    <xf numFmtId="0" fontId="0" fillId="0" borderId="0" xfId="0" applyFill="1" applyBorder="1"/>
    <xf numFmtId="0" fontId="0" fillId="0" borderId="1" xfId="0" applyFill="1" applyBorder="1"/>
    <xf numFmtId="0" fontId="0" fillId="0" borderId="44" xfId="0" applyFill="1" applyBorder="1"/>
    <xf numFmtId="0" fontId="244" fillId="0" borderId="0" xfId="0" applyFont="1" applyAlignment="1" applyProtection="1">
      <alignment wrapText="1"/>
    </xf>
    <xf numFmtId="0" fontId="215" fillId="6" borderId="0" xfId="0" applyFont="1" applyFill="1" applyBorder="1" applyAlignment="1" applyProtection="1">
      <alignment horizontal="center" vertical="center" wrapText="1"/>
    </xf>
    <xf numFmtId="0" fontId="0" fillId="0" borderId="0" xfId="0" applyAlignment="1">
      <alignment horizontal="left"/>
    </xf>
    <xf numFmtId="164" fontId="0" fillId="5" borderId="60" xfId="1818" applyNumberFormat="1" applyFont="1" applyFill="1" applyBorder="1" applyAlignment="1" applyProtection="1">
      <protection locked="0"/>
    </xf>
    <xf numFmtId="0" fontId="0" fillId="0" borderId="0" xfId="0" applyFill="1" applyBorder="1" applyAlignment="1">
      <alignment horizontal="left" indent="2"/>
    </xf>
    <xf numFmtId="164" fontId="0" fillId="0" borderId="60" xfId="1818" applyNumberFormat="1" applyFont="1" applyFill="1" applyBorder="1" applyAlignment="1" applyProtection="1">
      <protection locked="0"/>
    </xf>
    <xf numFmtId="0" fontId="0" fillId="0" borderId="0" xfId="0" applyFill="1" applyBorder="1" applyAlignment="1">
      <alignment horizontal="left"/>
    </xf>
    <xf numFmtId="0" fontId="10" fillId="0" borderId="0" xfId="0" applyFont="1" applyAlignment="1">
      <alignment horizontal="left" indent="2"/>
    </xf>
    <xf numFmtId="0" fontId="10" fillId="0" borderId="0" xfId="0" applyFont="1" applyAlignment="1">
      <alignment horizontal="left"/>
    </xf>
    <xf numFmtId="164" fontId="0" fillId="0" borderId="0" xfId="1818" applyNumberFormat="1" applyFont="1" applyFill="1" applyBorder="1" applyAlignment="1" applyProtection="1">
      <protection locked="0"/>
    </xf>
    <xf numFmtId="0" fontId="0" fillId="0" borderId="0" xfId="0" applyAlignment="1">
      <alignment horizontal="left" indent="1"/>
    </xf>
    <xf numFmtId="0" fontId="245" fillId="0" borderId="0" xfId="2453" applyFont="1" applyAlignment="1">
      <alignment vertical="center"/>
    </xf>
    <xf numFmtId="0" fontId="227" fillId="0" borderId="0" xfId="2453" applyFont="1"/>
    <xf numFmtId="0" fontId="217" fillId="0" borderId="0" xfId="2453" applyFont="1" applyAlignment="1">
      <alignment horizontal="center"/>
    </xf>
    <xf numFmtId="0" fontId="11" fillId="0" borderId="0" xfId="0" applyFont="1" applyAlignment="1" applyProtection="1">
      <alignment wrapText="1"/>
    </xf>
    <xf numFmtId="0" fontId="218" fillId="0" borderId="0" xfId="0" applyFont="1" applyAlignment="1" applyProtection="1">
      <alignment wrapText="1"/>
    </xf>
    <xf numFmtId="0" fontId="11" fillId="0" borderId="0" xfId="0" applyFont="1" applyProtection="1"/>
    <xf numFmtId="0" fontId="11" fillId="0" borderId="104" xfId="0" applyFont="1" applyFill="1" applyBorder="1" applyAlignment="1" applyProtection="1"/>
    <xf numFmtId="0" fontId="11" fillId="0" borderId="104" xfId="0" applyFont="1" applyBorder="1" applyAlignment="1" applyProtection="1"/>
    <xf numFmtId="0" fontId="218" fillId="0" borderId="25" xfId="0" applyFont="1" applyFill="1" applyBorder="1" applyProtection="1">
      <protection locked="0"/>
    </xf>
    <xf numFmtId="0" fontId="11" fillId="0" borderId="105" xfId="0" applyFont="1" applyFill="1" applyBorder="1" applyAlignment="1" applyProtection="1">
      <protection locked="0"/>
    </xf>
    <xf numFmtId="0" fontId="11" fillId="0" borderId="104" xfId="0" applyFont="1" applyFill="1" applyBorder="1" applyAlignment="1" applyProtection="1">
      <protection locked="0"/>
    </xf>
    <xf numFmtId="0" fontId="11" fillId="0" borderId="104" xfId="0" applyFont="1" applyFill="1" applyBorder="1" applyAlignment="1" applyProtection="1">
      <alignment horizontal="right"/>
      <protection locked="0"/>
    </xf>
    <xf numFmtId="0" fontId="218" fillId="0" borderId="0" xfId="0" applyFont="1" applyFill="1" applyProtection="1"/>
    <xf numFmtId="0" fontId="227" fillId="0" borderId="0" xfId="0" applyFont="1" applyProtection="1"/>
    <xf numFmtId="0" fontId="227" fillId="0" borderId="0" xfId="0" applyFont="1" applyFill="1" applyProtection="1"/>
    <xf numFmtId="0" fontId="11" fillId="0" borderId="0" xfId="0" quotePrefix="1" applyFont="1" applyAlignment="1" applyProtection="1">
      <alignment vertical="top"/>
    </xf>
    <xf numFmtId="0" fontId="223" fillId="0" borderId="0" xfId="0" applyFont="1" applyAlignment="1" applyProtection="1">
      <alignment vertical="top"/>
    </xf>
    <xf numFmtId="0" fontId="11" fillId="0" borderId="0" xfId="0" applyFont="1" applyAlignment="1" applyProtection="1">
      <alignment vertical="top"/>
    </xf>
    <xf numFmtId="0" fontId="218" fillId="0" borderId="0" xfId="0" applyFont="1" applyAlignment="1" applyProtection="1">
      <alignment vertical="top"/>
    </xf>
    <xf numFmtId="0" fontId="11" fillId="0" borderId="0" xfId="0" applyFont="1" applyAlignment="1" applyProtection="1">
      <alignment horizontal="left"/>
    </xf>
    <xf numFmtId="0" fontId="11" fillId="0" borderId="0" xfId="0" applyFont="1" applyAlignment="1" applyProtection="1">
      <alignment horizontal="center"/>
    </xf>
    <xf numFmtId="0" fontId="11" fillId="0" borderId="106" xfId="0" applyFont="1" applyBorder="1" applyAlignment="1" applyProtection="1">
      <alignment horizontal="center" wrapText="1"/>
    </xf>
    <xf numFmtId="0" fontId="11" fillId="0" borderId="0" xfId="0" applyFont="1" applyBorder="1" applyAlignment="1" applyProtection="1">
      <alignment horizontal="center" wrapText="1"/>
    </xf>
    <xf numFmtId="0" fontId="11" fillId="0" borderId="107" xfId="0" applyFont="1" applyBorder="1" applyAlignment="1" applyProtection="1">
      <alignment horizontal="center" wrapText="1"/>
    </xf>
    <xf numFmtId="0" fontId="10" fillId="0" borderId="0" xfId="0" applyFont="1" applyFill="1" applyBorder="1" applyAlignment="1" applyProtection="1">
      <alignment horizontal="left"/>
    </xf>
    <xf numFmtId="0" fontId="215" fillId="0" borderId="0" xfId="0" applyFont="1" applyBorder="1" applyAlignment="1" applyProtection="1">
      <alignment horizontal="left"/>
    </xf>
    <xf numFmtId="0" fontId="5" fillId="6" borderId="0" xfId="0" applyFont="1" applyFill="1" applyBorder="1" applyProtection="1"/>
    <xf numFmtId="0" fontId="10" fillId="0" borderId="0" xfId="0" applyFont="1" applyFill="1" applyAlignment="1" applyProtection="1">
      <alignment horizontal="left"/>
    </xf>
    <xf numFmtId="0" fontId="5" fillId="6" borderId="0" xfId="0" applyFont="1" applyFill="1" applyProtection="1"/>
    <xf numFmtId="0" fontId="231" fillId="0" borderId="0" xfId="0" applyFont="1" applyFill="1" applyAlignment="1" applyProtection="1">
      <alignment wrapText="1"/>
    </xf>
    <xf numFmtId="0" fontId="231" fillId="0" borderId="0" xfId="0" applyFont="1" applyFill="1" applyAlignment="1" applyProtection="1">
      <alignment vertical="center" wrapText="1"/>
    </xf>
    <xf numFmtId="0" fontId="10" fillId="0" borderId="0" xfId="0" applyFont="1" applyAlignment="1" applyProtection="1">
      <alignment vertical="center"/>
    </xf>
    <xf numFmtId="0" fontId="5" fillId="6" borderId="0" xfId="0" applyFont="1" applyFill="1" applyAlignment="1" applyProtection="1">
      <alignment vertical="center"/>
    </xf>
    <xf numFmtId="0" fontId="215" fillId="0" borderId="108" xfId="0" applyFont="1" applyFill="1" applyBorder="1" applyAlignment="1" applyProtection="1"/>
    <xf numFmtId="0" fontId="248" fillId="0" borderId="0" xfId="0" applyFont="1" applyFill="1" applyBorder="1" applyAlignment="1" applyProtection="1">
      <alignment horizontal="center" vertical="center"/>
    </xf>
    <xf numFmtId="0" fontId="215" fillId="0" borderId="0" xfId="0" applyFont="1" applyAlignment="1" applyProtection="1">
      <alignment horizontal="left" vertical="center"/>
    </xf>
    <xf numFmtId="0" fontId="215" fillId="0" borderId="0" xfId="0" applyFont="1" applyFill="1" applyAlignment="1" applyProtection="1"/>
    <xf numFmtId="0" fontId="215" fillId="0" borderId="0" xfId="0" applyFont="1" applyAlignment="1" applyProtection="1">
      <alignment horizontal="center"/>
    </xf>
    <xf numFmtId="0" fontId="215" fillId="0" borderId="0" xfId="0" applyFont="1" applyBorder="1" applyAlignment="1" applyProtection="1">
      <alignment vertical="center"/>
    </xf>
    <xf numFmtId="0" fontId="249" fillId="6" borderId="0" xfId="0" applyFont="1" applyFill="1" applyBorder="1" applyAlignment="1" applyProtection="1">
      <alignment horizontal="left" vertical="center"/>
    </xf>
    <xf numFmtId="0" fontId="250" fillId="0" borderId="0" xfId="0" applyFont="1" applyFill="1" applyProtection="1"/>
    <xf numFmtId="0" fontId="250" fillId="0" borderId="0" xfId="0" applyFont="1" applyProtection="1"/>
    <xf numFmtId="0" fontId="215" fillId="0" borderId="58" xfId="0" applyFont="1" applyBorder="1" applyAlignment="1" applyProtection="1">
      <alignment horizontal="center" vertical="center" wrapText="1"/>
    </xf>
    <xf numFmtId="0" fontId="215" fillId="0" borderId="0" xfId="0" applyFont="1" applyAlignment="1" applyProtection="1">
      <alignment horizontal="center" vertical="center"/>
    </xf>
    <xf numFmtId="0" fontId="251" fillId="0" borderId="0" xfId="0" applyFont="1" applyFill="1" applyProtection="1"/>
    <xf numFmtId="0" fontId="251" fillId="0" borderId="0" xfId="0" applyFont="1" applyProtection="1"/>
    <xf numFmtId="164" fontId="10" fillId="5" borderId="109" xfId="1818" applyNumberFormat="1" applyFont="1" applyFill="1" applyBorder="1" applyAlignment="1" applyProtection="1">
      <alignment vertical="center"/>
    </xf>
    <xf numFmtId="164" fontId="10" fillId="5" borderId="60" xfId="1818" applyNumberFormat="1" applyFont="1" applyFill="1" applyBorder="1" applyAlignment="1" applyProtection="1">
      <alignment vertical="center"/>
    </xf>
    <xf numFmtId="164" fontId="10" fillId="0" borderId="0" xfId="1818" applyNumberFormat="1" applyFont="1" applyFill="1" applyBorder="1" applyAlignment="1" applyProtection="1">
      <alignment vertical="center"/>
      <protection locked="0"/>
    </xf>
    <xf numFmtId="0" fontId="5" fillId="6" borderId="0" xfId="0" applyFont="1" applyFill="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Fill="1" applyBorder="1" applyProtection="1">
      <protection locked="0"/>
    </xf>
    <xf numFmtId="164" fontId="10" fillId="6" borderId="61" xfId="1818" applyNumberFormat="1" applyFont="1" applyFill="1" applyBorder="1" applyAlignment="1" applyProtection="1">
      <alignment vertical="center"/>
      <protection locked="0"/>
    </xf>
    <xf numFmtId="164" fontId="10" fillId="6" borderId="60" xfId="1818" applyNumberFormat="1" applyFont="1" applyFill="1" applyBorder="1" applyAlignment="1" applyProtection="1">
      <alignment vertical="center"/>
      <protection locked="0"/>
    </xf>
    <xf numFmtId="0" fontId="5" fillId="6" borderId="0" xfId="0" applyFont="1" applyFill="1" applyBorder="1" applyAlignment="1" applyProtection="1">
      <alignment vertical="center"/>
    </xf>
    <xf numFmtId="164" fontId="10" fillId="6" borderId="64" xfId="1818" applyNumberFormat="1" applyFont="1" applyFill="1" applyBorder="1" applyAlignment="1" applyProtection="1">
      <alignment vertical="center"/>
      <protection locked="0"/>
    </xf>
    <xf numFmtId="164" fontId="10" fillId="0" borderId="60" xfId="1818" applyNumberFormat="1" applyFont="1" applyFill="1" applyBorder="1" applyAlignment="1" applyProtection="1">
      <alignment vertical="center"/>
      <protection locked="0"/>
    </xf>
    <xf numFmtId="0" fontId="10" fillId="0" borderId="0" xfId="0" applyFont="1" applyFill="1" applyProtection="1"/>
    <xf numFmtId="0" fontId="10" fillId="0" borderId="41" xfId="0" applyFont="1" applyFill="1" applyBorder="1" applyAlignment="1" applyProtection="1">
      <alignment horizontal="left"/>
    </xf>
    <xf numFmtId="0" fontId="215" fillId="0" borderId="41" xfId="0" applyFont="1" applyFill="1" applyBorder="1" applyProtection="1"/>
    <xf numFmtId="0" fontId="215" fillId="0" borderId="41" xfId="0" applyFont="1" applyBorder="1" applyProtection="1"/>
    <xf numFmtId="164" fontId="10" fillId="5" borderId="41" xfId="1818" applyNumberFormat="1" applyFont="1" applyFill="1" applyBorder="1" applyAlignment="1" applyProtection="1">
      <alignment vertical="center"/>
    </xf>
    <xf numFmtId="43" fontId="10" fillId="0" borderId="0" xfId="1818" applyFont="1" applyBorder="1" applyAlignment="1" applyProtection="1">
      <alignment vertical="center"/>
    </xf>
    <xf numFmtId="164" fontId="10" fillId="5" borderId="85" xfId="1818" applyNumberFormat="1" applyFont="1" applyFill="1" applyBorder="1" applyAlignment="1" applyProtection="1">
      <alignment vertical="center"/>
    </xf>
    <xf numFmtId="0" fontId="215" fillId="0" borderId="0" xfId="0" applyFont="1" applyFill="1" applyBorder="1" applyProtection="1"/>
    <xf numFmtId="43" fontId="10" fillId="0" borderId="0" xfId="1818" applyFont="1" applyFill="1" applyBorder="1" applyAlignment="1" applyProtection="1">
      <alignment vertical="center"/>
    </xf>
    <xf numFmtId="164" fontId="250" fillId="0" borderId="0" xfId="0" applyNumberFormat="1" applyFont="1" applyFill="1" applyAlignment="1" applyProtection="1">
      <alignment vertical="center"/>
    </xf>
    <xf numFmtId="0" fontId="10" fillId="0" borderId="0" xfId="0" applyFont="1" applyFill="1" applyBorder="1" applyAlignment="1" applyProtection="1">
      <alignment horizontal="left"/>
      <protection locked="0"/>
    </xf>
    <xf numFmtId="0" fontId="251" fillId="0" borderId="0" xfId="0" applyFont="1" applyFill="1" applyBorder="1" applyProtection="1"/>
    <xf numFmtId="0" fontId="10" fillId="0" borderId="0" xfId="0" applyFont="1" applyFill="1" applyBorder="1" applyAlignment="1" applyProtection="1">
      <alignment vertical="center"/>
    </xf>
    <xf numFmtId="0" fontId="10" fillId="0" borderId="0" xfId="0" applyFont="1" applyFill="1" applyBorder="1" applyAlignment="1" applyProtection="1">
      <alignment vertical="center"/>
      <protection locked="0"/>
    </xf>
    <xf numFmtId="0" fontId="10" fillId="0" borderId="0" xfId="0" applyFont="1" applyFill="1" applyAlignment="1" applyProtection="1">
      <alignment horizontal="left" indent="6"/>
    </xf>
    <xf numFmtId="0" fontId="10" fillId="0" borderId="0" xfId="0" applyFont="1" applyAlignment="1">
      <alignment horizontal="left" vertical="center" indent="6"/>
    </xf>
    <xf numFmtId="0" fontId="10" fillId="0" borderId="0" xfId="0" applyFont="1" applyFill="1" applyAlignment="1">
      <alignment horizontal="left" vertical="center" indent="8"/>
    </xf>
    <xf numFmtId="164" fontId="10" fillId="0" borderId="61" xfId="1818" applyNumberFormat="1" applyFont="1" applyFill="1" applyBorder="1" applyAlignment="1" applyProtection="1">
      <alignment vertical="center"/>
      <protection locked="0"/>
    </xf>
    <xf numFmtId="0" fontId="10" fillId="0" borderId="0" xfId="0" applyFont="1" applyFill="1" applyAlignment="1" applyProtection="1">
      <alignment vertical="center"/>
    </xf>
    <xf numFmtId="0" fontId="10" fillId="0" borderId="0" xfId="0" applyFont="1" applyFill="1" applyAlignment="1" applyProtection="1">
      <alignment vertical="center"/>
      <protection locked="0"/>
    </xf>
    <xf numFmtId="0" fontId="10" fillId="0" borderId="0" xfId="0" applyFont="1" applyAlignment="1">
      <alignment horizontal="left" vertical="center" indent="8"/>
    </xf>
    <xf numFmtId="0" fontId="10" fillId="6" borderId="0" xfId="0" applyFont="1" applyFill="1" applyBorder="1" applyAlignment="1" applyProtection="1">
      <alignment vertical="center"/>
      <protection locked="0"/>
    </xf>
    <xf numFmtId="0" fontId="251" fillId="0" borderId="0" xfId="0" applyFont="1" applyFill="1" applyBorder="1" applyAlignment="1" applyProtection="1">
      <alignment horizontal="left"/>
    </xf>
    <xf numFmtId="164" fontId="10" fillId="5" borderId="61" xfId="1818" applyNumberFormat="1" applyFont="1" applyFill="1" applyBorder="1" applyAlignment="1" applyProtection="1">
      <alignment vertical="center"/>
    </xf>
    <xf numFmtId="0" fontId="251" fillId="0" borderId="0" xfId="0" applyFont="1" applyFill="1" applyAlignment="1" applyProtection="1">
      <alignment horizontal="left"/>
    </xf>
    <xf numFmtId="0" fontId="251" fillId="0" borderId="0" xfId="0" applyFont="1" applyAlignment="1" applyProtection="1">
      <alignment horizontal="left"/>
    </xf>
    <xf numFmtId="164" fontId="10" fillId="5" borderId="79" xfId="1818" applyNumberFormat="1" applyFont="1" applyFill="1" applyBorder="1" applyAlignment="1" applyProtection="1">
      <alignment vertical="center"/>
    </xf>
    <xf numFmtId="0" fontId="250" fillId="0" borderId="0" xfId="0" applyFont="1" applyFill="1" applyAlignment="1" applyProtection="1">
      <alignment vertical="center"/>
    </xf>
    <xf numFmtId="164" fontId="10" fillId="6" borderId="97" xfId="1818" applyNumberFormat="1" applyFont="1" applyFill="1" applyBorder="1" applyAlignment="1" applyProtection="1">
      <alignment vertical="center"/>
      <protection locked="0"/>
    </xf>
    <xf numFmtId="164" fontId="10" fillId="6" borderId="79" xfId="1818" applyNumberFormat="1" applyFont="1" applyFill="1" applyBorder="1" applyAlignment="1" applyProtection="1">
      <alignment vertical="center"/>
      <protection locked="0"/>
    </xf>
    <xf numFmtId="0" fontId="10" fillId="0" borderId="0" xfId="0" applyFont="1" applyFill="1" applyAlignment="1" applyProtection="1">
      <alignment wrapText="1"/>
    </xf>
    <xf numFmtId="0" fontId="10" fillId="0" borderId="0" xfId="0" applyFont="1" applyFill="1" applyBorder="1" applyAlignment="1" applyProtection="1">
      <alignment horizontal="left" vertical="center"/>
    </xf>
    <xf numFmtId="0" fontId="10" fillId="0" borderId="0" xfId="0" applyFont="1" applyAlignment="1">
      <alignment horizontal="left" vertical="center" wrapText="1"/>
    </xf>
    <xf numFmtId="0" fontId="10" fillId="0" borderId="0" xfId="0" applyFont="1" applyFill="1" applyBorder="1" applyAlignment="1" applyProtection="1">
      <alignment horizontal="left" indent="3"/>
    </xf>
    <xf numFmtId="0" fontId="214" fillId="0" borderId="0" xfId="0" applyFont="1" applyFill="1" applyProtection="1"/>
    <xf numFmtId="0" fontId="10" fillId="0" borderId="111" xfId="0" applyFont="1" applyFill="1" applyBorder="1" applyAlignment="1" applyProtection="1">
      <alignment horizontal="left"/>
    </xf>
    <xf numFmtId="0" fontId="215" fillId="0" borderId="111" xfId="0" applyFont="1" applyFill="1" applyBorder="1" applyProtection="1"/>
    <xf numFmtId="0" fontId="215" fillId="0" borderId="111" xfId="0" applyFont="1" applyBorder="1" applyProtection="1"/>
    <xf numFmtId="164" fontId="10" fillId="0" borderId="111" xfId="1818" applyNumberFormat="1" applyFont="1" applyBorder="1" applyAlignment="1" applyProtection="1">
      <alignment vertical="center"/>
    </xf>
    <xf numFmtId="43" fontId="10" fillId="0" borderId="111" xfId="1818" applyFont="1" applyBorder="1" applyAlignment="1" applyProtection="1">
      <alignment vertical="center"/>
    </xf>
    <xf numFmtId="0" fontId="215" fillId="0" borderId="17" xfId="0" applyFont="1" applyFill="1" applyBorder="1" applyAlignment="1" applyProtection="1">
      <alignment horizontal="left"/>
    </xf>
    <xf numFmtId="0" fontId="215" fillId="0" borderId="17" xfId="0" applyFont="1" applyFill="1" applyBorder="1" applyProtection="1"/>
    <xf numFmtId="0" fontId="214" fillId="0" borderId="17" xfId="0" applyFont="1" applyBorder="1" applyProtection="1"/>
    <xf numFmtId="164" fontId="215" fillId="5" borderId="17" xfId="1818" applyNumberFormat="1" applyFont="1" applyFill="1" applyBorder="1" applyAlignment="1" applyProtection="1">
      <alignment vertical="center"/>
    </xf>
    <xf numFmtId="164" fontId="215" fillId="0" borderId="0" xfId="1818" applyNumberFormat="1" applyFont="1" applyBorder="1" applyAlignment="1" applyProtection="1">
      <alignment vertical="center"/>
    </xf>
    <xf numFmtId="0" fontId="215" fillId="0" borderId="0" xfId="0" applyFont="1" applyAlignment="1" applyProtection="1">
      <alignment vertical="center"/>
    </xf>
    <xf numFmtId="0" fontId="2" fillId="6" borderId="0" xfId="0" applyFont="1" applyFill="1" applyAlignment="1" applyProtection="1">
      <alignment vertical="center"/>
    </xf>
    <xf numFmtId="0" fontId="10" fillId="0" borderId="0" xfId="0" applyFont="1" applyBorder="1" applyAlignment="1" applyProtection="1">
      <alignment vertical="center"/>
    </xf>
    <xf numFmtId="0" fontId="214" fillId="0" borderId="0" xfId="0" applyFont="1" applyBorder="1" applyProtection="1"/>
    <xf numFmtId="0" fontId="10" fillId="0" borderId="5" xfId="0" applyFont="1" applyFill="1" applyBorder="1" applyProtection="1"/>
    <xf numFmtId="0" fontId="10" fillId="0" borderId="5" xfId="0" applyFont="1" applyFill="1" applyBorder="1" applyAlignment="1" applyProtection="1">
      <alignment vertical="center"/>
    </xf>
    <xf numFmtId="164" fontId="10" fillId="0" borderId="5" xfId="1818" applyNumberFormat="1" applyFont="1" applyFill="1" applyBorder="1" applyAlignment="1" applyProtection="1">
      <alignment vertical="center"/>
    </xf>
    <xf numFmtId="164" fontId="10" fillId="0" borderId="0" xfId="1818" applyNumberFormat="1" applyFont="1" applyFill="1" applyBorder="1" applyAlignment="1" applyProtection="1">
      <alignment vertical="center"/>
    </xf>
    <xf numFmtId="359" fontId="215" fillId="0" borderId="0" xfId="0" quotePrefix="1" applyNumberFormat="1" applyFont="1" applyFill="1" applyAlignment="1" applyProtection="1">
      <alignment horizontal="center" wrapText="1"/>
    </xf>
    <xf numFmtId="0" fontId="10" fillId="0" borderId="0" xfId="0" applyFont="1" applyFill="1" applyAlignment="1">
      <alignment vertical="center"/>
    </xf>
    <xf numFmtId="0" fontId="5" fillId="6" borderId="0" xfId="0" applyFont="1" applyFill="1" applyAlignment="1">
      <alignment vertical="center"/>
    </xf>
    <xf numFmtId="359" fontId="215" fillId="0" borderId="0" xfId="0" quotePrefix="1" applyNumberFormat="1" applyFont="1" applyFill="1" applyAlignment="1" applyProtection="1">
      <alignment horizontal="center" vertical="top" wrapText="1"/>
    </xf>
    <xf numFmtId="0" fontId="10" fillId="0" borderId="0" xfId="0" applyFont="1" applyFill="1" applyAlignment="1" applyProtection="1">
      <alignment horizontal="left" wrapText="1"/>
    </xf>
    <xf numFmtId="164" fontId="10" fillId="0" borderId="60" xfId="1818" applyNumberFormat="1" applyFont="1" applyFill="1" applyBorder="1" applyProtection="1">
      <protection locked="0"/>
    </xf>
    <xf numFmtId="0" fontId="10" fillId="0" borderId="0" xfId="0" applyFont="1" applyFill="1" applyBorder="1" applyAlignment="1">
      <alignment vertical="center"/>
    </xf>
    <xf numFmtId="0" fontId="10" fillId="0" borderId="0" xfId="0" applyFont="1" applyFill="1" applyAlignment="1" applyProtection="1">
      <alignment horizontal="center" wrapText="1"/>
    </xf>
    <xf numFmtId="0" fontId="10" fillId="0" borderId="0" xfId="0" applyFont="1" applyFill="1"/>
    <xf numFmtId="0" fontId="10" fillId="0" borderId="0" xfId="0" applyFont="1" applyFill="1" applyAlignment="1" applyProtection="1">
      <alignment vertical="top" wrapText="1"/>
    </xf>
    <xf numFmtId="0" fontId="10" fillId="0" borderId="0" xfId="0" applyFont="1" applyFill="1" applyAlignment="1">
      <alignment vertical="top"/>
    </xf>
    <xf numFmtId="0" fontId="5" fillId="6" borderId="0" xfId="0" applyFont="1" applyFill="1" applyAlignment="1">
      <alignment vertical="top"/>
    </xf>
    <xf numFmtId="0" fontId="10" fillId="0" borderId="0" xfId="0" applyFont="1" applyFill="1" applyAlignment="1" applyProtection="1"/>
    <xf numFmtId="359" fontId="10" fillId="0" borderId="0" xfId="0" applyNumberFormat="1" applyFont="1" applyFill="1" applyAlignment="1" applyProtection="1">
      <alignment horizontal="left" wrapText="1"/>
    </xf>
    <xf numFmtId="0" fontId="215" fillId="0" borderId="0" xfId="0" applyFont="1" applyFill="1" applyProtection="1"/>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xf>
    <xf numFmtId="0" fontId="215" fillId="0" borderId="0" xfId="0" applyFont="1" applyFill="1" applyBorder="1" applyAlignment="1" applyProtection="1">
      <alignment vertical="top"/>
    </xf>
    <xf numFmtId="0" fontId="214" fillId="0" borderId="0" xfId="0" applyFont="1" applyFill="1" applyBorder="1" applyAlignment="1" applyProtection="1">
      <alignment horizontal="left" indent="2"/>
    </xf>
    <xf numFmtId="0" fontId="10" fillId="0" borderId="0" xfId="0" applyFont="1" applyFill="1" applyBorder="1" applyAlignment="1" applyProtection="1">
      <alignment horizontal="center" vertical="center"/>
    </xf>
    <xf numFmtId="0" fontId="215" fillId="0" borderId="0" xfId="0" applyFont="1" applyFill="1" applyBorder="1" applyAlignment="1" applyProtection="1">
      <alignment vertical="top" wrapText="1"/>
    </xf>
    <xf numFmtId="0" fontId="10" fillId="0" borderId="0" xfId="0" applyFont="1" applyFill="1" applyBorder="1" applyAlignment="1" applyProtection="1">
      <alignment horizontal="center" vertical="center" wrapText="1"/>
    </xf>
    <xf numFmtId="0" fontId="10" fillId="0" borderId="0" xfId="0" applyFont="1" applyFill="1" applyAlignment="1">
      <alignment vertical="center" wrapText="1"/>
    </xf>
    <xf numFmtId="0" fontId="10" fillId="0" borderId="0" xfId="0" applyFont="1" applyFill="1" applyAlignment="1" applyProtection="1">
      <alignment vertical="center" wrapText="1"/>
    </xf>
    <xf numFmtId="0" fontId="5" fillId="6" borderId="0" xfId="0" applyFont="1" applyFill="1" applyAlignment="1" applyProtection="1">
      <alignment vertical="center" wrapText="1"/>
    </xf>
    <xf numFmtId="0" fontId="10" fillId="0" borderId="0" xfId="0" applyFont="1" applyAlignment="1">
      <alignment vertical="center"/>
    </xf>
    <xf numFmtId="0" fontId="5" fillId="0" borderId="0" xfId="0" applyFont="1" applyBorder="1" applyProtection="1"/>
    <xf numFmtId="0" fontId="10" fillId="0" borderId="0" xfId="0" applyFont="1" applyAlignment="1" applyProtection="1"/>
    <xf numFmtId="0" fontId="5" fillId="0" borderId="0" xfId="0" applyFont="1" applyAlignment="1" applyProtection="1">
      <alignment vertical="center"/>
    </xf>
    <xf numFmtId="0" fontId="215" fillId="0" borderId="67" xfId="0" applyFont="1" applyFill="1" applyBorder="1" applyProtection="1"/>
    <xf numFmtId="0" fontId="215" fillId="0" borderId="0" xfId="0" applyFont="1" applyFill="1" applyAlignment="1" applyProtection="1">
      <alignment horizontal="left"/>
    </xf>
    <xf numFmtId="164" fontId="10" fillId="6" borderId="60" xfId="1818" applyNumberFormat="1" applyFont="1" applyFill="1" applyBorder="1" applyProtection="1">
      <protection locked="0"/>
    </xf>
    <xf numFmtId="0" fontId="5" fillId="0" borderId="0" xfId="0" applyFont="1" applyAlignment="1" applyProtection="1">
      <alignment vertical="center"/>
      <protection locked="0"/>
    </xf>
    <xf numFmtId="164" fontId="10" fillId="5" borderId="60" xfId="1818" applyNumberFormat="1" applyFont="1" applyFill="1" applyBorder="1" applyProtection="1">
      <protection locked="0"/>
    </xf>
    <xf numFmtId="164" fontId="10" fillId="5" borderId="60" xfId="1818" applyNumberFormat="1" applyFont="1" applyFill="1" applyBorder="1" applyAlignment="1" applyProtection="1">
      <alignment vertical="center"/>
      <protection locked="0"/>
    </xf>
    <xf numFmtId="0" fontId="5" fillId="0" borderId="0" xfId="0" applyFont="1" applyFill="1" applyAlignment="1" applyProtection="1">
      <alignment vertical="center"/>
    </xf>
    <xf numFmtId="0" fontId="214" fillId="0" borderId="0" xfId="0" applyFont="1" applyFill="1" applyAlignment="1" applyProtection="1">
      <alignment wrapText="1"/>
    </xf>
    <xf numFmtId="0" fontId="249" fillId="0" borderId="0" xfId="0" applyFont="1" applyFill="1" applyBorder="1" applyAlignment="1" applyProtection="1">
      <alignment horizontal="left" vertical="center"/>
    </xf>
    <xf numFmtId="164" fontId="10" fillId="5" borderId="60" xfId="1818" applyNumberFormat="1" applyFont="1" applyFill="1" applyBorder="1" applyAlignment="1" applyProtection="1">
      <alignment horizontal="center"/>
      <protection locked="0"/>
    </xf>
    <xf numFmtId="9" fontId="10" fillId="0" borderId="0" xfId="0" applyNumberFormat="1" applyFont="1" applyFill="1" applyAlignment="1" applyProtection="1">
      <alignment vertical="center"/>
    </xf>
    <xf numFmtId="0" fontId="215" fillId="0" borderId="41" xfId="0" applyFont="1" applyFill="1" applyBorder="1" applyAlignment="1" applyProtection="1">
      <alignment horizontal="left" indent="1"/>
    </xf>
    <xf numFmtId="164" fontId="10" fillId="5" borderId="85" xfId="1818" applyNumberFormat="1" applyFont="1" applyFill="1" applyBorder="1" applyProtection="1">
      <protection locked="0"/>
    </xf>
    <xf numFmtId="164" fontId="10" fillId="5" borderId="85" xfId="1818" applyNumberFormat="1" applyFont="1" applyFill="1" applyBorder="1" applyAlignment="1" applyProtection="1">
      <alignment vertical="center"/>
      <protection locked="0"/>
    </xf>
    <xf numFmtId="0" fontId="10" fillId="0" borderId="0" xfId="0" applyFont="1" applyFill="1" applyBorder="1" applyAlignment="1" applyProtection="1">
      <alignment horizontal="left" indent="2"/>
    </xf>
    <xf numFmtId="164" fontId="10" fillId="0" borderId="0" xfId="1818" applyNumberFormat="1" applyFont="1" applyFill="1" applyProtection="1"/>
    <xf numFmtId="164" fontId="10" fillId="0" borderId="0" xfId="1818" applyNumberFormat="1" applyFont="1" applyFill="1" applyAlignment="1" applyProtection="1">
      <alignment vertical="center"/>
    </xf>
    <xf numFmtId="9" fontId="10" fillId="6" borderId="60" xfId="2632" applyFont="1" applyFill="1" applyBorder="1" applyProtection="1">
      <protection locked="0"/>
    </xf>
    <xf numFmtId="9" fontId="10" fillId="5" borderId="79" xfId="2632" applyFont="1" applyFill="1" applyBorder="1" applyAlignment="1" applyProtection="1">
      <alignment vertical="center"/>
      <protection locked="0"/>
    </xf>
    <xf numFmtId="164" fontId="10" fillId="0" borderId="0" xfId="1818" applyNumberFormat="1" applyFont="1" applyProtection="1"/>
    <xf numFmtId="164" fontId="10" fillId="0" borderId="0" xfId="1818" applyNumberFormat="1" applyFont="1" applyAlignment="1" applyProtection="1">
      <alignment vertical="center"/>
    </xf>
    <xf numFmtId="164" fontId="10" fillId="5" borderId="41" xfId="1818" applyNumberFormat="1" applyFont="1" applyFill="1" applyBorder="1" applyProtection="1"/>
    <xf numFmtId="43" fontId="10" fillId="0" borderId="0" xfId="1818" applyFont="1" applyProtection="1"/>
    <xf numFmtId="43" fontId="10" fillId="0" borderId="0" xfId="1818" applyFont="1" applyAlignment="1" applyProtection="1">
      <alignment vertical="center"/>
    </xf>
    <xf numFmtId="0" fontId="215" fillId="0" borderId="0" xfId="0" applyFont="1" applyFill="1" applyAlignment="1" applyProtection="1">
      <alignment horizontal="left" wrapText="1" indent="1"/>
    </xf>
    <xf numFmtId="166" fontId="10" fillId="6" borderId="0" xfId="2632" applyNumberFormat="1" applyFont="1" applyFill="1" applyBorder="1" applyProtection="1">
      <protection locked="0"/>
    </xf>
    <xf numFmtId="166" fontId="10" fillId="6" borderId="0" xfId="2632" applyNumberFormat="1" applyFont="1" applyFill="1" applyBorder="1" applyAlignment="1" applyProtection="1">
      <alignment vertical="center"/>
      <protection locked="0"/>
    </xf>
    <xf numFmtId="0" fontId="10" fillId="0" borderId="0" xfId="0" quotePrefix="1" applyFont="1" applyFill="1" applyBorder="1" applyProtection="1"/>
    <xf numFmtId="0" fontId="5" fillId="0" borderId="0" xfId="0" applyFont="1" applyFill="1" applyBorder="1" applyAlignment="1" applyProtection="1">
      <alignment vertical="center"/>
    </xf>
    <xf numFmtId="0" fontId="250" fillId="0" borderId="0" xfId="0" applyFont="1" applyFill="1" applyBorder="1" applyProtection="1"/>
    <xf numFmtId="166" fontId="10" fillId="5" borderId="60" xfId="2632" applyNumberFormat="1" applyFont="1" applyFill="1" applyBorder="1" applyAlignment="1" applyProtection="1">
      <alignment vertical="center"/>
      <protection locked="0"/>
    </xf>
    <xf numFmtId="166" fontId="10" fillId="6" borderId="60" xfId="2632" applyNumberFormat="1" applyFont="1" applyFill="1" applyBorder="1" applyAlignment="1" applyProtection="1">
      <alignment vertical="center"/>
      <protection locked="0"/>
    </xf>
    <xf numFmtId="0" fontId="10" fillId="0" borderId="0" xfId="0" applyFont="1" applyFill="1" applyAlignment="1" applyProtection="1">
      <alignment horizontal="left" wrapText="1" indent="3"/>
    </xf>
    <xf numFmtId="0" fontId="10" fillId="0" borderId="0" xfId="0" applyFont="1" applyFill="1" applyAlignment="1" applyProtection="1">
      <alignment horizontal="left" wrapText="1" indent="2"/>
    </xf>
    <xf numFmtId="166" fontId="10" fillId="0" borderId="0" xfId="2632" applyNumberFormat="1" applyFont="1" applyFill="1" applyBorder="1" applyProtection="1">
      <protection locked="0"/>
    </xf>
    <xf numFmtId="166" fontId="10" fillId="0" borderId="0" xfId="2632" applyNumberFormat="1" applyFont="1" applyFill="1" applyBorder="1" applyAlignment="1" applyProtection="1">
      <alignment vertical="center"/>
      <protection locked="0"/>
    </xf>
    <xf numFmtId="164" fontId="10" fillId="0" borderId="0" xfId="1818" applyNumberFormat="1" applyFont="1" applyBorder="1" applyProtection="1"/>
    <xf numFmtId="164" fontId="10" fillId="0" borderId="0" xfId="1818" applyNumberFormat="1" applyFont="1" applyBorder="1" applyAlignment="1" applyProtection="1">
      <alignment vertical="center"/>
    </xf>
    <xf numFmtId="359" fontId="215" fillId="0" borderId="0" xfId="0" quotePrefix="1" applyNumberFormat="1" applyFont="1" applyFill="1" applyAlignment="1" applyProtection="1">
      <alignment horizontal="center"/>
    </xf>
    <xf numFmtId="0" fontId="5" fillId="0" borderId="0" xfId="0" applyFont="1" applyFill="1" applyProtection="1"/>
    <xf numFmtId="359" fontId="10" fillId="0" borderId="0" xfId="0" applyNumberFormat="1" applyFont="1" applyFill="1" applyProtection="1"/>
    <xf numFmtId="164" fontId="10" fillId="0" borderId="0" xfId="1818" applyNumberFormat="1" applyFont="1" applyFill="1" applyBorder="1" applyProtection="1">
      <protection locked="0"/>
    </xf>
    <xf numFmtId="0" fontId="215" fillId="0" borderId="0" xfId="0" quotePrefix="1" applyFont="1" applyFill="1" applyAlignment="1" applyProtection="1">
      <alignment horizontal="center"/>
    </xf>
    <xf numFmtId="0" fontId="5" fillId="0" borderId="0" xfId="0" applyFont="1" applyFill="1" applyAlignment="1" applyProtection="1">
      <alignment vertical="center"/>
      <protection locked="0"/>
    </xf>
    <xf numFmtId="0" fontId="215" fillId="0" borderId="0" xfId="0" applyFont="1" applyProtection="1"/>
    <xf numFmtId="0" fontId="214" fillId="0" borderId="0" xfId="0" applyFont="1" applyFill="1" applyAlignment="1" applyProtection="1">
      <alignment horizontal="left" indent="3"/>
    </xf>
    <xf numFmtId="0" fontId="214" fillId="0" borderId="0" xfId="0" applyFont="1" applyAlignment="1" applyProtection="1">
      <alignment horizontal="left" indent="3"/>
    </xf>
    <xf numFmtId="0" fontId="10" fillId="0" borderId="0" xfId="0" applyFont="1" applyAlignment="1" applyProtection="1">
      <alignment horizontal="left" indent="6"/>
    </xf>
    <xf numFmtId="164" fontId="10" fillId="6" borderId="64" xfId="1818" applyNumberFormat="1" applyFont="1" applyFill="1" applyBorder="1" applyProtection="1"/>
    <xf numFmtId="164" fontId="10" fillId="6" borderId="60" xfId="1818" applyNumberFormat="1" applyFont="1" applyFill="1" applyBorder="1" applyProtection="1"/>
    <xf numFmtId="0" fontId="10" fillId="0" borderId="0" xfId="0" applyFont="1" applyFill="1" applyAlignment="1" applyProtection="1">
      <alignment horizontal="left" vertical="center" indent="6"/>
    </xf>
    <xf numFmtId="0" fontId="214" fillId="0" borderId="0" xfId="0" applyFont="1" applyFill="1" applyAlignment="1" applyProtection="1">
      <alignment horizontal="left" wrapText="1"/>
    </xf>
    <xf numFmtId="164" fontId="10" fillId="5" borderId="64" xfId="1818" applyNumberFormat="1" applyFont="1" applyFill="1" applyBorder="1" applyProtection="1"/>
    <xf numFmtId="164" fontId="10" fillId="6" borderId="113" xfId="1818" applyNumberFormat="1" applyFont="1" applyFill="1" applyBorder="1" applyProtection="1"/>
    <xf numFmtId="164" fontId="10" fillId="6" borderId="0" xfId="0" applyNumberFormat="1" applyFont="1" applyFill="1" applyProtection="1"/>
    <xf numFmtId="166" fontId="10" fillId="6" borderId="60" xfId="2632" applyNumberFormat="1" applyFont="1" applyFill="1" applyBorder="1" applyProtection="1"/>
    <xf numFmtId="0" fontId="214" fillId="0" borderId="0" xfId="0" applyFont="1" applyFill="1" applyAlignment="1" applyProtection="1">
      <alignment horizontal="center"/>
    </xf>
    <xf numFmtId="0" fontId="10" fillId="6" borderId="0" xfId="0" applyFont="1" applyFill="1" applyAlignment="1" applyProtection="1">
      <alignment horizontal="left" indent="3"/>
    </xf>
    <xf numFmtId="0" fontId="10" fillId="6" borderId="0" xfId="0" applyFont="1" applyFill="1" applyBorder="1" applyAlignment="1" applyProtection="1">
      <alignment horizontal="left"/>
    </xf>
    <xf numFmtId="0" fontId="10" fillId="6" borderId="0" xfId="0" applyFont="1" applyFill="1" applyAlignment="1" applyProtection="1">
      <alignment horizontal="left" indent="5"/>
    </xf>
    <xf numFmtId="0" fontId="224" fillId="6" borderId="0" xfId="0" applyFont="1" applyFill="1" applyAlignment="1" applyProtection="1">
      <alignment horizontal="center" wrapText="1"/>
    </xf>
    <xf numFmtId="43" fontId="10" fillId="6" borderId="60" xfId="1818" applyNumberFormat="1" applyFont="1" applyFill="1" applyBorder="1" applyProtection="1"/>
    <xf numFmtId="43" fontId="10" fillId="6" borderId="94" xfId="1818" applyNumberFormat="1" applyFont="1" applyFill="1" applyBorder="1" applyProtection="1"/>
    <xf numFmtId="43" fontId="10" fillId="0" borderId="0" xfId="1818" applyNumberFormat="1" applyFont="1" applyFill="1" applyBorder="1" applyAlignment="1" applyProtection="1">
      <alignment horizontal="left"/>
    </xf>
    <xf numFmtId="43" fontId="10" fillId="6" borderId="0" xfId="1818" applyNumberFormat="1" applyFont="1" applyFill="1" applyBorder="1" applyProtection="1"/>
    <xf numFmtId="359" fontId="215" fillId="0" borderId="0" xfId="0" applyNumberFormat="1" applyFont="1" applyFill="1" applyAlignment="1" applyProtection="1">
      <alignment horizontal="center" vertical="top"/>
    </xf>
    <xf numFmtId="0" fontId="10" fillId="0" borderId="0" xfId="0" applyFont="1" applyAlignment="1"/>
    <xf numFmtId="0" fontId="10" fillId="0" borderId="0" xfId="0" applyFont="1" applyAlignment="1">
      <alignment horizontal="left" vertical="top" wrapText="1"/>
    </xf>
    <xf numFmtId="0" fontId="10" fillId="6" borderId="0" xfId="0" applyFont="1" applyFill="1" applyAlignment="1" applyProtection="1">
      <alignment horizontal="left"/>
    </xf>
    <xf numFmtId="0" fontId="215" fillId="6" borderId="0" xfId="0" applyFont="1" applyFill="1" applyBorder="1" applyAlignment="1" applyProtection="1">
      <alignment horizontal="left" indent="2"/>
    </xf>
    <xf numFmtId="0" fontId="11" fillId="0" borderId="0" xfId="2399" applyFont="1" applyBorder="1" applyAlignment="1" applyProtection="1">
      <alignment horizontal="left"/>
    </xf>
    <xf numFmtId="0" fontId="10" fillId="0" borderId="0" xfId="2399" applyFont="1" applyProtection="1"/>
    <xf numFmtId="0" fontId="1" fillId="0" borderId="0" xfId="2399" applyFont="1" applyProtection="1"/>
    <xf numFmtId="0" fontId="1" fillId="0" borderId="0" xfId="2399" quotePrefix="1" applyFont="1" applyProtection="1"/>
    <xf numFmtId="360" fontId="31" fillId="5" borderId="0" xfId="1852" applyNumberFormat="1" applyFont="1" applyFill="1" applyBorder="1" applyAlignment="1" applyProtection="1">
      <alignment horizontal="center"/>
    </xf>
    <xf numFmtId="0" fontId="10" fillId="0" borderId="0" xfId="0" applyNumberFormat="1" applyFont="1" applyProtection="1"/>
    <xf numFmtId="0" fontId="212" fillId="6" borderId="58" xfId="0" applyFont="1" applyFill="1" applyBorder="1" applyAlignment="1" applyProtection="1">
      <alignment horizontal="left"/>
    </xf>
    <xf numFmtId="0" fontId="214" fillId="6" borderId="0" xfId="0" applyFont="1" applyFill="1" applyAlignment="1" applyProtection="1">
      <alignment horizontal="left"/>
    </xf>
    <xf numFmtId="0" fontId="214" fillId="6" borderId="0" xfId="0" applyFont="1" applyFill="1" applyBorder="1" applyAlignment="1" applyProtection="1">
      <alignment horizontal="left"/>
    </xf>
    <xf numFmtId="0" fontId="212" fillId="6" borderId="5" xfId="0" applyFont="1" applyFill="1" applyBorder="1" applyAlignment="1" applyProtection="1">
      <alignment horizontal="left"/>
    </xf>
    <xf numFmtId="0" fontId="214" fillId="6" borderId="0" xfId="0" applyFont="1" applyFill="1" applyAlignment="1" applyProtection="1">
      <alignment horizontal="left" wrapText="1"/>
    </xf>
    <xf numFmtId="0" fontId="214" fillId="6" borderId="0" xfId="0" applyFont="1" applyFill="1" applyAlignment="1" applyProtection="1">
      <alignment horizontal="left" indent="1"/>
    </xf>
    <xf numFmtId="0" fontId="214" fillId="6" borderId="0" xfId="0" quotePrefix="1" applyFont="1" applyFill="1" applyAlignment="1" applyProtection="1">
      <alignment horizontal="left"/>
    </xf>
    <xf numFmtId="0" fontId="214" fillId="6" borderId="5" xfId="0" quotePrefix="1" applyFont="1" applyFill="1" applyBorder="1" applyAlignment="1" applyProtection="1">
      <alignment horizontal="left"/>
    </xf>
    <xf numFmtId="0" fontId="214" fillId="6" borderId="5" xfId="0" applyFont="1" applyFill="1" applyBorder="1" applyAlignment="1" applyProtection="1">
      <alignment horizontal="left" wrapText="1"/>
    </xf>
    <xf numFmtId="0" fontId="214" fillId="6" borderId="5" xfId="0" applyFont="1" applyFill="1" applyBorder="1" applyAlignment="1" applyProtection="1">
      <alignment horizontal="left"/>
    </xf>
    <xf numFmtId="0" fontId="212" fillId="6" borderId="5" xfId="0" applyFont="1" applyFill="1" applyBorder="1" applyAlignment="1" applyProtection="1">
      <alignment horizontal="left" vertical="top" wrapText="1"/>
    </xf>
    <xf numFmtId="0" fontId="212" fillId="6" borderId="0" xfId="0" applyFont="1" applyFill="1" applyBorder="1" applyAlignment="1" applyProtection="1">
      <alignment horizontal="left" vertical="top" wrapText="1"/>
    </xf>
    <xf numFmtId="0" fontId="214" fillId="6" borderId="0" xfId="0" applyFont="1" applyFill="1" applyAlignment="1" applyProtection="1">
      <alignment horizontal="left" vertical="top" wrapText="1"/>
    </xf>
    <xf numFmtId="0" fontId="214" fillId="6" borderId="0" xfId="2360" applyFont="1" applyFill="1" applyBorder="1" applyAlignment="1" applyProtection="1">
      <alignment horizontal="left" wrapText="1"/>
    </xf>
    <xf numFmtId="0" fontId="214" fillId="6" borderId="0" xfId="2360" applyFont="1" applyFill="1" applyBorder="1" applyAlignment="1" applyProtection="1">
      <alignment horizontal="left"/>
    </xf>
    <xf numFmtId="0" fontId="214" fillId="6" borderId="0" xfId="0" applyFont="1" applyFill="1" applyAlignment="1" applyProtection="1">
      <alignment horizontal="left" indent="2"/>
    </xf>
    <xf numFmtId="0" fontId="214" fillId="6" borderId="0" xfId="0" applyFont="1" applyFill="1" applyBorder="1" applyAlignment="1" applyProtection="1">
      <alignment horizontal="left" indent="2"/>
    </xf>
    <xf numFmtId="0" fontId="10" fillId="6" borderId="0" xfId="0" applyFont="1" applyFill="1" applyBorder="1" applyAlignment="1" applyProtection="1">
      <alignment horizontal="center"/>
    </xf>
    <xf numFmtId="0" fontId="10" fillId="6" borderId="58" xfId="0" applyFont="1" applyFill="1" applyBorder="1" applyAlignment="1" applyProtection="1">
      <alignment horizontal="center"/>
    </xf>
    <xf numFmtId="0" fontId="10" fillId="6" borderId="58" xfId="0" applyFont="1" applyFill="1" applyBorder="1" applyProtection="1"/>
    <xf numFmtId="0" fontId="215" fillId="6" borderId="0" xfId="0" applyFont="1" applyFill="1" applyAlignment="1" applyProtection="1">
      <alignment horizontal="left" indent="1"/>
    </xf>
    <xf numFmtId="0" fontId="213" fillId="6" borderId="0" xfId="0" applyFont="1" applyFill="1" applyProtection="1"/>
    <xf numFmtId="0" fontId="10" fillId="6" borderId="5" xfId="0" applyFont="1" applyFill="1" applyBorder="1" applyAlignment="1" applyProtection="1">
      <alignment horizontal="center"/>
    </xf>
    <xf numFmtId="0" fontId="215" fillId="6" borderId="5" xfId="0" applyFont="1" applyFill="1" applyBorder="1" applyAlignment="1" applyProtection="1">
      <alignment horizontal="left" indent="1"/>
    </xf>
    <xf numFmtId="0" fontId="215" fillId="6" borderId="0" xfId="0" applyFont="1" applyFill="1" applyAlignment="1" applyProtection="1">
      <alignment horizontal="left" indent="2"/>
    </xf>
    <xf numFmtId="0" fontId="10" fillId="6" borderId="0" xfId="0" applyFont="1" applyFill="1" applyAlignment="1" applyProtection="1">
      <alignment horizontal="left" indent="4"/>
    </xf>
    <xf numFmtId="0" fontId="10" fillId="6" borderId="0" xfId="0" applyFont="1" applyFill="1" applyAlignment="1" applyProtection="1">
      <alignment horizontal="left" indent="2"/>
    </xf>
    <xf numFmtId="0" fontId="10" fillId="6" borderId="0" xfId="0" applyFont="1" applyFill="1" applyBorder="1" applyAlignment="1" applyProtection="1">
      <alignment horizontal="left" indent="2"/>
    </xf>
    <xf numFmtId="0" fontId="10" fillId="6" borderId="0" xfId="0" applyFont="1" applyFill="1" applyBorder="1" applyAlignment="1" applyProtection="1">
      <alignment horizontal="left" indent="4"/>
    </xf>
    <xf numFmtId="0" fontId="10" fillId="6" borderId="5" xfId="0" applyFont="1" applyFill="1" applyBorder="1" applyAlignment="1" applyProtection="1">
      <alignment horizontal="left" indent="4"/>
    </xf>
    <xf numFmtId="0" fontId="10" fillId="6" borderId="0" xfId="0" applyFont="1" applyFill="1" applyAlignment="1" applyProtection="1">
      <alignment horizontal="center" vertical="top"/>
    </xf>
    <xf numFmtId="0" fontId="215" fillId="6" borderId="0" xfId="0" applyFont="1" applyFill="1" applyAlignment="1" applyProtection="1">
      <alignment horizontal="left" vertical="top" wrapText="1" indent="3"/>
    </xf>
    <xf numFmtId="0" fontId="215" fillId="6" borderId="0" xfId="0" applyFont="1" applyFill="1" applyAlignment="1" applyProtection="1">
      <alignment horizontal="left" indent="3"/>
    </xf>
    <xf numFmtId="0" fontId="10" fillId="6" borderId="5" xfId="0" applyFont="1" applyFill="1" applyBorder="1" applyAlignment="1" applyProtection="1">
      <alignment horizontal="center" vertical="top"/>
    </xf>
    <xf numFmtId="0" fontId="215" fillId="6" borderId="5" xfId="0" applyFont="1" applyFill="1" applyBorder="1" applyAlignment="1" applyProtection="1">
      <alignment horizontal="left" vertical="top" indent="1"/>
    </xf>
    <xf numFmtId="0" fontId="10" fillId="6" borderId="0" xfId="0" applyFont="1" applyFill="1" applyBorder="1" applyAlignment="1" applyProtection="1">
      <alignment horizontal="center" vertical="top"/>
    </xf>
    <xf numFmtId="0" fontId="215" fillId="6" borderId="0" xfId="0" applyFont="1" applyFill="1" applyBorder="1" applyAlignment="1" applyProtection="1">
      <alignment horizontal="left" vertical="top" indent="1"/>
    </xf>
    <xf numFmtId="0" fontId="215" fillId="6" borderId="0" xfId="0" applyFont="1" applyFill="1" applyAlignment="1" applyProtection="1">
      <alignment horizontal="left" vertical="top"/>
    </xf>
    <xf numFmtId="0" fontId="215" fillId="6" borderId="5" xfId="0" applyFont="1" applyFill="1" applyBorder="1" applyAlignment="1" applyProtection="1">
      <alignment horizontal="left" indent="4"/>
    </xf>
    <xf numFmtId="0" fontId="215" fillId="6" borderId="5" xfId="0" applyFont="1" applyFill="1" applyBorder="1" applyAlignment="1" applyProtection="1">
      <alignment horizontal="left"/>
    </xf>
    <xf numFmtId="0" fontId="10" fillId="6" borderId="5" xfId="0" applyFont="1" applyFill="1" applyBorder="1" applyProtection="1"/>
    <xf numFmtId="359" fontId="215" fillId="6" borderId="0" xfId="0" applyNumberFormat="1" applyFont="1" applyFill="1" applyAlignment="1" applyProtection="1">
      <alignment horizontal="center" vertical="top"/>
    </xf>
    <xf numFmtId="0" fontId="10" fillId="6" borderId="0" xfId="0" applyFont="1" applyFill="1" applyAlignment="1" applyProtection="1">
      <alignment wrapText="1"/>
    </xf>
    <xf numFmtId="0" fontId="0" fillId="6" borderId="58" xfId="0" applyFill="1" applyBorder="1" applyAlignment="1" applyProtection="1">
      <alignment horizontal="center" vertical="top"/>
    </xf>
    <xf numFmtId="0" fontId="0" fillId="6" borderId="58" xfId="0" applyFill="1" applyBorder="1" applyProtection="1"/>
    <xf numFmtId="0" fontId="220" fillId="6" borderId="0" xfId="0" applyFont="1" applyFill="1" applyAlignment="1" applyProtection="1">
      <alignment horizontal="left"/>
    </xf>
    <xf numFmtId="0" fontId="0" fillId="6" borderId="0" xfId="0" applyFont="1" applyFill="1" applyAlignment="1" applyProtection="1">
      <alignment horizontal="center" vertical="top"/>
    </xf>
    <xf numFmtId="0" fontId="212" fillId="6" borderId="0" xfId="0" applyFont="1" applyFill="1" applyAlignment="1" applyProtection="1">
      <alignment horizontal="left" vertical="top"/>
    </xf>
    <xf numFmtId="0" fontId="4" fillId="6" borderId="0" xfId="0" applyFont="1" applyFill="1" applyAlignment="1" applyProtection="1">
      <alignment vertical="top"/>
    </xf>
    <xf numFmtId="0" fontId="212" fillId="6" borderId="0" xfId="0" applyFont="1" applyFill="1" applyAlignment="1" applyProtection="1">
      <alignment horizontal="left" vertical="top" wrapText="1"/>
    </xf>
    <xf numFmtId="0" fontId="4" fillId="6" borderId="0" xfId="0" applyFont="1" applyFill="1" applyAlignment="1" applyProtection="1">
      <alignment wrapText="1"/>
    </xf>
    <xf numFmtId="0" fontId="4" fillId="6" borderId="5" xfId="0" applyFont="1" applyFill="1" applyBorder="1" applyProtection="1"/>
    <xf numFmtId="0" fontId="4" fillId="6" borderId="0" xfId="0" applyFont="1" applyFill="1" applyAlignment="1" applyProtection="1">
      <alignment horizontal="left" vertical="top" wrapText="1" indent="3"/>
    </xf>
    <xf numFmtId="0" fontId="220" fillId="6" borderId="0" xfId="0" applyFont="1" applyFill="1" applyProtection="1"/>
    <xf numFmtId="0" fontId="214" fillId="6" borderId="0" xfId="2360" applyFont="1" applyFill="1" applyAlignment="1" applyProtection="1">
      <alignment horizontal="left"/>
    </xf>
    <xf numFmtId="0" fontId="0" fillId="6" borderId="5" xfId="0" applyFont="1" applyFill="1" applyBorder="1" applyAlignment="1" applyProtection="1">
      <alignment vertical="top"/>
    </xf>
    <xf numFmtId="0" fontId="4" fillId="6" borderId="0" xfId="0" applyFont="1" applyFill="1" applyBorder="1" applyAlignment="1" applyProtection="1">
      <alignment horizontal="left" indent="3"/>
    </xf>
    <xf numFmtId="0" fontId="216" fillId="6" borderId="0" xfId="0" applyFont="1" applyFill="1" applyBorder="1" applyAlignment="1" applyProtection="1">
      <alignment horizontal="left"/>
    </xf>
    <xf numFmtId="0" fontId="4" fillId="6" borderId="0" xfId="0" applyFont="1" applyFill="1" applyBorder="1" applyAlignment="1" applyProtection="1">
      <alignment horizontal="left" wrapText="1"/>
    </xf>
    <xf numFmtId="0" fontId="0" fillId="6" borderId="0" xfId="0" applyFill="1" applyAlignment="1" applyProtection="1">
      <alignment horizontal="left" indent="1"/>
    </xf>
    <xf numFmtId="0" fontId="4" fillId="6" borderId="0" xfId="0" applyFont="1" applyFill="1" applyAlignment="1" applyProtection="1">
      <alignment horizontal="left" wrapText="1" indent="1"/>
    </xf>
    <xf numFmtId="0" fontId="4" fillId="6" borderId="0" xfId="0" applyFont="1" applyFill="1" applyAlignment="1" applyProtection="1">
      <alignment horizontal="left" wrapText="1" indent="3"/>
    </xf>
    <xf numFmtId="0" fontId="4" fillId="6" borderId="0" xfId="0" applyFont="1" applyFill="1" applyAlignment="1" applyProtection="1">
      <alignment horizontal="left" vertical="top" wrapText="1" indent="1"/>
    </xf>
    <xf numFmtId="0" fontId="4" fillId="6" borderId="0" xfId="0" applyFont="1" applyFill="1" applyAlignment="1" applyProtection="1">
      <alignment horizontal="left" wrapText="1"/>
    </xf>
    <xf numFmtId="0" fontId="4" fillId="6" borderId="5" xfId="0" applyFont="1" applyFill="1" applyBorder="1" applyAlignment="1" applyProtection="1">
      <alignment horizontal="left" wrapText="1"/>
    </xf>
    <xf numFmtId="0" fontId="3" fillId="6" borderId="0" xfId="0" quotePrefix="1" applyFont="1" applyFill="1" applyAlignment="1" applyProtection="1">
      <alignment vertical="top"/>
    </xf>
    <xf numFmtId="0" fontId="3" fillId="6" borderId="0" xfId="0" applyFont="1" applyFill="1" applyAlignment="1" applyProtection="1"/>
    <xf numFmtId="164" fontId="212" fillId="6" borderId="0" xfId="1818" applyNumberFormat="1" applyFont="1" applyFill="1" applyAlignment="1" applyProtection="1">
      <alignment horizontal="left"/>
    </xf>
    <xf numFmtId="0" fontId="10" fillId="6" borderId="0" xfId="0" applyFont="1" applyFill="1" applyBorder="1" applyAlignment="1" applyProtection="1">
      <alignment vertical="top"/>
    </xf>
    <xf numFmtId="0" fontId="10" fillId="6" borderId="0" xfId="0" applyFont="1" applyFill="1" applyAlignment="1" applyProtection="1">
      <alignment vertical="top"/>
    </xf>
    <xf numFmtId="0" fontId="0" fillId="6" borderId="5" xfId="0" applyFill="1" applyBorder="1" applyProtection="1"/>
    <xf numFmtId="0" fontId="5" fillId="6" borderId="0" xfId="0" applyFont="1" applyFill="1" applyAlignment="1" applyProtection="1">
      <alignment vertical="top"/>
    </xf>
    <xf numFmtId="0" fontId="0" fillId="5" borderId="0" xfId="0" applyFont="1" applyFill="1" applyAlignment="1" applyProtection="1">
      <alignment horizontal="center" vertical="top"/>
    </xf>
    <xf numFmtId="0" fontId="4" fillId="5" borderId="0" xfId="0" applyFont="1" applyFill="1" applyProtection="1"/>
    <xf numFmtId="0" fontId="212" fillId="5" borderId="0" xfId="0" applyFont="1" applyFill="1" applyAlignment="1" applyProtection="1">
      <alignment horizontal="left" vertical="top"/>
    </xf>
    <xf numFmtId="0" fontId="4" fillId="5" borderId="0" xfId="0" applyFont="1" applyFill="1" applyBorder="1" applyAlignment="1" applyProtection="1">
      <alignment horizontal="center" wrapText="1"/>
    </xf>
    <xf numFmtId="0" fontId="0" fillId="5" borderId="0" xfId="0" applyFill="1" applyAlignment="1" applyProtection="1">
      <alignment horizontal="left" indent="2"/>
    </xf>
    <xf numFmtId="0" fontId="0" fillId="5" borderId="0" xfId="0" applyFill="1" applyProtection="1"/>
    <xf numFmtId="0" fontId="214" fillId="5" borderId="0" xfId="0" applyFont="1" applyFill="1" applyAlignment="1" applyProtection="1">
      <alignment horizontal="left"/>
    </xf>
    <xf numFmtId="0" fontId="0" fillId="5" borderId="0" xfId="0" applyFill="1" applyBorder="1" applyProtection="1"/>
    <xf numFmtId="0" fontId="4" fillId="5" borderId="0" xfId="0" applyFont="1" applyFill="1" applyAlignment="1" applyProtection="1">
      <alignment wrapText="1"/>
    </xf>
    <xf numFmtId="0" fontId="0" fillId="5" borderId="5" xfId="0" applyFont="1" applyFill="1" applyBorder="1" applyAlignment="1" applyProtection="1">
      <alignment horizontal="center" vertical="top"/>
    </xf>
    <xf numFmtId="0" fontId="4" fillId="5" borderId="5" xfId="0" applyFont="1" applyFill="1" applyBorder="1" applyProtection="1"/>
    <xf numFmtId="0" fontId="212" fillId="5" borderId="5" xfId="0" applyFont="1" applyFill="1" applyBorder="1" applyAlignment="1" applyProtection="1">
      <alignment horizontal="left" vertical="top"/>
    </xf>
    <xf numFmtId="0" fontId="0" fillId="5" borderId="0" xfId="0" applyFont="1" applyFill="1" applyAlignment="1" applyProtection="1">
      <alignment vertical="top"/>
    </xf>
    <xf numFmtId="0" fontId="212" fillId="5" borderId="0" xfId="0" applyFont="1" applyFill="1" applyAlignment="1" applyProtection="1">
      <alignment horizontal="left"/>
    </xf>
    <xf numFmtId="0" fontId="0" fillId="5" borderId="0" xfId="0" applyFont="1" applyFill="1" applyBorder="1" applyAlignment="1" applyProtection="1">
      <alignment vertical="top"/>
    </xf>
    <xf numFmtId="0" fontId="212" fillId="5" borderId="0" xfId="0" applyFont="1" applyFill="1" applyBorder="1" applyAlignment="1" applyProtection="1">
      <alignment horizontal="left"/>
    </xf>
    <xf numFmtId="164" fontId="1" fillId="5" borderId="0" xfId="1818" applyNumberFormat="1" applyFont="1" applyFill="1" applyBorder="1" applyProtection="1"/>
    <xf numFmtId="0" fontId="0" fillId="5" borderId="0" xfId="0" applyFill="1" applyBorder="1" applyAlignment="1" applyProtection="1">
      <alignment horizontal="left" wrapText="1" indent="2"/>
    </xf>
    <xf numFmtId="0" fontId="4" fillId="5" borderId="0" xfId="0" applyFont="1" applyFill="1" applyBorder="1" applyAlignment="1" applyProtection="1">
      <alignment horizontal="left" wrapText="1"/>
    </xf>
    <xf numFmtId="0" fontId="4" fillId="5" borderId="0" xfId="0" applyFont="1" applyFill="1" applyBorder="1" applyAlignment="1" applyProtection="1">
      <alignment wrapText="1"/>
    </xf>
    <xf numFmtId="0" fontId="0" fillId="5" borderId="0" xfId="0" applyFont="1" applyFill="1" applyBorder="1" applyAlignment="1" applyProtection="1">
      <alignment horizontal="left" indent="2"/>
    </xf>
    <xf numFmtId="0" fontId="0" fillId="5" borderId="0" xfId="0" applyFill="1" applyBorder="1" applyAlignment="1" applyProtection="1">
      <alignment horizontal="left" indent="2"/>
    </xf>
    <xf numFmtId="0" fontId="212" fillId="0" borderId="0" xfId="0" applyFont="1" applyFill="1" applyAlignment="1" applyProtection="1">
      <alignment horizontal="left"/>
    </xf>
    <xf numFmtId="0" fontId="10" fillId="5" borderId="0" xfId="0" applyFont="1" applyFill="1" applyAlignment="1" applyProtection="1">
      <alignment horizontal="center"/>
    </xf>
    <xf numFmtId="0" fontId="215" fillId="5" borderId="0" xfId="0" applyFont="1" applyFill="1" applyAlignment="1" applyProtection="1">
      <alignment horizontal="left" wrapText="1" indent="1"/>
    </xf>
    <xf numFmtId="0" fontId="4" fillId="5" borderId="0" xfId="0" applyFont="1" applyFill="1" applyAlignment="1" applyProtection="1">
      <alignment horizontal="left" wrapText="1" indent="1"/>
    </xf>
    <xf numFmtId="0" fontId="4" fillId="6" borderId="0" xfId="0" applyFont="1" applyFill="1" applyBorder="1" applyAlignment="1" applyProtection="1">
      <alignment horizontal="center" wrapText="1"/>
    </xf>
    <xf numFmtId="14" fontId="4" fillId="0" borderId="0" xfId="0" applyNumberFormat="1" applyFont="1" applyBorder="1" applyAlignment="1" applyProtection="1"/>
    <xf numFmtId="0" fontId="234" fillId="6" borderId="0" xfId="0" applyFont="1" applyFill="1" applyAlignment="1">
      <alignment vertical="top" wrapText="1"/>
    </xf>
    <xf numFmtId="0" fontId="234" fillId="6" borderId="5" xfId="0" applyFont="1" applyFill="1" applyBorder="1" applyAlignment="1">
      <alignment vertical="top" wrapText="1"/>
    </xf>
    <xf numFmtId="0" fontId="242" fillId="0" borderId="0" xfId="0" applyFont="1" applyFill="1" applyBorder="1"/>
    <xf numFmtId="0" fontId="221" fillId="0" borderId="0" xfId="0" applyFont="1" applyFill="1" applyBorder="1" applyProtection="1"/>
    <xf numFmtId="0" fontId="11" fillId="0" borderId="0" xfId="0" applyFont="1" applyBorder="1" applyAlignment="1" applyProtection="1">
      <alignment horizontal="right"/>
    </xf>
    <xf numFmtId="0" fontId="11" fillId="0" borderId="0" xfId="0" applyFont="1" applyFill="1" applyBorder="1" applyAlignment="1" applyProtection="1">
      <alignment horizontal="right"/>
    </xf>
    <xf numFmtId="0" fontId="11" fillId="0" borderId="0" xfId="2399" applyFont="1" applyBorder="1" applyAlignment="1" applyProtection="1">
      <alignment horizontal="right"/>
    </xf>
    <xf numFmtId="0" fontId="1" fillId="53" borderId="0" xfId="2399" applyFont="1" applyFill="1" applyBorder="1" applyAlignment="1">
      <alignment horizontal="center"/>
    </xf>
    <xf numFmtId="0" fontId="215" fillId="53" borderId="0" xfId="2360" applyFont="1" applyFill="1" applyBorder="1" applyAlignment="1" applyProtection="1">
      <alignment horizontal="center"/>
    </xf>
    <xf numFmtId="0" fontId="215" fillId="5" borderId="0" xfId="2360" applyFont="1" applyFill="1" applyBorder="1" applyAlignment="1" applyProtection="1">
      <alignment horizontal="center"/>
    </xf>
    <xf numFmtId="165" fontId="1" fillId="53" borderId="0" xfId="1818" applyNumberFormat="1" applyFont="1" applyFill="1" applyBorder="1" applyProtection="1">
      <protection locked="0"/>
    </xf>
    <xf numFmtId="0" fontId="10" fillId="0" borderId="0" xfId="0" applyFont="1" applyAlignment="1" applyProtection="1">
      <alignment horizontal="center" wrapText="1"/>
    </xf>
    <xf numFmtId="164" fontId="1" fillId="53" borderId="94" xfId="1818" applyNumberFormat="1" applyFont="1" applyFill="1" applyBorder="1" applyAlignment="1" applyProtection="1">
      <alignment horizontal="center" vertical="top"/>
      <protection locked="0"/>
    </xf>
    <xf numFmtId="164" fontId="1" fillId="53" borderId="113" xfId="1818" applyNumberFormat="1" applyFont="1" applyFill="1" applyBorder="1" applyAlignment="1" applyProtection="1">
      <alignment horizontal="center" vertical="top"/>
      <protection locked="0"/>
    </xf>
    <xf numFmtId="164" fontId="1" fillId="53" borderId="79" xfId="1818" applyNumberFormat="1" applyFont="1" applyFill="1" applyBorder="1" applyAlignment="1" applyProtection="1">
      <alignment horizontal="center" vertical="top"/>
      <protection locked="0"/>
    </xf>
    <xf numFmtId="164" fontId="1" fillId="0" borderId="0" xfId="1818" applyNumberFormat="1" applyFont="1" applyFill="1" applyBorder="1" applyAlignment="1" applyProtection="1">
      <alignment horizontal="left" vertical="top" wrapText="1"/>
      <protection locked="0"/>
    </xf>
    <xf numFmtId="0" fontId="0" fillId="0" borderId="0" xfId="0" applyFill="1" applyBorder="1" applyAlignment="1" applyProtection="1">
      <alignment horizontal="left" vertical="top"/>
      <protection locked="0"/>
    </xf>
    <xf numFmtId="0" fontId="12" fillId="0" borderId="0" xfId="0" applyFont="1" applyBorder="1" applyAlignment="1" applyProtection="1">
      <alignment horizontal="center"/>
    </xf>
    <xf numFmtId="0" fontId="0" fillId="0" borderId="0" xfId="0" applyAlignment="1" applyProtection="1">
      <alignment horizontal="left" wrapText="1"/>
    </xf>
    <xf numFmtId="164" fontId="0" fillId="53" borderId="0" xfId="1818" applyNumberFormat="1" applyFont="1" applyFill="1" applyBorder="1" applyAlignment="1" applyProtection="1">
      <alignment horizontal="center" wrapText="1"/>
      <protection locked="0"/>
    </xf>
    <xf numFmtId="164" fontId="1" fillId="53" borderId="0" xfId="1818" applyNumberFormat="1" applyFont="1" applyFill="1" applyBorder="1" applyAlignment="1" applyProtection="1">
      <alignment horizontal="center" wrapText="1"/>
      <protection locked="0"/>
    </xf>
    <xf numFmtId="0" fontId="11" fillId="0" borderId="0" xfId="0" applyFont="1" applyBorder="1" applyAlignment="1" applyProtection="1">
      <alignment horizontal="center"/>
    </xf>
    <xf numFmtId="14" fontId="4" fillId="0" borderId="0" xfId="0" applyNumberFormat="1" applyFont="1" applyBorder="1" applyAlignment="1" applyProtection="1">
      <alignment horizontal="center"/>
    </xf>
    <xf numFmtId="0" fontId="4" fillId="0" borderId="0" xfId="0" applyFont="1" applyBorder="1" applyAlignment="1" applyProtection="1">
      <alignment horizontal="center" wrapText="1"/>
    </xf>
    <xf numFmtId="0" fontId="4" fillId="0" borderId="0" xfId="0" applyFont="1" applyBorder="1" applyAlignment="1" applyProtection="1">
      <alignment horizontal="center"/>
    </xf>
    <xf numFmtId="0" fontId="0" fillId="0" borderId="5" xfId="0" applyBorder="1" applyAlignment="1" applyProtection="1">
      <alignment horizontal="center"/>
    </xf>
    <xf numFmtId="0" fontId="10" fillId="53" borderId="0" xfId="0" applyFont="1" applyFill="1" applyAlignment="1" applyProtection="1">
      <alignment horizontal="left" vertical="top" wrapText="1"/>
    </xf>
    <xf numFmtId="164" fontId="1" fillId="5" borderId="115" xfId="1818" applyNumberFormat="1" applyFont="1" applyFill="1" applyBorder="1" applyAlignment="1" applyProtection="1"/>
    <xf numFmtId="164" fontId="1" fillId="5" borderId="65" xfId="1818" applyNumberFormat="1" applyFont="1" applyFill="1" applyBorder="1" applyAlignment="1" applyProtection="1"/>
    <xf numFmtId="0" fontId="0" fillId="0" borderId="65" xfId="0" applyBorder="1" applyAlignment="1" applyProtection="1"/>
    <xf numFmtId="0" fontId="0" fillId="0" borderId="114" xfId="0" applyBorder="1" applyAlignment="1" applyProtection="1"/>
    <xf numFmtId="0" fontId="0" fillId="0" borderId="63" xfId="0" applyBorder="1" applyAlignment="1" applyProtection="1"/>
    <xf numFmtId="0" fontId="0" fillId="0" borderId="0" xfId="0" applyBorder="1" applyAlignment="1" applyProtection="1"/>
    <xf numFmtId="0" fontId="0" fillId="0" borderId="0" xfId="0" applyAlignment="1" applyProtection="1"/>
    <xf numFmtId="0" fontId="0" fillId="0" borderId="112" xfId="0" applyBorder="1" applyAlignment="1" applyProtection="1"/>
    <xf numFmtId="0" fontId="0" fillId="0" borderId="96" xfId="0" applyBorder="1" applyAlignment="1" applyProtection="1"/>
    <xf numFmtId="0" fontId="0" fillId="0" borderId="110" xfId="0" applyBorder="1" applyAlignment="1" applyProtection="1"/>
    <xf numFmtId="0" fontId="0" fillId="0" borderId="97" xfId="0" applyBorder="1" applyAlignment="1" applyProtection="1"/>
    <xf numFmtId="0" fontId="215" fillId="0" borderId="0" xfId="0" applyFont="1" applyBorder="1" applyAlignment="1" applyProtection="1">
      <alignment horizontal="center" wrapText="1"/>
    </xf>
    <xf numFmtId="0" fontId="215" fillId="0" borderId="0" xfId="0" applyFont="1" applyAlignment="1">
      <alignment horizontal="center" wrapText="1"/>
    </xf>
    <xf numFmtId="0" fontId="215" fillId="0" borderId="0" xfId="0" applyFont="1" applyBorder="1" applyAlignment="1">
      <alignment horizontal="left"/>
    </xf>
    <xf numFmtId="0" fontId="215" fillId="0" borderId="0" xfId="0" applyFont="1" applyFill="1" applyBorder="1" applyAlignment="1">
      <alignment horizontal="center"/>
    </xf>
    <xf numFmtId="0" fontId="227" fillId="0" borderId="0" xfId="0" applyFont="1" applyBorder="1" applyAlignment="1" applyProtection="1">
      <alignment horizontal="right"/>
    </xf>
    <xf numFmtId="0" fontId="227" fillId="0" borderId="37" xfId="0" applyFont="1" applyBorder="1" applyAlignment="1" applyProtection="1">
      <alignment horizontal="right"/>
    </xf>
    <xf numFmtId="0" fontId="226" fillId="0" borderId="0" xfId="0" applyFont="1" applyBorder="1" applyAlignment="1" applyProtection="1">
      <alignment horizontal="right"/>
    </xf>
    <xf numFmtId="0" fontId="228" fillId="0" borderId="0" xfId="0" applyFont="1" applyBorder="1" applyAlignment="1" applyProtection="1">
      <alignment horizontal="right"/>
    </xf>
    <xf numFmtId="0" fontId="228" fillId="0" borderId="37" xfId="0" applyFont="1" applyBorder="1" applyAlignment="1" applyProtection="1">
      <alignment horizontal="right"/>
    </xf>
    <xf numFmtId="0" fontId="233" fillId="6" borderId="0" xfId="0" applyFont="1" applyFill="1" applyAlignment="1">
      <alignment horizontal="left" vertical="top" wrapText="1"/>
    </xf>
    <xf numFmtId="0" fontId="234" fillId="6" borderId="0" xfId="0" applyFont="1" applyFill="1" applyAlignment="1">
      <alignment horizontal="left" vertical="top" wrapText="1"/>
    </xf>
    <xf numFmtId="0" fontId="233" fillId="6" borderId="5" xfId="0" applyFont="1" applyFill="1" applyBorder="1" applyAlignment="1">
      <alignment horizontal="left" vertical="top" wrapText="1"/>
    </xf>
    <xf numFmtId="14" fontId="236" fillId="0" borderId="2" xfId="0" applyNumberFormat="1" applyFont="1" applyBorder="1" applyAlignment="1">
      <alignment horizontal="center"/>
    </xf>
    <xf numFmtId="14" fontId="236" fillId="0" borderId="41" xfId="0" applyNumberFormat="1" applyFont="1" applyBorder="1" applyAlignment="1">
      <alignment horizontal="center"/>
    </xf>
    <xf numFmtId="14" fontId="236" fillId="0" borderId="116" xfId="0" applyNumberFormat="1" applyFont="1" applyBorder="1" applyAlignment="1">
      <alignment horizontal="center"/>
    </xf>
    <xf numFmtId="14" fontId="236" fillId="0" borderId="87" xfId="0" applyNumberFormat="1" applyFont="1" applyBorder="1" applyAlignment="1">
      <alignment horizontal="center"/>
    </xf>
    <xf numFmtId="14" fontId="236" fillId="0" borderId="85" xfId="0" applyNumberFormat="1" applyFont="1" applyBorder="1" applyAlignment="1">
      <alignment horizontal="center"/>
    </xf>
    <xf numFmtId="14" fontId="236" fillId="0" borderId="86" xfId="0" applyNumberFormat="1" applyFont="1" applyBorder="1" applyAlignment="1">
      <alignment horizontal="center"/>
    </xf>
    <xf numFmtId="0" fontId="224"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17" fillId="6" borderId="0" xfId="0" applyFont="1" applyFill="1" applyAlignment="1">
      <alignment horizontal="left" vertical="top" wrapText="1"/>
    </xf>
    <xf numFmtId="0" fontId="10" fillId="0" borderId="24" xfId="0" applyFont="1" applyFill="1" applyBorder="1" applyAlignment="1">
      <alignment horizontal="left" vertical="top" wrapText="1"/>
    </xf>
    <xf numFmtId="0" fontId="224" fillId="0" borderId="24" xfId="0" applyFont="1" applyFill="1" applyBorder="1" applyAlignment="1">
      <alignment horizontal="left" vertical="top" wrapText="1"/>
    </xf>
    <xf numFmtId="0" fontId="0" fillId="0" borderId="0" xfId="0" applyBorder="1" applyAlignment="1"/>
    <xf numFmtId="0" fontId="0" fillId="0" borderId="44" xfId="0" applyNumberFormat="1" applyFill="1" applyBorder="1" applyAlignment="1">
      <alignment horizontal="left" vertical="top" wrapText="1"/>
    </xf>
    <xf numFmtId="0" fontId="0" fillId="0" borderId="0" xfId="0" applyNumberFormat="1" applyFill="1" applyBorder="1" applyAlignment="1">
      <alignment horizontal="left" vertical="top" wrapText="1"/>
    </xf>
    <xf numFmtId="0" fontId="0" fillId="0" borderId="1" xfId="0" applyNumberFormat="1"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242" fillId="0" borderId="59" xfId="0" applyFont="1" applyBorder="1" applyAlignment="1">
      <alignment horizontal="center" wrapText="1"/>
    </xf>
    <xf numFmtId="0" fontId="0" fillId="0" borderId="34" xfId="0" applyBorder="1" applyAlignment="1"/>
    <xf numFmtId="0" fontId="217" fillId="0" borderId="2" xfId="0" applyFont="1" applyBorder="1" applyAlignment="1">
      <alignment horizontal="center"/>
    </xf>
    <xf numFmtId="0" fontId="217" fillId="0" borderId="116" xfId="0" applyFont="1" applyBorder="1" applyAlignment="1">
      <alignment horizontal="center"/>
    </xf>
    <xf numFmtId="0" fontId="0" fillId="0" borderId="117" xfId="0" applyBorder="1" applyAlignment="1">
      <alignment horizontal="left" vertical="top" wrapText="1"/>
    </xf>
    <xf numFmtId="0" fontId="0" fillId="0" borderId="5" xfId="0" applyBorder="1" applyAlignment="1">
      <alignment horizontal="left" vertical="top" wrapText="1"/>
    </xf>
    <xf numFmtId="0" fontId="0" fillId="0" borderId="31" xfId="0" applyBorder="1" applyAlignment="1">
      <alignment horizontal="left" vertical="top" wrapText="1"/>
    </xf>
    <xf numFmtId="0" fontId="242" fillId="0" borderId="12" xfId="0" applyFont="1" applyFill="1" applyBorder="1" applyAlignment="1">
      <alignment horizontal="left" vertical="top" wrapText="1"/>
    </xf>
    <xf numFmtId="0" fontId="242" fillId="0" borderId="24" xfId="0" applyFont="1" applyFill="1" applyBorder="1" applyAlignment="1">
      <alignment horizontal="left" vertical="top" wrapText="1"/>
    </xf>
    <xf numFmtId="0" fontId="242" fillId="0" borderId="118" xfId="0" applyFont="1" applyFill="1" applyBorder="1" applyAlignment="1">
      <alignment horizontal="left" vertical="top" wrapText="1"/>
    </xf>
    <xf numFmtId="0" fontId="242" fillId="0" borderId="44" xfId="0" applyFont="1" applyFill="1" applyBorder="1" applyAlignment="1">
      <alignment horizontal="left" vertical="top" wrapText="1"/>
    </xf>
    <xf numFmtId="0" fontId="242" fillId="0" borderId="0" xfId="0" applyFont="1" applyFill="1" applyBorder="1" applyAlignment="1">
      <alignment horizontal="left" vertical="top" wrapText="1"/>
    </xf>
    <xf numFmtId="0" fontId="242" fillId="0" borderId="1" xfId="0" applyFont="1" applyFill="1" applyBorder="1" applyAlignment="1">
      <alignment horizontal="left" vertical="top" wrapText="1"/>
    </xf>
    <xf numFmtId="0" fontId="0" fillId="0" borderId="44" xfId="0" applyFill="1" applyBorder="1" applyAlignment="1">
      <alignment horizontal="left" vertical="center" wrapText="1"/>
    </xf>
    <xf numFmtId="0" fontId="0" fillId="0" borderId="0" xfId="0" applyFill="1" applyBorder="1" applyAlignment="1">
      <alignment horizontal="left" vertical="center" wrapText="1"/>
    </xf>
    <xf numFmtId="0" fontId="0" fillId="0" borderId="1" xfId="0" applyFill="1" applyBorder="1" applyAlignment="1">
      <alignment horizontal="left" vertical="center" wrapText="1"/>
    </xf>
    <xf numFmtId="0" fontId="11" fillId="0" borderId="0" xfId="0" applyFont="1" applyAlignment="1" applyProtection="1">
      <alignment horizontal="left" vertical="center" wrapText="1"/>
    </xf>
    <xf numFmtId="0" fontId="11" fillId="0" borderId="104" xfId="0" applyFont="1" applyBorder="1" applyAlignment="1" applyProtection="1">
      <alignment horizontal="left" wrapText="1"/>
    </xf>
    <xf numFmtId="0" fontId="218" fillId="0" borderId="121" xfId="0" applyFont="1" applyFill="1" applyBorder="1" applyProtection="1">
      <protection locked="0"/>
    </xf>
    <xf numFmtId="0" fontId="218" fillId="0" borderId="122" xfId="0" applyFont="1" applyFill="1" applyBorder="1" applyProtection="1">
      <protection locked="0"/>
    </xf>
    <xf numFmtId="0" fontId="218" fillId="0" borderId="123" xfId="0" applyFont="1" applyFill="1" applyBorder="1" applyProtection="1">
      <protection locked="0"/>
    </xf>
    <xf numFmtId="42" fontId="11" fillId="5" borderId="119" xfId="1999" applyNumberFormat="1" applyFont="1" applyFill="1" applyBorder="1" applyProtection="1">
      <protection locked="0"/>
    </xf>
    <xf numFmtId="42" fontId="11" fillId="5" borderId="120" xfId="1999" applyNumberFormat="1" applyFont="1" applyFill="1" applyBorder="1" applyProtection="1">
      <protection locked="0"/>
    </xf>
    <xf numFmtId="0" fontId="223" fillId="0" borderId="0" xfId="0" applyFont="1" applyAlignment="1" applyProtection="1">
      <alignment horizontal="center" vertical="center" wrapText="1"/>
    </xf>
    <xf numFmtId="0" fontId="218" fillId="0" borderId="124" xfId="0" applyFont="1" applyFill="1" applyBorder="1" applyProtection="1">
      <protection locked="0"/>
    </xf>
    <xf numFmtId="0" fontId="218" fillId="0" borderId="125" xfId="0" applyFont="1" applyFill="1" applyBorder="1" applyProtection="1">
      <protection locked="0"/>
    </xf>
    <xf numFmtId="0" fontId="246" fillId="0" borderId="0" xfId="0" applyFont="1" applyAlignment="1" applyProtection="1">
      <alignment horizontal="left" vertical="top" wrapText="1"/>
    </xf>
    <xf numFmtId="0" fontId="11" fillId="0" borderId="119" xfId="0" applyFont="1" applyBorder="1" applyAlignment="1" applyProtection="1">
      <alignment horizontal="center"/>
    </xf>
    <xf numFmtId="0" fontId="11" fillId="0" borderId="43" xfId="0" applyFont="1" applyBorder="1" applyAlignment="1" applyProtection="1">
      <alignment horizontal="center"/>
    </xf>
    <xf numFmtId="0" fontId="11" fillId="0" borderId="120" xfId="0" applyFont="1" applyBorder="1" applyAlignment="1" applyProtection="1">
      <alignment horizontal="center"/>
    </xf>
    <xf numFmtId="0" fontId="10" fillId="0" borderId="0" xfId="0" applyFont="1" applyFill="1" applyAlignment="1" applyProtection="1">
      <alignment horizontal="left" vertical="top" wrapText="1"/>
    </xf>
    <xf numFmtId="0" fontId="248" fillId="0" borderId="0" xfId="0" applyFont="1" applyFill="1" applyBorder="1" applyAlignment="1" applyProtection="1">
      <alignment horizontal="center"/>
    </xf>
    <xf numFmtId="0" fontId="231" fillId="0" borderId="0" xfId="0" applyFont="1" applyFill="1" applyAlignment="1" applyProtection="1">
      <alignment wrapText="1"/>
    </xf>
    <xf numFmtId="0" fontId="215" fillId="0" borderId="0" xfId="0" applyFont="1" applyBorder="1" applyAlignment="1" applyProtection="1">
      <alignment horizontal="center" vertical="center" wrapText="1"/>
    </xf>
    <xf numFmtId="0" fontId="10" fillId="0" borderId="0" xfId="0" applyFont="1" applyFill="1" applyAlignment="1">
      <alignment horizontal="left" vertical="center" wrapText="1" indent="8"/>
    </xf>
    <xf numFmtId="0" fontId="10" fillId="0" borderId="0" xfId="0" applyFont="1" applyAlignment="1">
      <alignment horizontal="left" vertical="center" wrapText="1" indent="6"/>
    </xf>
    <xf numFmtId="0" fontId="10" fillId="0" borderId="0" xfId="0" applyFont="1" applyFill="1" applyAlignment="1" applyProtection="1">
      <alignment horizontal="left" vertical="top"/>
    </xf>
    <xf numFmtId="0" fontId="10" fillId="0" borderId="0" xfId="0" applyFont="1" applyFill="1" applyBorder="1" applyAlignment="1" applyProtection="1">
      <alignment wrapText="1"/>
    </xf>
    <xf numFmtId="0" fontId="10" fillId="0" borderId="0" xfId="0" applyFont="1" applyFill="1" applyBorder="1" applyAlignment="1"/>
    <xf numFmtId="0" fontId="10" fillId="0" borderId="0" xfId="0" applyFont="1" applyFill="1" applyAlignment="1" applyProtection="1">
      <alignment horizontal="left" wrapText="1"/>
    </xf>
    <xf numFmtId="0" fontId="215" fillId="0" borderId="0" xfId="0" applyFont="1" applyBorder="1" applyAlignment="1" applyProtection="1">
      <alignment horizontal="center"/>
    </xf>
    <xf numFmtId="0" fontId="10" fillId="0" borderId="0" xfId="0" applyFont="1" applyAlignment="1"/>
    <xf numFmtId="0" fontId="10" fillId="0" borderId="24" xfId="0" applyFont="1" applyFill="1" applyBorder="1" applyAlignment="1" applyProtection="1">
      <alignment horizontal="left" vertical="top" wrapText="1"/>
    </xf>
    <xf numFmtId="0" fontId="231" fillId="0" borderId="0" xfId="0" applyFont="1" applyFill="1" applyBorder="1" applyAlignment="1" applyProtection="1">
      <alignment horizontal="left" wrapText="1"/>
    </xf>
    <xf numFmtId="0" fontId="10" fillId="0" borderId="0" xfId="0" applyFont="1" applyAlignment="1">
      <alignment horizontal="left" vertical="top" wrapText="1"/>
    </xf>
  </cellXfs>
  <cellStyles count="2942">
    <cellStyle name="_x0010_" xfId="1"/>
    <cellStyle name="_x0014_" xfId="2"/>
    <cellStyle name="-" xfId="3"/>
    <cellStyle name=" &amp;A_x0002_" xfId="4"/>
    <cellStyle name=" &amp;A_x0002_ 2" xfId="5"/>
    <cellStyle name=" &amp;A_x0002_ 3" xfId="6"/>
    <cellStyle name=" &amp;A_x0002_?^Ú_x0006_?_x0006_?cent??_x0005_?_x0004_?_x0006_?¥" xfId="7"/>
    <cellStyle name=" &amp;A_x0002__CIT 2008 v10 10-15-07" xfId="8"/>
    <cellStyle name=" 1" xfId="9"/>
    <cellStyle name=" 2" xfId="10"/>
    <cellStyle name=" 3" xfId="11"/>
    <cellStyle name=" 4" xfId="12"/>
    <cellStyle name="_x000a__x000a_JournalTemplate=C:\COMFO\CTALK\JOURSTD.TPL_x000a__x000a_LbStateAddress=3 3 0 251 1 89 2 311_x000a__x000a_LbStateJou" xfId="13"/>
    <cellStyle name="_x000a_386grabber=M" xfId="14"/>
    <cellStyle name="_x000d__x000a_JournalTemplate=C:\COMFO\CTALK\JOURSTD.TPL_x000d__x000a_LbStateAddress=3 3 0 251 1 89 2 311_x000d__x000a_LbStateJou" xfId="16"/>
    <cellStyle name="#??/32" xfId="17"/>
    <cellStyle name="#_품셈 " xfId="18"/>
    <cellStyle name="$" xfId="19"/>
    <cellStyle name="$_Balance Sheet, 2010.06.10 - from Mitesh vs.2" xfId="20"/>
    <cellStyle name="$1000s (0)" xfId="21"/>
    <cellStyle name="$m" xfId="22"/>
    <cellStyle name="$M[0]" xfId="23"/>
    <cellStyle name="$M[0] 2" xfId="24"/>
    <cellStyle name="$M[0] 3" xfId="25"/>
    <cellStyle name="$M[1]" xfId="26"/>
    <cellStyle name="$M[1] 2" xfId="27"/>
    <cellStyle name="$M[1] 3" xfId="28"/>
    <cellStyle name="$m_Balance Sheet, 2010.06.10 - from Mitesh vs.2" xfId="29"/>
    <cellStyle name="$Millions" xfId="30"/>
    <cellStyle name="$Millions 2" xfId="31"/>
    <cellStyle name="$Millions 3" xfId="32"/>
    <cellStyle name="$MM[0]" xfId="33"/>
    <cellStyle name="$MM[0] 2" xfId="34"/>
    <cellStyle name="$MM[0] 3" xfId="35"/>
    <cellStyle name="$MM[1]" xfId="36"/>
    <cellStyle name="$MM[1] 2" xfId="37"/>
    <cellStyle name="$MM[1] 3" xfId="38"/>
    <cellStyle name="$Thousands" xfId="39"/>
    <cellStyle name="$Thousands 2" xfId="40"/>
    <cellStyle name="$Thousands 3" xfId="41"/>
    <cellStyle name="%" xfId="42"/>
    <cellStyle name="%_Sheet1" xfId="43"/>
    <cellStyle name="%_Stress" xfId="44"/>
    <cellStyle name="%_Summary" xfId="45"/>
    <cellStyle name="&amp;A_x0002_" xfId="46"/>
    <cellStyle name="******************************************" xfId="47"/>
    <cellStyle name=";;;" xfId="48"/>
    <cellStyle name=";;; 2" xfId="49"/>
    <cellStyle name="??" xfId="50"/>
    <cellStyle name="?? [0.00]_Book3" xfId="51"/>
    <cellStyle name="?? [0]_VERA" xfId="52"/>
    <cellStyle name="??/64" xfId="53"/>
    <cellStyle name="???? [0.00]_Book3" xfId="54"/>
    <cellStyle name="?????_VERA" xfId="55"/>
    <cellStyle name="????_Book3" xfId="56"/>
    <cellStyle name="??_?????" xfId="57"/>
    <cellStyle name="?_x0001__x0017_?°_x0001_ÿÿÿ?ÿÿÿ??" xfId="58"/>
    <cellStyle name="^February 1992" xfId="59"/>
    <cellStyle name="_%(SignOnly)" xfId="60"/>
    <cellStyle name="_%(SignSpaceOnly)" xfId="61"/>
    <cellStyle name="_~1048087" xfId="62"/>
    <cellStyle name="_~1134290" xfId="63"/>
    <cellStyle name="_~1210562" xfId="64"/>
    <cellStyle name="_~1636193" xfId="65"/>
    <cellStyle name="_~1698327" xfId="66"/>
    <cellStyle name="_~1923525" xfId="67"/>
    <cellStyle name="_~2857490" xfId="68"/>
    <cellStyle name="_~3036172" xfId="69"/>
    <cellStyle name="_~3285060" xfId="70"/>
    <cellStyle name="_~3330290" xfId="71"/>
    <cellStyle name="_~3330290_A" xfId="72"/>
    <cellStyle name="_~3330290_FY Forecast Tracker 9.25.08 v3" xfId="73"/>
    <cellStyle name="_~3330290_IB Fcst Variance 1-23-09" xfId="74"/>
    <cellStyle name="_~3330290_IB Mgmt Fcst 1-23-09" xfId="75"/>
    <cellStyle name="_~3330290_NI Schedule 10.24.08 v2" xfId="76"/>
    <cellStyle name="_~3330290_NI Schedule 11.26.08 (MGMT) v3" xfId="77"/>
    <cellStyle name="_~3330290_One time Itemsv3" xfId="78"/>
    <cellStyle name="_~3330290_Supplemental Sheets 5.20.09" xfId="79"/>
    <cellStyle name="_~4122341" xfId="80"/>
    <cellStyle name="_~4387628" xfId="81"/>
    <cellStyle name="_~4433192" xfId="82"/>
    <cellStyle name="_~4465316" xfId="83"/>
    <cellStyle name="_~4480260" xfId="84"/>
    <cellStyle name="_~5041630" xfId="85"/>
    <cellStyle name="_~5254638" xfId="86"/>
    <cellStyle name="_~5413264" xfId="87"/>
    <cellStyle name="_~5696802" xfId="88"/>
    <cellStyle name="_~7246660" xfId="89"/>
    <cellStyle name="_~7307348" xfId="90"/>
    <cellStyle name="_~7516164" xfId="91"/>
    <cellStyle name="_~7627628" xfId="92"/>
    <cellStyle name="_~8595353" xfId="93"/>
    <cellStyle name="_~9267078" xfId="94"/>
    <cellStyle name="_~9342525" xfId="95"/>
    <cellStyle name="_~9444089" xfId="96"/>
    <cellStyle name="_03 06 SP GLRS scorecard" xfId="97"/>
    <cellStyle name="_'07 Plan Pages for Frank B Review v_4" xfId="98"/>
    <cellStyle name="_'07 Plan Pages for Frank B Review v_4_Book1" xfId="99"/>
    <cellStyle name="_'07 Plan Pages for Frank B Review v_4_File 1 - 2008 &amp; 2009 MYF - Board Pre-read View 7.24.08" xfId="100"/>
    <cellStyle name="_'07 Plan Pages for Frank B Review v_4_Supplemental Sheets 5.20.09" xfId="101"/>
    <cellStyle name="_09 NPL Walkforward" xfId="102"/>
    <cellStyle name="_1 - Pizzi spread rec schedule" xfId="103"/>
    <cellStyle name="_1.  Revenue" xfId="104"/>
    <cellStyle name="_1. Follow-Ups" xfId="105"/>
    <cellStyle name="_1.31 Loans and Off Balance Sheet Summary" xfId="106"/>
    <cellStyle name="_1_New Plan Presentation Pack_IB_BS_Cap_05F(Oct10)" xfId="107"/>
    <cellStyle name="_11.30 Loans and Off Balance Sheet Summary (post DAC)" xfId="108"/>
    <cellStyle name="_18. Error Report" xfId="109"/>
    <cellStyle name="_1Q06 Financial update v6a" xfId="110"/>
    <cellStyle name="_1Q06 Financial update v6a_FY Forecast Tracker 9.25.08 v3" xfId="111"/>
    <cellStyle name="_1Q06 Financial update v6a_IB Fcst Variance 1-23-09" xfId="112"/>
    <cellStyle name="_1Q06 Financial update v6a_IB Mgmt Fcst 1-23-09" xfId="113"/>
    <cellStyle name="_1Q06 Financial update v6a_NI Schedule 10.24.08 v2" xfId="114"/>
    <cellStyle name="_1Q06 Financial update v6a_NI Schedule 11.26.08 (MGMT) v3" xfId="115"/>
    <cellStyle name="_1Q06 Financial update v6a_One time Itemsv3" xfId="116"/>
    <cellStyle name="_1Q06 Financial update v6a_Supplemental Sheets 5.20.09" xfId="117"/>
    <cellStyle name="_1Q10 ERF Supplement 3-15-10 Check" xfId="118"/>
    <cellStyle name="_2004 Strategic Planning &amp; Budgeting - Korea" xfId="119"/>
    <cellStyle name="_2005 DRAFT Initiatives" xfId="120"/>
    <cellStyle name="_2005 gti myf templates - complete set" xfId="121"/>
    <cellStyle name="_2005 gti myf templates - complete set_FY Forecast Tracker 9.25.08 v3" xfId="122"/>
    <cellStyle name="_2005 gti myf templates - complete set_IB Fcst Variance 1-23-09" xfId="123"/>
    <cellStyle name="_2005 gti myf templates - complete set_IB Mgmt Fcst 1-23-09" xfId="124"/>
    <cellStyle name="_2005 gti myf templates - complete set_NI Schedule 10.24.08 v2" xfId="125"/>
    <cellStyle name="_2005 gti myf templates - complete set_NI Schedule 11.26.08 (MGMT) v3" xfId="126"/>
    <cellStyle name="_2005 gti myf templates - complete set_One time Itemsv3" xfId="127"/>
    <cellStyle name="_2005 gti myf templates - complete set_Supplemental Sheets 5.20.09" xfId="128"/>
    <cellStyle name="_2005 gti myf templates - complete set_Tracker 2Q  5.12.08" xfId="129"/>
    <cellStyle name="_2005 gti myf templates - complete set_Tracker 2Q  5.15.08" xfId="130"/>
    <cellStyle name="_2005_PRF breakdown_Asia Credit Market" xfId="131"/>
    <cellStyle name="_2005_PRF breakdown_Asia Credit Market_2005_PRF breakdown_Asia Credit Market" xfId="132"/>
    <cellStyle name="_2005_PRF breakdown_Asia Credit Market_2005_PRF breakdown_Asia Credit Market_2005_PRF breakdown_Asia Credit Market" xfId="133"/>
    <cellStyle name="_2005-Trend-FYF-(S588889)" xfId="134"/>
    <cellStyle name="_2005-Trend-FYF-(S588889)_A" xfId="135"/>
    <cellStyle name="_2006 Budget - HK" xfId="136"/>
    <cellStyle name="_2006AsiaCapital_Analysis" xfId="137"/>
    <cellStyle name="_2006Pass1Package_Details" xfId="138"/>
    <cellStyle name="_2006Pass1Package_Details_FY Forecast Tracker 9.25.08 v3" xfId="139"/>
    <cellStyle name="_2006Pass1Package_Details_IB Fcst Variance 1-23-09" xfId="140"/>
    <cellStyle name="_2006Pass1Package_Details_IB Mgmt Fcst 1-23-09" xfId="141"/>
    <cellStyle name="_2006Pass1Package_Details_NI Schedule 10.24.08 v2" xfId="142"/>
    <cellStyle name="_2006Pass1Package_Details_NI Schedule 11.26.08 (MGMT) v3" xfId="143"/>
    <cellStyle name="_2006Pass1Package_Details_One time Itemsv3" xfId="144"/>
    <cellStyle name="_2006Pass1Package_Details_Supplemental Sheets 5.20.09" xfId="145"/>
    <cellStyle name="_2006Pass1Package_Details_Tracker 2Q  5.12.08" xfId="146"/>
    <cellStyle name="_2006Pass1Package_Details_Tracker 2Q  5.15.08" xfId="147"/>
    <cellStyle name="_2007 Budget Scenarios v2" xfId="148"/>
    <cellStyle name="_2007 Commodities PassII v10 112106" xfId="149"/>
    <cellStyle name="_2007 Commodities PassII v8 112006 S&amp;G Inv" xfId="150"/>
    <cellStyle name="_2007 Commodities Revised v3" xfId="151"/>
    <cellStyle name="_2007 Currency PassII V10 112006" xfId="152"/>
    <cellStyle name="_2007 Currency PassII V11 112006 S&amp;G Inv" xfId="153"/>
    <cellStyle name="_2007 Currency PassII V12 112106" xfId="154"/>
    <cellStyle name="_2007 Currency Revised v3" xfId="155"/>
    <cellStyle name="_2007 Occup Plan - 8-16-06 (SD)" xfId="156"/>
    <cellStyle name="_2007 Occup Plan - 8-16-06 (SD)_Book1" xfId="157"/>
    <cellStyle name="_2007 Occup Plan - 8-16-06 (SD)_File 1 - 2008 &amp; 2009 MYF - Board Pre-read View 7.24.08" xfId="158"/>
    <cellStyle name="_2007 Occup Plan - 8-16-06 (SD)_Supplemental Sheets 5.20.09" xfId="159"/>
    <cellStyle name="_2007 Occupancy Plan 9-20-06" xfId="160"/>
    <cellStyle name="_2007_Plan" xfId="161"/>
    <cellStyle name="_2007_Plan_Book1" xfId="162"/>
    <cellStyle name="_2007_Plan_File 1 - 2008 &amp; 2009 MYF - Board Pre-read View 7.24.08" xfId="163"/>
    <cellStyle name="_2007_Plan_Supplemental Sheets 5.20.09" xfId="164"/>
    <cellStyle name="_2007_Plan_Tracker 2Q  5.12.08" xfId="165"/>
    <cellStyle name="_2007_Plan_Tracker 2Q  5.15.08" xfId="166"/>
    <cellStyle name="_2008 Budget Templates - 8-28-07" xfId="167"/>
    <cellStyle name="_2008 Budget Templates 8-30-07" xfId="168"/>
    <cellStyle name="_2008 Budget Templates 8-30-07 Asia EM" xfId="169"/>
    <cellStyle name="_2008 HC Baseline - Energy" xfId="170"/>
    <cellStyle name="_2008 Headcount Plan" xfId="171"/>
    <cellStyle name="_2009 budget balance sheet &amp; capital v3" xfId="172"/>
    <cellStyle name="_21 Dec CM Daily" xfId="173"/>
    <cellStyle name="_21. Interentity Pop Breaks" xfId="174"/>
    <cellStyle name="_21b. Interentity RMI Supplement" xfId="175"/>
    <cellStyle name="_3. GLRS QA" xfId="176"/>
    <cellStyle name="_8.GLRS QA Securitized Products Augy05" xfId="177"/>
    <cellStyle name="_9-5Master Aug-LW-Benefit Rates Master-Revised 0825 without rejected cc" xfId="178"/>
    <cellStyle name="_Accounting and Control Template" xfId="179"/>
    <cellStyle name="_ACM S&amp;T DCM" xfId="180"/>
    <cellStyle name="_action items" xfId="181"/>
    <cellStyle name="_Adjustments" xfId="182"/>
    <cellStyle name="_Aged accounts in GLRS - Ballas and Roselli" xfId="183"/>
    <cellStyle name="_AGG1772" xfId="184"/>
    <cellStyle name="_ALL EMR MAR06 GTI Summary" xfId="185"/>
    <cellStyle name="_allocs templates - spinner samples" xfId="186"/>
    <cellStyle name="_allocs templates - spinner samples_A" xfId="187"/>
    <cellStyle name="_allocs templates - spinner samples_FY Forecast Tracker 9.25.08 v3" xfId="188"/>
    <cellStyle name="_allocs templates - spinner samples_IB Fcst Variance 1-23-09" xfId="189"/>
    <cellStyle name="_allocs templates - spinner samples_IB Mgmt Fcst 1-23-09" xfId="190"/>
    <cellStyle name="_allocs templates - spinner samples_NI Schedule 10.24.08 v2" xfId="191"/>
    <cellStyle name="_allocs templates - spinner samples_NI Schedule 11.26.08 (MGMT) v3" xfId="192"/>
    <cellStyle name="_allocs templates - spinner samples_One time Itemsv3" xfId="193"/>
    <cellStyle name="_allocs templates - spinner samples_Supplemental Sheets 5.20.09" xfId="194"/>
    <cellStyle name="_AM IC Report 20080612" xfId="195"/>
    <cellStyle name="_America Capital Structure v.11. values" xfId="196"/>
    <cellStyle name="_America Debt Schedule v 21" xfId="197"/>
    <cellStyle name="_America Debt Schedule v 21_Sheet1" xfId="198"/>
    <cellStyle name="_America Debt Schedule v 21_Stress" xfId="199"/>
    <cellStyle name="_America Market update 10.6.2008 v.2" xfId="200"/>
    <cellStyle name="_America Maturity" xfId="201"/>
    <cellStyle name="_Americas Emerging Markets Plan 08 Template v1.17" xfId="202"/>
    <cellStyle name="_Appendix B" xfId="203"/>
    <cellStyle name="_Apr08 -  HFS &amp; FV Loan Data Request" xfId="204"/>
    <cellStyle name="_Arnold 2006 Plan" xfId="205"/>
    <cellStyle name="_As of 29Jul05" xfId="206"/>
    <cellStyle name="_ASIA CMB" xfId="207"/>
    <cellStyle name="_Asia Credit Hybrids" xfId="208"/>
    <cellStyle name="_Asia Credit Hybrids V2 SR Template march 2007_revised" xfId="209"/>
    <cellStyle name="_ASIA CRedit Markets V 2" xfId="210"/>
    <cellStyle name="_ASIA Emerging Market Plan 08 Templatev1.1" xfId="211"/>
    <cellStyle name="_Asia Forecast Summary_9Dec" xfId="212"/>
    <cellStyle name="_Asia Forecast Summary_Nov18" xfId="213"/>
    <cellStyle name="_Asia FX" xfId="214"/>
    <cellStyle name="_Asia IB Mgmt Review_Feb 2006" xfId="215"/>
    <cellStyle name="_Asia Jun Data" xfId="216"/>
    <cellStyle name="_Asia Jun Data_2009 budget balance sheet &amp; capital v3" xfId="217"/>
    <cellStyle name="_Asia Jun Data_Americas Emerging Markets Plan 08 Template v1.17" xfId="218"/>
    <cellStyle name="_Asia Jun Data_Asia Credit Hybrids" xfId="219"/>
    <cellStyle name="_Asia Jun Data_Asia Credit Hybrids V2 SR Template march 2007_revised" xfId="220"/>
    <cellStyle name="_Asia Jun Data_ASIA CRedit Markets V 2" xfId="221"/>
    <cellStyle name="_Asia Jun Data_ASIAPnLRisk_05_0831" xfId="222"/>
    <cellStyle name="_Asia Jun Data_Asis credit Markets SR Template march 2007_ACM" xfId="223"/>
    <cellStyle name="_Asia Jun Data_BS" xfId="224"/>
    <cellStyle name="_Asia Jun Data_BS compliance" xfId="225"/>
    <cellStyle name="_Asia Jun Data_Credit Sales" xfId="226"/>
    <cellStyle name="_Asia Jun Data_Credit Sales_2005_PRF breakdown_Asia Credit Market" xfId="227"/>
    <cellStyle name="_Asia Jun Data_Credit Sales_21 Dec CM Daily" xfId="228"/>
    <cellStyle name="_Asia Jun Data_Credit Sales_ASIA SUMMARY-CONSOL2" xfId="229"/>
    <cellStyle name="_Asia Jun Data_Credit Sales_ASIAPnLRisk" xfId="230"/>
    <cellStyle name="_Asia Jun Data_Credit Sales_ASIAPnLRisk_06_0131B" xfId="231"/>
    <cellStyle name="_Asia Jun Data_Credit Sales_ASIAPnLRisk_NEW VERSION_PPL" xfId="232"/>
    <cellStyle name="_Asia Jun Data_Credit Sales_SUMMARY" xfId="233"/>
    <cellStyle name="_Asia Jun Data_Don-Marie 9-26-07 v6(CM)" xfId="234"/>
    <cellStyle name="_Asia Jun Data_EMEA EM BD2 Forecast V2" xfId="235"/>
    <cellStyle name="_Asia Jun Data_EMEA EM BD2 Forecast V3" xfId="236"/>
    <cellStyle name="_Asia Jun Data_ENTRY SHEET" xfId="237"/>
    <cellStyle name="_Asia Jun Data_Final Revenues Sep" xfId="238"/>
    <cellStyle name="_Asia Jun Data_GEM P&amp;L ACTUAL COB 31 August 07" xfId="239"/>
    <cellStyle name="_Asia Jun Data_HC Tracking Feb 07BIUSHI-elee" xfId="240"/>
    <cellStyle name="_Asia Jun Data_LEOU Map Jun" xfId="241"/>
    <cellStyle name="_Asia Jun Data_LEOU Map Jun_2005_PRF breakdown_Asia Credit Market" xfId="242"/>
    <cellStyle name="_Asia Jun Data_LEOU Map Jun_21 Dec CM Daily" xfId="243"/>
    <cellStyle name="_Asia Jun Data_LEOU Map Jun_ASIA SUMMARY-CONSOL2" xfId="244"/>
    <cellStyle name="_Asia Jun Data_LEOU Map Jun_ASIAPnLRisk" xfId="245"/>
    <cellStyle name="_Asia Jun Data_LEOU Map Jun_ASIAPnLRisk_06_0131B" xfId="246"/>
    <cellStyle name="_Asia Jun Data_LEOU Map Jun_ASIAPnLRisk_NEW VERSION_PPL" xfId="247"/>
    <cellStyle name="_Asia Jun Data_LEOU Map Jun_Credit Sales" xfId="248"/>
    <cellStyle name="_Asia Jun Data_LEOU Map Jun_SUMMARY" xfId="249"/>
    <cellStyle name="_Asia Jun Data_Summary " xfId="250"/>
    <cellStyle name="_Asia Jun Data_TOK Credit Hybrids SR Template June 2007_Final" xfId="251"/>
    <cellStyle name="_Asia Mar Data" xfId="252"/>
    <cellStyle name="_Asia Mar Data_2005_PRF breakdown_Asia Credit Market" xfId="253"/>
    <cellStyle name="_Asia Mar Data_21 Dec CM Daily" xfId="254"/>
    <cellStyle name="_Asia Mar Data_ASIA SUMMARY-CONSOL2" xfId="255"/>
    <cellStyle name="_Asia Mar Data_ASIAPnLRisk" xfId="256"/>
    <cellStyle name="_Asia Mar Data_ASIAPnLRisk_06_0131B" xfId="257"/>
    <cellStyle name="_Asia Mar Data_ASIAPnLRisk_NEW VERSION_PPL" xfId="258"/>
    <cellStyle name="_Asia Mar Data_AXJ_May05 as of BD3" xfId="259"/>
    <cellStyle name="_Asia Mar Data_AXJ_May05 as of BD3_2005_PRF breakdown_Asia Credit Market" xfId="260"/>
    <cellStyle name="_Asia Mar Data_AXJ_May05 as of BD3_21 Dec CM Daily" xfId="261"/>
    <cellStyle name="_Asia Mar Data_AXJ_May05 as of BD3_ASIA SUMMARY-CONSOL2" xfId="262"/>
    <cellStyle name="_Asia Mar Data_AXJ_May05 as of BD3_ASIAPnLRisk" xfId="263"/>
    <cellStyle name="_Asia Mar Data_AXJ_May05 as of BD3_ASIAPnLRisk_06_0131B" xfId="264"/>
    <cellStyle name="_Asia Mar Data_AXJ_May05 as of BD3_ASIAPnLRisk_NEW VERSION_PPL" xfId="265"/>
    <cellStyle name="_Asia Mar Data_AXJ_May05 as of BD3_Credit Sales" xfId="266"/>
    <cellStyle name="_Asia Mar Data_AXJ_May05 as of BD3_SUMMARY" xfId="267"/>
    <cellStyle name="_Asia Mar Data_Credit Sales" xfId="268"/>
    <cellStyle name="_Asia Mar Data_SUMMARY" xfId="269"/>
    <cellStyle name="_Asia Markets Flash Feb'05" xfId="270"/>
    <cellStyle name="_Asia May Data" xfId="271"/>
    <cellStyle name="_Asia May Data_2009 budget balance sheet &amp; capital v3" xfId="272"/>
    <cellStyle name="_Asia May Data_Americas Emerging Markets Plan 08 Template v1.17" xfId="273"/>
    <cellStyle name="_Asia May Data_Asia Credit Hybrids" xfId="274"/>
    <cellStyle name="_Asia May Data_Asia Credit Hybrids V2 SR Template march 2007_revised" xfId="275"/>
    <cellStyle name="_Asia May Data_ASIA CRedit Markets V 2" xfId="276"/>
    <cellStyle name="_Asia May Data_ASIAPnLRisk_05_0831" xfId="277"/>
    <cellStyle name="_Asia May Data_Asis credit Markets SR Template march 2007_ACM" xfId="278"/>
    <cellStyle name="_Asia May Data_BS" xfId="279"/>
    <cellStyle name="_Asia May Data_BS compliance" xfId="280"/>
    <cellStyle name="_Asia May Data_Credit Sales" xfId="281"/>
    <cellStyle name="_Asia May Data_Credit Sales_2005_PRF breakdown_Asia Credit Market" xfId="282"/>
    <cellStyle name="_Asia May Data_Credit Sales_21 Dec CM Daily" xfId="283"/>
    <cellStyle name="_Asia May Data_Credit Sales_ASIA SUMMARY-CONSOL2" xfId="284"/>
    <cellStyle name="_Asia May Data_Credit Sales_ASIAPnLRisk" xfId="285"/>
    <cellStyle name="_Asia May Data_Credit Sales_ASIAPnLRisk_06_0131B" xfId="286"/>
    <cellStyle name="_Asia May Data_Credit Sales_ASIAPnLRisk_NEW VERSION_PPL" xfId="287"/>
    <cellStyle name="_Asia May Data_Credit Sales_SUMMARY" xfId="288"/>
    <cellStyle name="_Asia May Data_Don-Marie 9-26-07 v6(CM)" xfId="289"/>
    <cellStyle name="_Asia May Data_EMEA EM BD2 Forecast V2" xfId="290"/>
    <cellStyle name="_Asia May Data_EMEA EM BD2 Forecast V3" xfId="291"/>
    <cellStyle name="_Asia May Data_ENTRY SHEET" xfId="292"/>
    <cellStyle name="_Asia May Data_Final Revenues Sep" xfId="293"/>
    <cellStyle name="_Asia May Data_GEM P&amp;L ACTUAL COB 31 August 07" xfId="294"/>
    <cellStyle name="_Asia May Data_HC Tracking Feb 07BIUSHI-elee" xfId="295"/>
    <cellStyle name="_Asia May Data_LEOU Map Jun" xfId="296"/>
    <cellStyle name="_Asia May Data_LEOU Map Jun_2005_PRF breakdown_Asia Credit Market" xfId="297"/>
    <cellStyle name="_Asia May Data_LEOU Map Jun_21 Dec CM Daily" xfId="298"/>
    <cellStyle name="_Asia May Data_LEOU Map Jun_ASIA SUMMARY-CONSOL2" xfId="299"/>
    <cellStyle name="_Asia May Data_LEOU Map Jun_ASIAPnLRisk" xfId="300"/>
    <cellStyle name="_Asia May Data_LEOU Map Jun_ASIAPnLRisk_06_0131B" xfId="301"/>
    <cellStyle name="_Asia May Data_LEOU Map Jun_ASIAPnLRisk_NEW VERSION_PPL" xfId="302"/>
    <cellStyle name="_Asia May Data_LEOU Map Jun_Credit Sales" xfId="303"/>
    <cellStyle name="_Asia May Data_LEOU Map Jun_SUMMARY" xfId="304"/>
    <cellStyle name="_Asia May Data_Summary " xfId="305"/>
    <cellStyle name="_Asia May Data_TOK Credit Hybrids SR Template June 2007_Final" xfId="306"/>
    <cellStyle name="_Asia Oct Data" xfId="307"/>
    <cellStyle name="_Asia Oct Data_Asia Credit Hybrids" xfId="308"/>
    <cellStyle name="_Asia Oct Data_Asia Credit Hybrids V2 SR Template march 2007_revised" xfId="309"/>
    <cellStyle name="_Asia Oct Data_ASIA CRedit Markets V 2" xfId="310"/>
    <cellStyle name="_Asia Oct Data_Asis credit Markets SR Template march 2007_ACM" xfId="311"/>
    <cellStyle name="_Asia Oct Data_Credit Sales" xfId="312"/>
    <cellStyle name="_Asia Oct Data_Restricted_PPL_28Jun" xfId="313"/>
    <cellStyle name="_Asia Oct Data_Restricted_PrdRpt_12 Jun" xfId="314"/>
    <cellStyle name="_Asia Oct Data_Sheet1" xfId="315"/>
    <cellStyle name="_Asia Oct Data_TOK Credit Hybrids SR Template June 2007_Final" xfId="316"/>
    <cellStyle name="_Asia Rates" xfId="317"/>
    <cellStyle name="_ASIA SUMMARY-CONSOL2" xfId="318"/>
    <cellStyle name="_ASIA-Equities Shares to NY" xfId="319"/>
    <cellStyle name="_AsiaIB_CLIENT_Jul_05" xfId="320"/>
    <cellStyle name="_ASIAPnLRisk" xfId="321"/>
    <cellStyle name="_ASIAPnLRisk_05_0228C" xfId="322"/>
    <cellStyle name="_ASIAPnLRisk_05_0829" xfId="323"/>
    <cellStyle name="_ASIAPnLRisk_05_0831" xfId="324"/>
    <cellStyle name="_ASIAPnLRisk_05_1230F" xfId="325"/>
    <cellStyle name="_ASIAPnLRisk_06_0131B" xfId="326"/>
    <cellStyle name="_ASIAPnLRisk_06_0405" xfId="327"/>
    <cellStyle name="_ASIAPnLRisk_NEW VERSION_PPL" xfId="328"/>
    <cellStyle name="_AsiaQ1Review-Dimon 503_Formatted" xfId="329"/>
    <cellStyle name="_Asis credit Markets SR Template march 2007_ACM" xfId="330"/>
    <cellStyle name="_Aspen Financial Update 3-8-07" xfId="331"/>
    <cellStyle name="_Average IB Loans - 2007 thru Nov 30" xfId="332"/>
    <cellStyle name="_AWM - DN" xfId="333"/>
    <cellStyle name="_AXJ IBC M&amp;A" xfId="334"/>
    <cellStyle name="_AXJ_May05 as of BD3" xfId="335"/>
    <cellStyle name="_AXJ_May05 as of BD3_2005_PRF breakdown_Asia Credit Market" xfId="336"/>
    <cellStyle name="_AXJ_May05 as of BD3_21 Dec CM Daily" xfId="337"/>
    <cellStyle name="_AXJ_May05 as of BD3_ASIA SUMMARY-CONSOL2" xfId="338"/>
    <cellStyle name="_AXJ_May05 as of BD3_ASIAPnLRisk" xfId="339"/>
    <cellStyle name="_AXJ_May05 as of BD3_ASIAPnLRisk_06_0131B" xfId="340"/>
    <cellStyle name="_AXJ_May05 as of BD3_ASIAPnLRisk_NEW VERSION_PPL" xfId="341"/>
    <cellStyle name="_AXJ_May05 as of BD3_Credit Sales" xfId="342"/>
    <cellStyle name="_AXJ_May05 as of BD3_SUMMARY" xfId="343"/>
    <cellStyle name="_Balance Sheet and RWA" xfId="344"/>
    <cellStyle name="_Basel I &amp; II RWA Forecast - 02-12 v1" xfId="345"/>
    <cellStyle name="_BD1" xfId="346"/>
    <cellStyle name="_BD9_O&amp;R_Template_Submissions" xfId="347"/>
    <cellStyle name="_BD9_O&amp;R_Template_Submissions_FY Forecast Tracker 9.25.08 v3" xfId="348"/>
    <cellStyle name="_BD9_O&amp;R_Template_Submissions_IB Fcst Variance 1-23-09" xfId="349"/>
    <cellStyle name="_BD9_O&amp;R_Template_Submissions_IB Mgmt Fcst 1-23-09" xfId="350"/>
    <cellStyle name="_BD9_O&amp;R_Template_Submissions_NI Schedule 10.24.08 v2" xfId="351"/>
    <cellStyle name="_BD9_O&amp;R_Template_Submissions_NI Schedule 11.26.08 (MGMT) v3" xfId="352"/>
    <cellStyle name="_BD9_O&amp;R_Template_Submissions_One time Itemsv3" xfId="353"/>
    <cellStyle name="_BD9_O&amp;R_Template_Submissions_Supplemental Sheets 5.20.09" xfId="354"/>
    <cellStyle name="_BD9_O&amp;R_Template_Submissions_Tracker 2Q  5.12.08" xfId="355"/>
    <cellStyle name="_BD9_O&amp;R_Template_Submissions_Tracker 2Q  5.15.08" xfId="356"/>
    <cellStyle name="_Bond Book - 9.30.2008" xfId="357"/>
    <cellStyle name="_Book1" xfId="358"/>
    <cellStyle name="_Book4" xfId="359"/>
    <cellStyle name="_Breakdown SAA" xfId="360"/>
    <cellStyle name="_Breakdown SAA_A" xfId="361"/>
    <cellStyle name="_BS" xfId="362"/>
    <cellStyle name="_BS 2" xfId="363"/>
    <cellStyle name="_BS 2_A" xfId="364"/>
    <cellStyle name="_BS compliance" xfId="365"/>
    <cellStyle name="_Cancun Budget Presentation PPT Excel Sheets" xfId="366"/>
    <cellStyle name="_Capital NII &amp; Brok" xfId="367"/>
    <cellStyle name="_Capital Ratio Detail page" xfId="368"/>
    <cellStyle name="_Cash CDO &amp; AI" xfId="369"/>
    <cellStyle name="_Cash CDO &amp; AI_2005_PRF breakdown_Asia Credit Market" xfId="370"/>
    <cellStyle name="_Cash CDO &amp; AI_21 Dec CM Daily" xfId="371"/>
    <cellStyle name="_Cash CDO &amp; AI_ASIA SUMMARY-CONSOL2" xfId="372"/>
    <cellStyle name="_Cash CDO &amp; AI_ASIAPnLRisk" xfId="373"/>
    <cellStyle name="_Cash CDO &amp; AI_ASIAPnLRisk_06_0131B" xfId="374"/>
    <cellStyle name="_Cash CDO &amp; AI_ASIAPnLRisk_NEW VERSION_PPL" xfId="375"/>
    <cellStyle name="_Cash CDO &amp; AI_Credit Sales" xfId="376"/>
    <cellStyle name="_Cash CDO &amp; AI_Data" xfId="377"/>
    <cellStyle name="_Cash CDO &amp; AI_SUMMARY" xfId="378"/>
    <cellStyle name="_Cashflow Projection for Ares ELIS_Request to JPMorgan Chase 2004-0802" xfId="379"/>
    <cellStyle name="_Cashflows" xfId="380"/>
    <cellStyle name="_Cashflows_A" xfId="381"/>
    <cellStyle name="_China" xfId="382"/>
    <cellStyle name="_Chrysler v.2" xfId="383"/>
    <cellStyle name="_CIO Entry" xfId="384"/>
    <cellStyle name="_CIO Mgmt" xfId="385"/>
    <cellStyle name="_Comma" xfId="386"/>
    <cellStyle name="_Comma_~1134290" xfId="387"/>
    <cellStyle name="_Comma_~3036172" xfId="388"/>
    <cellStyle name="_Comma_~7516164" xfId="389"/>
    <cellStyle name="_Comma_~9342525" xfId="390"/>
    <cellStyle name="_Comma_1 - Pizzi spread rec schedule" xfId="391"/>
    <cellStyle name="_Comma_2007 Budget Scenarios v2" xfId="392"/>
    <cellStyle name="_Comma_2008 Headcount Plan" xfId="393"/>
    <cellStyle name="_Comma_Appendix B" xfId="394"/>
    <cellStyle name="_Comma_Aspen Financial Update 3-8-07" xfId="395"/>
    <cellStyle name="_Comma_AutoPrice2000" xfId="396"/>
    <cellStyle name="_Comma_Book1" xfId="397"/>
    <cellStyle name="_Comma_Book4" xfId="398"/>
    <cellStyle name="_Comma_Cancun Budget Presentation PPT Excel Sheets" xfId="399"/>
    <cellStyle name="_Comma_Company Operating Model v24" xfId="400"/>
    <cellStyle name="_Comma_Covenant compliance 11-18-07 v3" xfId="401"/>
    <cellStyle name="_Comma_Covenant compliance 11-19-07 v2" xfId="402"/>
    <cellStyle name="_Comma_Earth holco capital structure" xfId="403"/>
    <cellStyle name="_Comma_Enterprise V10.1 budget input" xfId="404"/>
    <cellStyle name="_Comma_Latest Exposure Data" xfId="405"/>
    <cellStyle name="_Comma_Natural Account vs AMTD v2" xfId="406"/>
    <cellStyle name="_Comma_Q107 Company Estimate 3-29-07" xfId="407"/>
    <cellStyle name="_Comma_Q107 Company Estimate 3-8-07" xfId="408"/>
    <cellStyle name="_Comma_Q207 Forecast" xfId="409"/>
    <cellStyle name="_Comma_Q407 Consolidating Estimate" xfId="410"/>
    <cellStyle name="_Comma_Segment" xfId="411"/>
    <cellStyle name="_Comma_Spread Walk NEW_Budget ENT" xfId="412"/>
    <cellStyle name="_Comma_Valuation Materials_v6" xfId="413"/>
    <cellStyle name="_Commentary" xfId="414"/>
    <cellStyle name="_Company Operating Model v24" xfId="415"/>
    <cellStyle name="_comparison Apr 07" xfId="416"/>
    <cellStyle name="_Consol PL Summary" xfId="417"/>
    <cellStyle name="_Consol PL Summary 26 May" xfId="418"/>
    <cellStyle name="_Consol PL Summary-Dec(Jan10)" xfId="419"/>
    <cellStyle name="_Consol prod and clients" xfId="420"/>
    <cellStyle name="_Copy of Project America Cash flows v59 xls SLF v 8 (2)" xfId="421"/>
    <cellStyle name="_Corp IC Page for Q1 Outlook v2" xfId="422"/>
    <cellStyle name="_Corp List - Oct 04" xfId="423"/>
    <cellStyle name="_Corp List - Oct 04_2009 budget balance sheet &amp; capital v3" xfId="424"/>
    <cellStyle name="_Corp List - Oct 04_Americas Emerging Markets Plan 08 Template v1.17" xfId="425"/>
    <cellStyle name="_Corp List - Oct 04_ASIAPnLRisk_05_0831" xfId="426"/>
    <cellStyle name="_Corp List - Oct 04_ASIAPnLRisk_05_1230F" xfId="427"/>
    <cellStyle name="_Corp List - Oct 04_ASIAPnLRisk_06_0405" xfId="428"/>
    <cellStyle name="_Corp List - Oct 04_BS" xfId="429"/>
    <cellStyle name="_Corp List - Oct 04_BS compliance" xfId="430"/>
    <cellStyle name="_Corp List - Oct 04_Credit Sales" xfId="431"/>
    <cellStyle name="_Corp List - Oct 04_Don-Marie 9-26-07 v6(CM)" xfId="432"/>
    <cellStyle name="_Corp List - Oct 04_Edsparr's historical" xfId="433"/>
    <cellStyle name="_Corp List - Oct 04_EMEA EM BD2 Forecast V2" xfId="434"/>
    <cellStyle name="_Corp List - Oct 04_EMEA EM BD2 Forecast V3" xfId="435"/>
    <cellStyle name="_Corp List - Oct 04_ENTRY SHEET" xfId="436"/>
    <cellStyle name="_Corp List - Oct 04_GEM P&amp;L ACTUAL COB 31 August 07" xfId="437"/>
    <cellStyle name="_Corp List - Oct 04_HC Tracking Feb 07BIUSHI-elee" xfId="438"/>
    <cellStyle name="_Corp List - Oct 04_MTM Figures" xfId="439"/>
    <cellStyle name="_Corp List - Oct 04_PnL_Split_Apr06" xfId="440"/>
    <cellStyle name="_Corp List - Oct 04_PnL_Split_Jan19" xfId="441"/>
    <cellStyle name="_Corp List - Oct 04_PnL_Split_Jun 02" xfId="442"/>
    <cellStyle name="_Corp List - Oct 04_PnL_Split_Jun 30_Final" xfId="443"/>
    <cellStyle name="_Corp List - Oct 04_PnL_Split_Mar06 - v2" xfId="444"/>
    <cellStyle name="_Corp List - Oct 04_PnL_Split_Mar15 - v2" xfId="445"/>
    <cellStyle name="_Corp List - Oct 04_PnL_Split_Mar16 - v2" xfId="446"/>
    <cellStyle name="_Corp List - Oct 04_PnL_Split_May16" xfId="447"/>
    <cellStyle name="_Corp List - Oct 04_PnL_Split_May24" xfId="448"/>
    <cellStyle name="_Corp List - Oct 04_PnL_Split_May26" xfId="449"/>
    <cellStyle name="_Corp List - Oct 04_PnL_Split_May30" xfId="450"/>
    <cellStyle name="_Corp List - Oct 04_Restricted_PPL_28Jun" xfId="451"/>
    <cellStyle name="_Corp List - Oct 04_Sheet1" xfId="452"/>
    <cellStyle name="_Corp List - Oct 04_Summary " xfId="453"/>
    <cellStyle name="_Corp List - Sep 04" xfId="454"/>
    <cellStyle name="_Corp List - Sep 04_2009 budget balance sheet &amp; capital v3" xfId="455"/>
    <cellStyle name="_Corp List - Sep 04_Americas Emerging Markets Plan 08 Template v1.17" xfId="456"/>
    <cellStyle name="_Corp List - Sep 04_ASIAPnLRisk_05_0831" xfId="457"/>
    <cellStyle name="_Corp List - Sep 04_ASIAPnLRisk_05_1230F" xfId="458"/>
    <cellStyle name="_Corp List - Sep 04_ASIAPnLRisk_06_0405" xfId="459"/>
    <cellStyle name="_Corp List - Sep 04_BS" xfId="460"/>
    <cellStyle name="_Corp List - Sep 04_BS compliance" xfId="461"/>
    <cellStyle name="_Corp List - Sep 04_Cash CDO &amp; AI" xfId="462"/>
    <cellStyle name="_Corp List - Sep 04_Cash CDO &amp; AI_2005_PRF breakdown_Asia Credit Market" xfId="463"/>
    <cellStyle name="_Corp List - Sep 04_Cash CDO &amp; AI_21 Dec CM Daily" xfId="464"/>
    <cellStyle name="_Corp List - Sep 04_Cash CDO &amp; AI_ASIA SUMMARY-CONSOL2" xfId="465"/>
    <cellStyle name="_Corp List - Sep 04_Cash CDO &amp; AI_ASIAPnLRisk" xfId="466"/>
    <cellStyle name="_Corp List - Sep 04_Cash CDO &amp; AI_ASIAPnLRisk_06_0131B" xfId="467"/>
    <cellStyle name="_Corp List - Sep 04_Cash CDO &amp; AI_ASIAPnLRisk_NEW VERSION_PPL" xfId="468"/>
    <cellStyle name="_Corp List - Sep 04_Cash CDO &amp; AI_Credit Sales" xfId="469"/>
    <cellStyle name="_Corp List - Sep 04_Cash CDO &amp; AI_Data" xfId="470"/>
    <cellStyle name="_Corp List - Sep 04_Cash CDO &amp; AI_SUMMARY" xfId="471"/>
    <cellStyle name="_Corp List - Sep 04_Credit Sales" xfId="472"/>
    <cellStyle name="_Corp List - Sep 04_Don-Marie 9-26-07 v6(CM)" xfId="473"/>
    <cellStyle name="_Corp List - Sep 04_Edsparr's historical" xfId="474"/>
    <cellStyle name="_Corp List - Sep 04_EMEA EM BD2 Forecast V2" xfId="475"/>
    <cellStyle name="_Corp List - Sep 04_EMEA EM BD2 Forecast V3" xfId="476"/>
    <cellStyle name="_Corp List - Sep 04_ENTRY SHEET" xfId="477"/>
    <cellStyle name="_Corp List - Sep 04_GEM P&amp;L ACTUAL COB 31 August 07" xfId="478"/>
    <cellStyle name="_Corp List - Sep 04_HC Tracking Feb 07BIUSHI-elee" xfId="479"/>
    <cellStyle name="_Corp List - Sep 04_MTM Figures" xfId="480"/>
    <cellStyle name="_Corp List - Sep 04_PnL_Split_Apr06" xfId="481"/>
    <cellStyle name="_Corp List - Sep 04_PnL_Split_Jan19" xfId="482"/>
    <cellStyle name="_Corp List - Sep 04_PnL_Split_Jun 02" xfId="483"/>
    <cellStyle name="_Corp List - Sep 04_PnL_Split_Jun 30_Final" xfId="484"/>
    <cellStyle name="_Corp List - Sep 04_PnL_Split_Mar06 - v2" xfId="485"/>
    <cellStyle name="_Corp List - Sep 04_PnL_Split_Mar15 - v2" xfId="486"/>
    <cellStyle name="_Corp List - Sep 04_PnL_Split_Mar16 - v2" xfId="487"/>
    <cellStyle name="_Corp List - Sep 04_PnL_Split_May16" xfId="488"/>
    <cellStyle name="_Corp List - Sep 04_PnL_Split_May24" xfId="489"/>
    <cellStyle name="_Corp List - Sep 04_PnL_Split_May26" xfId="490"/>
    <cellStyle name="_Corp List - Sep 04_PnL_Split_May30" xfId="491"/>
    <cellStyle name="_Corp List - Sep 04_Restricted_PPL_28Jun" xfId="492"/>
    <cellStyle name="_Corp List - Sep 04_Sheet1" xfId="493"/>
    <cellStyle name="_Corp List - Sep 04_SSG" xfId="494"/>
    <cellStyle name="_Corp List - Sep 04_SSG_2005_PRF breakdown_Asia Credit Market" xfId="495"/>
    <cellStyle name="_Corp List - Sep 04_SSG_21 Dec CM Daily" xfId="496"/>
    <cellStyle name="_Corp List - Sep 04_SSG_ASIA SUMMARY-CONSOL2" xfId="497"/>
    <cellStyle name="_Corp List - Sep 04_SSG_ASIAPnLRisk" xfId="498"/>
    <cellStyle name="_Corp List - Sep 04_SSG_ASIAPnLRisk_06_0131B" xfId="499"/>
    <cellStyle name="_Corp List - Sep 04_SSG_ASIAPnLRisk_NEW VERSION_PPL" xfId="500"/>
    <cellStyle name="_Corp List - Sep 04_SSG_Credit Sales" xfId="501"/>
    <cellStyle name="_Corp List - Sep 04_SSG_Data" xfId="502"/>
    <cellStyle name="_Corp List - Sep 04_SSG_SUMMARY" xfId="503"/>
    <cellStyle name="_Corp List - Sep 04_Summary " xfId="504"/>
    <cellStyle name="_CORPORATE" xfId="505"/>
    <cellStyle name="_Covenant compliance 11-18-07 v3" xfId="506"/>
    <cellStyle name="_Covenant compliance 11-19-07 v2" xfId="507"/>
    <cellStyle name="_cover page" xfId="508"/>
    <cellStyle name="_cover page_Book1" xfId="509"/>
    <cellStyle name="_cover page_File 1 - 2008 &amp; 2009 MYF - Board Pre-read View 7.24.08" xfId="510"/>
    <cellStyle name="_cover page_Supplemental Sheets 5.20.09" xfId="511"/>
    <cellStyle name="_Cr Exotics" xfId="512"/>
    <cellStyle name="_Cr Exotics_Data" xfId="513"/>
    <cellStyle name="_Cr Exotics_Summary" xfId="514"/>
    <cellStyle name="_Credit Costs 5.12.08tracker" xfId="515"/>
    <cellStyle name="_Credit Costs Slides - April EMR" xfId="516"/>
    <cellStyle name="_Credit Markets February Control Meeting" xfId="517"/>
    <cellStyle name="_Credit Markets October Control meeting" xfId="518"/>
    <cellStyle name="_Credit Metrics Slide - April" xfId="519"/>
    <cellStyle name="_Credit Sales" xfId="520"/>
    <cellStyle name="_CREDIT SUMM" xfId="521"/>
    <cellStyle name="_CREDIT SUMM_2005_PRF breakdown_Asia Credit Market" xfId="522"/>
    <cellStyle name="_CREDIT SUMM_21 Dec CM Daily" xfId="523"/>
    <cellStyle name="_CREDIT SUMM_ASIA SUMMARY-CONSOL2" xfId="524"/>
    <cellStyle name="_CREDIT SUMM_ASIAPnLRisk" xfId="525"/>
    <cellStyle name="_CREDIT SUMM_ASIAPnLRisk_06_0131B" xfId="526"/>
    <cellStyle name="_CREDIT SUMM_ASIAPnLRisk_NEW VERSION_PPL" xfId="527"/>
    <cellStyle name="_CREDIT SUMM_Credit Sales" xfId="528"/>
    <cellStyle name="_CREDIT SUMM_Data" xfId="529"/>
    <cellStyle name="_CREDIT SUMM_SUMMARY" xfId="530"/>
    <cellStyle name="_CREGS 2006 Budget Review 11.28.05" xfId="531"/>
    <cellStyle name="_CT&amp;O Deck for Jamie Review  20 Nov FINAL v2" xfId="532"/>
    <cellStyle name="_CT&amp;O Deck for Jamie Review  20 Nov FINAL v2_Book1" xfId="533"/>
    <cellStyle name="_CT&amp;O Deck for Jamie Review  20 Nov FINAL v2_File 1 - 2008 &amp; 2009 MYF - Board Pre-read View 7.24.08" xfId="534"/>
    <cellStyle name="_CT&amp;O Deck for Jamie Review  20 Nov FINAL v2_Supplemental Sheets 5.20.09" xfId="535"/>
    <cellStyle name="_CT&amp;o Deck for Jamie Review ~ 20 Nov FINAL" xfId="536"/>
    <cellStyle name="_CT&amp;o Deck for Jamie Review ~ 20 Nov FINAL_Book1" xfId="537"/>
    <cellStyle name="_CT&amp;o Deck for Jamie Review ~ 20 Nov FINAL_File 1 - 2008 &amp; 2009 MYF - Board Pre-read View 7.24.08" xfId="538"/>
    <cellStyle name="_CT&amp;o Deck for Jamie Review ~ 20 Nov FINAL_Supplemental Sheets 5.20.09" xfId="539"/>
    <cellStyle name="_CT&amp;O Oct BD2_ExecSummary v2 (with aspirational added)" xfId="540"/>
    <cellStyle name="_CT&amp;O Oct BD2_ExecSummary v2 (with aspirational added)_Book1" xfId="541"/>
    <cellStyle name="_CT&amp;O Oct BD2_ExecSummary v2 (with aspirational added)_File 1 - 2008 &amp; 2009 MYF - Board Pre-read View 7.24.08" xfId="542"/>
    <cellStyle name="_CT&amp;O Oct BD2_ExecSummary v2 (with aspirational added)_Supplemental Sheets 5.20.09" xfId="543"/>
    <cellStyle name="_CT&amp;O Oct BD8_ExecSummary (with aspirational added)_V3" xfId="544"/>
    <cellStyle name="_CT&amp;O Oct BD8_ExecSummary (with aspirational added)_V3_Book1" xfId="545"/>
    <cellStyle name="_CT&amp;O Oct BD8_ExecSummary (with aspirational added)_V3_File 1 - 2008 &amp; 2009 MYF - Board Pre-read View 7.24.08" xfId="546"/>
    <cellStyle name="_CT&amp;O Oct BD8_ExecSummary (with aspirational added)_V3_Supplemental Sheets 5.20.09" xfId="547"/>
    <cellStyle name="_Currency" xfId="548"/>
    <cellStyle name="_Currency_~1134290" xfId="549"/>
    <cellStyle name="_Currency_~3036172" xfId="550"/>
    <cellStyle name="_Currency_~7516164" xfId="551"/>
    <cellStyle name="_Currency_~9342525" xfId="552"/>
    <cellStyle name="_Currency_1 - Pizzi spread rec schedule" xfId="553"/>
    <cellStyle name="_Currency_2007 Budget Scenarios v2" xfId="554"/>
    <cellStyle name="_Currency_2008 Headcount Plan" xfId="555"/>
    <cellStyle name="_Currency_Appendix B" xfId="556"/>
    <cellStyle name="_Currency_Aspen Financial Update 3-8-07" xfId="557"/>
    <cellStyle name="_Currency_AutoPrice2000" xfId="558"/>
    <cellStyle name="_Currency_Book1" xfId="559"/>
    <cellStyle name="_Currency_Book4" xfId="560"/>
    <cellStyle name="_Currency_Cancun Budget Presentation PPT Excel Sheets" xfId="561"/>
    <cellStyle name="_Currency_Company Operating Model v24" xfId="562"/>
    <cellStyle name="_Currency_Covenant compliance 11-18-07 v3" xfId="563"/>
    <cellStyle name="_Currency_Covenant compliance 11-19-07 v2" xfId="564"/>
    <cellStyle name="_Currency_Earth holco capital structure" xfId="565"/>
    <cellStyle name="_Currency_Enterprise V10.1 budget input" xfId="566"/>
    <cellStyle name="_Currency_Latest Exposure Data" xfId="567"/>
    <cellStyle name="_Currency_Natural Account vs AMTD v2" xfId="568"/>
    <cellStyle name="_Currency_Q107 Company Estimate 3-29-07" xfId="569"/>
    <cellStyle name="_Currency_Q107 Company Estimate 3-8-07" xfId="570"/>
    <cellStyle name="_Currency_Q207 Forecast" xfId="571"/>
    <cellStyle name="_Currency_Q407 Consolidating Estimate" xfId="572"/>
    <cellStyle name="_Currency_Segment" xfId="573"/>
    <cellStyle name="_Currency_Spread Walk NEW_Budget ENT" xfId="574"/>
    <cellStyle name="_Currency_Valuation Materials_v2" xfId="575"/>
    <cellStyle name="_Currency_Valuation Materials_v6" xfId="576"/>
    <cellStyle name="_CurrencySpace" xfId="577"/>
    <cellStyle name="_CurrencySpace_~1134290" xfId="578"/>
    <cellStyle name="_CurrencySpace_~3036172" xfId="579"/>
    <cellStyle name="_CurrencySpace_~7516164" xfId="580"/>
    <cellStyle name="_CurrencySpace_~9342525" xfId="581"/>
    <cellStyle name="_CurrencySpace_1 - Pizzi spread rec schedule" xfId="582"/>
    <cellStyle name="_CurrencySpace_2007 Budget Scenarios v2" xfId="583"/>
    <cellStyle name="_CurrencySpace_2008 Headcount Plan" xfId="584"/>
    <cellStyle name="_CurrencySpace_Appendix B" xfId="585"/>
    <cellStyle name="_CurrencySpace_Aspen Financial Update 3-8-07" xfId="586"/>
    <cellStyle name="_CurrencySpace_AutoPrice2000" xfId="587"/>
    <cellStyle name="_CurrencySpace_Book1" xfId="588"/>
    <cellStyle name="_CurrencySpace_Book4" xfId="589"/>
    <cellStyle name="_CurrencySpace_Cancun Budget Presentation PPT Excel Sheets" xfId="590"/>
    <cellStyle name="_CurrencySpace_Company Operating Model v24" xfId="591"/>
    <cellStyle name="_CurrencySpace_Covenant compliance 11-18-07 v3" xfId="592"/>
    <cellStyle name="_CurrencySpace_Covenant compliance 11-19-07 v2" xfId="593"/>
    <cellStyle name="_CurrencySpace_Earth holco capital structure" xfId="594"/>
    <cellStyle name="_CurrencySpace_Enterprise V10.1 budget input" xfId="595"/>
    <cellStyle name="_CurrencySpace_Latest Exposure Data" xfId="596"/>
    <cellStyle name="_CurrencySpace_Natural Account vs AMTD v2" xfId="597"/>
    <cellStyle name="_CurrencySpace_Q107 Company Estimate 3-29-07" xfId="598"/>
    <cellStyle name="_CurrencySpace_Q107 Company Estimate 3-8-07" xfId="599"/>
    <cellStyle name="_CurrencySpace_Q207 Forecast" xfId="600"/>
    <cellStyle name="_CurrencySpace_Q407 Consolidating Estimate" xfId="601"/>
    <cellStyle name="_CurrencySpace_Segment" xfId="602"/>
    <cellStyle name="_CurrencySpace_Spread Walk NEW_Budget ENT" xfId="603"/>
    <cellStyle name="_CurrencySpace_Valuation Materials_v2" xfId="604"/>
    <cellStyle name="_CurrencySpace_Valuation Materials_v6" xfId="605"/>
    <cellStyle name="_cut2" xfId="606"/>
    <cellStyle name="_cut2_A" xfId="607"/>
    <cellStyle name="_CVA DVA Explain_Apr 09_0511" xfId="608"/>
    <cellStyle name="_CVA DVA Explain_May 09_2" xfId="609"/>
    <cellStyle name="_CVA_DVA Explain_2" xfId="610"/>
    <cellStyle name="_Daily" xfId="611"/>
    <cellStyle name="_Daily PL" xfId="612"/>
    <cellStyle name="_Data" xfId="613"/>
    <cellStyle name="_DataMTD" xfId="614"/>
    <cellStyle name="_DataYTD" xfId="615"/>
    <cellStyle name="_Defaulted Derivs (EMR) - 0210" xfId="616"/>
    <cellStyle name="_Defaulted Derivs Rec - 013110 (Cristal P&amp;L drops)" xfId="617"/>
    <cellStyle name="_Defaulted Derivs Rec - 013110 (Cristal P&amp;L drops)_Defaulted Derivs Rec - 022810 (Cristal vs GL PnL rec) BD3" xfId="618"/>
    <cellStyle name="_Defaulted Derivs Rec - 022810 (Cristal vs GL PnL rec) BD3" xfId="619"/>
    <cellStyle name="_Details from CMR Final - Sep 06" xfId="620"/>
    <cellStyle name="_Disc Agency ARMs" xfId="621"/>
    <cellStyle name="_Disc Agency ARMs_A" xfId="622"/>
    <cellStyle name="_DM Scorecard Metrics February 06 - 0331" xfId="623"/>
    <cellStyle name="_DM Weekly Scorecard Metrics -041406 v3" xfId="624"/>
    <cellStyle name="_Don-Marie 9-26-07 v6(CM)" xfId="625"/>
    <cellStyle name="_DPS" xfId="626"/>
    <cellStyle name="_DRAFT_AWM_IM_March_TECH_EMR" xfId="627"/>
    <cellStyle name="_DRAFT_AWM_IM_March_TECH_EMR_A" xfId="628"/>
    <cellStyle name="_Earnings Slide - LLA v1 to be updated for 3Q forecast" xfId="629"/>
    <cellStyle name="_Earth holco capital structure" xfId="630"/>
    <cellStyle name="_EdFin Est Balance Sheet TEMPLATE 08&amp;09 rev0605" xfId="631"/>
    <cellStyle name="_Edsparr - June 07_Flash" xfId="632"/>
    <cellStyle name="_Edsparr's historical" xfId="633"/>
    <cellStyle name="_EMEA EM BD2 Forecast V2" xfId="634"/>
    <cellStyle name="_EMEA EM BD2 Forecast V3" xfId="635"/>
    <cellStyle name="_EMEA Emerging Market Plan 08 Templatev1.17" xfId="636"/>
    <cellStyle name="_EMR - Monthly Estimation IMP Grid August 06 YTD" xfId="637"/>
    <cellStyle name="_EMR MAR06 CTO Summary" xfId="638"/>
    <cellStyle name="_EMR MAR06 CTO Summary v2" xfId="639"/>
    <cellStyle name="_EMR MAR06 ST&amp;O Summary" xfId="640"/>
    <cellStyle name="_EMR-Mar Investment Productivity" xfId="641"/>
    <cellStyle name="_Energy~Softs" xfId="642"/>
    <cellStyle name="_Energy-Softs and Index" xfId="643"/>
    <cellStyle name="_Enterprise V10.1 budget input" xfId="644"/>
    <cellStyle name="_Equities Cash" xfId="645"/>
    <cellStyle name="_Equities_S&amp;G and Investments_RevAssumptionR2" xfId="646"/>
    <cellStyle name="_EqutiesInfoSheet_11.03.05" xfId="647"/>
    <cellStyle name="_EqutiesInfoSheet_11.03.05_HC Tracking Feb 07BIUSHI-elee" xfId="648"/>
    <cellStyle name="_ETrade Model (Updated February 12, 2008) v.4" xfId="649"/>
    <cellStyle name="_Euro" xfId="650"/>
    <cellStyle name="_Ex-Japan Rates HC_April'07" xfId="651"/>
    <cellStyle name="_Exotics" xfId="652"/>
    <cellStyle name="_Exotics Pyramid" xfId="653"/>
    <cellStyle name="_FCASTAUM (Revenue Forecast)" xfId="654"/>
    <cellStyle name="_Feb Month Investment Productivity" xfId="655"/>
    <cellStyle name="_FEGL&amp;PSGL_Jul05" xfId="656"/>
    <cellStyle name="_Final" xfId="657"/>
    <cellStyle name="_Final '07 Bottoms Up" xfId="658"/>
    <cellStyle name="_Final Revenues Sep" xfId="659"/>
    <cellStyle name="_Final_A" xfId="660"/>
    <cellStyle name="_For FO" xfId="661"/>
    <cellStyle name="_Forecast 3Q_8_05_08" xfId="662"/>
    <cellStyle name="_Format Example" xfId="663"/>
    <cellStyle name="_Frank B 11-7-06 Draft (pages from 10-23 allocs roundtable)" xfId="664"/>
    <cellStyle name="_FSA OCt 06.final" xfId="665"/>
    <cellStyle name="_Functional model Danny V4" xfId="666"/>
    <cellStyle name="_Functional PnL 06 Budget Summary LS v7 (Proposed new L2)" xfId="667"/>
    <cellStyle name="_FunctionalpnlSlides_Michelle(old)" xfId="668"/>
    <cellStyle name="_FX- FXO Aug Flash pending numbers v0.02" xfId="669"/>
    <cellStyle name="_FY Forecast Tracker 9.25.08 v3" xfId="670"/>
    <cellStyle name="_GCCG EMR control pages - Apr 07" xfId="671"/>
    <cellStyle name="_GCCG templates" xfId="672"/>
    <cellStyle name="_GEM P&amp;L ACTUAL COB 31 August 07" xfId="673"/>
    <cellStyle name="_GEM Plan 08- Investment - Productivityv 0.08" xfId="674"/>
    <cellStyle name="_General Services - BD9 Files_JAN_2006" xfId="675"/>
    <cellStyle name="_General Services - BD9 Files_JAN_2006_FY Forecast Tracker 9.25.08 v3" xfId="676"/>
    <cellStyle name="_General Services - BD9 Files_JAN_2006_IB Fcst Variance 1-23-09" xfId="677"/>
    <cellStyle name="_General Services - BD9 Files_JAN_2006_IB Mgmt Fcst 1-23-09" xfId="678"/>
    <cellStyle name="_General Services - BD9 Files_JAN_2006_NI Schedule 10.24.08 v2" xfId="679"/>
    <cellStyle name="_General Services - BD9 Files_JAN_2006_NI Schedule 11.26.08 (MGMT) v3" xfId="680"/>
    <cellStyle name="_General Services - BD9 Files_JAN_2006_One time Itemsv3" xfId="681"/>
    <cellStyle name="_General Services - BD9 Files_JAN_2006_Supplemental Sheets 5.20.09" xfId="682"/>
    <cellStyle name="_General Services BD2 Estimate-Feb 2006" xfId="683"/>
    <cellStyle name="_General Services BD2 Estimate-Feb 2006_Tracker 2Q  5.12.08" xfId="684"/>
    <cellStyle name="_General Services BD2 Estimate-Feb 2006_Tracker 2Q  5.15.08" xfId="685"/>
    <cellStyle name="_General Servvices - 1Q 2006 Financial Update" xfId="686"/>
    <cellStyle name="_General Servvices - 1Q 2006 Financial Update_Tracker 2Q  5.12.08" xfId="687"/>
    <cellStyle name="_General Servvices - 1Q 2006 Financial Update_Tracker 2Q  5.15.08" xfId="688"/>
    <cellStyle name="_Global Eq First Round Investments 9 21 07" xfId="689"/>
    <cellStyle name="_Global Exotics" xfId="690"/>
    <cellStyle name="_GM Capital Structure" xfId="691"/>
    <cellStyle name="_GM Capital Structure v 2" xfId="692"/>
    <cellStyle name="_GMAC_Chrysler Tracker v.27" xfId="693"/>
    <cellStyle name="_GPG PL" xfId="694"/>
    <cellStyle name="_Graphs F3 and Round 1A 2007 IMI.1" xfId="695"/>
    <cellStyle name="_Gross Loan" xfId="696"/>
    <cellStyle name="_GROSSPL" xfId="697"/>
    <cellStyle name="_GTD" xfId="698"/>
    <cellStyle name="_GTI 2006 Plan_ Supporting Document Waterfalls" xfId="699"/>
    <cellStyle name="_gti depr_amort 121305" xfId="700"/>
    <cellStyle name="_GTI HC FY Forecast Temp" xfId="701"/>
    <cellStyle name="_GTI HC FY Forecast Temp_Book1" xfId="702"/>
    <cellStyle name="_GTI HC FY Forecast Temp_File 1 - 2008 &amp; 2009 MYF - Board Pre-read View 7.24.08" xfId="703"/>
    <cellStyle name="_GTI HC FY Forecast Temp_Supplemental Sheets 5.20.09" xfId="704"/>
    <cellStyle name="_GTI HC FY Forecast Temp_Tracker 2Q  5.12.08" xfId="705"/>
    <cellStyle name="_GTI HC FY Forecast Temp_Tracker 2Q  5.15.08" xfId="706"/>
    <cellStyle name="_GTI tower BD9_Exp_Template2_Submissions" xfId="707"/>
    <cellStyle name="_GTI tower BD9_Exp_Template2_Submissions_FY Forecast Tracker 9.25.08 v3" xfId="708"/>
    <cellStyle name="_GTI tower BD9_Exp_Template2_Submissions_IB Fcst Variance 1-23-09" xfId="709"/>
    <cellStyle name="_GTI tower BD9_Exp_Template2_Submissions_IB Mgmt Fcst 1-23-09" xfId="710"/>
    <cellStyle name="_GTI tower BD9_Exp_Template2_Submissions_NI Schedule 10.24.08 v2" xfId="711"/>
    <cellStyle name="_GTI tower BD9_Exp_Template2_Submissions_NI Schedule 11.26.08 (MGMT) v3" xfId="712"/>
    <cellStyle name="_GTI tower BD9_Exp_Template2_Submissions_One time Itemsv3" xfId="713"/>
    <cellStyle name="_GTI tower BD9_Exp_Template2_Submissions_Supplemental Sheets 5.20.09" xfId="714"/>
    <cellStyle name="_GTI tower BD9_Exp_Template2_Submissions_Tracker 2Q  5.12.08" xfId="715"/>
    <cellStyle name="_GTI tower BD9_Exp_Template2_Submissions_Tracker 2Q  5.15.08" xfId="716"/>
    <cellStyle name="_HC Numbers (2006 Plan) Templates 15 &amp; 16 - 09-15-2005" xfId="717"/>
    <cellStyle name="_HC Numbers (2006 Plan) Templates 15 &amp; 16 - 09-15-2005_Book1" xfId="718"/>
    <cellStyle name="_HC Numbers (2006 Plan) Templates 15 &amp; 16 - 09-15-2005_File 1 - 2008 &amp; 2009 MYF - Board Pre-read View 7.24.08" xfId="719"/>
    <cellStyle name="_HC Numbers (2006 Plan) Templates 15 &amp; 16 - 09-15-2005_Supplemental Sheets 5.20.09" xfId="720"/>
    <cellStyle name="_HC Numbers (2006 Plan) Templates 15 &amp; 16 - 09-15-2005_Tracker 2Q  5.12.08" xfId="721"/>
    <cellStyle name="_HC Numbers (2006 Plan) Templates 15 &amp; 16 - 09-15-2005_Tracker 2Q  5.15.08" xfId="722"/>
    <cellStyle name="_HC Tracking Feb 07BIUSHI-elee" xfId="723"/>
    <cellStyle name="_HC Tracking July 07" xfId="724"/>
    <cellStyle name="_Headcount Buildup Zoran" xfId="725"/>
    <cellStyle name="_Headcount Buildup Zoran_FY Forecast Tracker 9.25.08 v3" xfId="726"/>
    <cellStyle name="_Headcount Buildup Zoran_IB Fcst Variance 1-23-09" xfId="727"/>
    <cellStyle name="_Headcount Buildup Zoran_IB Mgmt Fcst 1-23-09" xfId="728"/>
    <cellStyle name="_Headcount Buildup Zoran_NI Schedule 10.24.08 v2" xfId="729"/>
    <cellStyle name="_Headcount Buildup Zoran_NI Schedule 11.26.08 (MGMT) v3" xfId="730"/>
    <cellStyle name="_Headcount Buildup Zoran_One time Itemsv3" xfId="731"/>
    <cellStyle name="_Headcount Buildup Zoran_Supplemental Sheets 5.20.09" xfId="732"/>
    <cellStyle name="_Headcount Buildup Zoran_Tracker 2Q  5.12.08" xfId="733"/>
    <cellStyle name="_Headcount Buildup Zoran_Tracker 2Q  5.15.08" xfId="734"/>
    <cellStyle name="_Heading" xfId="735"/>
    <cellStyle name="_Heading_2009 budget balance sheet &amp; capital v3" xfId="736"/>
    <cellStyle name="_Heading_2009 budget by quarter 3-03-09 1200hrs" xfId="737"/>
    <cellStyle name="_Heading_BS" xfId="738"/>
    <cellStyle name="_Heading_BS compliance" xfId="739"/>
    <cellStyle name="_Heading_Don-Marie 9-26-07 v6(CM)" xfId="740"/>
    <cellStyle name="_Heading_Final Budget Book 3-6" xfId="741"/>
    <cellStyle name="_Heading_IB Headcount Summary" xfId="742"/>
    <cellStyle name="_Heading_IB Headcount Summary 2" xfId="743"/>
    <cellStyle name="_Heading_IB Investments and Productivity" xfId="744"/>
    <cellStyle name="_Heading_management fee calc.071604" xfId="745"/>
    <cellStyle name="_Heading_management fee calc.071604_2007 Headcount" xfId="746"/>
    <cellStyle name="_Heading_management fee calc.071604_Sheet1" xfId="747"/>
    <cellStyle name="_Heading_management fee calc.071604_Stress" xfId="748"/>
    <cellStyle name="_Heading_management fee calc.071604_Summary" xfId="749"/>
    <cellStyle name="_Heading_Nov28pf" xfId="750"/>
    <cellStyle name="_Heading_prestemp" xfId="751"/>
    <cellStyle name="_Heading_prestemp_2007 Headcount" xfId="752"/>
    <cellStyle name="_Heading_prestemp_Sheet1" xfId="753"/>
    <cellStyle name="_Heading_prestemp_Stress" xfId="754"/>
    <cellStyle name="_Heading_prestemp_Summary" xfId="755"/>
    <cellStyle name="_Heading_Round 1 Summary FINAL 28 Sep" xfId="756"/>
    <cellStyle name="_Heading_Round 2 Adj Budget Book v2" xfId="757"/>
    <cellStyle name="_Heading_Sheet1" xfId="758"/>
    <cellStyle name="_Heading_Valuation Materials_v6" xfId="759"/>
    <cellStyle name="_HG DCM Financials" xfId="760"/>
    <cellStyle name="_Hierarchy" xfId="761"/>
    <cellStyle name="_Hierarchy Map" xfId="762"/>
    <cellStyle name="_Hierarchy Map_HC Tracking Feb 07BIUSHI-elee" xfId="763"/>
    <cellStyle name="_Highlight" xfId="764"/>
    <cellStyle name="_historical" xfId="765"/>
    <cellStyle name="_historical_2005_PRF breakdown_Asia Credit Market" xfId="766"/>
    <cellStyle name="_historical_21 Dec CM Daily" xfId="767"/>
    <cellStyle name="_historical_ASIA SUMMARY-CONSOL2" xfId="768"/>
    <cellStyle name="_historical_ASIAPnLRisk" xfId="769"/>
    <cellStyle name="_historical_ASIAPnLRisk_06_0131B" xfId="770"/>
    <cellStyle name="_historical_ASIAPnLRisk_NEW VERSION_PPL" xfId="771"/>
    <cellStyle name="_historical_Credit Sales" xfId="772"/>
    <cellStyle name="_historical_Data" xfId="773"/>
    <cellStyle name="_historical_SUMMARY" xfId="774"/>
    <cellStyle name="_HJK_KOR_Plan 2006_2" xfId="775"/>
    <cellStyle name="_HK - FX Budget" xfId="776"/>
    <cellStyle name="_HK-PRC" xfId="777"/>
    <cellStyle name="_HK-PRC_2005_PRF breakdown_Asia Credit Market" xfId="778"/>
    <cellStyle name="_HK-PRC_21 Dec CM Daily" xfId="779"/>
    <cellStyle name="_HK-PRC_ASIA SUMMARY-CONSOL2" xfId="780"/>
    <cellStyle name="_HK-PRC_ASIAPnLRisk" xfId="781"/>
    <cellStyle name="_HK-PRC_ASIAPnLRisk_06_0131B" xfId="782"/>
    <cellStyle name="_HK-PRC_ASIAPnLRisk_NEW VERSION_PPL" xfId="783"/>
    <cellStyle name="_HK-PRC_Credit Sales" xfId="784"/>
    <cellStyle name="_HK-PRC_Data" xfId="785"/>
    <cellStyle name="_HK-PRC_SUMMARY" xfId="786"/>
    <cellStyle name="_HPP Check Round 2" xfId="787"/>
    <cellStyle name="_HTM JPMC Leverage Lending and Allowance coverage Mar EMR (Pre - July 07 breakout) v1" xfId="788"/>
    <cellStyle name="_hybrids cv plan" xfId="789"/>
    <cellStyle name="_IB Fcst Variance 1-23-09" xfId="790"/>
    <cellStyle name="_IB Investment Schedule-Pass 0 - 012006 (version 1)" xfId="791"/>
    <cellStyle name="_IB LBO-related ALRC - Feb data 100% Agency 73 mult 14.5 leq" xfId="792"/>
    <cellStyle name="_IB Mgmt Fcst 1-23-09" xfId="793"/>
    <cellStyle name="_IB NPA  03 31 2009 as of 4-8-09 (AB Backup)" xfId="794"/>
    <cellStyle name="_IB Operations Invoices_Oct06" xfId="795"/>
    <cellStyle name="_IB Operations Invoices_Sep 06" xfId="796"/>
    <cellStyle name="_IB Ops Invoices_July 2006 FINAL MIS" xfId="797"/>
    <cellStyle name="_IB Ops June Invoices FINAL unlinked" xfId="798"/>
    <cellStyle name="_iCTO metrics" xfId="799"/>
    <cellStyle name="_iCTO metrics_A" xfId="800"/>
    <cellStyle name="_iCTO metrics_FY Forecast Tracker 9.25.08 v3" xfId="801"/>
    <cellStyle name="_iCTO metrics_IB Fcst Variance 1-23-09" xfId="802"/>
    <cellStyle name="_iCTO metrics_IB Mgmt Fcst 1-23-09" xfId="803"/>
    <cellStyle name="_iCTO metrics_NI Schedule 10.24.08 v2" xfId="804"/>
    <cellStyle name="_iCTO metrics_NI Schedule 11.26.08 (MGMT) v3" xfId="805"/>
    <cellStyle name="_iCTO metrics_One time Itemsv3" xfId="806"/>
    <cellStyle name="_iCTO metrics_Supplemental Sheets 5.20.09" xfId="807"/>
    <cellStyle name="_iCTO_Metrics_WIP" xfId="808"/>
    <cellStyle name="_iCTO_Metrics_WIP_FY Forecast Tracker 9.25.08 v3" xfId="809"/>
    <cellStyle name="_iCTO_Metrics_WIP_IB Fcst Variance 1-23-09" xfId="810"/>
    <cellStyle name="_iCTO_Metrics_WIP_IB Mgmt Fcst 1-23-09" xfId="811"/>
    <cellStyle name="_iCTO_Metrics_WIP_NI Schedule 10.24.08 v2" xfId="812"/>
    <cellStyle name="_iCTO_Metrics_WIP_NI Schedule 11.26.08 (MGMT) v3" xfId="813"/>
    <cellStyle name="_iCTO_Metrics_WIP_One time Itemsv3" xfId="814"/>
    <cellStyle name="_iCTO_Metrics_WIP_Supplemental Sheets 5.20.09" xfId="815"/>
    <cellStyle name="_iCTO_Metrics_WIP_Tracker 2Q  5.12.08" xfId="816"/>
    <cellStyle name="_iCTO_Metrics_WIP_Tracker 2Q  5.15.08" xfId="817"/>
    <cellStyle name="_IMI 2006 Budget Deck.FINAL" xfId="818"/>
    <cellStyle name="_IMI EMR Report. March 2007" xfId="819"/>
    <cellStyle name="_IMI F1 Review Flows Pages Apr07" xfId="820"/>
    <cellStyle name="_IMI F1.  Excel backing files.final.with additional F1 adj center topsides" xfId="821"/>
    <cellStyle name="_IMI MYF Headcounts" xfId="822"/>
    <cellStyle name="_IMI Round 1A and F3 Presentation.5" xfId="823"/>
    <cellStyle name="_Index Hedge GL Split" xfId="824"/>
    <cellStyle name="_Input" xfId="825"/>
    <cellStyle name="_Input_A" xfId="826"/>
    <cellStyle name="_INT DEALLIST" xfId="827"/>
    <cellStyle name="_International Summary Report.October 2006" xfId="828"/>
    <cellStyle name="_INVESTORS " xfId="829"/>
    <cellStyle name="_INVESTORS _1" xfId="830"/>
    <cellStyle name="_INVESTORS _2005_PRF breakdown_Asia Credit Market" xfId="831"/>
    <cellStyle name="_INVESTORS _21 Dec CM Daily" xfId="832"/>
    <cellStyle name="_INVESTORS _ASIA SUMMARY-CONSOL2" xfId="833"/>
    <cellStyle name="_INVESTORS _ASIAPnLRisk" xfId="834"/>
    <cellStyle name="_INVESTORS _ASIAPnLRisk_06_0131B" xfId="835"/>
    <cellStyle name="_INVESTORS _ASIAPnLRisk_NEW VERSION_PPL" xfId="836"/>
    <cellStyle name="_INVESTORS _Cash CDO &amp; AI" xfId="837"/>
    <cellStyle name="_INVESTORS _Cash CDO &amp; AI_2005_PRF breakdown_Asia Credit Market" xfId="838"/>
    <cellStyle name="_INVESTORS _Cash CDO &amp; AI_21 Dec CM Daily" xfId="839"/>
    <cellStyle name="_INVESTORS _Cash CDO &amp; AI_ASIA SUMMARY-CONSOL2" xfId="840"/>
    <cellStyle name="_INVESTORS _Cash CDO &amp; AI_ASIAPnLRisk" xfId="841"/>
    <cellStyle name="_INVESTORS _Cash CDO &amp; AI_ASIAPnLRisk_06_0131B" xfId="842"/>
    <cellStyle name="_INVESTORS _Cash CDO &amp; AI_ASIAPnLRisk_NEW VERSION_PPL" xfId="843"/>
    <cellStyle name="_INVESTORS _Cash CDO &amp; AI_Credit Sales" xfId="844"/>
    <cellStyle name="_INVESTORS _Cash CDO &amp; AI_Data" xfId="845"/>
    <cellStyle name="_INVESTORS _Cash CDO &amp; AI_SUMMARY" xfId="846"/>
    <cellStyle name="_INVESTORS _CORPORATE" xfId="847"/>
    <cellStyle name="_INVESTORS _Credit Sales" xfId="848"/>
    <cellStyle name="_INVESTORS _CREDIT SUMM" xfId="849"/>
    <cellStyle name="_INVESTORS _CREDIT SUMM_2005_PRF breakdown_Asia Credit Market" xfId="850"/>
    <cellStyle name="_INVESTORS _CREDIT SUMM_21 Dec CM Daily" xfId="851"/>
    <cellStyle name="_INVESTORS _CREDIT SUMM_ASIA SUMMARY-CONSOL2" xfId="852"/>
    <cellStyle name="_INVESTORS _CREDIT SUMM_ASIAPnLRisk" xfId="853"/>
    <cellStyle name="_INVESTORS _CREDIT SUMM_ASIAPnLRisk_06_0131B" xfId="854"/>
    <cellStyle name="_INVESTORS _CREDIT SUMM_ASIAPnLRisk_NEW VERSION_PPL" xfId="855"/>
    <cellStyle name="_INVESTORS _CREDIT SUMM_Credit Sales" xfId="856"/>
    <cellStyle name="_INVESTORS _CREDIT SUMM_Data" xfId="857"/>
    <cellStyle name="_INVESTORS _CREDIT SUMM_SUMMARY" xfId="858"/>
    <cellStyle name="_INVESTORS _Data" xfId="859"/>
    <cellStyle name="_INVESTORS _HK-PRC" xfId="860"/>
    <cellStyle name="_INVESTORS _HK-PRC_2005_PRF breakdown_Asia Credit Market" xfId="861"/>
    <cellStyle name="_INVESTORS _HK-PRC_21 Dec CM Daily" xfId="862"/>
    <cellStyle name="_INVESTORS _HK-PRC_ASIA SUMMARY-CONSOL2" xfId="863"/>
    <cellStyle name="_INVESTORS _HK-PRC_ASIAPnLRisk" xfId="864"/>
    <cellStyle name="_INVESTORS _HK-PRC_ASIAPnLRisk_06_0131B" xfId="865"/>
    <cellStyle name="_INVESTORS _HK-PRC_ASIAPnLRisk_NEW VERSION_PPL" xfId="866"/>
    <cellStyle name="_INVESTORS _HK-PRC_Credit Sales" xfId="867"/>
    <cellStyle name="_INVESTORS _HK-PRC_Data" xfId="868"/>
    <cellStyle name="_INVESTORS _HK-PRC_SUMMARY" xfId="869"/>
    <cellStyle name="_INVESTORS _INT DEALLIST" xfId="870"/>
    <cellStyle name="_INVESTORS _INVESTORS " xfId="871"/>
    <cellStyle name="_INVESTORS _Recon tracking" xfId="872"/>
    <cellStyle name="_INVESTORS _SGP" xfId="873"/>
    <cellStyle name="_INVESTORS _SGP_2005_PRF breakdown_Asia Credit Market" xfId="874"/>
    <cellStyle name="_INVESTORS _SGP_21 Dec CM Daily" xfId="875"/>
    <cellStyle name="_INVESTORS _SGP_ASIA SUMMARY-CONSOL2" xfId="876"/>
    <cellStyle name="_INVESTORS _SGP_ASIAPnLRisk" xfId="877"/>
    <cellStyle name="_INVESTORS _SGP_ASIAPnLRisk_06_0131B" xfId="878"/>
    <cellStyle name="_INVESTORS _SGP_ASIAPnLRisk_NEW VERSION_PPL" xfId="879"/>
    <cellStyle name="_INVESTORS _SGP_Credit Sales" xfId="880"/>
    <cellStyle name="_INVESTORS _SGP_Data" xfId="881"/>
    <cellStyle name="_INVESTORS _SGP_SUMMARY" xfId="882"/>
    <cellStyle name="_INVESTORS _SSG" xfId="883"/>
    <cellStyle name="_INVESTORS _SSG_2005_PRF breakdown_Asia Credit Market" xfId="884"/>
    <cellStyle name="_INVESTORS _SSG_21 Dec CM Daily" xfId="885"/>
    <cellStyle name="_INVESTORS _SSG_ASIA SUMMARY-CONSOL2" xfId="886"/>
    <cellStyle name="_INVESTORS _SSG_ASIAPnLRisk" xfId="887"/>
    <cellStyle name="_INVESTORS _SSG_ASIAPnLRisk_06_0131B" xfId="888"/>
    <cellStyle name="_INVESTORS _SSG_ASIAPnLRisk_NEW VERSION_PPL" xfId="889"/>
    <cellStyle name="_INVESTORS _SSG_Credit Sales" xfId="890"/>
    <cellStyle name="_INVESTORS _SSG_Data" xfId="891"/>
    <cellStyle name="_INVESTORS _SSG_SUMMARY" xfId="892"/>
    <cellStyle name="_INVESTORS _Staff Mapping" xfId="893"/>
    <cellStyle name="_INVESTORS _SUMMARY" xfId="894"/>
    <cellStyle name="_IR Slide Format - 4-11-09 (FV)" xfId="895"/>
    <cellStyle name="_IR Slide Format - 4-8-09" xfId="896"/>
    <cellStyle name="_Jan Month Investment Productivity" xfId="897"/>
    <cellStyle name="_Japan IBC M&amp;A" xfId="898"/>
    <cellStyle name="_JPMC GTI volume comparisons - SEPTEMBER" xfId="899"/>
    <cellStyle name="_June 06 Act FPnl Database v15" xfId="900"/>
    <cellStyle name="_KH Expense Pack - Jan 05" xfId="901"/>
    <cellStyle name="_Latest Exposure Data" xfId="902"/>
    <cellStyle name="_Line Map" xfId="903"/>
    <cellStyle name="_Line Map_HC Tracking Feb 07BIUSHI-elee" xfId="904"/>
    <cellStyle name="_Liquid Markets and Rates Exotics July 2005 Control meeting" xfId="905"/>
    <cellStyle name="_Loan Volume Trend thru Dec 09" xfId="906"/>
    <cellStyle name="_Loan Volume Trend thru Mar 09 v1" xfId="907"/>
    <cellStyle name="_Loans Final Macro Oct" xfId="908"/>
    <cellStyle name="_Loans Macro Summary Jan'09 ME" xfId="909"/>
    <cellStyle name="_LOB Template" xfId="910"/>
    <cellStyle name="_LOB Template_A" xfId="911"/>
    <cellStyle name="_London FX_Detail" xfId="912"/>
    <cellStyle name="_MAC VIE Matrix 121305" xfId="913"/>
    <cellStyle name="_MAC VIE Matrix Dec 05_final" xfId="914"/>
    <cellStyle name="_Macro Launch" xfId="915"/>
    <cellStyle name="_Manager Wise P&amp;L Apr05" xfId="916"/>
    <cellStyle name="_Manual Input" xfId="917"/>
    <cellStyle name="_Mar 06 Onwing Attributions v1" xfId="918"/>
    <cellStyle name="_Mar ME adj" xfId="919"/>
    <cellStyle name="_Market Risk EMR" xfId="920"/>
    <cellStyle name="_Markets Revenue Nov" xfId="921"/>
    <cellStyle name="_Markets Revenue Run Rate1" xfId="922"/>
    <cellStyle name="_May 06 Onwing Attributionv2" xfId="923"/>
    <cellStyle name="_May Invoices-unlinked" xfId="924"/>
    <cellStyle name="_MEMO FX OPTION SALES CREDIT" xfId="925"/>
    <cellStyle name="_MO one-pager" xfId="926"/>
    <cellStyle name="_MO one-pager_1" xfId="927"/>
    <cellStyle name="_MO PRF Recon Jan2004 Japan 100204" xfId="928"/>
    <cellStyle name="_Mockup1024" xfId="929"/>
    <cellStyle name="_Mockup1024 (version 1)" xfId="930"/>
    <cellStyle name="_Month-end Pending Date 02-08 v3" xfId="931"/>
    <cellStyle name="_Mortgage Business Review 04.2005" xfId="932"/>
    <cellStyle name="_Mortgage Holdings Review 02.2005" xfId="933"/>
    <cellStyle name="_Multiple" xfId="934"/>
    <cellStyle name="_Multiple_~1134290" xfId="935"/>
    <cellStyle name="_Multiple_~3036172" xfId="936"/>
    <cellStyle name="_Multiple_~7516164" xfId="937"/>
    <cellStyle name="_Multiple_~9342525" xfId="938"/>
    <cellStyle name="_Multiple_1 - Pizzi spread rec schedule" xfId="939"/>
    <cellStyle name="_Multiple_2007 Budget Scenarios v2" xfId="940"/>
    <cellStyle name="_Multiple_2008 Headcount Plan" xfId="941"/>
    <cellStyle name="_Multiple_Appendix B" xfId="942"/>
    <cellStyle name="_Multiple_Aspen Financial Update 3-8-07" xfId="943"/>
    <cellStyle name="_Multiple_AutoPrice2000" xfId="944"/>
    <cellStyle name="_Multiple_Book1" xfId="945"/>
    <cellStyle name="_Multiple_Book4" xfId="946"/>
    <cellStyle name="_Multiple_Cancun Budget Presentation PPT Excel Sheets" xfId="947"/>
    <cellStyle name="_Multiple_Company Operating Model v24" xfId="948"/>
    <cellStyle name="_Multiple_Covenant compliance 11-18-07 v3" xfId="949"/>
    <cellStyle name="_Multiple_Covenant compliance 11-19-07 v2" xfId="950"/>
    <cellStyle name="_Multiple_Earth holco capital structure" xfId="951"/>
    <cellStyle name="_Multiple_Enterprise V10.1 budget input" xfId="952"/>
    <cellStyle name="_Multiple_Latest Exposure Data" xfId="953"/>
    <cellStyle name="_Multiple_Natural Account vs AMTD v2" xfId="954"/>
    <cellStyle name="_Multiple_Q107 Company Estimate 3-29-07" xfId="955"/>
    <cellStyle name="_Multiple_Q107 Company Estimate 3-8-07" xfId="956"/>
    <cellStyle name="_Multiple_Q207 Forecast" xfId="957"/>
    <cellStyle name="_Multiple_Q407 Consolidating Estimate" xfId="958"/>
    <cellStyle name="_Multiple_Segment" xfId="959"/>
    <cellStyle name="_Multiple_Spread Walk NEW_Budget ENT" xfId="960"/>
    <cellStyle name="_Multiple_Valuation Materials_v2" xfId="961"/>
    <cellStyle name="_Multiple_Valuation Materials_v6" xfId="962"/>
    <cellStyle name="_MultipleSpace" xfId="963"/>
    <cellStyle name="_MultipleSpace_~1134290" xfId="964"/>
    <cellStyle name="_MultipleSpace_~3036172" xfId="965"/>
    <cellStyle name="_MultipleSpace_~7516164" xfId="966"/>
    <cellStyle name="_MultipleSpace_~9342525" xfId="967"/>
    <cellStyle name="_MultipleSpace_1 - Pizzi spread rec schedule" xfId="968"/>
    <cellStyle name="_MultipleSpace_2007 Budget Scenarios v2" xfId="969"/>
    <cellStyle name="_MultipleSpace_2008 Headcount Plan" xfId="970"/>
    <cellStyle name="_MultipleSpace_Appendix B" xfId="971"/>
    <cellStyle name="_MultipleSpace_Aspen Financial Update 3-8-07" xfId="972"/>
    <cellStyle name="_MultipleSpace_AutoPrice2000" xfId="973"/>
    <cellStyle name="_MultipleSpace_Book1" xfId="974"/>
    <cellStyle name="_MultipleSpace_Book4" xfId="975"/>
    <cellStyle name="_MultipleSpace_Cancun Budget Presentation PPT Excel Sheets" xfId="976"/>
    <cellStyle name="_MultipleSpace_Company Operating Model v24" xfId="977"/>
    <cellStyle name="_MultipleSpace_Covenant compliance 11-18-07 v3" xfId="978"/>
    <cellStyle name="_MultipleSpace_Covenant compliance 11-19-07 v2" xfId="979"/>
    <cellStyle name="_MultipleSpace_Earth holco capital structure" xfId="980"/>
    <cellStyle name="_MultipleSpace_Enterprise V10.1 budget input" xfId="981"/>
    <cellStyle name="_MultipleSpace_Latest Exposure Data" xfId="982"/>
    <cellStyle name="_MultipleSpace_Natural Account vs AMTD v2" xfId="983"/>
    <cellStyle name="_MultipleSpace_Q107 Company Estimate 3-29-07" xfId="984"/>
    <cellStyle name="_MultipleSpace_Q107 Company Estimate 3-8-07" xfId="985"/>
    <cellStyle name="_MultipleSpace_Q207 Forecast" xfId="986"/>
    <cellStyle name="_MultipleSpace_Q407 Consolidating Estimate" xfId="987"/>
    <cellStyle name="_MultipleSpace_Segment" xfId="988"/>
    <cellStyle name="_MultipleSpace_Spread Walk NEW_Budget ENT" xfId="989"/>
    <cellStyle name="_MultipleSpace_Valuation Materials_v2" xfId="990"/>
    <cellStyle name="_MultipleSpace_Valuation Materials_v6" xfId="991"/>
    <cellStyle name="_NA Credit Exotics P&amp;L Dec 05" xfId="992"/>
    <cellStyle name="_NA Struct Credit P&amp;L Feb 06" xfId="993"/>
    <cellStyle name="_NA Struct Credit P&amp;L Jan 06" xfId="994"/>
    <cellStyle name="_NA TRR" xfId="995"/>
    <cellStyle name="_NA TRR_A" xfId="996"/>
    <cellStyle name="_NACT MAC Delivrables 0306" xfId="997"/>
    <cellStyle name="_NARS Control Package August 2005 v2" xfId="998"/>
    <cellStyle name="_Natural Account vs AMTD v2" xfId="999"/>
    <cellStyle name="_NETPL" xfId="1000"/>
    <cellStyle name="_NewFormatP&amp;L" xfId="1001"/>
    <cellStyle name="_NI Schedule 10.24.08 v2" xfId="1002"/>
    <cellStyle name="_NI Schedule 11.26.08 (MGMT) v3" xfId="1003"/>
    <cellStyle name="_NII Estimate - Oct" xfId="1004"/>
    <cellStyle name="_Nov 04" xfId="1005"/>
    <cellStyle name="_NPA Summary 3-31 (4-10 updates)" xfId="1006"/>
    <cellStyle name="_NPA Summary 3-31 v3" xfId="1007"/>
    <cellStyle name="_NPLSv2" xfId="1008"/>
    <cellStyle name="_oct2005.followups" xfId="1009"/>
    <cellStyle name="_One time Itemsv3" xfId="1010"/>
    <cellStyle name="_Online Index GL Split" xfId="1011"/>
    <cellStyle name="_Outstanding" xfId="1012"/>
    <cellStyle name="_Outstanding Revenue Tracking Dec 04" xfId="1013"/>
    <cellStyle name="_Outstanding Revenue Tracking Dec 04_2005_PRF breakdown_Asia Credit Market" xfId="1014"/>
    <cellStyle name="_Outstanding Revenue Tracking Dec 04_21 Dec CM Daily" xfId="1015"/>
    <cellStyle name="_Outstanding Revenue Tracking Dec 04_ASIA SUMMARY-CONSOL2" xfId="1016"/>
    <cellStyle name="_Outstanding Revenue Tracking Dec 04_ASIAPnLRisk" xfId="1017"/>
    <cellStyle name="_Outstanding Revenue Tracking Dec 04_ASIAPnLRisk_06_0131B" xfId="1018"/>
    <cellStyle name="_Outstanding Revenue Tracking Dec 04_ASIAPnLRisk_NEW VERSION_PPL" xfId="1019"/>
    <cellStyle name="_Outstanding Revenue Tracking Dec 04_Credit Sales" xfId="1020"/>
    <cellStyle name="_Outstanding Revenue Tracking Dec 04_Data" xfId="1021"/>
    <cellStyle name="_Outstanding Revenue Tracking Dec 04_SUMMARY" xfId="1022"/>
    <cellStyle name="_Outstanding_2005_PRF breakdown_Asia Credit Market" xfId="1023"/>
    <cellStyle name="_Outstanding_21 Dec CM Daily" xfId="1024"/>
    <cellStyle name="_Outstanding_ASIA SUMMARY-CONSOL2" xfId="1025"/>
    <cellStyle name="_Outstanding_ASIAPnLRisk" xfId="1026"/>
    <cellStyle name="_Outstanding_ASIAPnLRisk_06_0131B" xfId="1027"/>
    <cellStyle name="_Outstanding_ASIAPnLRisk_NEW VERSION_PPL" xfId="1028"/>
    <cellStyle name="_Outstanding_Credit Sales" xfId="1029"/>
    <cellStyle name="_Outstanding_Data" xfId="1030"/>
    <cellStyle name="_Outstanding_SUMMARY" xfId="1031"/>
    <cellStyle name="_P 40 EconRiskTrendbyComponent" xfId="1032"/>
    <cellStyle name="_P 40 EconRiskTrendbyComponent_July Estimate 08.04.10" xfId="1033"/>
    <cellStyle name="_P&amp;L by entity" xfId="1034"/>
    <cellStyle name="_P&amp;L(Value)_Round 2" xfId="1035"/>
    <cellStyle name="_P2 IncStat" xfId="1036"/>
    <cellStyle name="_Percent" xfId="1037"/>
    <cellStyle name="_PercentReal" xfId="1038"/>
    <cellStyle name="_PercentSpace" xfId="1039"/>
    <cellStyle name="_Pipeline Tracker" xfId="1040"/>
    <cellStyle name="_PL Macro - Current" xfId="1041"/>
    <cellStyle name="_PL Macro - October final" xfId="1042"/>
    <cellStyle name="_PL Macro - September Temp" xfId="1043"/>
    <cellStyle name="_Plan 2005-C&amp;R" xfId="1044"/>
    <cellStyle name="_Plan Summary 9 24 07v2 (Equities)" xfId="1045"/>
    <cellStyle name="_Plan_2006_HK(1)" xfId="1046"/>
    <cellStyle name="_Plan_2006_Sing(1)" xfId="1047"/>
    <cellStyle name="_portfolio" xfId="1048"/>
    <cellStyle name="_portfolio_Data" xfId="1049"/>
    <cellStyle name="_portfolio_Summary" xfId="1050"/>
    <cellStyle name="_product pricing 081805" xfId="1051"/>
    <cellStyle name="_product pricing 081805_Book1" xfId="1052"/>
    <cellStyle name="_product pricing 081805_File 1 - 2008 &amp; 2009 MYF - Board Pre-read View 7.24.08" xfId="1053"/>
    <cellStyle name="_product pricing 081805_Supplemental Sheets 5.20.09" xfId="1054"/>
    <cellStyle name="_Provision required Oct" xfId="1055"/>
    <cellStyle name="_Q1 2009 IB Credit Costs Q109 (FV)" xfId="1056"/>
    <cellStyle name="_Q1 IC - Tracker Update" xfId="1057"/>
    <cellStyle name="_Q107 Company Estimate 3-29-07" xfId="1058"/>
    <cellStyle name="_Q107 Company Estimate 3-8-07" xfId="1059"/>
    <cellStyle name="_Q2" xfId="1060"/>
    <cellStyle name="_Q207 Forecast" xfId="1061"/>
    <cellStyle name="_Q3 2009 IB Credit Costs Package - Oct 1st v2" xfId="1062"/>
    <cellStyle name="_Q3 VIE Revenue" xfId="1063"/>
    <cellStyle name="_Q4 VIE Revenue" xfId="1064"/>
    <cellStyle name="_Q407 Consolidating Estimate" xfId="1065"/>
    <cellStyle name="_QA" xfId="1066"/>
    <cellStyle name="_QA.investigating" xfId="1067"/>
    <cellStyle name="_Recon" xfId="1068"/>
    <cellStyle name="_Recon tracking" xfId="1069"/>
    <cellStyle name="_Remove SM flag y Jan" xfId="1070"/>
    <cellStyle name="_Report110905V1" xfId="1071"/>
    <cellStyle name="_Report110905V1_FY Forecast Tracker 9.25.08 v3" xfId="1072"/>
    <cellStyle name="_Report110905V1_IB Fcst Variance 1-23-09" xfId="1073"/>
    <cellStyle name="_Report110905V1_IB Mgmt Fcst 1-23-09" xfId="1074"/>
    <cellStyle name="_Report110905V1_NI Schedule 10.24.08 v2" xfId="1075"/>
    <cellStyle name="_Report110905V1_NI Schedule 11.26.08 (MGMT) v3" xfId="1076"/>
    <cellStyle name="_Report110905V1_One time Itemsv3" xfId="1077"/>
    <cellStyle name="_Report110905V1_Supplemental Sheets 5.20.09" xfId="1078"/>
    <cellStyle name="_Report110905V1_Tracker 2Q  5.12.08" xfId="1079"/>
    <cellStyle name="_Report110905V1_Tracker 2Q  5.15.08" xfId="1080"/>
    <cellStyle name="_Reported Net Income walk to adj PTPIC" xfId="1081"/>
    <cellStyle name="_Restricted_PPL_28Jun" xfId="1082"/>
    <cellStyle name="_Restricted_PrdRpt_12 Jun" xfId="1083"/>
    <cellStyle name="_RMBS_ABS Template (Alternative)_4Q08 Waterfall" xfId="1084"/>
    <cellStyle name="_RMBS_ABS_Request" xfId="1085"/>
    <cellStyle name="_Round 1 Summary FINAL 28 Sep" xfId="1086"/>
    <cellStyle name="_Round 2 final with 5 December EARs" xfId="1087"/>
    <cellStyle name="_Round 2 final with 5 December EARs_Book1" xfId="1088"/>
    <cellStyle name="_Round 2 final with 5 December EARs_File 1 - 2008 &amp; 2009 MYF - Board Pre-read View 7.24.08" xfId="1089"/>
    <cellStyle name="_Round 2 final with 5 December EARs_Supplemental Sheets 5.20.09" xfId="1090"/>
    <cellStyle name="_Round 2 final with 5 December EARs_v2" xfId="1091"/>
    <cellStyle name="_Round2ExecSum_and_byLOB" xfId="1092"/>
    <cellStyle name="_RT_AUS_Plan 2006" xfId="1093"/>
    <cellStyle name="_RWA schedule for MAC" xfId="1094"/>
    <cellStyle name="_RWA.credit.2005" xfId="1095"/>
    <cellStyle name="_SAA Agency Floaters" xfId="1096"/>
    <cellStyle name="_SAA Agency Floaters_A" xfId="1097"/>
    <cellStyle name="_SAA Agency IO" xfId="1098"/>
    <cellStyle name="_SAA Agency IO_A" xfId="1099"/>
    <cellStyle name="_SAA CLO" xfId="1100"/>
    <cellStyle name="_SAA CLO_A" xfId="1101"/>
    <cellStyle name="_SALES REVENUE SHARING" xfId="1102"/>
    <cellStyle name="_Sample Model Portfolio 2005-0527" xfId="1103"/>
    <cellStyle name="_Sample Model Portfolio 2005-0527_Data" xfId="1104"/>
    <cellStyle name="_Sample Model Portfolio 2005-0527_Summary" xfId="1105"/>
    <cellStyle name="_schedules for IC Presentation_v4" xfId="1106"/>
    <cellStyle name="_Sec Prod Control Package October 2005" xfId="1107"/>
    <cellStyle name="_Securitized Prod Control Package February 2006" xfId="1108"/>
    <cellStyle name="_Securitized Products KPI Submission - December ME 2005" xfId="1109"/>
    <cellStyle name="_Securitized Products Risk Event Stats 2005" xfId="1110"/>
    <cellStyle name="_Securitized Products Risk Event Stats 2005 - Dec 2005" xfId="1111"/>
    <cellStyle name="_Securitized Products Risk Event Stats 2005 - Nov 2005" xfId="1112"/>
    <cellStyle name="_Securitized Products Risk Event Stats 2006 - April 2006" xfId="1113"/>
    <cellStyle name="_Securitized Products Risk Event Stats 2006 - Feb 2006" xfId="1114"/>
    <cellStyle name="_Securitized Products Risk Event Stats 2006 - Jan 2006" xfId="1115"/>
    <cellStyle name="_Securitized Products Risk Event Stats 2006 - March 2006" xfId="1116"/>
    <cellStyle name="_Securitized Products Risk Event Stats 2006 - May 2006" xfId="1117"/>
    <cellStyle name="_Securitzed Products KPI Submission - April 2006" xfId="1118"/>
    <cellStyle name="_Securitzed Products KPI Submission - February 2006" xfId="1119"/>
    <cellStyle name="_Securitzed Products KPI Submission - January 2006" xfId="1120"/>
    <cellStyle name="_Securitzed Products KPI Submission - March 2006" xfId="1121"/>
    <cellStyle name="_Securitzed Products KPI Submission - May 2006" xfId="1122"/>
    <cellStyle name="_Segment" xfId="1123"/>
    <cellStyle name="_SGP" xfId="1124"/>
    <cellStyle name="_SGP_1" xfId="1125"/>
    <cellStyle name="_SGP_1_2005_PRF breakdown_Asia Credit Market" xfId="1126"/>
    <cellStyle name="_SGP_1_21 Dec CM Daily" xfId="1127"/>
    <cellStyle name="_SGP_1_ASIA SUMMARY-CONSOL2" xfId="1128"/>
    <cellStyle name="_SGP_1_ASIAPnLRisk" xfId="1129"/>
    <cellStyle name="_SGP_1_ASIAPnLRisk_06_0131B" xfId="1130"/>
    <cellStyle name="_SGP_1_ASIAPnLRisk_NEW VERSION_PPL" xfId="1131"/>
    <cellStyle name="_SGP_1_Credit Sales" xfId="1132"/>
    <cellStyle name="_SGP_1_Data" xfId="1133"/>
    <cellStyle name="_SGP_1_SUMMARY" xfId="1134"/>
    <cellStyle name="_SGP_2" xfId="1135"/>
    <cellStyle name="_SGP_2005_PRF breakdown_Asia Credit Market" xfId="1136"/>
    <cellStyle name="_SGP_21 Dec CM Daily" xfId="1137"/>
    <cellStyle name="_SGP_ASIA SUMMARY-CONSOL2" xfId="1138"/>
    <cellStyle name="_SGP_ASIAPnLRisk" xfId="1139"/>
    <cellStyle name="_SGP_ASIAPnLRisk_06_0131B" xfId="1140"/>
    <cellStyle name="_SGP_ASIAPnLRisk_NEW VERSION_PPL" xfId="1141"/>
    <cellStyle name="_SGP_Cash CDO &amp; AI" xfId="1142"/>
    <cellStyle name="_SGP_Cash CDO &amp; AI_2005_PRF breakdown_Asia Credit Market" xfId="1143"/>
    <cellStyle name="_SGP_Cash CDO &amp; AI_21 Dec CM Daily" xfId="1144"/>
    <cellStyle name="_SGP_Cash CDO &amp; AI_ASIA SUMMARY-CONSOL2" xfId="1145"/>
    <cellStyle name="_SGP_Cash CDO &amp; AI_ASIAPnLRisk" xfId="1146"/>
    <cellStyle name="_SGP_Cash CDO &amp; AI_ASIAPnLRisk_06_0131B" xfId="1147"/>
    <cellStyle name="_SGP_Cash CDO &amp; AI_ASIAPnLRisk_NEW VERSION_PPL" xfId="1148"/>
    <cellStyle name="_SGP_Cash CDO &amp; AI_Credit Sales" xfId="1149"/>
    <cellStyle name="_SGP_Cash CDO &amp; AI_Data" xfId="1150"/>
    <cellStyle name="_SGP_Cash CDO &amp; AI_SUMMARY" xfId="1151"/>
    <cellStyle name="_SGP_CORPORATE" xfId="1152"/>
    <cellStyle name="_SGP_Credit Sales" xfId="1153"/>
    <cellStyle name="_SGP_CREDIT SUMM" xfId="1154"/>
    <cellStyle name="_SGP_CREDIT SUMM_2005_PRF breakdown_Asia Credit Market" xfId="1155"/>
    <cellStyle name="_SGP_CREDIT SUMM_21 Dec CM Daily" xfId="1156"/>
    <cellStyle name="_SGP_CREDIT SUMM_ASIA SUMMARY-CONSOL2" xfId="1157"/>
    <cellStyle name="_SGP_CREDIT SUMM_ASIAPnLRisk" xfId="1158"/>
    <cellStyle name="_SGP_CREDIT SUMM_ASIAPnLRisk_06_0131B" xfId="1159"/>
    <cellStyle name="_SGP_CREDIT SUMM_ASIAPnLRisk_NEW VERSION_PPL" xfId="1160"/>
    <cellStyle name="_SGP_CREDIT SUMM_Credit Sales" xfId="1161"/>
    <cellStyle name="_SGP_CREDIT SUMM_Data" xfId="1162"/>
    <cellStyle name="_SGP_CREDIT SUMM_SUMMARY" xfId="1163"/>
    <cellStyle name="_SGP_Data" xfId="1164"/>
    <cellStyle name="_SGP_HK-PRC" xfId="1165"/>
    <cellStyle name="_SGP_HK-PRC_2005_PRF breakdown_Asia Credit Market" xfId="1166"/>
    <cellStyle name="_SGP_HK-PRC_21 Dec CM Daily" xfId="1167"/>
    <cellStyle name="_SGP_HK-PRC_ASIA SUMMARY-CONSOL2" xfId="1168"/>
    <cellStyle name="_SGP_HK-PRC_ASIAPnLRisk" xfId="1169"/>
    <cellStyle name="_SGP_HK-PRC_ASIAPnLRisk_06_0131B" xfId="1170"/>
    <cellStyle name="_SGP_HK-PRC_ASIAPnLRisk_NEW VERSION_PPL" xfId="1171"/>
    <cellStyle name="_SGP_HK-PRC_Credit Sales" xfId="1172"/>
    <cellStyle name="_SGP_HK-PRC_Data" xfId="1173"/>
    <cellStyle name="_SGP_HK-PRC_SUMMARY" xfId="1174"/>
    <cellStyle name="_SGP_INT DEALLIST" xfId="1175"/>
    <cellStyle name="_SGP_INVESTORS " xfId="1176"/>
    <cellStyle name="_SGP_Recon tracking" xfId="1177"/>
    <cellStyle name="_SGP_SGP" xfId="1178"/>
    <cellStyle name="_SGP_SGP_2005_PRF breakdown_Asia Credit Market" xfId="1179"/>
    <cellStyle name="_SGP_SGP_21 Dec CM Daily" xfId="1180"/>
    <cellStyle name="_SGP_SGP_ASIA SUMMARY-CONSOL2" xfId="1181"/>
    <cellStyle name="_SGP_SGP_ASIAPnLRisk" xfId="1182"/>
    <cellStyle name="_SGP_SGP_ASIAPnLRisk_06_0131B" xfId="1183"/>
    <cellStyle name="_SGP_SGP_ASIAPnLRisk_NEW VERSION_PPL" xfId="1184"/>
    <cellStyle name="_SGP_SGP_Credit Sales" xfId="1185"/>
    <cellStyle name="_SGP_SGP_Data" xfId="1186"/>
    <cellStyle name="_SGP_SGP_SUMMARY" xfId="1187"/>
    <cellStyle name="_SGP_SSG" xfId="1188"/>
    <cellStyle name="_SGP_SSG_2005_PRF breakdown_Asia Credit Market" xfId="1189"/>
    <cellStyle name="_SGP_SSG_21 Dec CM Daily" xfId="1190"/>
    <cellStyle name="_SGP_SSG_ASIA SUMMARY-CONSOL2" xfId="1191"/>
    <cellStyle name="_SGP_SSG_ASIAPnLRisk" xfId="1192"/>
    <cellStyle name="_SGP_SSG_ASIAPnLRisk_06_0131B" xfId="1193"/>
    <cellStyle name="_SGP_SSG_ASIAPnLRisk_NEW VERSION_PPL" xfId="1194"/>
    <cellStyle name="_SGP_SSG_Credit Sales" xfId="1195"/>
    <cellStyle name="_SGP_SSG_Data" xfId="1196"/>
    <cellStyle name="_SGP_SSG_SUMMARY" xfId="1197"/>
    <cellStyle name="_SGP_Staff Mapping" xfId="1198"/>
    <cellStyle name="_SGP_SUMMARY" xfId="1199"/>
    <cellStyle name="_Sheet1" xfId="1200"/>
    <cellStyle name="_Sheet1_~5254638" xfId="1201"/>
    <cellStyle name="_Sheet1_1" xfId="1202"/>
    <cellStyle name="_Sheet1_1_Cash IC Reductions 1H09 Expected vs Outlook 5.20.09" xfId="1203"/>
    <cellStyle name="_Sheet1_1_Data" xfId="1204"/>
    <cellStyle name="_Sheet1_1_IB Forecast 05.14.09 BD10 2Q" xfId="1205"/>
    <cellStyle name="_Sheet1_1_Sheet2" xfId="1206"/>
    <cellStyle name="_Sheet1_1_Summary" xfId="1207"/>
    <cellStyle name="_Sheet1_2005_PRF breakdown_Asia Credit Market" xfId="1208"/>
    <cellStyle name="_Sheet1_2008 HC Baseline - Energy" xfId="1209"/>
    <cellStyle name="_Sheet1_21 Dec CM Daily" xfId="1210"/>
    <cellStyle name="_Sheet1_Americas Emerging Markets Plan 08 Template v1.17" xfId="1211"/>
    <cellStyle name="_Sheet1_ASIA Emerging Market Plan 08 Templatev1.1" xfId="1212"/>
    <cellStyle name="_Sheet1_ASIA SUMMARY-CONSOL2" xfId="1213"/>
    <cellStyle name="_Sheet1_ASIAPnLRisk" xfId="1214"/>
    <cellStyle name="_Sheet1_ASIAPnLRisk_06_0131B" xfId="1215"/>
    <cellStyle name="_Sheet1_ASIAPnLRisk_NEW VERSION_PPL" xfId="1216"/>
    <cellStyle name="_Sheet1_Cash CDO &amp; AI" xfId="1217"/>
    <cellStyle name="_Sheet1_Cash CDO &amp; AI_2005_PRF breakdown_Asia Credit Market" xfId="1218"/>
    <cellStyle name="_Sheet1_Cash CDO &amp; AI_21 Dec CM Daily" xfId="1219"/>
    <cellStyle name="_Sheet1_Cash CDO &amp; AI_ASIA SUMMARY-CONSOL2" xfId="1220"/>
    <cellStyle name="_Sheet1_Cash CDO &amp; AI_ASIAPnLRisk" xfId="1221"/>
    <cellStyle name="_Sheet1_Cash CDO &amp; AI_ASIAPnLRisk_06_0131B" xfId="1222"/>
    <cellStyle name="_Sheet1_Cash CDO &amp; AI_ASIAPnLRisk_NEW VERSION_PPL" xfId="1223"/>
    <cellStyle name="_Sheet1_Cash CDO &amp; AI_Credit Sales" xfId="1224"/>
    <cellStyle name="_Sheet1_Cash CDO &amp; AI_Data" xfId="1225"/>
    <cellStyle name="_Sheet1_Cash CDO &amp; AI_SUMMARY" xfId="1226"/>
    <cellStyle name="_Sheet1_Cash IC Reductions 1H09 Expected vs Outlook 5.20.09" xfId="1227"/>
    <cellStyle name="_Sheet1_CORPORATE" xfId="1228"/>
    <cellStyle name="_Sheet1_Credit Sales" xfId="1229"/>
    <cellStyle name="_Sheet1_CREDIT SUMM" xfId="1230"/>
    <cellStyle name="_Sheet1_CREDIT SUMM_2005_PRF breakdown_Asia Credit Market" xfId="1231"/>
    <cellStyle name="_Sheet1_CREDIT SUMM_21 Dec CM Daily" xfId="1232"/>
    <cellStyle name="_Sheet1_CREDIT SUMM_ASIA SUMMARY-CONSOL2" xfId="1233"/>
    <cellStyle name="_Sheet1_CREDIT SUMM_ASIAPnLRisk" xfId="1234"/>
    <cellStyle name="_Sheet1_CREDIT SUMM_ASIAPnLRisk_06_0131B" xfId="1235"/>
    <cellStyle name="_Sheet1_CREDIT SUMM_ASIAPnLRisk_NEW VERSION_PPL" xfId="1236"/>
    <cellStyle name="_Sheet1_CREDIT SUMM_Credit Sales" xfId="1237"/>
    <cellStyle name="_Sheet1_CREDIT SUMM_Data" xfId="1238"/>
    <cellStyle name="_Sheet1_CREDIT SUMM_SUMMARY" xfId="1239"/>
    <cellStyle name="_Sheet1_Data" xfId="1240"/>
    <cellStyle name="_Sheet1_Data_Summary" xfId="1241"/>
    <cellStyle name="_Sheet1_EMEA Emerging Market Plan 08 Templatev1.17" xfId="1242"/>
    <cellStyle name="_Sheet1_Energy~Softs" xfId="1243"/>
    <cellStyle name="_Sheet1_Exotics Pyramid" xfId="1244"/>
    <cellStyle name="_Sheet1_GCCG templates" xfId="1245"/>
    <cellStyle name="_Sheet1_Global Exotics" xfId="1246"/>
    <cellStyle name="_Sheet1_HC Tracking July 07" xfId="1247"/>
    <cellStyle name="_Sheet1_HK-PRC" xfId="1248"/>
    <cellStyle name="_Sheet1_HK-PRC_2005_PRF breakdown_Asia Credit Market" xfId="1249"/>
    <cellStyle name="_Sheet1_HK-PRC_21 Dec CM Daily" xfId="1250"/>
    <cellStyle name="_Sheet1_HK-PRC_ASIA SUMMARY-CONSOL2" xfId="1251"/>
    <cellStyle name="_Sheet1_HK-PRC_ASIAPnLRisk" xfId="1252"/>
    <cellStyle name="_Sheet1_HK-PRC_ASIAPnLRisk_06_0131B" xfId="1253"/>
    <cellStyle name="_Sheet1_HK-PRC_ASIAPnLRisk_NEW VERSION_PPL" xfId="1254"/>
    <cellStyle name="_Sheet1_HK-PRC_Credit Sales" xfId="1255"/>
    <cellStyle name="_Sheet1_HK-PRC_Data" xfId="1256"/>
    <cellStyle name="_Sheet1_HK-PRC_SUMMARY" xfId="1257"/>
    <cellStyle name="_Sheet1_IB Forecast 05.14.09 BD10 2Q" xfId="1258"/>
    <cellStyle name="_Sheet1_INT DEALLIST" xfId="1259"/>
    <cellStyle name="_Sheet1_INVESTORS " xfId="1260"/>
    <cellStyle name="_Sheet1_NewFormatP&amp;L" xfId="1261"/>
    <cellStyle name="_Sheet1_Recon tracking" xfId="1262"/>
    <cellStyle name="_Sheet1_Round 1 Summary FINAL 28 Sep" xfId="1263"/>
    <cellStyle name="_Sheet1_SGP" xfId="1264"/>
    <cellStyle name="_Sheet1_SGP_2005_PRF breakdown_Asia Credit Market" xfId="1265"/>
    <cellStyle name="_Sheet1_SGP_21 Dec CM Daily" xfId="1266"/>
    <cellStyle name="_Sheet1_SGP_ASIA SUMMARY-CONSOL2" xfId="1267"/>
    <cellStyle name="_Sheet1_SGP_ASIAPnLRisk" xfId="1268"/>
    <cellStyle name="_Sheet1_SGP_ASIAPnLRisk_06_0131B" xfId="1269"/>
    <cellStyle name="_Sheet1_SGP_ASIAPnLRisk_NEW VERSION_PPL" xfId="1270"/>
    <cellStyle name="_Sheet1_SGP_Credit Sales" xfId="1271"/>
    <cellStyle name="_Sheet1_SGP_Data" xfId="1272"/>
    <cellStyle name="_Sheet1_SGP_SUMMARY" xfId="1273"/>
    <cellStyle name="_Sheet1_Sheet2" xfId="1274"/>
    <cellStyle name="_Sheet1_SSG" xfId="1275"/>
    <cellStyle name="_Sheet1_SSG_2005_PRF breakdown_Asia Credit Market" xfId="1276"/>
    <cellStyle name="_Sheet1_SSG_21 Dec CM Daily" xfId="1277"/>
    <cellStyle name="_Sheet1_SSG_ASIA SUMMARY-CONSOL2" xfId="1278"/>
    <cellStyle name="_Sheet1_SSG_ASIAPnLRisk" xfId="1279"/>
    <cellStyle name="_Sheet1_SSG_ASIAPnLRisk_06_0131B" xfId="1280"/>
    <cellStyle name="_Sheet1_SSG_ASIAPnLRisk_NEW VERSION_PPL" xfId="1281"/>
    <cellStyle name="_Sheet1_SSG_Credit Sales" xfId="1282"/>
    <cellStyle name="_Sheet1_SSG_Data" xfId="1283"/>
    <cellStyle name="_Sheet1_SSG_SUMMARY" xfId="1284"/>
    <cellStyle name="_Sheet1_Staff Mapping" xfId="1285"/>
    <cellStyle name="_Sheet1_Summary" xfId="1286"/>
    <cellStyle name="_Sheet1_SUMMARY_1" xfId="1287"/>
    <cellStyle name="_Sheet18" xfId="1288"/>
    <cellStyle name="_Sheet2" xfId="1289"/>
    <cellStyle name="_Sheet2_~5254638" xfId="1290"/>
    <cellStyle name="_Sheet2_1" xfId="1291"/>
    <cellStyle name="_Sheet2_2005_PRF breakdown_Asia Credit Market" xfId="1292"/>
    <cellStyle name="_Sheet2_2007 Commodities PassII v10 112106" xfId="1293"/>
    <cellStyle name="_Sheet2_2007 Commodities PassII v8 112006 S&amp;G Inv" xfId="1294"/>
    <cellStyle name="_Sheet2_2007 Commodities Revised v3" xfId="1295"/>
    <cellStyle name="_Sheet2_2007 Currency PassII V10 112006" xfId="1296"/>
    <cellStyle name="_Sheet2_2007 Currency PassII V11 112006 S&amp;G Inv" xfId="1297"/>
    <cellStyle name="_Sheet2_2007 Currency PassII V12 112106" xfId="1298"/>
    <cellStyle name="_Sheet2_2007 Currency Revised v3" xfId="1299"/>
    <cellStyle name="_Sheet2_2008 Budget Templates - 8-28-07" xfId="1300"/>
    <cellStyle name="_Sheet2_2008 Budget Templates 8-30-07" xfId="1301"/>
    <cellStyle name="_Sheet2_2008 Budget Templates 8-30-07 Asia EM" xfId="1302"/>
    <cellStyle name="_Sheet2_2008 HC Baseline - Energy" xfId="1303"/>
    <cellStyle name="_Sheet2_2009 budget balance sheet &amp; capital v3" xfId="1304"/>
    <cellStyle name="_Sheet2_21 Dec CM Daily" xfId="1305"/>
    <cellStyle name="_Sheet2_Americas Emerging Markets Plan 08 Template v1.17" xfId="1306"/>
    <cellStyle name="_Sheet2_ASIA Emerging Market Plan 08 Templatev1.1" xfId="1307"/>
    <cellStyle name="_Sheet2_ASIA SUMMARY-CONSOL2" xfId="1308"/>
    <cellStyle name="_Sheet2_ASIAPnLRisk" xfId="1309"/>
    <cellStyle name="_Sheet2_ASIAPnLRisk_06_0131B" xfId="1310"/>
    <cellStyle name="_Sheet2_ASIAPnLRisk_NEW VERSION_PPL" xfId="1311"/>
    <cellStyle name="_Sheet2_BS" xfId="1312"/>
    <cellStyle name="_Sheet2_BS compliance" xfId="1313"/>
    <cellStyle name="_Sheet2_Cash CDO &amp; AI" xfId="1314"/>
    <cellStyle name="_Sheet2_Cash CDO &amp; AI_2005_PRF breakdown_Asia Credit Market" xfId="1315"/>
    <cellStyle name="_Sheet2_Cash CDO &amp; AI_21 Dec CM Daily" xfId="1316"/>
    <cellStyle name="_Sheet2_Cash CDO &amp; AI_ASIA SUMMARY-CONSOL2" xfId="1317"/>
    <cellStyle name="_Sheet2_Cash CDO &amp; AI_ASIAPnLRisk" xfId="1318"/>
    <cellStyle name="_Sheet2_Cash CDO &amp; AI_ASIAPnLRisk_06_0131B" xfId="1319"/>
    <cellStyle name="_Sheet2_Cash CDO &amp; AI_ASIAPnLRisk_NEW VERSION_PPL" xfId="1320"/>
    <cellStyle name="_Sheet2_Cash CDO &amp; AI_Credit Sales" xfId="1321"/>
    <cellStyle name="_Sheet2_Cash CDO &amp; AI_Data" xfId="1322"/>
    <cellStyle name="_Sheet2_Cash CDO &amp; AI_SUMMARY" xfId="1323"/>
    <cellStyle name="_Sheet2_Corp IC Page for Q1 Outlook v2" xfId="1324"/>
    <cellStyle name="_Sheet2_CORPORATE" xfId="1325"/>
    <cellStyle name="_Sheet2_Credit Sales" xfId="1326"/>
    <cellStyle name="_Sheet2_CREDIT SUMM" xfId="1327"/>
    <cellStyle name="_Sheet2_CREDIT SUMM_2005_PRF breakdown_Asia Credit Market" xfId="1328"/>
    <cellStyle name="_Sheet2_CREDIT SUMM_21 Dec CM Daily" xfId="1329"/>
    <cellStyle name="_Sheet2_CREDIT SUMM_ASIA SUMMARY-CONSOL2" xfId="1330"/>
    <cellStyle name="_Sheet2_CREDIT SUMM_ASIAPnLRisk" xfId="1331"/>
    <cellStyle name="_Sheet2_CREDIT SUMM_ASIAPnLRisk_06_0131B" xfId="1332"/>
    <cellStyle name="_Sheet2_CREDIT SUMM_ASIAPnLRisk_NEW VERSION_PPL" xfId="1333"/>
    <cellStyle name="_Sheet2_CREDIT SUMM_Credit Sales" xfId="1334"/>
    <cellStyle name="_Sheet2_CREDIT SUMM_Data" xfId="1335"/>
    <cellStyle name="_Sheet2_CREDIT SUMM_SUMMARY" xfId="1336"/>
    <cellStyle name="_Sheet2_Data" xfId="1337"/>
    <cellStyle name="_Sheet2_Don-Marie 9-26-07 v6(CM)" xfId="1338"/>
    <cellStyle name="_Sheet2_EMEA Emerging Market Plan 08 Templatev1.17" xfId="1339"/>
    <cellStyle name="_Sheet2_GCCG templates" xfId="1340"/>
    <cellStyle name="_Sheet2_GEM Plan 08- Investment - Productivityv 0.08" xfId="1341"/>
    <cellStyle name="_Sheet2_HC Tracking July 07" xfId="1342"/>
    <cellStyle name="_Sheet2_HK-PRC" xfId="1343"/>
    <cellStyle name="_Sheet2_HK-PRC_2005_PRF breakdown_Asia Credit Market" xfId="1344"/>
    <cellStyle name="_Sheet2_HK-PRC_21 Dec CM Daily" xfId="1345"/>
    <cellStyle name="_Sheet2_HK-PRC_ASIA SUMMARY-CONSOL2" xfId="1346"/>
    <cellStyle name="_Sheet2_HK-PRC_ASIAPnLRisk" xfId="1347"/>
    <cellStyle name="_Sheet2_HK-PRC_ASIAPnLRisk_06_0131B" xfId="1348"/>
    <cellStyle name="_Sheet2_HK-PRC_ASIAPnLRisk_NEW VERSION_PPL" xfId="1349"/>
    <cellStyle name="_Sheet2_HK-PRC_Credit Sales" xfId="1350"/>
    <cellStyle name="_Sheet2_HK-PRC_Data" xfId="1351"/>
    <cellStyle name="_Sheet2_HK-PRC_SUMMARY" xfId="1352"/>
    <cellStyle name="_Sheet2_INT DEALLIST" xfId="1353"/>
    <cellStyle name="_Sheet2_INVESTORS " xfId="1354"/>
    <cellStyle name="_Sheet2_Q1 IC - Tracker Update" xfId="1355"/>
    <cellStyle name="_Sheet2_Recon tracking" xfId="1356"/>
    <cellStyle name="_Sheet2_SGP" xfId="1357"/>
    <cellStyle name="_Sheet2_SGP_2005_PRF breakdown_Asia Credit Market" xfId="1358"/>
    <cellStyle name="_Sheet2_SGP_21 Dec CM Daily" xfId="1359"/>
    <cellStyle name="_Sheet2_SGP_ASIA SUMMARY-CONSOL2" xfId="1360"/>
    <cellStyle name="_Sheet2_SGP_ASIAPnLRisk" xfId="1361"/>
    <cellStyle name="_Sheet2_SGP_ASIAPnLRisk_06_0131B" xfId="1362"/>
    <cellStyle name="_Sheet2_SGP_ASIAPnLRisk_NEW VERSION_PPL" xfId="1363"/>
    <cellStyle name="_Sheet2_SGP_Credit Sales" xfId="1364"/>
    <cellStyle name="_Sheet2_SGP_Data" xfId="1365"/>
    <cellStyle name="_Sheet2_SGP_SUMMARY" xfId="1366"/>
    <cellStyle name="_Sheet2_Sheet1" xfId="1367"/>
    <cellStyle name="_Sheet2_SSG" xfId="1368"/>
    <cellStyle name="_Sheet2_SSG_2005_PRF breakdown_Asia Credit Market" xfId="1369"/>
    <cellStyle name="_Sheet2_SSG_21 Dec CM Daily" xfId="1370"/>
    <cellStyle name="_Sheet2_SSG_ASIA SUMMARY-CONSOL2" xfId="1371"/>
    <cellStyle name="_Sheet2_SSG_ASIAPnLRisk" xfId="1372"/>
    <cellStyle name="_Sheet2_SSG_ASIAPnLRisk_06_0131B" xfId="1373"/>
    <cellStyle name="_Sheet2_SSG_ASIAPnLRisk_NEW VERSION_PPL" xfId="1374"/>
    <cellStyle name="_Sheet2_SSG_Credit Sales" xfId="1375"/>
    <cellStyle name="_Sheet2_SSG_Data" xfId="1376"/>
    <cellStyle name="_Sheet2_SSG_SUMMARY" xfId="1377"/>
    <cellStyle name="_Sheet2_Staff Mapping" xfId="1378"/>
    <cellStyle name="_Sheet2_Summary" xfId="1379"/>
    <cellStyle name="_Sheet3" xfId="1380"/>
    <cellStyle name="_Sheet3_2005_PRF breakdown_Asia Credit Market" xfId="1381"/>
    <cellStyle name="_Sheet3_21 Dec CM Daily" xfId="1382"/>
    <cellStyle name="_Sheet3_ASIA SUMMARY-CONSOL2" xfId="1383"/>
    <cellStyle name="_Sheet3_ASIAPnLRisk" xfId="1384"/>
    <cellStyle name="_Sheet3_ASIAPnLRisk_06_0131B" xfId="1385"/>
    <cellStyle name="_Sheet3_ASIAPnLRisk_NEW VERSION_PPL" xfId="1386"/>
    <cellStyle name="_Sheet3_Cash CDO &amp; AI" xfId="1387"/>
    <cellStyle name="_Sheet3_Cash CDO &amp; AI_2005_PRF breakdown_Asia Credit Market" xfId="1388"/>
    <cellStyle name="_Sheet3_Cash CDO &amp; AI_21 Dec CM Daily" xfId="1389"/>
    <cellStyle name="_Sheet3_Cash CDO &amp; AI_ASIA SUMMARY-CONSOL2" xfId="1390"/>
    <cellStyle name="_Sheet3_Cash CDO &amp; AI_ASIAPnLRisk" xfId="1391"/>
    <cellStyle name="_Sheet3_Cash CDO &amp; AI_ASIAPnLRisk_06_0131B" xfId="1392"/>
    <cellStyle name="_Sheet3_Cash CDO &amp; AI_ASIAPnLRisk_NEW VERSION_PPL" xfId="1393"/>
    <cellStyle name="_Sheet3_Cash CDO &amp; AI_Credit Sales" xfId="1394"/>
    <cellStyle name="_Sheet3_Cash CDO &amp; AI_Data" xfId="1395"/>
    <cellStyle name="_Sheet3_Cash CDO &amp; AI_SUMMARY" xfId="1396"/>
    <cellStyle name="_Sheet3_CORPORATE" xfId="1397"/>
    <cellStyle name="_Sheet3_Credit Sales" xfId="1398"/>
    <cellStyle name="_Sheet3_CREDIT SUMM" xfId="1399"/>
    <cellStyle name="_Sheet3_CREDIT SUMM_2005_PRF breakdown_Asia Credit Market" xfId="1400"/>
    <cellStyle name="_Sheet3_CREDIT SUMM_21 Dec CM Daily" xfId="1401"/>
    <cellStyle name="_Sheet3_CREDIT SUMM_ASIA SUMMARY-CONSOL2" xfId="1402"/>
    <cellStyle name="_Sheet3_CREDIT SUMM_ASIAPnLRisk" xfId="1403"/>
    <cellStyle name="_Sheet3_CREDIT SUMM_ASIAPnLRisk_06_0131B" xfId="1404"/>
    <cellStyle name="_Sheet3_CREDIT SUMM_ASIAPnLRisk_NEW VERSION_PPL" xfId="1405"/>
    <cellStyle name="_Sheet3_CREDIT SUMM_Credit Sales" xfId="1406"/>
    <cellStyle name="_Sheet3_CREDIT SUMM_Data" xfId="1407"/>
    <cellStyle name="_Sheet3_CREDIT SUMM_SUMMARY" xfId="1408"/>
    <cellStyle name="_Sheet3_Data" xfId="1409"/>
    <cellStyle name="_Sheet3_HK-PRC" xfId="1410"/>
    <cellStyle name="_Sheet3_HK-PRC_2005_PRF breakdown_Asia Credit Market" xfId="1411"/>
    <cellStyle name="_Sheet3_HK-PRC_21 Dec CM Daily" xfId="1412"/>
    <cellStyle name="_Sheet3_HK-PRC_ASIA SUMMARY-CONSOL2" xfId="1413"/>
    <cellStyle name="_Sheet3_HK-PRC_ASIAPnLRisk" xfId="1414"/>
    <cellStyle name="_Sheet3_HK-PRC_ASIAPnLRisk_06_0131B" xfId="1415"/>
    <cellStyle name="_Sheet3_HK-PRC_ASIAPnLRisk_NEW VERSION_PPL" xfId="1416"/>
    <cellStyle name="_Sheet3_HK-PRC_Credit Sales" xfId="1417"/>
    <cellStyle name="_Sheet3_HK-PRC_Data" xfId="1418"/>
    <cellStyle name="_Sheet3_HK-PRC_SUMMARY" xfId="1419"/>
    <cellStyle name="_Sheet3_INT DEALLIST" xfId="1420"/>
    <cellStyle name="_Sheet3_INVESTORS " xfId="1421"/>
    <cellStyle name="_Sheet3_Recon tracking" xfId="1422"/>
    <cellStyle name="_Sheet3_SGP" xfId="1423"/>
    <cellStyle name="_Sheet3_SGP_2005_PRF breakdown_Asia Credit Market" xfId="1424"/>
    <cellStyle name="_Sheet3_SGP_21 Dec CM Daily" xfId="1425"/>
    <cellStyle name="_Sheet3_SGP_ASIA SUMMARY-CONSOL2" xfId="1426"/>
    <cellStyle name="_Sheet3_SGP_ASIAPnLRisk" xfId="1427"/>
    <cellStyle name="_Sheet3_SGP_ASIAPnLRisk_06_0131B" xfId="1428"/>
    <cellStyle name="_Sheet3_SGP_ASIAPnLRisk_NEW VERSION_PPL" xfId="1429"/>
    <cellStyle name="_Sheet3_SGP_Credit Sales" xfId="1430"/>
    <cellStyle name="_Sheet3_SGP_Data" xfId="1431"/>
    <cellStyle name="_Sheet3_SGP_SUMMARY" xfId="1432"/>
    <cellStyle name="_Sheet3_SSG" xfId="1433"/>
    <cellStyle name="_Sheet3_SSG_2005_PRF breakdown_Asia Credit Market" xfId="1434"/>
    <cellStyle name="_Sheet3_SSG_21 Dec CM Daily" xfId="1435"/>
    <cellStyle name="_Sheet3_SSG_ASIA SUMMARY-CONSOL2" xfId="1436"/>
    <cellStyle name="_Sheet3_SSG_ASIAPnLRisk" xfId="1437"/>
    <cellStyle name="_Sheet3_SSG_ASIAPnLRisk_06_0131B" xfId="1438"/>
    <cellStyle name="_Sheet3_SSG_ASIAPnLRisk_NEW VERSION_PPL" xfId="1439"/>
    <cellStyle name="_Skybox" xfId="1440"/>
    <cellStyle name="_Skybox_Data" xfId="1441"/>
    <cellStyle name="_Skybox_Sheet1" xfId="1442"/>
    <cellStyle name="_Skybox_Stress" xfId="1443"/>
    <cellStyle name="_Skybox_Summary" xfId="1444"/>
    <cellStyle name="_SOX_Control_#8_Jan09_Data_as of 2-11-09 FV" xfId="1445"/>
    <cellStyle name="_Spot BS &amp; BII RWA" xfId="1446"/>
    <cellStyle name="_Spread Walk NEW_Budget ENT" xfId="1447"/>
    <cellStyle name="_SubHeading" xfId="1448"/>
    <cellStyle name="_SubHeading_management fee calc.071604" xfId="1449"/>
    <cellStyle name="_SubHeading_management fee calc.071604_Sheet1" xfId="1450"/>
    <cellStyle name="_SubHeading_management fee calc.071604_Stress" xfId="1451"/>
    <cellStyle name="_SubHeading_prestemp" xfId="1452"/>
    <cellStyle name="_SubHeading_prestemp_Sheet1" xfId="1453"/>
    <cellStyle name="_SubHeading_prestemp_Stress" xfId="1454"/>
    <cellStyle name="_Table" xfId="1455"/>
    <cellStyle name="_TableHead" xfId="1456"/>
    <cellStyle name="_TableRowHead" xfId="1457"/>
    <cellStyle name="_TableSuperHead" xfId="1458"/>
    <cellStyle name="_TSS Outlook 9-21-07" xfId="1459"/>
    <cellStyle name="_Update Assets Liquidity  Exits" xfId="1460"/>
    <cellStyle name="_Update Assets Liquidity  Exits_Sheet1" xfId="1461"/>
    <cellStyle name="_Update Assets Liquidity  Exits_Stress" xfId="1462"/>
    <cellStyle name="_Update Assets Liquidity  Exits_Summary" xfId="1463"/>
    <cellStyle name="_VIE MAC Matrix 020706_final" xfId="1464"/>
    <cellStyle name="_VIE MAC Matrix 030806" xfId="1465"/>
    <cellStyle name="_VIE MAC Matrix 041106 - Final" xfId="1466"/>
    <cellStyle name="_VIE MAC Matrix 091605" xfId="1467"/>
    <cellStyle name="_VIE MAC Matrix 11" xfId="1468"/>
    <cellStyle name="_VIE MAC Matrix 110805" xfId="1469"/>
    <cellStyle name="_Z_TrackingJan17" xfId="1470"/>
    <cellStyle name="_Z_Waterfall_RevenueType(forPPT Oct14)" xfId="1471"/>
    <cellStyle name="£ BP" xfId="1474"/>
    <cellStyle name="¥ JY" xfId="1475"/>
    <cellStyle name="€" xfId="1477"/>
    <cellStyle name="=C:\WINDOWS\SYSTEM32\COMMAND.COM" xfId="1472"/>
    <cellStyle name="=C:\WINNT\SYSTEM32\COMMAND.COM" xfId="1473"/>
    <cellStyle name="•W€_DATABASE" xfId="1476"/>
    <cellStyle name="_x000b_À_x000d__x0014__x0016_À_x0018__x001a_À_x001d_" xfId="15"/>
    <cellStyle name="0" xfId="1478"/>
    <cellStyle name="0%" xfId="1479"/>
    <cellStyle name="0,0_x000a__x000a_NA_x000a__x000a_" xfId="1480"/>
    <cellStyle name="0,0_x000d__x000a_NA_x000d__x000a_" xfId="1481"/>
    <cellStyle name="0.0" xfId="1482"/>
    <cellStyle name="0.0%" xfId="1483"/>
    <cellStyle name="0.0_Sheet1" xfId="1484"/>
    <cellStyle name="0.00" xfId="1485"/>
    <cellStyle name="0.00%" xfId="1486"/>
    <cellStyle name="0.00_Sheet1" xfId="1487"/>
    <cellStyle name="0_Sheet1" xfId="1488"/>
    <cellStyle name="0_Stress" xfId="1489"/>
    <cellStyle name="0IsBlank" xfId="1490"/>
    <cellStyle name="1" xfId="1491"/>
    <cellStyle name="1_03 final prod models" xfId="1492"/>
    <cellStyle name="1_04 Prod Walk" xfId="1493"/>
    <cellStyle name="1_10-25-02 ISC Review" xfId="1494"/>
    <cellStyle name="1_2002 TOTAL" xfId="1495"/>
    <cellStyle name="1_2003 AOP DECK Ademco" xfId="1496"/>
    <cellStyle name="1_2003 AOP Deck ADI" xfId="1497"/>
    <cellStyle name="1_2003 AOP DECK Fire" xfId="1498"/>
    <cellStyle name="1_2003 AOP Deck International" xfId="1499"/>
    <cellStyle name="1_2003 Fire Productivity Deck_Gilligan Review" xfId="1500"/>
    <cellStyle name="1_2003 Productivity Model v33 (External)" xfId="1501"/>
    <cellStyle name="1_2003 SBE Productivity Decks" xfId="1502"/>
    <cellStyle name="1_2003 Template Values" xfId="1503"/>
    <cellStyle name="1_2003_02 Costs structure" xfId="1504"/>
    <cellStyle name="1_2004scorecardna66fcst" xfId="1505"/>
    <cellStyle name="1_2005scorecardwwaop" xfId="1506"/>
    <cellStyle name="1_America Debt Schedule v 21" xfId="1507"/>
    <cellStyle name="1_AOP 2003 Germany MASTER" xfId="1508"/>
    <cellStyle name="1_AOP Productivity" xfId="1509"/>
    <cellStyle name="1_AOP_present_draft1" xfId="1510"/>
    <cellStyle name="1_BASELINEEUROPE" xfId="1511"/>
    <cellStyle name="1_CopyOfOI Walks" xfId="1512"/>
    <cellStyle name="1_cost category exercise1" xfId="1513"/>
    <cellStyle name="1_Cost Structure AOP 2003 US$" xfId="1514"/>
    <cellStyle name="1_Cost Structure Benelux USD" xfId="1515"/>
    <cellStyle name="1_Cost Structure mars 03" xfId="1516"/>
    <cellStyle name="1_Cost Structure Template v" xfId="1517"/>
    <cellStyle name="1_Cost Structure Template_sz_2002_2003" xfId="1518"/>
    <cellStyle name="1_Cost Structure Template240303" xfId="1519"/>
    <cellStyle name="1_Cost Structure Templatev2" xfId="1520"/>
    <cellStyle name="1_Dec QOR_productivity chart" xfId="1521"/>
    <cellStyle name="1_December QOR_Dec11" xfId="1522"/>
    <cellStyle name="1_discretionary" xfId="1523"/>
    <cellStyle name="1_discretionary2" xfId="1524"/>
    <cellStyle name="1_Download 11-09 13h" xfId="1525"/>
    <cellStyle name="1_Dynamic Sales 2" xfId="1526"/>
    <cellStyle name="1_ESS COST CATEGORY UPDATED" xfId="1527"/>
    <cellStyle name="1_ETrade Model (Updated February 12, 2008) v.4" xfId="1528"/>
    <cellStyle name="1_February MOR_Feb11" xfId="1529"/>
    <cellStyle name="1_GD_Project_2001.10.22" xfId="1530"/>
    <cellStyle name="1_HFM Productivty Model.xls Chart 1" xfId="1531"/>
    <cellStyle name="1_HFM Productivty Model.xls Chart 3" xfId="1532"/>
    <cellStyle name="1_HFM Productivty Model.xls Chart 6" xfId="1533"/>
    <cellStyle name="1_HFM Productivty Model.xls Chart 8" xfId="1534"/>
    <cellStyle name="1_hfm200484estscorecardwwhps" xfId="1535"/>
    <cellStyle name="1_ISC Productivity Fact Sheet" xfId="1536"/>
    <cellStyle name="1_Jan'03 QOR_productivity chart" xfId="1537"/>
    <cellStyle name="1_MFR Regional Template - LAR - August" xfId="1538"/>
    <cellStyle name="1_New Ops 2003.xls Chart 1" xfId="1539"/>
    <cellStyle name="1_New Ops 2003.xls Chart 10" xfId="1540"/>
    <cellStyle name="1_New Ops 2003.xls Chart 11" xfId="1541"/>
    <cellStyle name="1_New Ops 2003.xls Chart 12" xfId="1542"/>
    <cellStyle name="1_New Ops 2003.xls Chart 2" xfId="1543"/>
    <cellStyle name="1_New Ops 2003.xls Chart 3" xfId="1544"/>
    <cellStyle name="1_New Ops 2003.xls Chart 4" xfId="1545"/>
    <cellStyle name="1_New Ops 2003.xls Chart 5" xfId="1546"/>
    <cellStyle name="1_New Ops 2003.xls Chart 6" xfId="1547"/>
    <cellStyle name="1_New Ops 2003.xls Chart 7" xfId="1548"/>
    <cellStyle name="1_New Ops 2003.xls Chart 8" xfId="1549"/>
    <cellStyle name="1_New Ops 2003.xls Chart 9" xfId="1550"/>
    <cellStyle name="1_orders" xfId="1551"/>
    <cellStyle name="1_pace" xfId="1552"/>
    <cellStyle name="1_planp&amp;l_revised_24.02" xfId="1553"/>
    <cellStyle name="1_Prod Calc SFS 15 July 2002" xfId="1554"/>
    <cellStyle name="1_Prodcutivity Comparison_101002 Review" xfId="1555"/>
    <cellStyle name="1_Productivity by Quarter Access" xfId="1556"/>
    <cellStyle name="1_Productivity2003AOP" xfId="1557"/>
    <cellStyle name="1_Q1 2003 Actions" xfId="1558"/>
    <cellStyle name="1_Q3 and Q4 Estimate-IS Productivity Staff Mtg" xfId="1559"/>
    <cellStyle name="1_qtr3ESTITALYaug" xfId="1560"/>
    <cellStyle name="1_revised Revenue Composition" xfId="1561"/>
    <cellStyle name="1_September Scorecard - deep dive" xfId="1562"/>
    <cellStyle name="1_SFS Project Deck 2003V1" xfId="1563"/>
    <cellStyle name="1_sheets_planrev1" xfId="1564"/>
    <cellStyle name="1_Training Plan v3" xfId="1565"/>
    <cellStyle name="1_Volume Review_11.09" xfId="1566"/>
    <cellStyle name="1_WCap" xfId="1567"/>
    <cellStyle name="1000s (0)" xfId="1568"/>
    <cellStyle name="10Q" xfId="1569"/>
    <cellStyle name="2" xfId="1570"/>
    <cellStyle name="2 Decimal Places" xfId="1571"/>
    <cellStyle name="2_Sheet1" xfId="1572"/>
    <cellStyle name="2_Stress" xfId="1573"/>
    <cellStyle name="20% - Accent1" xfId="1574" builtinId="30" customBuiltin="1"/>
    <cellStyle name="20% - Accent1 2" xfId="1575"/>
    <cellStyle name="20% - Accent1 3" xfId="1576"/>
    <cellStyle name="20% - Accent1 4" xfId="1577"/>
    <cellStyle name="20% - Accent2" xfId="1578" builtinId="34" customBuiltin="1"/>
    <cellStyle name="20% - Accent2 2" xfId="1579"/>
    <cellStyle name="20% - Accent2 3" xfId="1580"/>
    <cellStyle name="20% - Accent2 4" xfId="1581"/>
    <cellStyle name="20% - Accent3" xfId="1582" builtinId="38" customBuiltin="1"/>
    <cellStyle name="20% - Accent3 2" xfId="1583"/>
    <cellStyle name="20% - Accent3 3" xfId="1584"/>
    <cellStyle name="20% - Accent3 4" xfId="1585"/>
    <cellStyle name="20% - Accent4" xfId="1586" builtinId="42" customBuiltin="1"/>
    <cellStyle name="20% - Accent4 2" xfId="1587"/>
    <cellStyle name="20% - Accent4 3" xfId="1588"/>
    <cellStyle name="20% - Accent4 4" xfId="1589"/>
    <cellStyle name="20% - Accent5" xfId="1590" builtinId="46" customBuiltin="1"/>
    <cellStyle name="20% - Accent5 2" xfId="1591"/>
    <cellStyle name="20% - Accent5 3" xfId="1592"/>
    <cellStyle name="20% - Accent5 4" xfId="1593"/>
    <cellStyle name="20% - Accent6" xfId="1594" builtinId="50" customBuiltin="1"/>
    <cellStyle name="20% - Accent6 2" xfId="1595"/>
    <cellStyle name="20% - Accent6 3" xfId="1596"/>
    <cellStyle name="20% - Accent6 4" xfId="1597"/>
    <cellStyle name="3 V1.00 CORE IMAGE (5200MM3.100 08/01/97)_x000d__x000a__x000d__x000a_[windows]_x000d__x000a_;spooler=yes_x000d__x000a_load=nw" xfId="1598"/>
    <cellStyle name="40% - Accent1" xfId="1599" builtinId="31" customBuiltin="1"/>
    <cellStyle name="40% - Accent1 2" xfId="1600"/>
    <cellStyle name="40% - Accent1 3" xfId="1601"/>
    <cellStyle name="40% - Accent1 4" xfId="1602"/>
    <cellStyle name="40% - Accent2" xfId="1603" builtinId="35" customBuiltin="1"/>
    <cellStyle name="40% - Accent2 2" xfId="1604"/>
    <cellStyle name="40% - Accent2 3" xfId="1605"/>
    <cellStyle name="40% - Accent2 4" xfId="1606"/>
    <cellStyle name="40% - Accent3" xfId="1607" builtinId="39" customBuiltin="1"/>
    <cellStyle name="40% - Accent3 2" xfId="1608"/>
    <cellStyle name="40% - Accent3 3" xfId="1609"/>
    <cellStyle name="40% - Accent3 4" xfId="1610"/>
    <cellStyle name="40% - Accent4" xfId="1611" builtinId="43" customBuiltin="1"/>
    <cellStyle name="40% - Accent4 2" xfId="1612"/>
    <cellStyle name="40% - Accent4 3" xfId="1613"/>
    <cellStyle name="40% - Accent4 4" xfId="1614"/>
    <cellStyle name="40% - Accent5" xfId="1615" builtinId="47" customBuiltin="1"/>
    <cellStyle name="40% - Accent5 2" xfId="1616"/>
    <cellStyle name="40% - Accent5 3" xfId="1617"/>
    <cellStyle name="40% - Accent5 4" xfId="1618"/>
    <cellStyle name="40% - Accent6" xfId="1619" builtinId="51" customBuiltin="1"/>
    <cellStyle name="40% - Accent6 2" xfId="1620"/>
    <cellStyle name="40% - Accent6 3" xfId="1621"/>
    <cellStyle name="40% - Accent6 4" xfId="1622"/>
    <cellStyle name="572737" xfId="1623"/>
    <cellStyle name="60% - Accent1" xfId="1624" builtinId="32" customBuiltin="1"/>
    <cellStyle name="60% - Accent2" xfId="1625" builtinId="36" customBuiltin="1"/>
    <cellStyle name="60% - Accent3" xfId="1626" builtinId="40" customBuiltin="1"/>
    <cellStyle name="60% - Accent4" xfId="1627" builtinId="44" customBuiltin="1"/>
    <cellStyle name="60% - Accent5" xfId="1628" builtinId="48" customBuiltin="1"/>
    <cellStyle name="60% - Accent6" xfId="1629" builtinId="52" customBuiltin="1"/>
    <cellStyle name="752131" xfId="1630"/>
    <cellStyle name="7978" xfId="1631"/>
    <cellStyle name="85" xfId="1632"/>
    <cellStyle name="90" xfId="1633"/>
    <cellStyle name="A satisfied Microsoft Office user" xfId="1634"/>
    <cellStyle name="ac" xfId="1635"/>
    <cellStyle name="Accent1" xfId="1636" builtinId="29" customBuiltin="1"/>
    <cellStyle name="Accent2" xfId="1637" builtinId="33" customBuiltin="1"/>
    <cellStyle name="Accent3" xfId="1638" builtinId="37" customBuiltin="1"/>
    <cellStyle name="Accent4" xfId="1639" builtinId="41" customBuiltin="1"/>
    <cellStyle name="Accent5" xfId="1640" builtinId="45" customBuiltin="1"/>
    <cellStyle name="Accent6" xfId="1641" builtinId="49" customBuiltin="1"/>
    <cellStyle name="accounting" xfId="1642"/>
    <cellStyle name="accounting 2" xfId="1643"/>
    <cellStyle name="accounting 3" xfId="1644"/>
    <cellStyle name="Acct Level 2" xfId="1645"/>
    <cellStyle name="Accy [0]" xfId="1646"/>
    <cellStyle name="Accy [1]" xfId="1647"/>
    <cellStyle name="Accy [2]" xfId="1648"/>
    <cellStyle name="Accy$ [0]" xfId="1649"/>
    <cellStyle name="Accy$ [1]" xfId="1650"/>
    <cellStyle name="Accy$ [2]" xfId="1651"/>
    <cellStyle name="aCDSDev" xfId="1652"/>
    <cellStyle name="acomma" xfId="1653"/>
    <cellStyle name="Actual Date" xfId="1654"/>
    <cellStyle name="Actual Date 2" xfId="1655"/>
    <cellStyle name="Add" xfId="1656"/>
    <cellStyle name="AFE" xfId="1657"/>
    <cellStyle name="aFXDev" xfId="1658"/>
    <cellStyle name="aGreeks" xfId="1659"/>
    <cellStyle name="ALPercent" xfId="1660"/>
    <cellStyle name="args.style" xfId="1661"/>
    <cellStyle name="Assumptions" xfId="1662"/>
    <cellStyle name="aSTRIRDEV" xfId="1663"/>
    <cellStyle name="AutoFormat Options" xfId="1664"/>
    <cellStyle name="Availability" xfId="1665"/>
    <cellStyle name="Background" xfId="1666"/>
    <cellStyle name="Bad" xfId="1667" builtinId="27" customBuiltin="1"/>
    <cellStyle name="Balances" xfId="1668"/>
    <cellStyle name="BalanceSheet" xfId="1669"/>
    <cellStyle name="BalcSht" xfId="1670"/>
    <cellStyle name="BalcSht 2" xfId="1671"/>
    <cellStyle name="BalcSht 3" xfId="1672"/>
    <cellStyle name="BGT" xfId="1673"/>
    <cellStyle name="Black" xfId="1674"/>
    <cellStyle name="Black bold" xfId="1675"/>
    <cellStyle name="Black_ALLOWANCES" xfId="1676"/>
    <cellStyle name="BlotterComment" xfId="1677"/>
    <cellStyle name="Blue" xfId="1678"/>
    <cellStyle name="Blue bold" xfId="1679"/>
    <cellStyle name="Blue bold 2" xfId="1680"/>
    <cellStyle name="Blue bold 3" xfId="1681"/>
    <cellStyle name="Blue_1Q10 ERF Supplement 3-15-10 Check" xfId="1682"/>
    <cellStyle name="Body" xfId="1683"/>
    <cellStyle name="BOLD - Style1" xfId="1684"/>
    <cellStyle name="Bold/Border" xfId="1685"/>
    <cellStyle name="BoldLineDescription" xfId="1686"/>
    <cellStyle name="BoldUnderline" xfId="1687"/>
    <cellStyle name="bookman top border" xfId="1688"/>
    <cellStyle name="Border" xfId="1689"/>
    <cellStyle name="Border - Style1" xfId="1690"/>
    <cellStyle name="Border - Style2" xfId="1691"/>
    <cellStyle name="Border 2" xfId="1692"/>
    <cellStyle name="Border 3" xfId="1693"/>
    <cellStyle name="Border 4" xfId="1694"/>
    <cellStyle name="Border Heavy" xfId="1695"/>
    <cellStyle name="Border Thin" xfId="1696"/>
    <cellStyle name="Border_1Q10 ERF Supplement 3-15-10 Check" xfId="1697"/>
    <cellStyle name="BorderAreas" xfId="1698"/>
    <cellStyle name="BorderBoth" xfId="1699"/>
    <cellStyle name="BorderBottom" xfId="1700"/>
    <cellStyle name="BorderTop" xfId="1701"/>
    <cellStyle name="Bot2" xfId="1702"/>
    <cellStyle name="both - Style2" xfId="1703"/>
    <cellStyle name="Bottom Edge" xfId="1704"/>
    <cellStyle name="bp--" xfId="1705"/>
    <cellStyle name="Bullet" xfId="1706"/>
    <cellStyle name="C_Blue - Style3" xfId="1707"/>
    <cellStyle name="C_Brow - Style4" xfId="1708"/>
    <cellStyle name="c_HardInc " xfId="1709"/>
    <cellStyle name="c_HardInc _Sheet1" xfId="1710"/>
    <cellStyle name="c_HardInc _Stress" xfId="1711"/>
    <cellStyle name="C_Red - Style5" xfId="1712"/>
    <cellStyle name="C00A" xfId="1713"/>
    <cellStyle name="C00B" xfId="1714"/>
    <cellStyle name="C00L" xfId="1715"/>
    <cellStyle name="C01A" xfId="1716"/>
    <cellStyle name="C01B" xfId="1717"/>
    <cellStyle name="C01H" xfId="1718"/>
    <cellStyle name="C01L" xfId="1719"/>
    <cellStyle name="C02A" xfId="1720"/>
    <cellStyle name="C02B" xfId="1721"/>
    <cellStyle name="C02H" xfId="1722"/>
    <cellStyle name="C02L" xfId="1723"/>
    <cellStyle name="C03A" xfId="1724"/>
    <cellStyle name="C03B" xfId="1725"/>
    <cellStyle name="C03H" xfId="1726"/>
    <cellStyle name="C03L" xfId="1727"/>
    <cellStyle name="C04A" xfId="1728"/>
    <cellStyle name="C04B" xfId="1729"/>
    <cellStyle name="C04H" xfId="1730"/>
    <cellStyle name="C04L" xfId="1731"/>
    <cellStyle name="C05A" xfId="1732"/>
    <cellStyle name="C05B" xfId="1733"/>
    <cellStyle name="C05H" xfId="1734"/>
    <cellStyle name="C05L" xfId="1735"/>
    <cellStyle name="C06A" xfId="1736"/>
    <cellStyle name="C06B" xfId="1737"/>
    <cellStyle name="C06H" xfId="1738"/>
    <cellStyle name="C06L" xfId="1739"/>
    <cellStyle name="C07A" xfId="1740"/>
    <cellStyle name="C07B" xfId="1741"/>
    <cellStyle name="C07H" xfId="1742"/>
    <cellStyle name="C07L" xfId="1743"/>
    <cellStyle name="CAD" xfId="1744"/>
    <cellStyle name="Calc Currency (0)" xfId="1745"/>
    <cellStyle name="Calc Currency (2)" xfId="1746"/>
    <cellStyle name="Calc Percent (0)" xfId="1747"/>
    <cellStyle name="Calc Percent (1)" xfId="1748"/>
    <cellStyle name="Calc Percent (2)" xfId="1749"/>
    <cellStyle name="Calc Units (0)" xfId="1750"/>
    <cellStyle name="Calc Units (1)" xfId="1751"/>
    <cellStyle name="Calc Units (2)" xfId="1752"/>
    <cellStyle name="CalcComma0" xfId="1753"/>
    <cellStyle name="CalcComma1" xfId="1754"/>
    <cellStyle name="CalcComma2" xfId="1755"/>
    <cellStyle name="CalcComma3" xfId="1756"/>
    <cellStyle name="CalcComma4" xfId="1757"/>
    <cellStyle name="CalcCurr0" xfId="1758"/>
    <cellStyle name="CalcCurr1" xfId="1759"/>
    <cellStyle name="CalcCurr2" xfId="1760"/>
    <cellStyle name="CalcCurr3" xfId="1761"/>
    <cellStyle name="CalcCurr4" xfId="1762"/>
    <cellStyle name="CalcPercent0" xfId="1763"/>
    <cellStyle name="CalcPercent1" xfId="1764"/>
    <cellStyle name="CalcPercent2" xfId="1765"/>
    <cellStyle name="Calculation" xfId="1766" builtinId="22" customBuiltin="1"/>
    <cellStyle name="Calculations" xfId="1767"/>
    <cellStyle name="CashFlow" xfId="1768"/>
    <cellStyle name="CategoryBodyBorders" xfId="1769"/>
    <cellStyle name="CategoryBodyBorders 2" xfId="1770"/>
    <cellStyle name="CategoryBodyBorders 3" xfId="1771"/>
    <cellStyle name="CategoryBodyText" xfId="1772"/>
    <cellStyle name="CategoryBodyText 2" xfId="1773"/>
    <cellStyle name="CB Helv Cond Bld 16" xfId="1774"/>
    <cellStyle name="CB Helv Cond Bld 16 2" xfId="1775"/>
    <cellStyle name="CB Helv Cond Bld 16 3" xfId="1776"/>
    <cellStyle name="Center" xfId="1777"/>
    <cellStyle name="Center2" xfId="1778"/>
    <cellStyle name="Centered Heading" xfId="1779"/>
    <cellStyle name="Cents" xfId="1780"/>
    <cellStyle name="Cents (0.0)" xfId="1781"/>
    <cellStyle name="Cents_ETrade Model (Updated February 12, 2008) v.4" xfId="1782"/>
    <cellStyle name="Change" xfId="1783"/>
    <cellStyle name="Changeable" xfId="1784"/>
    <cellStyle name="Check Cell" xfId="1785" builtinId="23" customBuiltin="1"/>
    <cellStyle name="CLear" xfId="1786"/>
    <cellStyle name="CLear 2" xfId="1787"/>
    <cellStyle name="CLear 3" xfId="1788"/>
    <cellStyle name="ClearInput" xfId="1789"/>
    <cellStyle name="Client" xfId="1790"/>
    <cellStyle name="Co. Names" xfId="1791"/>
    <cellStyle name="Co. Names - Bold" xfId="1792"/>
    <cellStyle name="Co. Names 10" xfId="1793"/>
    <cellStyle name="Co. Names 2" xfId="1794"/>
    <cellStyle name="Co. Names 3" xfId="1795"/>
    <cellStyle name="Co. Names 4" xfId="1796"/>
    <cellStyle name="Co. Names 5" xfId="1797"/>
    <cellStyle name="Co. Names 6" xfId="1798"/>
    <cellStyle name="Co. Names 7" xfId="1799"/>
    <cellStyle name="Co. Names 8" xfId="1800"/>
    <cellStyle name="Co. Names 9" xfId="1801"/>
    <cellStyle name="Co. Names_3Q09 ERF Supplement 9-17-09 revised 10022009" xfId="1802"/>
    <cellStyle name="COB" xfId="1803"/>
    <cellStyle name="Code" xfId="1804"/>
    <cellStyle name="Code Section" xfId="1805"/>
    <cellStyle name="COL HEADINGS" xfId="1806"/>
    <cellStyle name="col1" xfId="1807"/>
    <cellStyle name="ColBlue" xfId="1808"/>
    <cellStyle name="ColGreen" xfId="1809"/>
    <cellStyle name="ColHead" xfId="1810"/>
    <cellStyle name="ColHeading" xfId="1811"/>
    <cellStyle name="ColRed" xfId="1812"/>
    <cellStyle name="Column Headers" xfId="1813"/>
    <cellStyle name="ColumnHdrs" xfId="1814"/>
    <cellStyle name="ColumnHdrs 2" xfId="1815"/>
    <cellStyle name="ColumnHdrs 3" xfId="1816"/>
    <cellStyle name="Com¶" xfId="1817"/>
    <cellStyle name="Comma" xfId="1818" builtinId="3"/>
    <cellStyle name="Comma  - Style1" xfId="1819"/>
    <cellStyle name="Comma  - Style2" xfId="1820"/>
    <cellStyle name="Comma  - Style3" xfId="1821"/>
    <cellStyle name="Comma  - Style4" xfId="1822"/>
    <cellStyle name="Comma  - Style5" xfId="1823"/>
    <cellStyle name="Comma  - Style6" xfId="1824"/>
    <cellStyle name="Comma  - Style7" xfId="1825"/>
    <cellStyle name="Comma  - Style8" xfId="1826"/>
    <cellStyle name="Comma (1)" xfId="1827"/>
    <cellStyle name="Comma (2)" xfId="1828"/>
    <cellStyle name="Comma [0] - Credits" xfId="1829"/>
    <cellStyle name="Comma [0] - Debits" xfId="1830"/>
    <cellStyle name="Comma [0] 2" xfId="1831"/>
    <cellStyle name="Comma [00]" xfId="1832"/>
    <cellStyle name="Comma [1]" xfId="1833"/>
    <cellStyle name="Comma [2]" xfId="1834"/>
    <cellStyle name="Comma 0" xfId="1835"/>
    <cellStyle name="Comma 0.0" xfId="1836"/>
    <cellStyle name="Comma 0.00" xfId="1837"/>
    <cellStyle name="Comma 0.000" xfId="1838"/>
    <cellStyle name="Comma 0.0000" xfId="1839"/>
    <cellStyle name="Comma 0_Chrysler v.2" xfId="1840"/>
    <cellStyle name="Comma 10" xfId="1841"/>
    <cellStyle name="Comma 11" xfId="1842"/>
    <cellStyle name="Comma 12" xfId="1843"/>
    <cellStyle name="Comma 13" xfId="1844"/>
    <cellStyle name="Comma 14" xfId="1845"/>
    <cellStyle name="Comma 15" xfId="1846"/>
    <cellStyle name="Comma 16" xfId="1847"/>
    <cellStyle name="Comma 17" xfId="1848"/>
    <cellStyle name="Comma 18" xfId="1849"/>
    <cellStyle name="Comma 19" xfId="1850"/>
    <cellStyle name="Comma 19 2" xfId="1851"/>
    <cellStyle name="Comma 2" xfId="1852"/>
    <cellStyle name="Comma 2 2" xfId="1853"/>
    <cellStyle name="Comma 2_Data" xfId="1854"/>
    <cellStyle name="Comma 20" xfId="1855"/>
    <cellStyle name="Comma 21" xfId="1856"/>
    <cellStyle name="Comma 22" xfId="1857"/>
    <cellStyle name="Comma 23" xfId="1858"/>
    <cellStyle name="Comma 24" xfId="1859"/>
    <cellStyle name="Comma 25" xfId="1860"/>
    <cellStyle name="Comma 26" xfId="1861"/>
    <cellStyle name="Comma 27" xfId="1862"/>
    <cellStyle name="Comma 28" xfId="1863"/>
    <cellStyle name="Comma 29" xfId="1864"/>
    <cellStyle name="Comma 3" xfId="1865"/>
    <cellStyle name="Comma 3 2" xfId="1866"/>
    <cellStyle name="Comma 3 2 2" xfId="1867"/>
    <cellStyle name="Comma 3 2 2 2" xfId="1868"/>
    <cellStyle name="Comma 3 2 3" xfId="1869"/>
    <cellStyle name="Comma 3 2 4" xfId="1870"/>
    <cellStyle name="Comma 3 3" xfId="1871"/>
    <cellStyle name="Comma 3 3 2" xfId="1872"/>
    <cellStyle name="Comma 3 3 3" xfId="1873"/>
    <cellStyle name="Comma 3 3 4" xfId="1874"/>
    <cellStyle name="Comma 3 4" xfId="1875"/>
    <cellStyle name="Comma 3 5" xfId="1876"/>
    <cellStyle name="Comma 3 5 2" xfId="1877"/>
    <cellStyle name="Comma 3 6" xfId="1878"/>
    <cellStyle name="Comma 3 7" xfId="1879"/>
    <cellStyle name="Comma 30" xfId="1880"/>
    <cellStyle name="Comma 31" xfId="1881"/>
    <cellStyle name="Comma 32" xfId="1882"/>
    <cellStyle name="Comma 33" xfId="1883"/>
    <cellStyle name="Comma 34" xfId="1884"/>
    <cellStyle name="Comma 35" xfId="1885"/>
    <cellStyle name="Comma 36" xfId="1886"/>
    <cellStyle name="Comma 37" xfId="1887"/>
    <cellStyle name="Comma 38" xfId="1888"/>
    <cellStyle name="Comma 39" xfId="1889"/>
    <cellStyle name="Comma 4" xfId="1890"/>
    <cellStyle name="Comma 4 2" xfId="1891"/>
    <cellStyle name="Comma 4 2 2" xfId="1892"/>
    <cellStyle name="Comma 4 2 2 2" xfId="1893"/>
    <cellStyle name="Comma 4 2 2 3" xfId="1894"/>
    <cellStyle name="Comma 4 2 2 4" xfId="1895"/>
    <cellStyle name="Comma 4 3" xfId="1896"/>
    <cellStyle name="Comma 4 4" xfId="1897"/>
    <cellStyle name="Comma 40" xfId="1898"/>
    <cellStyle name="Comma 41" xfId="1899"/>
    <cellStyle name="Comma 42" xfId="1900"/>
    <cellStyle name="Comma 43" xfId="1901"/>
    <cellStyle name="Comma 43 2" xfId="1902"/>
    <cellStyle name="Comma 43 3" xfId="1903"/>
    <cellStyle name="Comma 43 3 2" xfId="1904"/>
    <cellStyle name="Comma 44" xfId="1905"/>
    <cellStyle name="Comma 45" xfId="1906"/>
    <cellStyle name="Comma 46" xfId="1907"/>
    <cellStyle name="Comma 47" xfId="1908"/>
    <cellStyle name="Comma 48" xfId="1909"/>
    <cellStyle name="Comma 49" xfId="1910"/>
    <cellStyle name="Comma 5" xfId="1911"/>
    <cellStyle name="Comma 50" xfId="1912"/>
    <cellStyle name="Comma 51" xfId="1913"/>
    <cellStyle name="Comma 52" xfId="1914"/>
    <cellStyle name="Comma 53" xfId="1915"/>
    <cellStyle name="Comma 54" xfId="1916"/>
    <cellStyle name="Comma 55" xfId="1917"/>
    <cellStyle name="Comma 56" xfId="1918"/>
    <cellStyle name="Comma 57" xfId="1919"/>
    <cellStyle name="Comma 58" xfId="1920"/>
    <cellStyle name="Comma 59" xfId="1921"/>
    <cellStyle name="Comma 6" xfId="1922"/>
    <cellStyle name="Comma 6 2" xfId="1923"/>
    <cellStyle name="Comma 6 2 2" xfId="1924"/>
    <cellStyle name="Comma 6 3" xfId="1925"/>
    <cellStyle name="Comma 6 4" xfId="1926"/>
    <cellStyle name="Comma 6 5" xfId="1927"/>
    <cellStyle name="Comma 60" xfId="1928"/>
    <cellStyle name="Comma 61" xfId="1929"/>
    <cellStyle name="Comma 62" xfId="1930"/>
    <cellStyle name="Comma 63" xfId="1931"/>
    <cellStyle name="Comma 64" xfId="1932"/>
    <cellStyle name="Comma 65" xfId="1933"/>
    <cellStyle name="Comma 66" xfId="1934"/>
    <cellStyle name="Comma 67" xfId="1935"/>
    <cellStyle name="Comma 68" xfId="1936"/>
    <cellStyle name="Comma 69" xfId="1937"/>
    <cellStyle name="Comma 7" xfId="1938"/>
    <cellStyle name="Comma 70" xfId="1939"/>
    <cellStyle name="Comma 71" xfId="1940"/>
    <cellStyle name="Comma 8" xfId="1941"/>
    <cellStyle name="Comma 8 2" xfId="1942"/>
    <cellStyle name="Comma 8 3" xfId="1943"/>
    <cellStyle name="Comma 8 3 2" xfId="1944"/>
    <cellStyle name="Comma 9" xfId="1945"/>
    <cellStyle name="Comma Cents" xfId="1946"/>
    <cellStyle name="Comma no decimal" xfId="1947"/>
    <cellStyle name="Comma one decimal" xfId="1948"/>
    <cellStyle name="comma zerodec" xfId="1949"/>
    <cellStyle name="Comma*" xfId="1950"/>
    <cellStyle name="COMMA, 0" xfId="1951"/>
    <cellStyle name="COMMA, 0 2" xfId="1952"/>
    <cellStyle name="Comma0" xfId="1953"/>
    <cellStyle name="Comma0 - Modelo1" xfId="1954"/>
    <cellStyle name="Comma0 - Style1" xfId="1955"/>
    <cellStyle name="Comma0 - Style2" xfId="1956"/>
    <cellStyle name="Comma0 10" xfId="1957"/>
    <cellStyle name="Comma0 2" xfId="1958"/>
    <cellStyle name="Comma0 3" xfId="1959"/>
    <cellStyle name="Comma0 4" xfId="1960"/>
    <cellStyle name="Comma0 5" xfId="1961"/>
    <cellStyle name="Comma0 6" xfId="1962"/>
    <cellStyle name="Comma0 7" xfId="1963"/>
    <cellStyle name="Comma0 8" xfId="1964"/>
    <cellStyle name="Comma0 9" xfId="1965"/>
    <cellStyle name="Comma0_{12.01.06.01.02} IBG_Liquidity_Forecast_03_03_08" xfId="1966"/>
    <cellStyle name="Comma1" xfId="1967"/>
    <cellStyle name="Comma1 - Modelo2" xfId="1968"/>
    <cellStyle name="Comma1 - Style1" xfId="1969"/>
    <cellStyle name="Comma1 - Style2" xfId="1970"/>
    <cellStyle name="Comma1 2" xfId="1971"/>
    <cellStyle name="Comma1 3" xfId="1972"/>
    <cellStyle name="Comma1 unp" xfId="1973"/>
    <cellStyle name="Comma1 unp 2" xfId="1974"/>
    <cellStyle name="Comma1 unp 3" xfId="1975"/>
    <cellStyle name="Comma1_~0009617" xfId="1976"/>
    <cellStyle name="Comma2" xfId="1977"/>
    <cellStyle name="Comma2 2" xfId="1978"/>
    <cellStyle name="Comma2 3" xfId="1979"/>
    <cellStyle name="Comma3" xfId="1980"/>
    <cellStyle name="Comma4" xfId="1981"/>
    <cellStyle name="Comment" xfId="1982"/>
    <cellStyle name="Company" xfId="1983"/>
    <cellStyle name="Company Name" xfId="1984"/>
    <cellStyle name="Company_Sheet1" xfId="1985"/>
    <cellStyle name="CompanyName" xfId="1986"/>
    <cellStyle name="Convergence" xfId="1987"/>
    <cellStyle name="Copied" xfId="1988"/>
    <cellStyle name="COST1" xfId="1989"/>
    <cellStyle name="ctkdata" xfId="1990"/>
    <cellStyle name="ctkheading" xfId="1991"/>
    <cellStyle name="CurRatio" xfId="1992"/>
    <cellStyle name="Currdate" xfId="1993"/>
    <cellStyle name="Curre΅cy" xfId="1994"/>
    <cellStyle name="Curre΅cy 2" xfId="1995"/>
    <cellStyle name="Curre΅cy 3" xfId="1996"/>
    <cellStyle name="Curren - Style7" xfId="1997"/>
    <cellStyle name="Curren - Style8" xfId="1998"/>
    <cellStyle name="Currency" xfId="1999" builtinId="4"/>
    <cellStyle name="Currency--" xfId="2000"/>
    <cellStyle name="Currency (0)" xfId="2001"/>
    <cellStyle name="Currency (2)" xfId="2002"/>
    <cellStyle name="Currency [0] - Credits" xfId="2003"/>
    <cellStyle name="Currency [0] - Debits" xfId="2004"/>
    <cellStyle name="Currency [0]Center" xfId="2005"/>
    <cellStyle name="Currency [00]" xfId="2006"/>
    <cellStyle name="Currency [1]" xfId="2007"/>
    <cellStyle name="Currency [2]" xfId="2008"/>
    <cellStyle name="Currency 0" xfId="2009"/>
    <cellStyle name="Currency 0.0" xfId="2010"/>
    <cellStyle name="Currency 0.00" xfId="2011"/>
    <cellStyle name="Currency 0.000" xfId="2012"/>
    <cellStyle name="Currency 0.0000" xfId="2013"/>
    <cellStyle name="Currency 0_Chrysler v.2" xfId="2014"/>
    <cellStyle name="Currency 10" xfId="2015"/>
    <cellStyle name="Currency 11" xfId="2016"/>
    <cellStyle name="Currency 12" xfId="2017"/>
    <cellStyle name="Currency 2" xfId="2018"/>
    <cellStyle name="Currency 2 2" xfId="2019"/>
    <cellStyle name="Currency 3" xfId="2020"/>
    <cellStyle name="Currency 3 2" xfId="2021"/>
    <cellStyle name="Currency 3 2 2" xfId="2022"/>
    <cellStyle name="Currency 3 3" xfId="2023"/>
    <cellStyle name="Currency 3 4" xfId="2024"/>
    <cellStyle name="Currency 3 5" xfId="2025"/>
    <cellStyle name="Currency 4" xfId="2026"/>
    <cellStyle name="Currency 4 2" xfId="2027"/>
    <cellStyle name="Currency 4 3" xfId="2028"/>
    <cellStyle name="Currency 5" xfId="2029"/>
    <cellStyle name="Currency 6" xfId="2030"/>
    <cellStyle name="Currency 7" xfId="2031"/>
    <cellStyle name="Currency 8" xfId="2032"/>
    <cellStyle name="Currency 9" xfId="2033"/>
    <cellStyle name="Currency$" xfId="2034"/>
    <cellStyle name="Currency$ 2" xfId="2035"/>
    <cellStyle name="Currency(1)" xfId="2036"/>
    <cellStyle name="Currency*" xfId="2037"/>
    <cellStyle name="Currency--_ARM Roof_Val v7" xfId="2038"/>
    <cellStyle name="Currency0" xfId="2039"/>
    <cellStyle name="Currency1" xfId="2040"/>
    <cellStyle name="Currency1 2" xfId="2041"/>
    <cellStyle name="Currency1 3" xfId="2042"/>
    <cellStyle name="Currency2" xfId="2043"/>
    <cellStyle name="Currency3" xfId="2044"/>
    <cellStyle name="Custom" xfId="2045"/>
    <cellStyle name="Cyan bold" xfId="2046"/>
    <cellStyle name="Cyan bold underlined" xfId="2047"/>
    <cellStyle name="Cyan bold_ALLOWANCES" xfId="2048"/>
    <cellStyle name="Cyan italic" xfId="2049"/>
    <cellStyle name="C㯵rrency_㳔PC Data" xfId="2050"/>
    <cellStyle name="D1" xfId="2051"/>
    <cellStyle name="D2" xfId="2052"/>
    <cellStyle name="Dash" xfId="2053"/>
    <cellStyle name="data" xfId="2054"/>
    <cellStyle name="data1" xfId="2055"/>
    <cellStyle name="data2" xfId="2056"/>
    <cellStyle name="DataOneDigit" xfId="2057"/>
    <cellStyle name="DataOneDigit 2" xfId="2058"/>
    <cellStyle name="DataOneDigit 3" xfId="2059"/>
    <cellStyle name="Date" xfId="2060"/>
    <cellStyle name="Date - Style3" xfId="2061"/>
    <cellStyle name="Date [d-mmm-yy]" xfId="2062"/>
    <cellStyle name="Date [mm-d-yy]" xfId="2063"/>
    <cellStyle name="Date [mm-d-yyyy]" xfId="2064"/>
    <cellStyle name="Date [mmm-d-yyyy]" xfId="2065"/>
    <cellStyle name="Date [mmm-yy]" xfId="2066"/>
    <cellStyle name="Date [mmm-yyyy]" xfId="2067"/>
    <cellStyle name="Date 1" xfId="2068"/>
    <cellStyle name="Date 10" xfId="2069"/>
    <cellStyle name="Date 2" xfId="2070"/>
    <cellStyle name="Date 3" xfId="2071"/>
    <cellStyle name="Date 4" xfId="2072"/>
    <cellStyle name="Date 5" xfId="2073"/>
    <cellStyle name="Date 6" xfId="2074"/>
    <cellStyle name="Date 7" xfId="2075"/>
    <cellStyle name="Date 8" xfId="2076"/>
    <cellStyle name="Date 9" xfId="2077"/>
    <cellStyle name="Date Aligned" xfId="2078"/>
    <cellStyle name="Date m/d/yy" xfId="2079"/>
    <cellStyle name="Date Short" xfId="2080"/>
    <cellStyle name="date_~2593847" xfId="2081"/>
    <cellStyle name="Date1" xfId="2082"/>
    <cellStyle name="Date2" xfId="2083"/>
    <cellStyle name="DateFull" xfId="2084"/>
    <cellStyle name="DateInput" xfId="2085"/>
    <cellStyle name="DateNoYear" xfId="2086"/>
    <cellStyle name="DateNoYear 2" xfId="2087"/>
    <cellStyle name="Dates" xfId="2088"/>
    <cellStyle name="DateYear" xfId="2089"/>
    <cellStyle name="DBL - Style1" xfId="2090"/>
    <cellStyle name="DealTicketAddress" xfId="2091"/>
    <cellStyle name="DealTicketData" xfId="2092"/>
    <cellStyle name="December 1994" xfId="2093"/>
    <cellStyle name="Decimal" xfId="2094"/>
    <cellStyle name="Default_Formula" xfId="2095"/>
    <cellStyle name="Del" xfId="2096"/>
    <cellStyle name="DELTA" xfId="2097"/>
    <cellStyle name="Dezimal [0]_092003" xfId="2098"/>
    <cellStyle name="Dezimal_092003" xfId="2099"/>
    <cellStyle name="dft.Optional" xfId="2100"/>
    <cellStyle name="dft.Required" xfId="2101"/>
    <cellStyle name="Dia" xfId="2102"/>
    <cellStyle name="Dimension" xfId="2103"/>
    <cellStyle name="Dollar" xfId="2104"/>
    <cellStyle name="Dollar (zero dec)" xfId="2105"/>
    <cellStyle name="Dollar Display" xfId="2106"/>
    <cellStyle name="Dollar Input" xfId="2107"/>
    <cellStyle name="Dollar(0)" xfId="2108"/>
    <cellStyle name="Dollar(1)" xfId="2109"/>
    <cellStyle name="Dollar(2)" xfId="2110"/>
    <cellStyle name="Dollar_Data" xfId="2111"/>
    <cellStyle name="DollarFraction" xfId="2112"/>
    <cellStyle name="DollarFraction 2" xfId="2113"/>
    <cellStyle name="DollarFraction 3" xfId="2114"/>
    <cellStyle name="Dollars" xfId="2115"/>
    <cellStyle name="DollarWhole" xfId="2116"/>
    <cellStyle name="Dotted Line" xfId="2117"/>
    <cellStyle name="DOUBLE - Style1" xfId="2118"/>
    <cellStyle name="Download" xfId="2119"/>
    <cellStyle name="Driver" xfId="2120"/>
    <cellStyle name="e" xfId="2121"/>
    <cellStyle name="Eingabefeld" xfId="2122"/>
    <cellStyle name="Eingabewert Dat" xfId="2123"/>
    <cellStyle name="EMR" xfId="2124"/>
    <cellStyle name="Encabez1" xfId="2125"/>
    <cellStyle name="Encabez2" xfId="2126"/>
    <cellStyle name="Enter Currency (0)" xfId="2127"/>
    <cellStyle name="Enter Currency (2)" xfId="2128"/>
    <cellStyle name="Enter Units (0)" xfId="2129"/>
    <cellStyle name="Enter Units (1)" xfId="2130"/>
    <cellStyle name="Enter Units (2)" xfId="2131"/>
    <cellStyle name="Entered" xfId="2132"/>
    <cellStyle name="En-tête" xfId="2133"/>
    <cellStyle name="Equinox Automatic" xfId="2134"/>
    <cellStyle name="Equinox Blue Text" xfId="2135"/>
    <cellStyle name="Equinox DkRed Text" xfId="2136"/>
    <cellStyle name="Equinox Grey Text" xfId="2137"/>
    <cellStyle name="Equinox Greyout" xfId="2138"/>
    <cellStyle name="Equinox Inactive" xfId="2139"/>
    <cellStyle name="Equinox Red Text" xfId="2140"/>
    <cellStyle name="Ergebnisfeld" xfId="2141"/>
    <cellStyle name="Error" xfId="2142"/>
    <cellStyle name="Euro" xfId="2143"/>
    <cellStyle name="Euro 2" xfId="2144"/>
    <cellStyle name="Euro 3" xfId="2145"/>
    <cellStyle name="Euro Display" xfId="2146"/>
    <cellStyle name="Euro Input" xfId="2147"/>
    <cellStyle name="Euro_ Agenda" xfId="2148"/>
    <cellStyle name="Excession" xfId="2149"/>
    <cellStyle name="Explanatory Text" xfId="2150" builtinId="53" customBuiltin="1"/>
    <cellStyle name="f" xfId="2151"/>
    <cellStyle name="F2" xfId="2152"/>
    <cellStyle name="F3" xfId="2153"/>
    <cellStyle name="F4" xfId="2154"/>
    <cellStyle name="F5" xfId="2155"/>
    <cellStyle name="F6" xfId="2156"/>
    <cellStyle name="F7" xfId="2157"/>
    <cellStyle name="F8" xfId="2158"/>
    <cellStyle name="FakePercent(0)" xfId="2159"/>
    <cellStyle name="FakePercent(1)" xfId="2160"/>
    <cellStyle name="FakePercent(2)" xfId="2161"/>
    <cellStyle name="Fijo" xfId="2162"/>
    <cellStyle name="Financiero" xfId="2163"/>
    <cellStyle name="first line" xfId="2164"/>
    <cellStyle name="FirstNumbers" xfId="2165"/>
    <cellStyle name="FirstNumbers 2" xfId="2166"/>
    <cellStyle name="FirstNumbers 3" xfId="2167"/>
    <cellStyle name="Fixed" xfId="2168"/>
    <cellStyle name="Fixed (1)" xfId="2169"/>
    <cellStyle name="Fixed [0]" xfId="2170"/>
    <cellStyle name="Fixed [2]" xfId="2171"/>
    <cellStyle name="Fixed_1" xfId="2172"/>
    <cellStyle name="Fixed2 - Style2" xfId="2173"/>
    <cellStyle name="Följde hyperlänken_COLLECTIONS REVIEW0603" xfId="2174"/>
    <cellStyle name="Footnote" xfId="2175"/>
    <cellStyle name="Footnotes" xfId="2176"/>
    <cellStyle name="form" xfId="2177"/>
    <cellStyle name="Formulas" xfId="2178"/>
    <cellStyle name="Formulas 2" xfId="2179"/>
    <cellStyle name="fpc - Style6" xfId="2180"/>
    <cellStyle name="FX Rate" xfId="2181"/>
    <cellStyle name="FX Rate 2" xfId="2182"/>
    <cellStyle name="FX Rate 3" xfId="2183"/>
    <cellStyle name="General" xfId="2184"/>
    <cellStyle name="General0" xfId="2185"/>
    <cellStyle name="General0C" xfId="2186"/>
    <cellStyle name="General0R" xfId="2187"/>
    <cellStyle name="General2" xfId="2188"/>
    <cellStyle name="General3" xfId="2189"/>
    <cellStyle name="GeneralNumber" xfId="2190"/>
    <cellStyle name="GeneralNumber 2" xfId="2191"/>
    <cellStyle name="gill" xfId="2192"/>
    <cellStyle name="gill 2" xfId="2193"/>
    <cellStyle name="Global" xfId="2194"/>
    <cellStyle name="Good" xfId="2195" builtinId="26" customBuiltin="1"/>
    <cellStyle name="Gray bold italic" xfId="2196"/>
    <cellStyle name="Green Bold" xfId="2197"/>
    <cellStyle name="Grey" xfId="2198"/>
    <cellStyle name="GreyControl" xfId="2199"/>
    <cellStyle name="greyinput" xfId="2200"/>
    <cellStyle name="Group-T" xfId="2201"/>
    <cellStyle name="GrowthRate" xfId="2202"/>
    <cellStyle name="Hard numbers" xfId="2203"/>
    <cellStyle name="Hard Percent" xfId="2204"/>
    <cellStyle name="Hardcoded" xfId="2205"/>
    <cellStyle name="Head - Style7" xfId="2206"/>
    <cellStyle name="Head1" xfId="2207"/>
    <cellStyle name="HEADER" xfId="2208"/>
    <cellStyle name="Header1" xfId="2209"/>
    <cellStyle name="Header2" xfId="2210"/>
    <cellStyle name="headers" xfId="2211"/>
    <cellStyle name="Heading" xfId="2212"/>
    <cellStyle name="Heading 1" xfId="2213" builtinId="16" customBuiltin="1"/>
    <cellStyle name="Heading 2" xfId="2214" builtinId="17" customBuiltin="1"/>
    <cellStyle name="Heading 3" xfId="2215" builtinId="18" customBuiltin="1"/>
    <cellStyle name="Heading 4" xfId="2216" builtinId="19" customBuiltin="1"/>
    <cellStyle name="Heading No Underline" xfId="2217"/>
    <cellStyle name="Heading With Underline" xfId="2218"/>
    <cellStyle name="Heading1" xfId="2219"/>
    <cellStyle name="Heading2" xfId="2220"/>
    <cellStyle name="Heading3" xfId="2221"/>
    <cellStyle name="Heading4" xfId="2222"/>
    <cellStyle name="HeadingMonth" xfId="2223"/>
    <cellStyle name="HeadingR" xfId="2224"/>
    <cellStyle name="HEADINGS" xfId="2225"/>
    <cellStyle name="HEADINGSTOP" xfId="2226"/>
    <cellStyle name="helvetica" xfId="2227"/>
    <cellStyle name="Hidden" xfId="2228"/>
    <cellStyle name="HIGHLIGHT" xfId="2229"/>
    <cellStyle name="HotLink" xfId="2230"/>
    <cellStyle name="hotlinks" xfId="2231"/>
    <cellStyle name="Hyperlänk_COLLECTIONS REVIEW0603" xfId="2232"/>
    <cellStyle name="IDD" xfId="2233"/>
    <cellStyle name="IncomeStatement" xfId="2234"/>
    <cellStyle name="IncStmt" xfId="2235"/>
    <cellStyle name="IncStmt 2" xfId="2236"/>
    <cellStyle name="IncStmt 3" xfId="2237"/>
    <cellStyle name="InpComma0" xfId="2238"/>
    <cellStyle name="InpComma1" xfId="2239"/>
    <cellStyle name="InpComma2" xfId="2240"/>
    <cellStyle name="InpComma3" xfId="2241"/>
    <cellStyle name="InpComma4" xfId="2242"/>
    <cellStyle name="InpCurr0" xfId="2243"/>
    <cellStyle name="InpCurr1" xfId="2244"/>
    <cellStyle name="InpCurr2" xfId="2245"/>
    <cellStyle name="InpCurr3" xfId="2246"/>
    <cellStyle name="InpCurr4" xfId="2247"/>
    <cellStyle name="InpDate" xfId="2248"/>
    <cellStyle name="InpPercent0" xfId="2249"/>
    <cellStyle name="InpPercent1" xfId="2250"/>
    <cellStyle name="InpPercent2" xfId="2251"/>
    <cellStyle name="InpText" xfId="2252"/>
    <cellStyle name="Input" xfId="2253" builtinId="20" customBuiltin="1"/>
    <cellStyle name="Input [yellow]" xfId="2254"/>
    <cellStyle name="Input 2" xfId="2255"/>
    <cellStyle name="Input 3" xfId="2256"/>
    <cellStyle name="Input 4" xfId="2257"/>
    <cellStyle name="Input 5" xfId="2258"/>
    <cellStyle name="Input 6" xfId="2259"/>
    <cellStyle name="Input 7" xfId="2260"/>
    <cellStyle name="Input 8" xfId="2261"/>
    <cellStyle name="Input 9" xfId="2262"/>
    <cellStyle name="Input Cells" xfId="2263"/>
    <cellStyle name="Input comment text" xfId="2264"/>
    <cellStyle name="Input Currency" xfId="2265"/>
    <cellStyle name="Input date" xfId="2266"/>
    <cellStyle name="Input Dollar" xfId="2267"/>
    <cellStyle name="Input Fixed [0]" xfId="2268"/>
    <cellStyle name="Input Float" xfId="2269"/>
    <cellStyle name="Input Normal" xfId="2270"/>
    <cellStyle name="Input Normal (0)" xfId="2271"/>
    <cellStyle name="Input Normal_~7945259" xfId="2272"/>
    <cellStyle name="Input Percent" xfId="2273"/>
    <cellStyle name="Input Percent (1)" xfId="2274"/>
    <cellStyle name="Input Percent [2]" xfId="2275"/>
    <cellStyle name="Input Percent_Data" xfId="2276"/>
    <cellStyle name="Input Titles" xfId="2277"/>
    <cellStyle name="InputBlueFont_Valuation " xfId="2278"/>
    <cellStyle name="InputCell" xfId="2279"/>
    <cellStyle name="InputCurrency" xfId="2280"/>
    <cellStyle name="InputCurrency2" xfId="2281"/>
    <cellStyle name="InputMultiple1" xfId="2282"/>
    <cellStyle name="InputPercent1" xfId="2283"/>
    <cellStyle name="Integer" xfId="2284"/>
    <cellStyle name="IS Summary" xfId="2285"/>
    <cellStyle name="Italic" xfId="2286"/>
    <cellStyle name="Item" xfId="2287"/>
    <cellStyle name="ItemTypeClass" xfId="2288"/>
    <cellStyle name="JPM" xfId="2289"/>
    <cellStyle name="l" xfId="2290"/>
    <cellStyle name="Label" xfId="2291"/>
    <cellStyle name="last line" xfId="2292"/>
    <cellStyle name="Lds1" xfId="2293"/>
    <cellStyle name="Left" xfId="2294"/>
    <cellStyle name="Lien hypertexte" xfId="2295"/>
    <cellStyle name="Lien hypertexte visité" xfId="2296"/>
    <cellStyle name="lightblue" xfId="2297"/>
    <cellStyle name="Line" xfId="2298"/>
    <cellStyle name="LineItem" xfId="2299"/>
    <cellStyle name="LineNum w/ Border" xfId="2300"/>
    <cellStyle name="LineNum w/ Border 2" xfId="2301"/>
    <cellStyle name="LineNum w/ Border 3" xfId="2302"/>
    <cellStyle name="LineNumbers" xfId="2303"/>
    <cellStyle name="LineNumbersFirstColumn" xfId="2304"/>
    <cellStyle name="Lines" xfId="2305"/>
    <cellStyle name="Link Currency (0)" xfId="2306"/>
    <cellStyle name="Link Currency (2)" xfId="2307"/>
    <cellStyle name="Link Units (0)" xfId="2308"/>
    <cellStyle name="Link Units (1)" xfId="2309"/>
    <cellStyle name="Link Units (2)" xfId="2310"/>
    <cellStyle name="Linked Cell" xfId="2311" builtinId="24" customBuiltin="1"/>
    <cellStyle name="Linked Cells" xfId="2312"/>
    <cellStyle name="Linked-Sheet" xfId="2313"/>
    <cellStyle name="Linked-WB" xfId="2314"/>
    <cellStyle name="Locked" xfId="2315"/>
    <cellStyle name="m/d/yy" xfId="2316"/>
    <cellStyle name="MacroComment" xfId="2317"/>
    <cellStyle name="MacroHeading" xfId="2318"/>
    <cellStyle name="Magic" xfId="2319"/>
    <cellStyle name="Margins" xfId="2320"/>
    <cellStyle name="Middle" xfId="2321"/>
    <cellStyle name="Mifrog" xfId="2322"/>
    <cellStyle name="Migliaia (0)_07 Deut - FS0699HY" xfId="2323"/>
    <cellStyle name="Migliaia_07 Deut - FS0699HY" xfId="2324"/>
    <cellStyle name="Millares [0]_10 AVERIAS MASIVAS + ANT" xfId="2325"/>
    <cellStyle name="Millares_10 AVERIAS MASIVAS + ANT" xfId="2326"/>
    <cellStyle name="Milliers [0]_!!!GO" xfId="2327"/>
    <cellStyle name="Milliers_!!!GO" xfId="2328"/>
    <cellStyle name="Millions" xfId="2329"/>
    <cellStyle name="Millions 2" xfId="2330"/>
    <cellStyle name="Millions 3" xfId="2331"/>
    <cellStyle name="Millions[1]" xfId="2332"/>
    <cellStyle name="Millions_~0154029" xfId="2333"/>
    <cellStyle name="Moneda [0]_10 AVERIAS MASIVAS + ANT" xfId="2334"/>
    <cellStyle name="Moneda_10 AVERIAS MASIVAS + ANT" xfId="2335"/>
    <cellStyle name="Monétaire [0]_!!!GO" xfId="2336"/>
    <cellStyle name="Monétaire_!!!GO" xfId="2337"/>
    <cellStyle name="Monetario" xfId="2338"/>
    <cellStyle name="MonthYear" xfId="2339"/>
    <cellStyle name="Mul1" xfId="2340"/>
    <cellStyle name="Multiple" xfId="2341"/>
    <cellStyle name="Multiple [0]" xfId="2342"/>
    <cellStyle name="Multiple [1]" xfId="2343"/>
    <cellStyle name="Multiple 10" xfId="2344"/>
    <cellStyle name="Multiple 2" xfId="2345"/>
    <cellStyle name="Multiple 3" xfId="2346"/>
    <cellStyle name="Multiple 4" xfId="2347"/>
    <cellStyle name="Multiple 5" xfId="2348"/>
    <cellStyle name="Multiple 6" xfId="2349"/>
    <cellStyle name="Multiple 7" xfId="2350"/>
    <cellStyle name="Multiple 8" xfId="2351"/>
    <cellStyle name="Multiple 9" xfId="2352"/>
    <cellStyle name="Multiple(1)" xfId="2353"/>
    <cellStyle name="Multiple(2)" xfId="2354"/>
    <cellStyle name="Multiple_1Q10 ERF Supplement 3-15-10 Check" xfId="2355"/>
    <cellStyle name="Multiple1" xfId="2356"/>
    <cellStyle name="n*" xfId="2357"/>
    <cellStyle name="NA is zero" xfId="2358"/>
    <cellStyle name="Needs update" xfId="2359"/>
    <cellStyle name="Neutral" xfId="2360" builtinId="28" customBuiltin="1"/>
    <cellStyle name="New Times Roman" xfId="2361"/>
    <cellStyle name="NewAcct" xfId="2362"/>
    <cellStyle name="newstyle" xfId="2363"/>
    <cellStyle name="no dec" xfId="2364"/>
    <cellStyle name="No-Action" xfId="2365"/>
    <cellStyle name="NoEntry" xfId="2366"/>
    <cellStyle name="NoMultiple(1)" xfId="2367"/>
    <cellStyle name="NoMultiple(2)" xfId="2368"/>
    <cellStyle name="NoPercent(0)" xfId="2369"/>
    <cellStyle name="NoPercent(1)" xfId="2370"/>
    <cellStyle name="NoPercent(2)" xfId="2371"/>
    <cellStyle name="Nor" xfId="2372"/>
    <cellStyle name="Normal" xfId="0" builtinId="0"/>
    <cellStyle name="Normal--" xfId="2373"/>
    <cellStyle name="Normal - Style1" xfId="2374"/>
    <cellStyle name="Normal - Style2" xfId="2375"/>
    <cellStyle name="Normal - Style3" xfId="2376"/>
    <cellStyle name="Normal - Style4" xfId="2377"/>
    <cellStyle name="Normal - Style5" xfId="2378"/>
    <cellStyle name="Normal - Style6" xfId="2379"/>
    <cellStyle name="Normal - Style7" xfId="2380"/>
    <cellStyle name="Normal - Style8" xfId="2381"/>
    <cellStyle name="Normal [0]" xfId="2382"/>
    <cellStyle name="Normal [1]" xfId="2383"/>
    <cellStyle name="Normal [2]" xfId="2384"/>
    <cellStyle name="Normal [3]" xfId="2385"/>
    <cellStyle name="Normal 10" xfId="2386"/>
    <cellStyle name="Normal 10 2" xfId="2387"/>
    <cellStyle name="Normal 10 3" xfId="2388"/>
    <cellStyle name="Normal 10 3 2" xfId="2389"/>
    <cellStyle name="Normal 11" xfId="2390"/>
    <cellStyle name="Normal 12" xfId="2391"/>
    <cellStyle name="Normal 13" xfId="2392"/>
    <cellStyle name="Normal 14" xfId="2393"/>
    <cellStyle name="Normal 15" xfId="2394"/>
    <cellStyle name="Normal 16" xfId="2395"/>
    <cellStyle name="Normal 17" xfId="2396"/>
    <cellStyle name="Normal 18" xfId="2397"/>
    <cellStyle name="Normal 19" xfId="2398"/>
    <cellStyle name="Normal 2" xfId="2399"/>
    <cellStyle name="Normal 2 2" xfId="2400"/>
    <cellStyle name="Normal 2 3" xfId="2401"/>
    <cellStyle name="Normal 2 3 2" xfId="2402"/>
    <cellStyle name="Normal 2 3 3" xfId="2403"/>
    <cellStyle name="Normal 2 4" xfId="2404"/>
    <cellStyle name="Normal 2_Data" xfId="2405"/>
    <cellStyle name="Normal 20" xfId="2406"/>
    <cellStyle name="Normal 21" xfId="2407"/>
    <cellStyle name="Normal 21 2" xfId="2408"/>
    <cellStyle name="Normal 22" xfId="2409"/>
    <cellStyle name="Normal 23" xfId="2410"/>
    <cellStyle name="Normal 24" xfId="2411"/>
    <cellStyle name="Normal 25" xfId="2412"/>
    <cellStyle name="Normal 26" xfId="2413"/>
    <cellStyle name="Normal 27" xfId="2414"/>
    <cellStyle name="Normal 27 2" xfId="2415"/>
    <cellStyle name="Normal 27 3" xfId="2416"/>
    <cellStyle name="Normal 28" xfId="2417"/>
    <cellStyle name="Normal 28 2" xfId="2418"/>
    <cellStyle name="Normal 28 3" xfId="2419"/>
    <cellStyle name="Normal 29" xfId="2420"/>
    <cellStyle name="Normal 29 2" xfId="2421"/>
    <cellStyle name="Normal 29 3" xfId="2422"/>
    <cellStyle name="Normal 3" xfId="2423"/>
    <cellStyle name="Normal 3 2" xfId="2424"/>
    <cellStyle name="Normal 3 2 2" xfId="2425"/>
    <cellStyle name="Normal 3 3" xfId="2426"/>
    <cellStyle name="Normal 3 4" xfId="2427"/>
    <cellStyle name="Normal 3 4 2" xfId="2428"/>
    <cellStyle name="Normal 3 4 3" xfId="2429"/>
    <cellStyle name="Normal 3 4 4" xfId="2430"/>
    <cellStyle name="Normal 3 5" xfId="2431"/>
    <cellStyle name="Normal 3 6" xfId="2432"/>
    <cellStyle name="Normal 3 7" xfId="2433"/>
    <cellStyle name="Normal 3 8" xfId="2434"/>
    <cellStyle name="Normal 30" xfId="2435"/>
    <cellStyle name="Normal 30 2" xfId="2436"/>
    <cellStyle name="Normal 30 3" xfId="2437"/>
    <cellStyle name="Normal 31" xfId="2438"/>
    <cellStyle name="Normal 31 2" xfId="2439"/>
    <cellStyle name="Normal 31 3" xfId="2440"/>
    <cellStyle name="Normal 32" xfId="2441"/>
    <cellStyle name="Normal 32 2" xfId="2442"/>
    <cellStyle name="Normal 32 3" xfId="2443"/>
    <cellStyle name="Normal 33" xfId="2444"/>
    <cellStyle name="Normal 33 2" xfId="2445"/>
    <cellStyle name="Normal 33 3" xfId="2446"/>
    <cellStyle name="Normal 34" xfId="2447"/>
    <cellStyle name="Normal 35" xfId="2448"/>
    <cellStyle name="Normal 36" xfId="2449"/>
    <cellStyle name="Normal 37" xfId="2450"/>
    <cellStyle name="Normal 38" xfId="2451"/>
    <cellStyle name="Normal 39" xfId="2452"/>
    <cellStyle name="Normal 4" xfId="2453"/>
    <cellStyle name="Normal 4 2" xfId="2454"/>
    <cellStyle name="Normal 4 3" xfId="2455"/>
    <cellStyle name="Normal 4 4" xfId="2456"/>
    <cellStyle name="Normal 4 5" xfId="2457"/>
    <cellStyle name="Normal 4 6" xfId="2458"/>
    <cellStyle name="Normal 40" xfId="2459"/>
    <cellStyle name="Normal 41" xfId="2460"/>
    <cellStyle name="Normal 42" xfId="2461"/>
    <cellStyle name="Normal 43" xfId="2462"/>
    <cellStyle name="Normal 44" xfId="2463"/>
    <cellStyle name="Normal 45" xfId="2464"/>
    <cellStyle name="Normal 45 2" xfId="2465"/>
    <cellStyle name="Normal 45 3" xfId="2466"/>
    <cellStyle name="Normal 45 3 2" xfId="2467"/>
    <cellStyle name="Normal 46" xfId="2468"/>
    <cellStyle name="Normal 47" xfId="2469"/>
    <cellStyle name="Normal 48" xfId="2470"/>
    <cellStyle name="Normal 49" xfId="2471"/>
    <cellStyle name="Normal 5" xfId="2472"/>
    <cellStyle name="Normal 5 2" xfId="2473"/>
    <cellStyle name="Normal 5 2 2" xfId="2474"/>
    <cellStyle name="Normal 5 2 2 2" xfId="2475"/>
    <cellStyle name="Normal 5 2 2 3" xfId="2476"/>
    <cellStyle name="Normal 5 2 2 4" xfId="2477"/>
    <cellStyle name="Normal 5 3" xfId="2478"/>
    <cellStyle name="Normal 5 4" xfId="2479"/>
    <cellStyle name="Normal 50" xfId="2480"/>
    <cellStyle name="Normal 51" xfId="2481"/>
    <cellStyle name="Normal 52" xfId="2482"/>
    <cellStyle name="Normal 53" xfId="2483"/>
    <cellStyle name="Normal 54" xfId="2484"/>
    <cellStyle name="Normal 55" xfId="2485"/>
    <cellStyle name="Normal 56" xfId="2486"/>
    <cellStyle name="Normal 57" xfId="2487"/>
    <cellStyle name="Normal 58" xfId="2488"/>
    <cellStyle name="Normal 59" xfId="2489"/>
    <cellStyle name="Normal 6" xfId="2490"/>
    <cellStyle name="Normal 60" xfId="2491"/>
    <cellStyle name="Normal 61" xfId="2492"/>
    <cellStyle name="Normal 62" xfId="2493"/>
    <cellStyle name="Normal 63" xfId="2494"/>
    <cellStyle name="Normal 64" xfId="2495"/>
    <cellStyle name="Normal 65" xfId="2496"/>
    <cellStyle name="Normal 66" xfId="2497"/>
    <cellStyle name="Normal 67" xfId="2498"/>
    <cellStyle name="Normal 68" xfId="2499"/>
    <cellStyle name="Normal 69" xfId="2500"/>
    <cellStyle name="Normal 7" xfId="2501"/>
    <cellStyle name="Normal 70" xfId="2502"/>
    <cellStyle name="Normal 70 2" xfId="2503"/>
    <cellStyle name="Normal 71" xfId="2504"/>
    <cellStyle name="Normal 72" xfId="2505"/>
    <cellStyle name="Normal 72 2" xfId="2506"/>
    <cellStyle name="Normal 73" xfId="2507"/>
    <cellStyle name="Normal 73 2" xfId="2508"/>
    <cellStyle name="Normal 74" xfId="2509"/>
    <cellStyle name="Normal 75" xfId="2510"/>
    <cellStyle name="Normal 8" xfId="2511"/>
    <cellStyle name="Normal 8 2" xfId="2512"/>
    <cellStyle name="Normal 8 2 2" xfId="2513"/>
    <cellStyle name="Normal 8 3" xfId="2514"/>
    <cellStyle name="Normal 8 4" xfId="2515"/>
    <cellStyle name="Normal 8 5" xfId="2516"/>
    <cellStyle name="Normal 9" xfId="2517"/>
    <cellStyle name="Normal 9 2" xfId="2518"/>
    <cellStyle name="Normal Bold" xfId="2519"/>
    <cellStyle name="Normal Bold [0]" xfId="2520"/>
    <cellStyle name="Normal Bold_Copy of Global IB Risk Bal Sht 5th Aug 2010" xfId="2521"/>
    <cellStyle name="Normal Pct" xfId="2522"/>
    <cellStyle name="Normal(0)CenGreen" xfId="2523"/>
    <cellStyle name="Normal(0)Center" xfId="2524"/>
    <cellStyle name="Normal(0)Center2" xfId="2525"/>
    <cellStyle name="Normal--_ARM Roof_Val v7" xfId="2526"/>
    <cellStyle name="Normal0" xfId="2527"/>
    <cellStyle name="Normal2" xfId="2528"/>
    <cellStyle name="Normal2 2" xfId="2529"/>
    <cellStyle name="Normal2 3" xfId="2530"/>
    <cellStyle name="NormalBold" xfId="2531"/>
    <cellStyle name="NormalCurrencyCenter" xfId="2532"/>
    <cellStyle name="Normale_07 Deut - FS0699HY" xfId="2533"/>
    <cellStyle name="NormalInput" xfId="2534"/>
    <cellStyle name="NormalInput1" xfId="2535"/>
    <cellStyle name="NormalInput2" xfId="2536"/>
    <cellStyle name="NormalLarge" xfId="2537"/>
    <cellStyle name="NormalMultiple" xfId="2538"/>
    <cellStyle name="NormalOutput" xfId="2539"/>
    <cellStyle name="NormalUnprotect" xfId="2540"/>
    <cellStyle name="Normalx" xfId="2541"/>
    <cellStyle name="NormalxShadow" xfId="2542"/>
    <cellStyle name="Not Implemented" xfId="2543"/>
    <cellStyle name="Not_Excession" xfId="2544"/>
    <cellStyle name="Note" xfId="2545" builtinId="10" customBuiltin="1"/>
    <cellStyle name="Note 2" xfId="2546"/>
    <cellStyle name="Note 3" xfId="2547"/>
    <cellStyle name="Note 4" xfId="2548"/>
    <cellStyle name="nplode" xfId="2549"/>
    <cellStyle name="nPlosion" xfId="2550"/>
    <cellStyle name="NPPESalesPct" xfId="2551"/>
    <cellStyle name="num,nodecpts" xfId="2552"/>
    <cellStyle name="Num1" xfId="2553"/>
    <cellStyle name="Number" xfId="2554"/>
    <cellStyle name="Number [0]" xfId="2555"/>
    <cellStyle name="Number(0)" xfId="2556"/>
    <cellStyle name="Number(1)" xfId="2557"/>
    <cellStyle name="Number(2)" xfId="2558"/>
    <cellStyle name="Number_~9831392" xfId="2559"/>
    <cellStyle name="Number2DecimalStyle" xfId="2560"/>
    <cellStyle name="Number2DecimalStyle 2" xfId="2561"/>
    <cellStyle name="Number2DecimalStyle 3" xfId="2562"/>
    <cellStyle name="NumberFormat" xfId="2563"/>
    <cellStyle name="Numbers" xfId="2564"/>
    <cellStyle name="Numbers - Bold" xfId="2565"/>
    <cellStyle name="Numbers - Bold - Italic" xfId="2566"/>
    <cellStyle name="Numbers - Bold - Italic 2" xfId="2567"/>
    <cellStyle name="Numbers - Bold - Italic 3" xfId="2568"/>
    <cellStyle name="Numbers - Bold 10" xfId="2569"/>
    <cellStyle name="Numbers - Bold 2" xfId="2570"/>
    <cellStyle name="Numbers - Bold 3" xfId="2571"/>
    <cellStyle name="Numbers - Bold 4" xfId="2572"/>
    <cellStyle name="Numbers - Bold 5" xfId="2573"/>
    <cellStyle name="Numbers - Bold 6" xfId="2574"/>
    <cellStyle name="Numbers - Bold 7" xfId="2575"/>
    <cellStyle name="Numbers - Bold 8" xfId="2576"/>
    <cellStyle name="Numbers - Bold 9" xfId="2577"/>
    <cellStyle name="Numbers - Bold_3Q09 ERF Supplement 9-17-09 revised 10022009" xfId="2578"/>
    <cellStyle name="Numbers - Large" xfId="2579"/>
    <cellStyle name="Numbers 10" xfId="2580"/>
    <cellStyle name="Numbers 2" xfId="2581"/>
    <cellStyle name="Numbers 3" xfId="2582"/>
    <cellStyle name="Numbers 4" xfId="2583"/>
    <cellStyle name="Numbers 5" xfId="2584"/>
    <cellStyle name="Numbers 6" xfId="2585"/>
    <cellStyle name="Numbers 7" xfId="2586"/>
    <cellStyle name="Numbers 8" xfId="2587"/>
    <cellStyle name="Numbers 9" xfId="2588"/>
    <cellStyle name="Numbers_1Q10 ERF Supplement 3-15-10 Check" xfId="2589"/>
    <cellStyle name="nVision" xfId="2590"/>
    <cellStyle name="NWI%S" xfId="2591"/>
    <cellStyle name="O1" xfId="2592"/>
    <cellStyle name="O2" xfId="2593"/>
    <cellStyle name="Œ…‹æØ‚è [0.00]_!!!GO" xfId="2594"/>
    <cellStyle name="Œ…‹æØ‚è_!!!GO" xfId="2595"/>
    <cellStyle name="OSW_ColumnLabels" xfId="2596"/>
    <cellStyle name="outh America" xfId="2597"/>
    <cellStyle name="Output" xfId="2598" builtinId="21" customBuiltin="1"/>
    <cellStyle name="output 2" xfId="2599"/>
    <cellStyle name="output 3" xfId="2600"/>
    <cellStyle name="Output Amounts" xfId="2601"/>
    <cellStyle name="Output Column Headings" xfId="2602"/>
    <cellStyle name="Output Line Items" xfId="2603"/>
    <cellStyle name="Output Percent" xfId="2604"/>
    <cellStyle name="Output Percent (0)" xfId="2605"/>
    <cellStyle name="Output Percent_Data" xfId="2606"/>
    <cellStyle name="Output Report Heading" xfId="2607"/>
    <cellStyle name="Output Report Title" xfId="2608"/>
    <cellStyle name="P1" xfId="2609"/>
    <cellStyle name="P2" xfId="2610"/>
    <cellStyle name="Page 1" xfId="2611"/>
    <cellStyle name="Page 2" xfId="2612"/>
    <cellStyle name="Page 3" xfId="2613"/>
    <cellStyle name="Page 4" xfId="2614"/>
    <cellStyle name="Page 5" xfId="2615"/>
    <cellStyle name="Page 6" xfId="2616"/>
    <cellStyle name="Page 7" xfId="2617"/>
    <cellStyle name="Page Heading Large" xfId="2618"/>
    <cellStyle name="Page Heading Small" xfId="2619"/>
    <cellStyle name="Page Number" xfId="2620"/>
    <cellStyle name="Page Title" xfId="2621"/>
    <cellStyle name="Page1" xfId="2622"/>
    <cellStyle name="Page2" xfId="2623"/>
    <cellStyle name="Page3" xfId="2624"/>
    <cellStyle name="Page4" xfId="2625"/>
    <cellStyle name="Page5" xfId="2626"/>
    <cellStyle name="Page6" xfId="2627"/>
    <cellStyle name="pc1" xfId="2628"/>
    <cellStyle name="Pec (2dec,fs)" xfId="2629"/>
    <cellStyle name="per.style" xfId="2630"/>
    <cellStyle name="Percen - Style1" xfId="2631"/>
    <cellStyle name="Percent" xfId="2632" builtinId="5"/>
    <cellStyle name="Percent %" xfId="2633"/>
    <cellStyle name="Percent % Long Underline" xfId="2634"/>
    <cellStyle name="Percent ()" xfId="2635"/>
    <cellStyle name="Percent (0)" xfId="2636"/>
    <cellStyle name="Percent (0.0)" xfId="2637"/>
    <cellStyle name="Percent (1)" xfId="2638"/>
    <cellStyle name="Percent (2)" xfId="2639"/>
    <cellStyle name="Percent [0]" xfId="2640"/>
    <cellStyle name="Percent [0] 2" xfId="2641"/>
    <cellStyle name="Percent [0] 3" xfId="2642"/>
    <cellStyle name="Percent [00]" xfId="2643"/>
    <cellStyle name="Percent [1]" xfId="2644"/>
    <cellStyle name="Percent [1] --" xfId="2645"/>
    <cellStyle name="Percent [1] 2" xfId="2646"/>
    <cellStyle name="Percent [1]_~6435875" xfId="2647"/>
    <cellStyle name="Percent [2]" xfId="2648"/>
    <cellStyle name="Percent [2] 2" xfId="2649"/>
    <cellStyle name="Percent [2] 3" xfId="2650"/>
    <cellStyle name="Percent [4]" xfId="2651"/>
    <cellStyle name="Percent [4] 2" xfId="2652"/>
    <cellStyle name="Percent 10" xfId="2653"/>
    <cellStyle name="Percent 11" xfId="2654"/>
    <cellStyle name="Percent 12" xfId="2655"/>
    <cellStyle name="Percent 13" xfId="2656"/>
    <cellStyle name="Percent 14" xfId="2657"/>
    <cellStyle name="Percent 15" xfId="2658"/>
    <cellStyle name="Percent 16" xfId="2659"/>
    <cellStyle name="Percent 17" xfId="2660"/>
    <cellStyle name="Percent 18" xfId="2661"/>
    <cellStyle name="Percent 19" xfId="2662"/>
    <cellStyle name="Percent 2" xfId="2663"/>
    <cellStyle name="Percent 2 2" xfId="2664"/>
    <cellStyle name="Percent 20" xfId="2665"/>
    <cellStyle name="Percent 21" xfId="2666"/>
    <cellStyle name="Percent 22" xfId="2667"/>
    <cellStyle name="Percent 23" xfId="2668"/>
    <cellStyle name="Percent 24" xfId="2669"/>
    <cellStyle name="Percent 25" xfId="2670"/>
    <cellStyle name="Percent 26" xfId="2671"/>
    <cellStyle name="Percent 27" xfId="2672"/>
    <cellStyle name="Percent 28" xfId="2673"/>
    <cellStyle name="Percent 29" xfId="2674"/>
    <cellStyle name="Percent 3" xfId="2675"/>
    <cellStyle name="Percent 3 2" xfId="2676"/>
    <cellStyle name="Percent 3 2 2" xfId="2677"/>
    <cellStyle name="Percent 3 2 3" xfId="2678"/>
    <cellStyle name="Percent 3 2 4" xfId="2679"/>
    <cellStyle name="Percent 3 3" xfId="2680"/>
    <cellStyle name="Percent 3 4" xfId="2681"/>
    <cellStyle name="Percent 30" xfId="2682"/>
    <cellStyle name="Percent 31" xfId="2683"/>
    <cellStyle name="Percent 32" xfId="2684"/>
    <cellStyle name="Percent 33" xfId="2685"/>
    <cellStyle name="Percent 34" xfId="2686"/>
    <cellStyle name="Percent 35" xfId="2687"/>
    <cellStyle name="Percent 36" xfId="2688"/>
    <cellStyle name="Percent 37" xfId="2689"/>
    <cellStyle name="Percent 38" xfId="2690"/>
    <cellStyle name="Percent 39" xfId="2691"/>
    <cellStyle name="Percent 4" xfId="2692"/>
    <cellStyle name="Percent 4 2" xfId="2693"/>
    <cellStyle name="Percent 4 3" xfId="2694"/>
    <cellStyle name="Percent 40" xfId="2695"/>
    <cellStyle name="Percent 41" xfId="2696"/>
    <cellStyle name="Percent 42" xfId="2697"/>
    <cellStyle name="Percent 43" xfId="2698"/>
    <cellStyle name="Percent 44" xfId="2699"/>
    <cellStyle name="Percent 45" xfId="2700"/>
    <cellStyle name="Percent 46" xfId="2701"/>
    <cellStyle name="Percent 47" xfId="2702"/>
    <cellStyle name="Percent 48" xfId="2703"/>
    <cellStyle name="Percent 49" xfId="2704"/>
    <cellStyle name="Percent 5" xfId="2705"/>
    <cellStyle name="Percent 50" xfId="2706"/>
    <cellStyle name="Percent 51" xfId="2707"/>
    <cellStyle name="Percent 52" xfId="2708"/>
    <cellStyle name="Percent 53" xfId="2709"/>
    <cellStyle name="Percent 54" xfId="2710"/>
    <cellStyle name="Percent 55" xfId="2711"/>
    <cellStyle name="Percent 56" xfId="2712"/>
    <cellStyle name="Percent 57" xfId="2713"/>
    <cellStyle name="Percent 58" xfId="2714"/>
    <cellStyle name="Percent 59" xfId="2715"/>
    <cellStyle name="Percent 6" xfId="2716"/>
    <cellStyle name="Percent 60" xfId="2717"/>
    <cellStyle name="Percent 61" xfId="2718"/>
    <cellStyle name="Percent 62" xfId="2719"/>
    <cellStyle name="Percent 63" xfId="2720"/>
    <cellStyle name="Percent 64" xfId="2721"/>
    <cellStyle name="Percent 65" xfId="2722"/>
    <cellStyle name="Percent 66" xfId="2723"/>
    <cellStyle name="Percent 67" xfId="2724"/>
    <cellStyle name="Percent 68" xfId="2725"/>
    <cellStyle name="Percent 7" xfId="2726"/>
    <cellStyle name="Percent 8" xfId="2727"/>
    <cellStyle name="Percent 9" xfId="2728"/>
    <cellStyle name="Percent Hard" xfId="2729"/>
    <cellStyle name="Percent([1])" xfId="2730"/>
    <cellStyle name="Percent([1]) 2" xfId="2731"/>
    <cellStyle name="Percent([1]) 3" xfId="2732"/>
    <cellStyle name="Percent1" xfId="2733"/>
    <cellStyle name="Percent2" xfId="2734"/>
    <cellStyle name="Percent2 2" xfId="2735"/>
    <cellStyle name="Percent2 3" xfId="2736"/>
    <cellStyle name="percentage" xfId="2737"/>
    <cellStyle name="Population Info" xfId="2738"/>
    <cellStyle name="prin2" xfId="2739"/>
    <cellStyle name="PrintDate" xfId="2740"/>
    <cellStyle name="Protect" xfId="2741"/>
    <cellStyle name="PSChar" xfId="2742"/>
    <cellStyle name="PSDate" xfId="2743"/>
    <cellStyle name="PSDec" xfId="2744"/>
    <cellStyle name="PSHeading" xfId="2745"/>
    <cellStyle name="PSInt" xfId="2746"/>
    <cellStyle name="PSSpacer" xfId="2747"/>
    <cellStyle name="r" xfId="2748"/>
    <cellStyle name="r_ALLOWANCES" xfId="2749"/>
    <cellStyle name="r_ALLOWANCES 2" xfId="2750"/>
    <cellStyle name="r_CREDIT BY PRODUCT AND LOB" xfId="2751"/>
    <cellStyle name="r_CREDIT BY PRODUCT AND LOB 2" xfId="2752"/>
    <cellStyle name="r_GLOSSARY" xfId="2753"/>
    <cellStyle name="r_GLOSSARY 2" xfId="2754"/>
    <cellStyle name="r_NPAS" xfId="2755"/>
    <cellStyle name="r_NPAS 2" xfId="2756"/>
    <cellStyle name="r_RETAIL METRICS" xfId="2757"/>
    <cellStyle name="r_RETAIL METRICS 2" xfId="2758"/>
    <cellStyle name="RangeName" xfId="2759"/>
    <cellStyle name="Red Font" xfId="2760"/>
    <cellStyle name="regstoresfromspecstores" xfId="2761"/>
    <cellStyle name="ReportFieldNames" xfId="2762"/>
    <cellStyle name="ReportFieldNames 2" xfId="2763"/>
    <cellStyle name="RevList" xfId="2764"/>
    <cellStyle name="Right" xfId="2765"/>
    <cellStyle name="Rollup" xfId="2766"/>
    <cellStyle name="RoundingPrecision" xfId="2767"/>
    <cellStyle name="SecBody2" xfId="2768"/>
    <cellStyle name="SecBody2 2" xfId="2769"/>
    <cellStyle name="SecHead2" xfId="2770"/>
    <cellStyle name="SecHead2 2" xfId="2771"/>
    <cellStyle name="SelectFormat" xfId="2772"/>
    <cellStyle name="SelectFormat 2" xfId="2773"/>
    <cellStyle name="SelectFormat 3" xfId="2774"/>
    <cellStyle name="Shaded" xfId="2775"/>
    <cellStyle name="SHADEDSTORES" xfId="2776"/>
    <cellStyle name="Shading" xfId="2777"/>
    <cellStyle name="SHEET2!Normal" xfId="2778"/>
    <cellStyle name="SHEET2!Normal 2" xfId="2779"/>
    <cellStyle name="SHEET2!Normal 3" xfId="2780"/>
    <cellStyle name="Shell" xfId="2781"/>
    <cellStyle name="specstores" xfId="2782"/>
    <cellStyle name="src_1" xfId="2783"/>
    <cellStyle name="Std Date" xfId="2784"/>
    <cellStyle name="Style 1" xfId="2785"/>
    <cellStyle name="Style 1 2" xfId="2786"/>
    <cellStyle name="Style 10" xfId="2787"/>
    <cellStyle name="Style 11" xfId="2788"/>
    <cellStyle name="Style 12" xfId="2789"/>
    <cellStyle name="Style 13" xfId="2790"/>
    <cellStyle name="Style 14" xfId="2791"/>
    <cellStyle name="Style 15" xfId="2792"/>
    <cellStyle name="Style 16" xfId="2793"/>
    <cellStyle name="Style 17" xfId="2794"/>
    <cellStyle name="Style 18" xfId="2795"/>
    <cellStyle name="Style 19" xfId="2796"/>
    <cellStyle name="Style 2" xfId="2797"/>
    <cellStyle name="Style 20" xfId="2798"/>
    <cellStyle name="Style 21" xfId="2799"/>
    <cellStyle name="Style 21 2" xfId="2800"/>
    <cellStyle name="Style 22" xfId="2801"/>
    <cellStyle name="Style 22 2" xfId="2802"/>
    <cellStyle name="Style 23" xfId="2803"/>
    <cellStyle name="Style 24" xfId="2804"/>
    <cellStyle name="Style 25" xfId="2805"/>
    <cellStyle name="Style 26" xfId="2806"/>
    <cellStyle name="Style 27" xfId="2807"/>
    <cellStyle name="Style 28" xfId="2808"/>
    <cellStyle name="Style 29" xfId="2809"/>
    <cellStyle name="Style 3" xfId="2810"/>
    <cellStyle name="Style 30" xfId="2811"/>
    <cellStyle name="Style 31" xfId="2812"/>
    <cellStyle name="Style 32" xfId="2813"/>
    <cellStyle name="Style 33" xfId="2814"/>
    <cellStyle name="Style 34" xfId="2815"/>
    <cellStyle name="Style 35" xfId="2816"/>
    <cellStyle name="Style 36" xfId="2817"/>
    <cellStyle name="Style 37" xfId="2818"/>
    <cellStyle name="Style 38" xfId="2819"/>
    <cellStyle name="Style 39" xfId="2820"/>
    <cellStyle name="Style 4" xfId="2821"/>
    <cellStyle name="Style 40" xfId="2822"/>
    <cellStyle name="Style 41" xfId="2823"/>
    <cellStyle name="Style 42" xfId="2824"/>
    <cellStyle name="Style 43" xfId="2825"/>
    <cellStyle name="Style 44" xfId="2826"/>
    <cellStyle name="Style 45" xfId="2827"/>
    <cellStyle name="Style 46" xfId="2828"/>
    <cellStyle name="Style 47" xfId="2829"/>
    <cellStyle name="Style 48" xfId="2830"/>
    <cellStyle name="Style 49" xfId="2831"/>
    <cellStyle name="Style 5" xfId="2832"/>
    <cellStyle name="Style 50" xfId="2833"/>
    <cellStyle name="Style 51" xfId="2834"/>
    <cellStyle name="Style 52" xfId="2835"/>
    <cellStyle name="Style 53" xfId="2836"/>
    <cellStyle name="Style 54" xfId="2837"/>
    <cellStyle name="Style 55" xfId="2838"/>
    <cellStyle name="Style 56" xfId="2839"/>
    <cellStyle name="Style 57" xfId="2840"/>
    <cellStyle name="Style 58" xfId="2841"/>
    <cellStyle name="Style 59" xfId="2842"/>
    <cellStyle name="Style 6" xfId="2843"/>
    <cellStyle name="Style 60" xfId="2844"/>
    <cellStyle name="Style 61" xfId="2845"/>
    <cellStyle name="Style 7" xfId="2846"/>
    <cellStyle name="Style 8" xfId="2847"/>
    <cellStyle name="Style 9" xfId="2848"/>
    <cellStyle name="STYLE_CenterNumber" xfId="2849"/>
    <cellStyle name="STYLE2" xfId="2850"/>
    <cellStyle name="SubHead1" xfId="2851"/>
    <cellStyle name="SubHead1 2" xfId="2852"/>
    <cellStyle name="SubTitle" xfId="2853"/>
    <cellStyle name="SubTotal" xfId="2854"/>
    <cellStyle name="SubTotal 2" xfId="2855"/>
    <cellStyle name="SubTotal 3" xfId="2856"/>
    <cellStyle name="Subtotal1" xfId="2857"/>
    <cellStyle name="Subtotals1" xfId="2858"/>
    <cellStyle name="Subtotals1 2" xfId="2859"/>
    <cellStyle name="Subtotals1 3" xfId="2860"/>
    <cellStyle name="swpBody01" xfId="2861"/>
    <cellStyle name="swpBodyFirstCol" xfId="2862"/>
    <cellStyle name="swpCaption" xfId="2863"/>
    <cellStyle name="swpClear" xfId="2864"/>
    <cellStyle name="swpHBBookTitle" xfId="2865"/>
    <cellStyle name="swpHBChapterTitle" xfId="2866"/>
    <cellStyle name="swpHead01" xfId="2867"/>
    <cellStyle name="swpHead01R" xfId="2868"/>
    <cellStyle name="swpHead02" xfId="2869"/>
    <cellStyle name="swpHead02R" xfId="2870"/>
    <cellStyle name="swpHead03" xfId="2871"/>
    <cellStyle name="swpHead03R" xfId="2872"/>
    <cellStyle name="swpHeadBraL" xfId="2873"/>
    <cellStyle name="swpHeadBraM" xfId="2874"/>
    <cellStyle name="swpHeadBraR" xfId="2875"/>
    <cellStyle name="swpTag" xfId="2876"/>
    <cellStyle name="swpTotals" xfId="2877"/>
    <cellStyle name="swpTotalsNo" xfId="2878"/>
    <cellStyle name="swpTotalsTotal" xfId="2879"/>
    <cellStyle name="Table Col Head" xfId="2880"/>
    <cellStyle name="Table Sub Head" xfId="2881"/>
    <cellStyle name="Table Title" xfId="2882"/>
    <cellStyle name="Table Units" xfId="2883"/>
    <cellStyle name="TableBody" xfId="2884"/>
    <cellStyle name="TableBody 2" xfId="2885"/>
    <cellStyle name="TableBody 3" xfId="2886"/>
    <cellStyle name="TextEntry" xfId="2887"/>
    <cellStyle name="TextEntry 2" xfId="2888"/>
    <cellStyle name="TextEntry 3" xfId="2889"/>
    <cellStyle name="TextStyle" xfId="2890"/>
    <cellStyle name="TextStyle 2" xfId="2891"/>
    <cellStyle name="TextStyle 3" xfId="2892"/>
    <cellStyle name="þíÌY_x000c_Eý)_x000d_8ýß_x0007_×Üï_x0012__x0007__x0001__x0001_" xfId="2893"/>
    <cellStyle name="Thousands" xfId="2894"/>
    <cellStyle name="Thousands 2" xfId="2895"/>
    <cellStyle name="Thousands 3" xfId="2896"/>
    <cellStyle name="Times" xfId="2897"/>
    <cellStyle name="Title" xfId="2898" builtinId="15" customBuiltin="1"/>
    <cellStyle name="Title - PROJECT" xfId="2899"/>
    <cellStyle name="Title - PROJECT 2" xfId="2900"/>
    <cellStyle name="Title - Underline" xfId="2901"/>
    <cellStyle name="Title 2" xfId="2902"/>
    <cellStyle name="Title 3" xfId="2903"/>
    <cellStyle name="Title 4" xfId="2904"/>
    <cellStyle name="Title 5" xfId="2905"/>
    <cellStyle name="Title 6" xfId="2906"/>
    <cellStyle name="Title 7" xfId="2907"/>
    <cellStyle name="Title 8" xfId="2908"/>
    <cellStyle name="Title 9" xfId="2909"/>
    <cellStyle name="Titles" xfId="2910"/>
    <cellStyle name="Titles - Col. Headings" xfId="2911"/>
    <cellStyle name="Titles - Other" xfId="2912"/>
    <cellStyle name="Titles - Other 2" xfId="2913"/>
    <cellStyle name="todate" xfId="2914"/>
    <cellStyle name="Top Line" xfId="2915"/>
    <cellStyle name="Total" xfId="2916" builtinId="25" customBuiltin="1"/>
    <cellStyle name="TotalNumbers" xfId="2917"/>
    <cellStyle name="TotalNumbers 2" xfId="2918"/>
    <cellStyle name="TotalNumbers 3" xfId="2919"/>
    <cellStyle name="underlineHeading" xfId="2920"/>
    <cellStyle name="Unprot" xfId="2921"/>
    <cellStyle name="Unprot$" xfId="2922"/>
    <cellStyle name="Unprot$ 2" xfId="2923"/>
    <cellStyle name="Unprot_CurrencySKorea" xfId="2924"/>
    <cellStyle name="Unprotect" xfId="2925"/>
    <cellStyle name="van_box" xfId="2926"/>
    <cellStyle name="Var%" xfId="2927"/>
    <cellStyle name="Var% 2" xfId="2928"/>
    <cellStyle name="Var% 3" xfId="2929"/>
    <cellStyle name="Warning Text" xfId="2930" builtinId="11" customBuiltin="1"/>
    <cellStyle name="White" xfId="2931"/>
    <cellStyle name="White 2" xfId="2932"/>
    <cellStyle name="Wrapped" xfId="2933"/>
    <cellStyle name="wu" xfId="2934"/>
    <cellStyle name="Year" xfId="2935"/>
    <cellStyle name="一般_NJA" xfId="2936"/>
    <cellStyle name="桁区切り [0.00]_Asia Securities Balance Sheet 1q2004" xfId="2937"/>
    <cellStyle name="桁区切り_Asia Securities Balance Sheet 1q2004" xfId="2938"/>
    <cellStyle name="標準_~2262088" xfId="2939"/>
    <cellStyle name="通貨 [0.00]_Asia Securities Balance Sheet 1q2004" xfId="2940"/>
    <cellStyle name="通貨_Asia Securities Balance Sheet 1q2004" xfId="2941"/>
  </cellStyles>
  <dxfs count="7">
    <dxf>
      <font>
        <color theme="1"/>
      </font>
    </dxf>
    <dxf>
      <font>
        <b/>
        <i val="0"/>
        <color theme="0"/>
      </font>
      <fill>
        <patternFill>
          <bgColor rgb="FFC00000"/>
        </patternFill>
      </fill>
    </dxf>
    <dxf>
      <font>
        <b/>
        <i val="0"/>
        <color theme="0"/>
      </font>
      <fill>
        <patternFill>
          <bgColor rgb="FFC00000"/>
        </patternFill>
      </fill>
    </dxf>
    <dxf>
      <font>
        <color theme="1"/>
      </font>
    </dxf>
    <dxf>
      <font>
        <color theme="1"/>
      </font>
    </dxf>
    <dxf>
      <font>
        <color theme="1"/>
      </font>
    </dxf>
    <dxf>
      <font>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showGridLines="0" tabSelected="1" view="pageBreakPreview" zoomScale="60" zoomScaleNormal="75" workbookViewId="0">
      <selection sqref="A1:L1"/>
    </sheetView>
  </sheetViews>
  <sheetFormatPr defaultColWidth="9.1796875" defaultRowHeight="14.5"/>
  <cols>
    <col min="1" max="1" width="24.26953125" style="9" customWidth="1"/>
    <col min="2" max="2" width="34" style="27" customWidth="1"/>
    <col min="3" max="3" width="3.26953125" style="27" customWidth="1"/>
    <col min="4" max="4" width="17.1796875" style="27" customWidth="1"/>
    <col min="5" max="7" width="14.7265625" style="27" customWidth="1"/>
    <col min="8" max="8" width="1.81640625" style="27" customWidth="1"/>
    <col min="9" max="11" width="14.7265625" style="27" customWidth="1"/>
    <col min="12" max="12" width="16" style="27" customWidth="1"/>
    <col min="13" max="16384" width="9.1796875" style="27"/>
  </cols>
  <sheetData>
    <row r="1" spans="1:12" ht="171" customHeight="1">
      <c r="A1" s="660" t="s">
        <v>1068</v>
      </c>
      <c r="B1" s="660"/>
      <c r="C1" s="660"/>
      <c r="D1" s="660"/>
      <c r="E1" s="660"/>
      <c r="F1" s="660"/>
      <c r="G1" s="660"/>
      <c r="H1" s="660"/>
      <c r="I1" s="660"/>
      <c r="J1" s="660"/>
      <c r="K1" s="660"/>
      <c r="L1" s="660"/>
    </row>
    <row r="3" spans="1:12" s="11" customFormat="1" ht="18.5">
      <c r="A3" s="666" t="s">
        <v>234</v>
      </c>
      <c r="B3" s="666"/>
      <c r="C3" s="666"/>
      <c r="D3" s="666"/>
      <c r="E3" s="666"/>
      <c r="F3" s="666"/>
      <c r="G3" s="666"/>
      <c r="H3" s="666"/>
      <c r="I3" s="666"/>
      <c r="J3" s="666"/>
      <c r="K3" s="666"/>
      <c r="L3" s="666"/>
    </row>
    <row r="5" spans="1:12" ht="30.75" customHeight="1">
      <c r="A5" s="667" t="s">
        <v>81</v>
      </c>
      <c r="B5" s="667"/>
      <c r="C5" s="667"/>
      <c r="D5" s="667"/>
      <c r="E5" s="667"/>
      <c r="F5" s="667"/>
      <c r="G5" s="667"/>
      <c r="H5" s="667"/>
      <c r="I5" s="667"/>
      <c r="J5" s="667"/>
      <c r="K5" s="667"/>
      <c r="L5" s="667"/>
    </row>
    <row r="7" spans="1:12">
      <c r="A7" s="9" t="s">
        <v>82</v>
      </c>
    </row>
    <row r="8" spans="1:12" ht="16.5" customHeight="1">
      <c r="A8" s="10" t="s">
        <v>252</v>
      </c>
    </row>
    <row r="9" spans="1:12">
      <c r="A9" s="10" t="s">
        <v>253</v>
      </c>
    </row>
    <row r="10" spans="1:12">
      <c r="A10" s="9" t="s">
        <v>83</v>
      </c>
    </row>
    <row r="14" spans="1:12" ht="15.5">
      <c r="B14" s="653" t="s">
        <v>254</v>
      </c>
      <c r="D14" s="668" t="s">
        <v>84</v>
      </c>
      <c r="E14" s="669"/>
      <c r="F14" s="669"/>
      <c r="G14" s="669"/>
    </row>
    <row r="15" spans="1:12" s="2" customFormat="1" ht="16.5" customHeight="1">
      <c r="A15" s="8"/>
      <c r="B15" s="654" t="s">
        <v>245</v>
      </c>
      <c r="D15" s="656"/>
      <c r="E15" s="4"/>
      <c r="F15" s="4"/>
      <c r="G15" s="4"/>
    </row>
    <row r="16" spans="1:12" ht="15.5">
      <c r="B16" s="655" t="s">
        <v>251</v>
      </c>
      <c r="D16" s="656" t="s">
        <v>85</v>
      </c>
      <c r="F16" s="3"/>
    </row>
    <row r="17" spans="1:16" ht="15.5">
      <c r="B17" s="653" t="s">
        <v>255</v>
      </c>
      <c r="D17" s="657" t="s">
        <v>86</v>
      </c>
      <c r="F17" s="3"/>
    </row>
    <row r="18" spans="1:16" ht="15.5">
      <c r="A18" s="544"/>
      <c r="B18" s="655" t="s">
        <v>87</v>
      </c>
      <c r="C18" s="545"/>
      <c r="D18" s="657">
        <v>2012</v>
      </c>
      <c r="E18" s="546" t="s">
        <v>88</v>
      </c>
      <c r="F18" s="543"/>
      <c r="G18" s="545"/>
      <c r="H18" s="545"/>
      <c r="I18" s="545"/>
      <c r="J18" s="545"/>
      <c r="K18" s="545"/>
      <c r="L18" s="545"/>
      <c r="M18" s="545"/>
      <c r="N18" s="545"/>
      <c r="O18" s="545"/>
      <c r="P18" s="545"/>
    </row>
    <row r="19" spans="1:16" ht="15.5">
      <c r="A19" s="544"/>
      <c r="B19" s="655" t="s">
        <v>89</v>
      </c>
      <c r="C19" s="545"/>
      <c r="D19" s="658">
        <f>D18+1</f>
        <v>2013</v>
      </c>
      <c r="E19" s="546"/>
      <c r="F19" s="543"/>
      <c r="G19" s="545"/>
      <c r="H19" s="545"/>
      <c r="I19" s="545"/>
      <c r="J19" s="545"/>
      <c r="K19" s="545"/>
      <c r="L19" s="545"/>
      <c r="M19" s="545"/>
      <c r="N19" s="545"/>
      <c r="O19" s="545"/>
      <c r="P19" s="545"/>
    </row>
    <row r="20" spans="1:16" ht="15.5">
      <c r="A20" s="544"/>
      <c r="B20" s="655" t="s">
        <v>90</v>
      </c>
      <c r="C20" s="545"/>
      <c r="D20" s="658">
        <f>D19+1</f>
        <v>2014</v>
      </c>
      <c r="E20" s="546"/>
      <c r="F20" s="543"/>
      <c r="G20" s="545"/>
      <c r="H20" s="545"/>
      <c r="I20" s="545"/>
      <c r="J20" s="545"/>
      <c r="K20" s="545"/>
      <c r="L20" s="545"/>
      <c r="M20" s="545"/>
      <c r="N20" s="545"/>
      <c r="O20" s="545"/>
      <c r="P20" s="545"/>
    </row>
    <row r="21" spans="1:16" ht="15.5">
      <c r="B21" s="653" t="s">
        <v>256</v>
      </c>
      <c r="D21" s="659"/>
      <c r="E21" s="546" t="s">
        <v>91</v>
      </c>
      <c r="F21" s="3"/>
    </row>
    <row r="22" spans="1:16" ht="15.5">
      <c r="B22" s="653" t="s">
        <v>257</v>
      </c>
      <c r="D22" s="547"/>
      <c r="E22" s="546"/>
      <c r="F22" s="3"/>
    </row>
    <row r="23" spans="1:16" ht="15.5">
      <c r="F23" s="3"/>
    </row>
    <row r="24" spans="1:16">
      <c r="B24" s="5" t="s">
        <v>258</v>
      </c>
      <c r="C24" s="4"/>
      <c r="I24" s="6"/>
    </row>
    <row r="25" spans="1:16" ht="19.5" customHeight="1">
      <c r="B25" s="661" t="s">
        <v>92</v>
      </c>
      <c r="C25" s="662"/>
      <c r="D25" s="662"/>
      <c r="E25" s="663"/>
      <c r="I25" s="6"/>
    </row>
    <row r="26" spans="1:16" s="11" customFormat="1">
      <c r="A26" s="9"/>
      <c r="B26" s="5"/>
      <c r="C26" s="4"/>
      <c r="D26" s="27"/>
      <c r="E26" s="27"/>
      <c r="F26" s="27"/>
      <c r="G26" s="27"/>
      <c r="H26" s="27"/>
      <c r="I26" s="6"/>
      <c r="J26" s="27"/>
      <c r="K26" s="27"/>
      <c r="L26" s="27"/>
      <c r="M26" s="27"/>
      <c r="N26" s="27"/>
      <c r="O26" s="27"/>
      <c r="P26" s="27"/>
    </row>
    <row r="27" spans="1:16">
      <c r="B27" s="664"/>
      <c r="C27" s="665"/>
      <c r="D27" s="665"/>
      <c r="E27" s="665"/>
      <c r="F27" s="665"/>
      <c r="G27" s="665"/>
      <c r="H27" s="665"/>
      <c r="I27" s="665"/>
      <c r="J27" s="665"/>
      <c r="K27" s="665"/>
      <c r="L27" s="665"/>
    </row>
    <row r="28" spans="1:16">
      <c r="A28" s="1"/>
      <c r="B28" s="11"/>
      <c r="C28" s="11"/>
      <c r="D28" s="11"/>
      <c r="E28" s="11"/>
      <c r="F28" s="11"/>
      <c r="G28" s="11"/>
      <c r="H28" s="11"/>
      <c r="I28" s="11"/>
      <c r="J28" s="11"/>
      <c r="K28" s="11"/>
      <c r="L28" s="11"/>
    </row>
    <row r="29" spans="1:16">
      <c r="A29" s="12"/>
      <c r="B29" s="12"/>
      <c r="C29" s="11"/>
      <c r="D29" s="11"/>
      <c r="E29" s="11"/>
      <c r="F29" s="11"/>
      <c r="G29" s="11"/>
      <c r="H29" s="11"/>
      <c r="I29" s="11"/>
      <c r="J29" s="11"/>
      <c r="K29" s="11"/>
      <c r="L29" s="11"/>
      <c r="M29" s="11"/>
      <c r="N29" s="11"/>
      <c r="O29" s="11"/>
      <c r="P29" s="11"/>
    </row>
    <row r="30" spans="1:16">
      <c r="B30" s="9"/>
      <c r="C30" s="9"/>
      <c r="D30" s="9"/>
    </row>
    <row r="31" spans="1:16">
      <c r="A31" s="7" t="s">
        <v>92</v>
      </c>
      <c r="B31" s="9"/>
      <c r="C31" s="9"/>
      <c r="D31" s="548"/>
    </row>
    <row r="32" spans="1:16">
      <c r="A32" s="7" t="s">
        <v>93</v>
      </c>
      <c r="B32" s="9"/>
      <c r="C32" s="9"/>
      <c r="D32" s="9"/>
    </row>
    <row r="33" spans="1:4">
      <c r="A33" s="7" t="s">
        <v>94</v>
      </c>
      <c r="B33" s="9"/>
      <c r="C33" s="9"/>
      <c r="D33" s="9"/>
    </row>
    <row r="34" spans="1:4">
      <c r="A34" s="7" t="s">
        <v>95</v>
      </c>
      <c r="B34" s="9"/>
      <c r="C34" s="9"/>
      <c r="D34" s="9"/>
    </row>
    <row r="35" spans="1:4">
      <c r="A35" s="7" t="s">
        <v>96</v>
      </c>
      <c r="B35" s="9"/>
      <c r="C35" s="9"/>
      <c r="D35" s="9"/>
    </row>
    <row r="36" spans="1:4">
      <c r="A36" s="7" t="s">
        <v>97</v>
      </c>
      <c r="B36" s="9"/>
      <c r="C36" s="9"/>
      <c r="D36" s="9"/>
    </row>
    <row r="37" spans="1:4">
      <c r="A37" s="7" t="s">
        <v>98</v>
      </c>
      <c r="B37" s="9"/>
      <c r="C37" s="9"/>
      <c r="D37" s="9"/>
    </row>
    <row r="38" spans="1:4">
      <c r="A38" s="7" t="s">
        <v>99</v>
      </c>
      <c r="B38" s="9"/>
      <c r="C38" s="9"/>
      <c r="D38" s="9"/>
    </row>
    <row r="39" spans="1:4">
      <c r="A39" s="7" t="s">
        <v>100</v>
      </c>
      <c r="B39" s="9"/>
      <c r="C39" s="9"/>
      <c r="D39" s="9"/>
    </row>
    <row r="40" spans="1:4">
      <c r="A40" s="7" t="s">
        <v>101</v>
      </c>
      <c r="B40" s="9"/>
      <c r="C40" s="9"/>
      <c r="D40" s="9"/>
    </row>
    <row r="41" spans="1:4">
      <c r="A41" s="7" t="s">
        <v>102</v>
      </c>
      <c r="B41" s="9"/>
      <c r="C41" s="9"/>
      <c r="D41" s="9"/>
    </row>
    <row r="42" spans="1:4">
      <c r="A42" s="7" t="s">
        <v>103</v>
      </c>
      <c r="B42" s="9"/>
      <c r="C42" s="9"/>
      <c r="D42" s="9"/>
    </row>
    <row r="43" spans="1:4">
      <c r="A43" s="7" t="s">
        <v>104</v>
      </c>
      <c r="B43" s="9"/>
      <c r="C43" s="9"/>
      <c r="D43" s="9"/>
    </row>
    <row r="44" spans="1:4">
      <c r="B44" s="9"/>
      <c r="C44" s="9"/>
      <c r="D44" s="9"/>
    </row>
    <row r="45" spans="1:4">
      <c r="B45" s="9"/>
      <c r="C45" s="9"/>
      <c r="D45" s="9"/>
    </row>
    <row r="46" spans="1:4">
      <c r="B46" s="9"/>
      <c r="C46" s="9"/>
      <c r="D46" s="9"/>
    </row>
    <row r="47" spans="1:4">
      <c r="B47" s="9"/>
      <c r="C47" s="9"/>
      <c r="D47" s="9"/>
    </row>
    <row r="48" spans="1:4">
      <c r="B48" s="9"/>
      <c r="C48" s="9"/>
      <c r="D48" s="9"/>
    </row>
    <row r="49" spans="2:4">
      <c r="B49" s="9"/>
      <c r="C49" s="9"/>
      <c r="D49" s="9"/>
    </row>
    <row r="50" spans="2:4">
      <c r="B50" s="9"/>
      <c r="C50" s="9"/>
      <c r="D50" s="9"/>
    </row>
    <row r="51" spans="2:4">
      <c r="B51" s="9"/>
      <c r="C51" s="9"/>
      <c r="D51" s="9"/>
    </row>
    <row r="52" spans="2:4">
      <c r="B52" s="9"/>
      <c r="C52" s="9"/>
      <c r="D52" s="9"/>
    </row>
    <row r="53" spans="2:4">
      <c r="B53" s="9"/>
      <c r="C53" s="9"/>
      <c r="D53" s="9"/>
    </row>
    <row r="54" spans="2:4">
      <c r="B54" s="9"/>
      <c r="C54" s="9"/>
      <c r="D54" s="9"/>
    </row>
    <row r="55" spans="2:4">
      <c r="B55" s="9"/>
      <c r="C55" s="9"/>
      <c r="D55" s="9"/>
    </row>
    <row r="56" spans="2:4">
      <c r="B56" s="9"/>
      <c r="C56" s="9"/>
      <c r="D56" s="9"/>
    </row>
    <row r="57" spans="2:4">
      <c r="B57" s="9"/>
      <c r="C57" s="9"/>
      <c r="D57" s="9"/>
    </row>
    <row r="58" spans="2:4">
      <c r="B58" s="9"/>
      <c r="C58" s="9"/>
      <c r="D58" s="9"/>
    </row>
    <row r="59" spans="2:4">
      <c r="B59" s="9"/>
      <c r="C59" s="9"/>
      <c r="D59" s="9"/>
    </row>
    <row r="60" spans="2:4">
      <c r="B60" s="9"/>
      <c r="C60" s="9"/>
      <c r="D60" s="9"/>
    </row>
    <row r="61" spans="2:4">
      <c r="B61" s="9"/>
      <c r="C61" s="9"/>
      <c r="D61" s="9"/>
    </row>
    <row r="62" spans="2:4">
      <c r="B62" s="9"/>
      <c r="C62" s="9"/>
      <c r="D62" s="9"/>
    </row>
    <row r="63" spans="2:4">
      <c r="B63" s="9"/>
      <c r="C63" s="9"/>
      <c r="D63" s="9"/>
    </row>
    <row r="64" spans="2:4">
      <c r="B64" s="9"/>
      <c r="C64" s="9"/>
      <c r="D64" s="9"/>
    </row>
    <row r="65" spans="2:4">
      <c r="B65" s="9"/>
      <c r="C65" s="9"/>
      <c r="D65" s="9"/>
    </row>
    <row r="66" spans="2:4">
      <c r="B66" s="9"/>
      <c r="C66" s="9"/>
      <c r="D66" s="9"/>
    </row>
    <row r="67" spans="2:4">
      <c r="B67" s="9"/>
      <c r="C67" s="9"/>
      <c r="D67" s="9"/>
    </row>
    <row r="68" spans="2:4">
      <c r="B68" s="9"/>
      <c r="C68" s="9"/>
      <c r="D68" s="9"/>
    </row>
    <row r="69" spans="2:4">
      <c r="B69" s="9"/>
      <c r="C69" s="9"/>
      <c r="D69" s="9"/>
    </row>
    <row r="70" spans="2:4">
      <c r="B70" s="9"/>
      <c r="C70" s="9"/>
      <c r="D70" s="9"/>
    </row>
    <row r="71" spans="2:4">
      <c r="B71" s="9"/>
      <c r="C71" s="9"/>
      <c r="D71" s="9"/>
    </row>
    <row r="72" spans="2:4">
      <c r="B72" s="9"/>
      <c r="C72" s="9"/>
      <c r="D72" s="9"/>
    </row>
  </sheetData>
  <protectedRanges>
    <protectedRange sqref="B27:L27 B25:E25 D21 D14:G14" name="Summary Submission Cover Sheet_2"/>
    <protectedRange sqref="D16" name="Summary Submission Cover Sheet_1_1"/>
  </protectedRanges>
  <mergeCells count="6">
    <mergeCell ref="A1:L1"/>
    <mergeCell ref="B25:E25"/>
    <mergeCell ref="B27:L27"/>
    <mergeCell ref="A3:L3"/>
    <mergeCell ref="A5:L5"/>
    <mergeCell ref="D14:G14"/>
  </mergeCells>
  <phoneticPr fontId="0" type="noConversion"/>
  <dataValidations disablePrompts="1" count="1">
    <dataValidation type="list" allowBlank="1" showInputMessage="1" showErrorMessage="1" sqref="B25:E25">
      <formula1>$A$31:$A$43</formula1>
    </dataValidation>
  </dataValidations>
  <pageMargins left="0.7" right="0.7" top="0.75" bottom="0.75" header="0.3" footer="0.3"/>
  <pageSetup scale="66" orientation="landscape" r:id="rId1"/>
  <headerFooter>
    <oddFooter>&amp;R&amp;A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GridLines="0" zoomScaleNormal="100" workbookViewId="0">
      <selection activeCell="D39" sqref="D39"/>
    </sheetView>
  </sheetViews>
  <sheetFormatPr defaultColWidth="66.453125" defaultRowHeight="15.5"/>
  <cols>
    <col min="1" max="1" width="3.7265625" style="211" customWidth="1"/>
    <col min="2" max="2" width="45" style="211" customWidth="1"/>
    <col min="3" max="7" width="42.453125" style="211" customWidth="1"/>
    <col min="8" max="16384" width="66.453125" style="211"/>
  </cols>
  <sheetData>
    <row r="1" spans="1:7">
      <c r="B1" s="670" t="str">
        <f>'Summary Submission Cover Sheet'!D17&amp;" "&amp;B3&amp;": "&amp;'Summary Submission Cover Sheet'!D14&amp;" in "&amp;'Summary Submission Cover Sheet'!B25</f>
        <v>Bank High-Level OTTI Methodology and Assumptions for AFS and HTM Securities by Portfolio: XYZ in Baseline</v>
      </c>
      <c r="C1" s="670"/>
      <c r="D1" s="670"/>
      <c r="E1" s="670"/>
      <c r="F1" s="670"/>
      <c r="G1" s="670"/>
    </row>
    <row r="3" spans="1:7" s="215" customFormat="1" ht="14.5">
      <c r="B3" s="212" t="s">
        <v>760</v>
      </c>
      <c r="C3" s="214"/>
      <c r="D3" s="214"/>
      <c r="E3" s="214"/>
      <c r="F3" s="214"/>
      <c r="G3" s="214"/>
    </row>
    <row r="4" spans="1:7" s="215" customFormat="1" ht="36" customHeight="1">
      <c r="B4" s="698" t="s">
        <v>761</v>
      </c>
      <c r="C4" s="698"/>
      <c r="D4" s="698"/>
      <c r="E4" s="698"/>
      <c r="F4" s="698"/>
      <c r="G4" s="698"/>
    </row>
    <row r="5" spans="1:7" s="181" customFormat="1" ht="95.5" customHeight="1">
      <c r="A5" s="217"/>
      <c r="B5" s="217" t="s">
        <v>762</v>
      </c>
      <c r="C5" s="218" t="s">
        <v>763</v>
      </c>
      <c r="D5" s="218" t="s">
        <v>764</v>
      </c>
      <c r="E5" s="218" t="s">
        <v>765</v>
      </c>
      <c r="F5" s="218" t="s">
        <v>766</v>
      </c>
      <c r="G5" s="218" t="s">
        <v>767</v>
      </c>
    </row>
    <row r="6" spans="1:7">
      <c r="A6" s="260">
        <v>1</v>
      </c>
      <c r="B6" s="261" t="s">
        <v>730</v>
      </c>
      <c r="C6" s="262"/>
      <c r="D6" s="263"/>
      <c r="E6" s="264"/>
      <c r="F6" s="262"/>
      <c r="G6" s="263"/>
    </row>
    <row r="7" spans="1:7">
      <c r="A7" s="245">
        <v>2</v>
      </c>
      <c r="B7" s="265" t="s">
        <v>731</v>
      </c>
      <c r="C7" s="243"/>
      <c r="D7" s="249"/>
      <c r="E7" s="266"/>
      <c r="F7" s="243"/>
      <c r="G7" s="267"/>
    </row>
    <row r="8" spans="1:7">
      <c r="A8" s="239">
        <v>3</v>
      </c>
      <c r="B8" s="265" t="s">
        <v>732</v>
      </c>
      <c r="C8" s="243"/>
      <c r="D8" s="242"/>
      <c r="E8" s="266"/>
      <c r="F8" s="243"/>
      <c r="G8" s="267"/>
    </row>
    <row r="9" spans="1:7">
      <c r="A9" s="245">
        <v>4</v>
      </c>
      <c r="B9" s="265" t="s">
        <v>733</v>
      </c>
      <c r="C9" s="243"/>
      <c r="D9" s="242"/>
      <c r="E9" s="266"/>
      <c r="F9" s="243"/>
      <c r="G9" s="267"/>
    </row>
    <row r="10" spans="1:7">
      <c r="A10" s="245">
        <v>5</v>
      </c>
      <c r="B10" s="265" t="s">
        <v>734</v>
      </c>
      <c r="C10" s="243"/>
      <c r="D10" s="242"/>
      <c r="E10" s="266"/>
      <c r="F10" s="243"/>
      <c r="G10" s="267"/>
    </row>
    <row r="11" spans="1:7">
      <c r="A11" s="245">
        <v>6</v>
      </c>
      <c r="B11" s="265" t="s">
        <v>735</v>
      </c>
      <c r="C11" s="243"/>
      <c r="D11" s="249"/>
      <c r="E11" s="266"/>
      <c r="F11" s="243"/>
      <c r="G11" s="267"/>
    </row>
    <row r="12" spans="1:7">
      <c r="A12" s="245">
        <v>7</v>
      </c>
      <c r="B12" s="265" t="s">
        <v>736</v>
      </c>
      <c r="C12" s="243"/>
      <c r="D12" s="242"/>
      <c r="E12" s="266"/>
      <c r="F12" s="243"/>
      <c r="G12" s="267"/>
    </row>
    <row r="13" spans="1:7">
      <c r="A13" s="245">
        <v>8</v>
      </c>
      <c r="B13" s="265" t="s">
        <v>737</v>
      </c>
      <c r="C13" s="243"/>
      <c r="D13" s="242"/>
      <c r="E13" s="266"/>
      <c r="F13" s="243"/>
      <c r="G13" s="267"/>
    </row>
    <row r="14" spans="1:7">
      <c r="A14" s="245">
        <v>9</v>
      </c>
      <c r="B14" s="265" t="s">
        <v>738</v>
      </c>
      <c r="C14" s="243"/>
      <c r="D14" s="242"/>
      <c r="E14" s="266"/>
      <c r="F14" s="243"/>
      <c r="G14" s="267"/>
    </row>
    <row r="15" spans="1:7">
      <c r="A15" s="245">
        <v>10</v>
      </c>
      <c r="B15" s="265" t="s">
        <v>739</v>
      </c>
      <c r="C15" s="243"/>
      <c r="D15" s="242"/>
      <c r="E15" s="266"/>
      <c r="F15" s="243"/>
      <c r="G15" s="267"/>
    </row>
    <row r="16" spans="1:7">
      <c r="A16" s="245">
        <v>11</v>
      </c>
      <c r="B16" s="265" t="s">
        <v>740</v>
      </c>
      <c r="C16" s="243"/>
      <c r="D16" s="249"/>
      <c r="E16" s="266"/>
      <c r="F16" s="243"/>
      <c r="G16" s="267"/>
    </row>
    <row r="17" spans="1:7">
      <c r="A17" s="245">
        <v>12</v>
      </c>
      <c r="B17" s="265" t="s">
        <v>741</v>
      </c>
      <c r="C17" s="243"/>
      <c r="D17" s="249"/>
      <c r="E17" s="266"/>
      <c r="F17" s="243"/>
      <c r="G17" s="267"/>
    </row>
    <row r="18" spans="1:7">
      <c r="A18" s="245">
        <v>13</v>
      </c>
      <c r="B18" s="268" t="s">
        <v>742</v>
      </c>
      <c r="C18" s="243"/>
      <c r="D18" s="242"/>
      <c r="E18" s="266"/>
      <c r="F18" s="243"/>
      <c r="G18" s="267"/>
    </row>
    <row r="19" spans="1:7">
      <c r="A19" s="245">
        <v>14</v>
      </c>
      <c r="B19" s="268" t="s">
        <v>743</v>
      </c>
      <c r="C19" s="243"/>
      <c r="D19" s="242"/>
      <c r="E19" s="266"/>
      <c r="F19" s="243"/>
      <c r="G19" s="267"/>
    </row>
    <row r="20" spans="1:7">
      <c r="A20" s="245">
        <v>15</v>
      </c>
      <c r="B20" s="268" t="s">
        <v>744</v>
      </c>
      <c r="C20" s="243"/>
      <c r="D20" s="242"/>
      <c r="E20" s="266"/>
      <c r="F20" s="243"/>
      <c r="G20" s="267"/>
    </row>
    <row r="21" spans="1:7">
      <c r="A21" s="245">
        <v>16</v>
      </c>
      <c r="B21" s="268" t="s">
        <v>745</v>
      </c>
      <c r="C21" s="243"/>
      <c r="D21" s="242"/>
      <c r="E21" s="266"/>
      <c r="F21" s="243"/>
      <c r="G21" s="267"/>
    </row>
    <row r="22" spans="1:7">
      <c r="A22" s="245">
        <v>17</v>
      </c>
      <c r="B22" s="268" t="s">
        <v>746</v>
      </c>
      <c r="C22" s="243"/>
      <c r="D22" s="242"/>
      <c r="E22" s="266"/>
      <c r="F22" s="243"/>
      <c r="G22" s="267"/>
    </row>
    <row r="23" spans="1:7">
      <c r="A23" s="245">
        <v>18</v>
      </c>
      <c r="B23" s="268" t="s">
        <v>747</v>
      </c>
      <c r="C23" s="243"/>
      <c r="D23" s="242"/>
      <c r="E23" s="266"/>
      <c r="F23" s="243"/>
      <c r="G23" s="267"/>
    </row>
    <row r="24" spans="1:7">
      <c r="A24" s="245">
        <v>19</v>
      </c>
      <c r="B24" s="268" t="s">
        <v>748</v>
      </c>
      <c r="C24" s="243"/>
      <c r="D24" s="242"/>
      <c r="E24" s="266"/>
      <c r="F24" s="243"/>
      <c r="G24" s="267"/>
    </row>
    <row r="25" spans="1:7">
      <c r="A25" s="245">
        <v>20</v>
      </c>
      <c r="B25" s="268" t="s">
        <v>749</v>
      </c>
      <c r="C25" s="243"/>
      <c r="D25" s="242"/>
      <c r="E25" s="266"/>
      <c r="F25" s="243"/>
      <c r="G25" s="267"/>
    </row>
    <row r="26" spans="1:7">
      <c r="A26" s="245">
        <v>21</v>
      </c>
      <c r="B26" s="268" t="s">
        <v>750</v>
      </c>
      <c r="C26" s="243"/>
      <c r="D26" s="242"/>
      <c r="E26" s="266"/>
      <c r="F26" s="243"/>
      <c r="G26" s="267"/>
    </row>
    <row r="27" spans="1:7">
      <c r="A27" s="245">
        <v>22</v>
      </c>
      <c r="B27" s="265" t="s">
        <v>751</v>
      </c>
      <c r="C27" s="243"/>
      <c r="D27" s="242"/>
      <c r="E27" s="266"/>
      <c r="F27" s="243"/>
      <c r="G27" s="267"/>
    </row>
    <row r="28" spans="1:7">
      <c r="A28" s="245">
        <v>23</v>
      </c>
      <c r="B28" s="265" t="s">
        <v>752</v>
      </c>
      <c r="C28" s="243"/>
      <c r="D28" s="249"/>
      <c r="E28" s="266"/>
      <c r="F28" s="243"/>
      <c r="G28" s="267"/>
    </row>
    <row r="29" spans="1:7">
      <c r="A29" s="245">
        <v>24</v>
      </c>
      <c r="B29" s="265" t="s">
        <v>753</v>
      </c>
      <c r="C29" s="243"/>
      <c r="D29" s="249"/>
      <c r="E29" s="266"/>
      <c r="F29" s="243"/>
      <c r="G29" s="267"/>
    </row>
    <row r="30" spans="1:7">
      <c r="A30" s="245">
        <v>25</v>
      </c>
      <c r="B30" s="265" t="s">
        <v>754</v>
      </c>
      <c r="C30" s="243"/>
      <c r="D30" s="249"/>
      <c r="E30" s="266"/>
      <c r="F30" s="243"/>
      <c r="G30" s="267"/>
    </row>
    <row r="31" spans="1:7">
      <c r="A31" s="245">
        <v>26</v>
      </c>
      <c r="B31" s="265" t="s">
        <v>755</v>
      </c>
      <c r="C31" s="243"/>
      <c r="D31" s="249"/>
      <c r="E31" s="266"/>
      <c r="F31" s="243"/>
      <c r="G31" s="267"/>
    </row>
    <row r="32" spans="1:7">
      <c r="A32" s="245">
        <v>27</v>
      </c>
      <c r="B32" s="265" t="s">
        <v>756</v>
      </c>
      <c r="C32" s="269"/>
      <c r="D32" s="249"/>
      <c r="E32" s="270"/>
      <c r="F32" s="269"/>
      <c r="G32" s="271"/>
    </row>
    <row r="33" spans="1:7">
      <c r="A33" s="272">
        <v>28</v>
      </c>
      <c r="B33" s="273" t="s">
        <v>757</v>
      </c>
      <c r="C33" s="274"/>
      <c r="D33" s="275"/>
      <c r="E33" s="276"/>
      <c r="F33" s="274"/>
      <c r="G33" s="277"/>
    </row>
    <row r="34" spans="1:7" s="169" customFormat="1" ht="15.75" customHeight="1">
      <c r="B34" s="706" t="s">
        <v>768</v>
      </c>
      <c r="C34" s="706"/>
      <c r="D34" s="706"/>
      <c r="E34" s="706"/>
      <c r="F34" s="706"/>
      <c r="G34" s="706"/>
    </row>
  </sheetData>
  <protectedRanges>
    <protectedRange sqref="C6:G33" name="Securities 2"/>
  </protectedRanges>
  <mergeCells count="3">
    <mergeCell ref="B1:G1"/>
    <mergeCell ref="B4:G4"/>
    <mergeCell ref="B34:G34"/>
  </mergeCells>
  <phoneticPr fontId="0" type="noConversion"/>
  <pageMargins left="0.7" right="0.7" top="0.75" bottom="0.75" header="0.3" footer="0.3"/>
  <pageSetup scale="47" orientation="landscape" r:id="rId1"/>
  <headerFooter>
    <oddFooter>&amp;R&amp;A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6"/>
  <sheetViews>
    <sheetView showGridLines="0" workbookViewId="0">
      <selection activeCell="B1" sqref="B1:C1"/>
    </sheetView>
  </sheetViews>
  <sheetFormatPr defaultColWidth="66.453125" defaultRowHeight="15.5"/>
  <cols>
    <col min="1" max="1" width="4.54296875" style="211" customWidth="1"/>
    <col min="2" max="2" width="45.26953125" style="211" customWidth="1"/>
    <col min="3" max="3" width="95.54296875" style="211" customWidth="1"/>
    <col min="4" max="5" width="19.7265625" style="211" customWidth="1"/>
    <col min="6" max="16384" width="66.453125" style="211"/>
  </cols>
  <sheetData>
    <row r="1" spans="1:20" ht="17">
      <c r="B1" s="670" t="str">
        <f>'Summary Submission Cover Sheet'!D17&amp;" "&amp;B3&amp;": "&amp;'Summary Submission Cover Sheet'!D14&amp;" in "&amp;'Summary Submission Cover Sheet'!B25</f>
        <v>Bank Post-Trading Shock Market Values for AFS Securities: XYZ in Baseline</v>
      </c>
      <c r="C1" s="670"/>
      <c r="D1" s="278"/>
      <c r="E1" s="278"/>
      <c r="F1" s="278"/>
      <c r="G1" s="278"/>
      <c r="H1" s="278"/>
      <c r="I1" s="278"/>
      <c r="J1" s="278"/>
      <c r="K1" s="278"/>
      <c r="L1" s="278"/>
      <c r="M1" s="278"/>
      <c r="N1" s="278"/>
      <c r="O1" s="278"/>
      <c r="P1" s="278"/>
      <c r="Q1" s="278"/>
      <c r="R1" s="278"/>
      <c r="S1" s="278"/>
      <c r="T1" s="278"/>
    </row>
    <row r="3" spans="1:20" s="215" customFormat="1" ht="14.5">
      <c r="B3" s="707" t="s">
        <v>769</v>
      </c>
      <c r="C3" s="707"/>
      <c r="D3" s="214"/>
      <c r="E3" s="214"/>
      <c r="F3" s="214"/>
      <c r="G3" s="214"/>
      <c r="H3" s="214"/>
      <c r="I3" s="214"/>
      <c r="J3" s="214"/>
      <c r="K3" s="214"/>
      <c r="L3" s="214"/>
      <c r="M3" s="214"/>
      <c r="N3" s="214"/>
      <c r="O3" s="214"/>
      <c r="P3" s="214"/>
      <c r="Q3" s="214"/>
      <c r="R3" s="214"/>
      <c r="S3" s="214"/>
      <c r="T3" s="214"/>
    </row>
    <row r="4" spans="1:20" s="215" customFormat="1" ht="14.5">
      <c r="B4" s="698" t="s">
        <v>170</v>
      </c>
      <c r="C4" s="698"/>
      <c r="D4" s="279"/>
      <c r="E4" s="279"/>
      <c r="F4" s="279"/>
      <c r="G4" s="279"/>
      <c r="H4" s="279"/>
      <c r="I4" s="279"/>
      <c r="J4" s="279"/>
      <c r="K4" s="279"/>
      <c r="L4" s="279"/>
      <c r="M4" s="279"/>
      <c r="N4" s="279"/>
      <c r="O4" s="279"/>
      <c r="P4" s="279"/>
      <c r="Q4" s="279"/>
      <c r="R4" s="279"/>
      <c r="S4" s="279"/>
      <c r="T4" s="279"/>
    </row>
    <row r="5" spans="1:20" s="281" customFormat="1">
      <c r="A5" s="233"/>
      <c r="B5" s="280"/>
      <c r="C5" s="280"/>
    </row>
    <row r="6" spans="1:20" s="181" customFormat="1">
      <c r="A6" s="282"/>
      <c r="B6" s="282" t="s">
        <v>729</v>
      </c>
      <c r="C6" s="283" t="s">
        <v>770</v>
      </c>
    </row>
    <row r="7" spans="1:20">
      <c r="A7" s="239">
        <v>1</v>
      </c>
      <c r="B7" s="284" t="s">
        <v>730</v>
      </c>
      <c r="C7" s="285"/>
    </row>
    <row r="8" spans="1:20">
      <c r="A8" s="245">
        <v>2</v>
      </c>
      <c r="B8" s="241" t="s">
        <v>731</v>
      </c>
      <c r="C8" s="286"/>
    </row>
    <row r="9" spans="1:20">
      <c r="A9" s="245">
        <v>3</v>
      </c>
      <c r="B9" s="241" t="s">
        <v>732</v>
      </c>
      <c r="C9" s="286"/>
    </row>
    <row r="10" spans="1:20">
      <c r="A10" s="245">
        <v>4</v>
      </c>
      <c r="B10" s="241" t="s">
        <v>733</v>
      </c>
      <c r="C10" s="286"/>
    </row>
    <row r="11" spans="1:20">
      <c r="A11" s="245">
        <v>5</v>
      </c>
      <c r="B11" s="241" t="s">
        <v>734</v>
      </c>
      <c r="C11" s="286"/>
    </row>
    <row r="12" spans="1:20">
      <c r="A12" s="245">
        <v>6</v>
      </c>
      <c r="B12" s="241" t="s">
        <v>735</v>
      </c>
      <c r="C12" s="286"/>
    </row>
    <row r="13" spans="1:20">
      <c r="A13" s="245">
        <v>7</v>
      </c>
      <c r="B13" s="241" t="s">
        <v>736</v>
      </c>
      <c r="C13" s="287"/>
    </row>
    <row r="14" spans="1:20">
      <c r="A14" s="245">
        <v>8</v>
      </c>
      <c r="B14" s="241" t="s">
        <v>737</v>
      </c>
      <c r="C14" s="286"/>
    </row>
    <row r="15" spans="1:20">
      <c r="A15" s="245">
        <v>9</v>
      </c>
      <c r="B15" s="241" t="s">
        <v>738</v>
      </c>
      <c r="C15" s="286"/>
    </row>
    <row r="16" spans="1:20">
      <c r="A16" s="245">
        <v>10</v>
      </c>
      <c r="B16" s="241" t="s">
        <v>739</v>
      </c>
      <c r="C16" s="286"/>
    </row>
    <row r="17" spans="1:3">
      <c r="A17" s="245">
        <v>11</v>
      </c>
      <c r="B17" s="241" t="s">
        <v>740</v>
      </c>
      <c r="C17" s="286"/>
    </row>
    <row r="18" spans="1:3">
      <c r="A18" s="245">
        <v>12</v>
      </c>
      <c r="B18" s="241" t="s">
        <v>741</v>
      </c>
      <c r="C18" s="244">
        <f>SUM(C19:C27)</f>
        <v>0</v>
      </c>
    </row>
    <row r="19" spans="1:3">
      <c r="A19" s="245">
        <v>13</v>
      </c>
      <c r="B19" s="247" t="s">
        <v>742</v>
      </c>
      <c r="C19" s="288"/>
    </row>
    <row r="20" spans="1:3">
      <c r="A20" s="245">
        <v>14</v>
      </c>
      <c r="B20" s="247" t="s">
        <v>743</v>
      </c>
      <c r="C20" s="286"/>
    </row>
    <row r="21" spans="1:3">
      <c r="A21" s="245">
        <v>15</v>
      </c>
      <c r="B21" s="247" t="s">
        <v>744</v>
      </c>
      <c r="C21" s="286"/>
    </row>
    <row r="22" spans="1:3">
      <c r="A22" s="245">
        <v>16</v>
      </c>
      <c r="B22" s="247" t="s">
        <v>745</v>
      </c>
      <c r="C22" s="286"/>
    </row>
    <row r="23" spans="1:3">
      <c r="A23" s="245">
        <v>17</v>
      </c>
      <c r="B23" s="247" t="s">
        <v>746</v>
      </c>
      <c r="C23" s="286"/>
    </row>
    <row r="24" spans="1:3">
      <c r="A24" s="245">
        <v>18</v>
      </c>
      <c r="B24" s="247" t="s">
        <v>747</v>
      </c>
      <c r="C24" s="286"/>
    </row>
    <row r="25" spans="1:3">
      <c r="A25" s="245">
        <v>19</v>
      </c>
      <c r="B25" s="247" t="s">
        <v>748</v>
      </c>
      <c r="C25" s="286"/>
    </row>
    <row r="26" spans="1:3">
      <c r="A26" s="245">
        <v>20</v>
      </c>
      <c r="B26" s="247" t="s">
        <v>749</v>
      </c>
      <c r="C26" s="286"/>
    </row>
    <row r="27" spans="1:3">
      <c r="A27" s="245">
        <v>21</v>
      </c>
      <c r="B27" s="247" t="s">
        <v>750</v>
      </c>
      <c r="C27" s="286"/>
    </row>
    <row r="28" spans="1:3">
      <c r="A28" s="245">
        <v>22</v>
      </c>
      <c r="B28" s="241" t="s">
        <v>751</v>
      </c>
      <c r="C28" s="286"/>
    </row>
    <row r="29" spans="1:3">
      <c r="A29" s="245">
        <v>23</v>
      </c>
      <c r="B29" s="241" t="s">
        <v>752</v>
      </c>
      <c r="C29" s="286"/>
    </row>
    <row r="30" spans="1:3">
      <c r="A30" s="245">
        <v>24</v>
      </c>
      <c r="B30" s="241" t="s">
        <v>753</v>
      </c>
      <c r="C30" s="286"/>
    </row>
    <row r="31" spans="1:3">
      <c r="A31" s="245">
        <v>25</v>
      </c>
      <c r="B31" s="241" t="s">
        <v>754</v>
      </c>
      <c r="C31" s="286"/>
    </row>
    <row r="32" spans="1:3">
      <c r="A32" s="245">
        <v>26</v>
      </c>
      <c r="B32" s="241" t="s">
        <v>755</v>
      </c>
      <c r="C32" s="286"/>
    </row>
    <row r="33" spans="1:29">
      <c r="A33" s="245">
        <v>27</v>
      </c>
      <c r="B33" s="241" t="s">
        <v>756</v>
      </c>
      <c r="C33" s="286"/>
    </row>
    <row r="34" spans="1:29">
      <c r="A34" s="289">
        <v>28</v>
      </c>
      <c r="B34" s="290" t="s">
        <v>757</v>
      </c>
      <c r="C34" s="291"/>
    </row>
    <row r="35" spans="1:29">
      <c r="A35" s="292">
        <v>29</v>
      </c>
      <c r="B35" s="253" t="s">
        <v>718</v>
      </c>
      <c r="C35" s="293">
        <f>SUM(C7:C18,C28:C34)</f>
        <v>0</v>
      </c>
    </row>
    <row r="36" spans="1:29" s="169" customFormat="1" ht="15.75" customHeight="1">
      <c r="B36" s="708" t="s">
        <v>771</v>
      </c>
      <c r="C36" s="708"/>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row>
  </sheetData>
  <protectedRanges>
    <protectedRange sqref="C7:C12 C20:C34 C14:C17" name="Securities 3"/>
  </protectedRanges>
  <mergeCells count="4">
    <mergeCell ref="B1:C1"/>
    <mergeCell ref="B3:C3"/>
    <mergeCell ref="B4:C4"/>
    <mergeCell ref="B36:C36"/>
  </mergeCells>
  <phoneticPr fontId="0" type="noConversion"/>
  <pageMargins left="0.7" right="0.7" top="0.75" bottom="0.75" header="0.3" footer="0.3"/>
  <pageSetup scale="84" orientation="landscape" r:id="rId1"/>
  <headerFooter>
    <oddFooter>&amp;R&amp;A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showGridLines="0" workbookViewId="0">
      <selection activeCell="D39" sqref="D39"/>
    </sheetView>
  </sheetViews>
  <sheetFormatPr defaultColWidth="66.453125" defaultRowHeight="15.5"/>
  <cols>
    <col min="1" max="1" width="4.1796875" style="211" customWidth="1"/>
    <col min="2" max="2" width="48" style="211" customWidth="1"/>
    <col min="3" max="4" width="56.54296875" style="211" customWidth="1"/>
    <col min="5" max="9" width="19.54296875" style="211" customWidth="1"/>
    <col min="10" max="16384" width="66.453125" style="211"/>
  </cols>
  <sheetData>
    <row r="1" spans="1:23" ht="17">
      <c r="B1" s="670" t="str">
        <f>'Summary Submission Cover Sheet'!D17&amp;" "&amp;B3&amp;": "&amp;'Summary Submission Cover Sheet'!D14&amp;" in "&amp;'Summary Submission Cover Sheet'!B25</f>
        <v>Bank Actual AFS and HTM Fair Market Value Sources by Portfolio: XYZ in Baseline</v>
      </c>
      <c r="C1" s="670"/>
      <c r="D1" s="670"/>
      <c r="E1" s="278"/>
      <c r="F1" s="278"/>
      <c r="G1" s="278"/>
      <c r="H1" s="278"/>
      <c r="I1" s="278"/>
      <c r="J1" s="278"/>
      <c r="K1" s="278"/>
      <c r="L1" s="278"/>
      <c r="M1" s="278"/>
      <c r="N1" s="278"/>
      <c r="O1" s="278"/>
      <c r="P1" s="278"/>
      <c r="Q1" s="278"/>
      <c r="R1" s="278"/>
      <c r="S1" s="278"/>
      <c r="T1" s="278"/>
      <c r="U1" s="278"/>
      <c r="V1" s="278"/>
      <c r="W1" s="278"/>
    </row>
    <row r="3" spans="1:23" s="215" customFormat="1" ht="14.5">
      <c r="B3" s="212" t="s">
        <v>772</v>
      </c>
      <c r="C3" s="214"/>
      <c r="D3" s="214"/>
      <c r="E3" s="214"/>
      <c r="F3" s="214"/>
      <c r="G3" s="214"/>
      <c r="H3" s="214"/>
      <c r="I3" s="214"/>
      <c r="J3" s="214"/>
      <c r="K3" s="214"/>
      <c r="L3" s="214"/>
      <c r="M3" s="214"/>
      <c r="N3" s="214"/>
      <c r="O3" s="214"/>
      <c r="P3" s="214"/>
      <c r="Q3" s="214"/>
      <c r="R3" s="214"/>
      <c r="S3" s="214"/>
      <c r="T3" s="214"/>
      <c r="U3" s="214"/>
      <c r="V3" s="214"/>
      <c r="W3" s="214"/>
    </row>
    <row r="4" spans="1:23" s="295" customFormat="1" ht="14.5">
      <c r="B4" s="296"/>
      <c r="C4" s="297"/>
      <c r="D4" s="298"/>
      <c r="E4" s="298"/>
      <c r="F4" s="298"/>
      <c r="G4" s="298"/>
      <c r="H4" s="298"/>
      <c r="I4" s="298"/>
      <c r="J4" s="298"/>
      <c r="K4" s="298"/>
      <c r="L4" s="298"/>
      <c r="M4" s="298"/>
      <c r="N4" s="298"/>
      <c r="O4" s="298"/>
      <c r="P4" s="298"/>
      <c r="Q4" s="298"/>
      <c r="R4" s="298"/>
      <c r="S4" s="298"/>
      <c r="T4" s="298"/>
      <c r="U4" s="298"/>
      <c r="V4" s="298"/>
      <c r="W4" s="298"/>
    </row>
    <row r="5" spans="1:23" s="215" customFormat="1" ht="15" customHeight="1">
      <c r="B5" s="698" t="s">
        <v>773</v>
      </c>
      <c r="C5" s="698"/>
      <c r="D5" s="698"/>
      <c r="E5" s="649"/>
      <c r="F5" s="649"/>
      <c r="G5" s="649"/>
      <c r="H5" s="649"/>
      <c r="I5" s="649"/>
      <c r="J5" s="649"/>
      <c r="K5" s="649"/>
      <c r="L5" s="649"/>
      <c r="M5" s="649"/>
      <c r="N5" s="649"/>
      <c r="O5" s="649"/>
      <c r="P5" s="649"/>
      <c r="Q5" s="649"/>
      <c r="R5" s="649"/>
      <c r="S5" s="649"/>
      <c r="T5" s="649"/>
      <c r="U5" s="649"/>
      <c r="V5" s="649"/>
      <c r="W5" s="649"/>
    </row>
    <row r="6" spans="1:23" s="281" customFormat="1" ht="14.5">
      <c r="A6" s="299"/>
      <c r="B6" s="280"/>
      <c r="C6" s="280"/>
      <c r="D6" s="299"/>
    </row>
    <row r="7" spans="1:23" s="181" customFormat="1" ht="52.5">
      <c r="A7" s="300"/>
      <c r="B7" s="282" t="s">
        <v>762</v>
      </c>
      <c r="C7" s="235" t="s">
        <v>774</v>
      </c>
      <c r="D7" s="235" t="s">
        <v>775</v>
      </c>
    </row>
    <row r="8" spans="1:23">
      <c r="A8" s="239">
        <v>1</v>
      </c>
      <c r="B8" s="301" t="s">
        <v>730</v>
      </c>
      <c r="C8" s="302"/>
      <c r="D8" s="286"/>
    </row>
    <row r="9" spans="1:23">
      <c r="A9" s="245">
        <v>2</v>
      </c>
      <c r="B9" s="241" t="s">
        <v>731</v>
      </c>
      <c r="C9" s="302"/>
      <c r="D9" s="286"/>
    </row>
    <row r="10" spans="1:23">
      <c r="A10" s="245">
        <v>3</v>
      </c>
      <c r="B10" s="241" t="s">
        <v>732</v>
      </c>
      <c r="C10" s="302"/>
      <c r="D10" s="286"/>
    </row>
    <row r="11" spans="1:23">
      <c r="A11" s="245">
        <v>4</v>
      </c>
      <c r="B11" s="241" t="s">
        <v>733</v>
      </c>
      <c r="C11" s="302"/>
      <c r="D11" s="286"/>
    </row>
    <row r="12" spans="1:23">
      <c r="A12" s="245">
        <v>5</v>
      </c>
      <c r="B12" s="241" t="s">
        <v>734</v>
      </c>
      <c r="C12" s="302"/>
      <c r="D12" s="286"/>
    </row>
    <row r="13" spans="1:23">
      <c r="A13" s="245">
        <v>6</v>
      </c>
      <c r="B13" s="241" t="s">
        <v>735</v>
      </c>
      <c r="C13" s="302"/>
      <c r="D13" s="286"/>
    </row>
    <row r="14" spans="1:23">
      <c r="A14" s="245">
        <v>7</v>
      </c>
      <c r="B14" s="241" t="s">
        <v>736</v>
      </c>
      <c r="C14" s="302"/>
      <c r="D14" s="286"/>
    </row>
    <row r="15" spans="1:23">
      <c r="A15" s="245">
        <v>8</v>
      </c>
      <c r="B15" s="241" t="s">
        <v>737</v>
      </c>
      <c r="C15" s="302"/>
      <c r="D15" s="286"/>
    </row>
    <row r="16" spans="1:23">
      <c r="A16" s="245">
        <v>9</v>
      </c>
      <c r="B16" s="241" t="s">
        <v>738</v>
      </c>
      <c r="C16" s="302"/>
      <c r="D16" s="286"/>
    </row>
    <row r="17" spans="1:4">
      <c r="A17" s="245">
        <v>10</v>
      </c>
      <c r="B17" s="241" t="s">
        <v>739</v>
      </c>
      <c r="C17" s="302"/>
      <c r="D17" s="286"/>
    </row>
    <row r="18" spans="1:4">
      <c r="A18" s="245">
        <v>11</v>
      </c>
      <c r="B18" s="241" t="s">
        <v>740</v>
      </c>
      <c r="C18" s="302"/>
      <c r="D18" s="286"/>
    </row>
    <row r="19" spans="1:4">
      <c r="A19" s="245">
        <v>12</v>
      </c>
      <c r="B19" s="241" t="s">
        <v>741</v>
      </c>
      <c r="C19" s="302"/>
      <c r="D19" s="286"/>
    </row>
    <row r="20" spans="1:4">
      <c r="A20" s="245">
        <v>13</v>
      </c>
      <c r="B20" s="247" t="s">
        <v>742</v>
      </c>
      <c r="C20" s="302"/>
      <c r="D20" s="286"/>
    </row>
    <row r="21" spans="1:4">
      <c r="A21" s="245">
        <v>14</v>
      </c>
      <c r="B21" s="247" t="s">
        <v>743</v>
      </c>
      <c r="C21" s="302"/>
      <c r="D21" s="286"/>
    </row>
    <row r="22" spans="1:4">
      <c r="A22" s="245">
        <v>15</v>
      </c>
      <c r="B22" s="247" t="s">
        <v>744</v>
      </c>
      <c r="C22" s="302"/>
      <c r="D22" s="286"/>
    </row>
    <row r="23" spans="1:4">
      <c r="A23" s="245">
        <v>16</v>
      </c>
      <c r="B23" s="247" t="s">
        <v>745</v>
      </c>
      <c r="C23" s="302"/>
      <c r="D23" s="286"/>
    </row>
    <row r="24" spans="1:4">
      <c r="A24" s="245">
        <v>17</v>
      </c>
      <c r="B24" s="247" t="s">
        <v>746</v>
      </c>
      <c r="C24" s="302"/>
      <c r="D24" s="286"/>
    </row>
    <row r="25" spans="1:4">
      <c r="A25" s="245">
        <v>18</v>
      </c>
      <c r="B25" s="247" t="s">
        <v>747</v>
      </c>
      <c r="C25" s="302"/>
      <c r="D25" s="286"/>
    </row>
    <row r="26" spans="1:4">
      <c r="A26" s="245">
        <v>19</v>
      </c>
      <c r="B26" s="247" t="s">
        <v>748</v>
      </c>
      <c r="C26" s="302"/>
      <c r="D26" s="286"/>
    </row>
    <row r="27" spans="1:4">
      <c r="A27" s="245">
        <v>20</v>
      </c>
      <c r="B27" s="247" t="s">
        <v>749</v>
      </c>
      <c r="C27" s="302"/>
      <c r="D27" s="286"/>
    </row>
    <row r="28" spans="1:4">
      <c r="A28" s="245">
        <v>21</v>
      </c>
      <c r="B28" s="247" t="s">
        <v>750</v>
      </c>
      <c r="C28" s="302"/>
      <c r="D28" s="286"/>
    </row>
    <row r="29" spans="1:4">
      <c r="A29" s="245">
        <v>22</v>
      </c>
      <c r="B29" s="241" t="s">
        <v>751</v>
      </c>
      <c r="C29" s="302"/>
      <c r="D29" s="286"/>
    </row>
    <row r="30" spans="1:4">
      <c r="A30" s="245">
        <v>23</v>
      </c>
      <c r="B30" s="241" t="s">
        <v>752</v>
      </c>
      <c r="C30" s="302"/>
      <c r="D30" s="286"/>
    </row>
    <row r="31" spans="1:4">
      <c r="A31" s="245">
        <v>24</v>
      </c>
      <c r="B31" s="241" t="s">
        <v>753</v>
      </c>
      <c r="C31" s="302"/>
      <c r="D31" s="286"/>
    </row>
    <row r="32" spans="1:4">
      <c r="A32" s="245">
        <v>25</v>
      </c>
      <c r="B32" s="241" t="s">
        <v>754</v>
      </c>
      <c r="C32" s="302"/>
      <c r="D32" s="286"/>
    </row>
    <row r="33" spans="1:24">
      <c r="A33" s="245">
        <v>26</v>
      </c>
      <c r="B33" s="241" t="s">
        <v>755</v>
      </c>
      <c r="C33" s="302"/>
      <c r="D33" s="286"/>
    </row>
    <row r="34" spans="1:24">
      <c r="A34" s="245">
        <v>27</v>
      </c>
      <c r="B34" s="241" t="s">
        <v>756</v>
      </c>
      <c r="C34" s="302"/>
      <c r="D34" s="286"/>
    </row>
    <row r="35" spans="1:24">
      <c r="A35" s="272">
        <v>28</v>
      </c>
      <c r="B35" s="290" t="s">
        <v>757</v>
      </c>
      <c r="C35" s="303"/>
      <c r="D35" s="304"/>
    </row>
    <row r="36" spans="1:24" ht="15.75" customHeight="1">
      <c r="B36" s="709" t="s">
        <v>768</v>
      </c>
      <c r="C36" s="709"/>
      <c r="D36" s="709"/>
      <c r="E36" s="259"/>
      <c r="F36" s="259"/>
      <c r="G36" s="259"/>
      <c r="H36" s="259"/>
      <c r="I36" s="259"/>
      <c r="J36" s="259"/>
      <c r="K36" s="259"/>
      <c r="L36" s="259"/>
      <c r="M36" s="259"/>
      <c r="N36" s="259"/>
      <c r="O36" s="259"/>
      <c r="P36" s="259"/>
      <c r="Q36" s="259"/>
      <c r="R36" s="259"/>
      <c r="S36" s="259"/>
      <c r="T36" s="259"/>
      <c r="U36" s="259"/>
      <c r="V36" s="259"/>
      <c r="W36" s="259"/>
      <c r="X36" s="259"/>
    </row>
    <row r="37" spans="1:24" ht="15.75" customHeight="1">
      <c r="B37" s="305"/>
      <c r="C37" s="305"/>
    </row>
    <row r="38" spans="1:24" s="306" customFormat="1" ht="15.75" customHeight="1">
      <c r="B38" s="259"/>
      <c r="C38" s="259"/>
    </row>
  </sheetData>
  <mergeCells count="3">
    <mergeCell ref="B1:D1"/>
    <mergeCell ref="B36:D36"/>
    <mergeCell ref="B5:D5"/>
  </mergeCells>
  <phoneticPr fontId="0" type="noConversion"/>
  <pageMargins left="0.7" right="0.7" top="0.75" bottom="0.75" header="0.3" footer="0.3"/>
  <pageSetup scale="74" orientation="landscape" r:id="rId1"/>
  <headerFooter>
    <oddFooter>&amp;R&amp;A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8"/>
  <sheetViews>
    <sheetView showGridLines="0" zoomScaleNormal="100" workbookViewId="0">
      <selection activeCell="F16" sqref="F16"/>
    </sheetView>
  </sheetViews>
  <sheetFormatPr defaultRowHeight="14.5"/>
  <cols>
    <col min="1" max="1" width="3.54296875" customWidth="1"/>
    <col min="2" max="2" width="22.453125" customWidth="1"/>
    <col min="3" max="3" width="12.26953125" customWidth="1"/>
    <col min="4" max="4" width="2.7265625" customWidth="1"/>
    <col min="5" max="5" width="13.81640625" customWidth="1"/>
    <col min="6" max="6" width="15.54296875" customWidth="1"/>
    <col min="10" max="10" width="7.54296875" customWidth="1"/>
  </cols>
  <sheetData>
    <row r="1" spans="1:33" ht="15.75" customHeight="1">
      <c r="A1" s="670" t="str">
        <f>'Summary Submission Cover Sheet'!D17&amp;" Trading Worksheet: "&amp;'Summary Submission Cover Sheet'!D14&amp;" in "&amp;'Summary Submission Cover Sheet'!B25</f>
        <v>Bank Trading Worksheet: XYZ in Baseline</v>
      </c>
      <c r="B1" s="670"/>
      <c r="C1" s="670"/>
      <c r="D1" s="670"/>
      <c r="E1" s="670"/>
      <c r="F1" s="670"/>
      <c r="G1" s="670"/>
      <c r="H1" s="670"/>
      <c r="I1" s="670"/>
      <c r="J1" s="670"/>
      <c r="K1" s="166"/>
      <c r="L1" s="166"/>
      <c r="M1" s="166"/>
      <c r="N1" s="166"/>
      <c r="O1" s="166"/>
      <c r="P1" s="166"/>
      <c r="Q1" s="166"/>
      <c r="R1" s="166"/>
      <c r="S1" s="166"/>
      <c r="T1" s="166"/>
      <c r="U1" s="166"/>
      <c r="V1" s="166"/>
      <c r="W1" s="166"/>
      <c r="X1" s="166"/>
      <c r="Y1" s="166"/>
      <c r="Z1" s="166"/>
      <c r="AA1" s="166"/>
      <c r="AB1" s="166"/>
      <c r="AC1" s="166"/>
      <c r="AD1" s="166"/>
      <c r="AE1" s="166"/>
      <c r="AF1" s="166"/>
      <c r="AG1" s="166"/>
    </row>
    <row r="2" spans="1:33" s="307" customFormat="1" ht="15.75" customHeight="1">
      <c r="B2" s="308" t="s">
        <v>776</v>
      </c>
      <c r="G2"/>
      <c r="H2"/>
      <c r="I2"/>
      <c r="J2"/>
      <c r="K2"/>
      <c r="L2"/>
      <c r="M2"/>
      <c r="N2"/>
    </row>
    <row r="3" spans="1:33" ht="15" customHeight="1">
      <c r="C3" s="309" t="s">
        <v>777</v>
      </c>
      <c r="D3" s="307"/>
      <c r="E3" s="309" t="s">
        <v>778</v>
      </c>
      <c r="F3" s="310" t="s">
        <v>779</v>
      </c>
    </row>
    <row r="4" spans="1:33">
      <c r="B4" s="311" t="s">
        <v>780</v>
      </c>
      <c r="C4" s="717" t="s">
        <v>781</v>
      </c>
      <c r="D4" s="307"/>
      <c r="E4" s="719" t="s">
        <v>782</v>
      </c>
      <c r="F4" s="720"/>
      <c r="G4" s="312"/>
      <c r="H4" s="312"/>
      <c r="I4" s="312"/>
      <c r="J4" s="312"/>
      <c r="K4" s="312"/>
      <c r="L4" s="312"/>
      <c r="M4" s="312"/>
      <c r="N4" s="312"/>
    </row>
    <row r="5" spans="1:33" s="312" customFormat="1" ht="30" customHeight="1">
      <c r="C5" s="718"/>
      <c r="D5" s="307"/>
      <c r="E5" s="313" t="s">
        <v>783</v>
      </c>
      <c r="F5" s="313" t="s">
        <v>784</v>
      </c>
      <c r="G5"/>
      <c r="H5"/>
      <c r="I5"/>
      <c r="J5"/>
      <c r="K5"/>
      <c r="L5"/>
      <c r="M5"/>
      <c r="N5"/>
    </row>
    <row r="6" spans="1:33" ht="15" customHeight="1">
      <c r="A6" s="309">
        <v>1</v>
      </c>
      <c r="B6" t="s">
        <v>785</v>
      </c>
      <c r="C6" s="314"/>
      <c r="D6" s="307"/>
      <c r="E6" s="315"/>
      <c r="F6" s="315"/>
    </row>
    <row r="7" spans="1:33" ht="15" customHeight="1">
      <c r="A7" s="309">
        <f t="shared" ref="A7:A14" si="0">A6+1</f>
        <v>2</v>
      </c>
      <c r="B7" t="s">
        <v>786</v>
      </c>
      <c r="C7" s="314"/>
      <c r="D7" s="307"/>
      <c r="E7" s="316"/>
      <c r="F7" s="316"/>
    </row>
    <row r="8" spans="1:33" ht="15" customHeight="1">
      <c r="A8" s="309">
        <f t="shared" si="0"/>
        <v>3</v>
      </c>
      <c r="B8" t="s">
        <v>787</v>
      </c>
      <c r="C8" s="314"/>
      <c r="D8" s="307"/>
      <c r="E8" s="316"/>
      <c r="F8" s="316"/>
    </row>
    <row r="9" spans="1:33" ht="15" customHeight="1">
      <c r="A9" s="309">
        <f t="shared" si="0"/>
        <v>4</v>
      </c>
      <c r="B9" t="s">
        <v>788</v>
      </c>
      <c r="C9" s="314"/>
      <c r="D9" s="307"/>
      <c r="E9" s="316"/>
      <c r="F9" s="316"/>
    </row>
    <row r="10" spans="1:33" ht="15" customHeight="1">
      <c r="A10" s="309">
        <f t="shared" si="0"/>
        <v>5</v>
      </c>
      <c r="B10" t="s">
        <v>789</v>
      </c>
      <c r="C10" s="314"/>
      <c r="D10" s="307"/>
      <c r="E10" s="316"/>
      <c r="F10" s="316"/>
    </row>
    <row r="11" spans="1:33" ht="15" customHeight="1">
      <c r="A11" s="309">
        <f t="shared" si="0"/>
        <v>6</v>
      </c>
      <c r="B11" t="s">
        <v>790</v>
      </c>
      <c r="C11" s="314"/>
      <c r="D11" s="307"/>
      <c r="E11" s="316"/>
      <c r="F11" s="316"/>
    </row>
    <row r="12" spans="1:33" ht="15" customHeight="1">
      <c r="A12" s="309">
        <f t="shared" si="0"/>
        <v>7</v>
      </c>
      <c r="B12" t="s">
        <v>791</v>
      </c>
      <c r="C12" s="314"/>
      <c r="D12" s="307"/>
      <c r="E12" s="316"/>
      <c r="F12" s="316"/>
    </row>
    <row r="13" spans="1:33" ht="15" customHeight="1">
      <c r="A13" s="309">
        <f t="shared" si="0"/>
        <v>8</v>
      </c>
      <c r="B13" t="s">
        <v>792</v>
      </c>
      <c r="C13" s="314"/>
      <c r="D13" s="307"/>
      <c r="E13" s="316"/>
      <c r="F13" s="316"/>
    </row>
    <row r="14" spans="1:33" ht="15" customHeight="1">
      <c r="A14" s="309">
        <f t="shared" si="0"/>
        <v>9</v>
      </c>
      <c r="B14" t="s">
        <v>793</v>
      </c>
      <c r="C14" s="314"/>
      <c r="D14" s="307"/>
    </row>
    <row r="15" spans="1:33" ht="15" customHeight="1">
      <c r="A15">
        <v>10</v>
      </c>
      <c r="B15" s="317" t="s">
        <v>651</v>
      </c>
      <c r="C15" s="65">
        <f>SUM(C6:C14)</f>
        <v>0</v>
      </c>
      <c r="D15" s="307"/>
      <c r="G15" s="318"/>
      <c r="H15" s="318"/>
      <c r="I15" s="318"/>
      <c r="J15" s="318"/>
      <c r="K15" s="318"/>
      <c r="L15" s="318"/>
      <c r="M15" s="318"/>
      <c r="N15" s="318"/>
    </row>
    <row r="16" spans="1:33" ht="15" customHeight="1">
      <c r="D16" s="307"/>
    </row>
    <row r="17" spans="1:20">
      <c r="A17" s="309"/>
      <c r="B17" s="312"/>
      <c r="C17" s="319"/>
      <c r="D17" s="319"/>
    </row>
    <row r="19" spans="1:20">
      <c r="B19" s="724" t="s">
        <v>231</v>
      </c>
      <c r="C19" s="725"/>
      <c r="D19" s="725"/>
      <c r="E19" s="725"/>
      <c r="F19" s="725"/>
      <c r="G19" s="725"/>
      <c r="H19" s="725"/>
      <c r="I19" s="725"/>
      <c r="J19" s="726"/>
      <c r="L19" s="651"/>
      <c r="M19" s="320"/>
      <c r="N19" s="320"/>
      <c r="O19" s="320"/>
      <c r="P19" s="320"/>
      <c r="Q19" s="320"/>
      <c r="R19" s="320"/>
      <c r="S19" s="320"/>
      <c r="T19" s="320"/>
    </row>
    <row r="20" spans="1:20">
      <c r="B20" s="727"/>
      <c r="C20" s="728"/>
      <c r="D20" s="728"/>
      <c r="E20" s="728"/>
      <c r="F20" s="728"/>
      <c r="G20" s="728"/>
      <c r="H20" s="728"/>
      <c r="I20" s="728"/>
      <c r="J20" s="729"/>
      <c r="L20" s="651"/>
      <c r="M20" s="320"/>
      <c r="N20" s="320"/>
      <c r="O20" s="320"/>
      <c r="P20" s="320"/>
      <c r="Q20" s="320"/>
      <c r="R20" s="320"/>
      <c r="S20" s="320"/>
      <c r="T20" s="320"/>
    </row>
    <row r="21" spans="1:20">
      <c r="B21" s="322"/>
      <c r="C21" s="320"/>
      <c r="D21" s="320"/>
      <c r="E21" s="320"/>
      <c r="F21" s="320"/>
      <c r="G21" s="320"/>
      <c r="H21" s="320"/>
      <c r="I21" s="320"/>
      <c r="J21" s="321"/>
      <c r="L21" s="320"/>
      <c r="M21" s="320"/>
      <c r="N21" s="320"/>
      <c r="O21" s="320"/>
      <c r="P21" s="320"/>
      <c r="Q21" s="320"/>
      <c r="R21" s="320"/>
      <c r="S21" s="320"/>
      <c r="T21" s="320"/>
    </row>
    <row r="22" spans="1:20">
      <c r="B22" s="714" t="s">
        <v>233</v>
      </c>
      <c r="C22" s="715"/>
      <c r="D22" s="715"/>
      <c r="E22" s="715"/>
      <c r="F22" s="715"/>
      <c r="G22" s="715"/>
      <c r="H22" s="715"/>
      <c r="I22" s="715"/>
      <c r="J22" s="716"/>
      <c r="L22" s="320"/>
      <c r="M22" s="320"/>
      <c r="N22" s="320"/>
      <c r="O22" s="320"/>
      <c r="P22" s="320"/>
      <c r="Q22" s="320"/>
      <c r="R22" s="320"/>
      <c r="S22" s="320"/>
      <c r="T22" s="320"/>
    </row>
    <row r="23" spans="1:20">
      <c r="B23" s="714"/>
      <c r="C23" s="715"/>
      <c r="D23" s="715"/>
      <c r="E23" s="715"/>
      <c r="F23" s="715"/>
      <c r="G23" s="715"/>
      <c r="H23" s="715"/>
      <c r="I23" s="715"/>
      <c r="J23" s="716"/>
      <c r="L23" s="320"/>
      <c r="M23" s="320"/>
      <c r="N23" s="320"/>
      <c r="O23" s="320"/>
      <c r="P23" s="320"/>
      <c r="Q23" s="320"/>
      <c r="R23" s="320"/>
      <c r="S23" s="320"/>
      <c r="T23" s="320"/>
    </row>
    <row r="24" spans="1:20">
      <c r="B24" s="322"/>
      <c r="C24" s="320"/>
      <c r="D24" s="320"/>
      <c r="E24" s="320"/>
      <c r="F24" s="320"/>
      <c r="G24" s="320"/>
      <c r="H24" s="320"/>
      <c r="I24" s="320"/>
      <c r="J24" s="321"/>
      <c r="L24" s="320"/>
      <c r="M24" s="320"/>
      <c r="N24" s="320"/>
      <c r="O24" s="320"/>
      <c r="P24" s="320"/>
      <c r="Q24" s="320"/>
      <c r="R24" s="320"/>
      <c r="S24" s="320"/>
      <c r="T24" s="320"/>
    </row>
    <row r="25" spans="1:20">
      <c r="B25" s="730" t="s">
        <v>247</v>
      </c>
      <c r="C25" s="731"/>
      <c r="D25" s="731"/>
      <c r="E25" s="731"/>
      <c r="F25" s="731"/>
      <c r="G25" s="731"/>
      <c r="H25" s="731"/>
      <c r="I25" s="731"/>
      <c r="J25" s="732"/>
      <c r="L25" s="320"/>
      <c r="M25" s="320"/>
      <c r="N25" s="320"/>
      <c r="O25" s="320"/>
      <c r="P25" s="320"/>
      <c r="Q25" s="320"/>
      <c r="R25" s="320"/>
      <c r="S25" s="320"/>
      <c r="T25" s="320"/>
    </row>
    <row r="26" spans="1:20">
      <c r="B26" s="730"/>
      <c r="C26" s="731"/>
      <c r="D26" s="731"/>
      <c r="E26" s="731"/>
      <c r="F26" s="731"/>
      <c r="G26" s="731"/>
      <c r="H26" s="731"/>
      <c r="I26" s="731"/>
      <c r="J26" s="732"/>
      <c r="L26" s="320"/>
      <c r="M26" s="320"/>
      <c r="N26" s="320"/>
      <c r="O26" s="320"/>
      <c r="P26" s="320"/>
      <c r="Q26" s="320"/>
      <c r="R26" s="320"/>
      <c r="S26" s="320"/>
      <c r="T26" s="320"/>
    </row>
    <row r="27" spans="1:20">
      <c r="B27" s="322"/>
      <c r="C27" s="320"/>
      <c r="D27" s="320"/>
      <c r="E27" s="320"/>
      <c r="F27" s="320"/>
      <c r="G27" s="320"/>
      <c r="H27" s="320"/>
      <c r="I27" s="320"/>
      <c r="J27" s="321"/>
      <c r="L27" s="320"/>
      <c r="M27" s="320"/>
      <c r="N27" s="320"/>
      <c r="O27" s="320"/>
      <c r="P27" s="320"/>
      <c r="Q27" s="320"/>
      <c r="R27" s="320"/>
      <c r="S27" s="320"/>
      <c r="T27" s="320"/>
    </row>
    <row r="28" spans="1:20">
      <c r="B28" s="714" t="s">
        <v>232</v>
      </c>
      <c r="C28" s="715"/>
      <c r="D28" s="715"/>
      <c r="E28" s="715"/>
      <c r="F28" s="715"/>
      <c r="G28" s="715"/>
      <c r="H28" s="715"/>
      <c r="I28" s="715"/>
      <c r="J28" s="716"/>
      <c r="L28" s="320"/>
      <c r="M28" s="320"/>
      <c r="N28" s="320"/>
      <c r="O28" s="320"/>
      <c r="P28" s="320"/>
      <c r="Q28" s="320"/>
      <c r="R28" s="320"/>
      <c r="S28" s="320"/>
      <c r="T28" s="320"/>
    </row>
    <row r="29" spans="1:20">
      <c r="B29" s="714"/>
      <c r="C29" s="715"/>
      <c r="D29" s="715"/>
      <c r="E29" s="715"/>
      <c r="F29" s="715"/>
      <c r="G29" s="715"/>
      <c r="H29" s="715"/>
      <c r="I29" s="715"/>
      <c r="J29" s="716"/>
      <c r="L29" s="320"/>
      <c r="M29" s="320"/>
      <c r="N29" s="320"/>
      <c r="O29" s="320"/>
      <c r="P29" s="320"/>
      <c r="Q29" s="320"/>
      <c r="R29" s="320"/>
      <c r="S29" s="320"/>
      <c r="T29" s="320"/>
    </row>
    <row r="30" spans="1:20">
      <c r="B30" s="714"/>
      <c r="C30" s="715"/>
      <c r="D30" s="715"/>
      <c r="E30" s="715"/>
      <c r="F30" s="715"/>
      <c r="G30" s="715"/>
      <c r="H30" s="715"/>
      <c r="I30" s="715"/>
      <c r="J30" s="716"/>
      <c r="L30" s="320"/>
      <c r="M30" s="320"/>
      <c r="N30" s="320"/>
      <c r="O30" s="320"/>
      <c r="P30" s="320"/>
      <c r="Q30" s="320"/>
      <c r="R30" s="320"/>
      <c r="S30" s="320"/>
      <c r="T30" s="320"/>
    </row>
    <row r="31" spans="1:20">
      <c r="B31" s="322"/>
      <c r="C31" s="320"/>
      <c r="D31" s="320"/>
      <c r="E31" s="320"/>
      <c r="F31" s="320"/>
      <c r="G31" s="320"/>
      <c r="H31" s="320"/>
      <c r="I31" s="320"/>
      <c r="J31" s="321"/>
      <c r="L31" s="320"/>
      <c r="M31" s="320"/>
      <c r="N31" s="320"/>
      <c r="O31" s="320"/>
      <c r="P31" s="320"/>
      <c r="Q31" s="320"/>
      <c r="R31" s="320"/>
      <c r="S31" s="320"/>
      <c r="T31" s="320"/>
    </row>
    <row r="32" spans="1:20">
      <c r="B32" s="711" t="s">
        <v>246</v>
      </c>
      <c r="C32" s="712"/>
      <c r="D32" s="712"/>
      <c r="E32" s="712"/>
      <c r="F32" s="712"/>
      <c r="G32" s="712"/>
      <c r="H32" s="712"/>
      <c r="I32" s="712"/>
      <c r="J32" s="713"/>
      <c r="L32" s="320"/>
      <c r="M32" s="320"/>
      <c r="N32" s="320"/>
      <c r="O32" s="320"/>
      <c r="P32" s="320"/>
      <c r="Q32" s="320"/>
      <c r="R32" s="320"/>
      <c r="S32" s="320"/>
      <c r="T32" s="320"/>
    </row>
    <row r="33" spans="2:20">
      <c r="B33" s="711"/>
      <c r="C33" s="712"/>
      <c r="D33" s="712"/>
      <c r="E33" s="712"/>
      <c r="F33" s="712"/>
      <c r="G33" s="712"/>
      <c r="H33" s="712"/>
      <c r="I33" s="712"/>
      <c r="J33" s="713"/>
      <c r="L33" s="320"/>
      <c r="M33" s="320"/>
      <c r="N33" s="320"/>
      <c r="O33" s="320"/>
      <c r="P33" s="320"/>
      <c r="Q33" s="320"/>
      <c r="R33" s="320"/>
      <c r="S33" s="320"/>
      <c r="T33" s="320"/>
    </row>
    <row r="34" spans="2:20">
      <c r="B34" s="711"/>
      <c r="C34" s="712"/>
      <c r="D34" s="712"/>
      <c r="E34" s="712"/>
      <c r="F34" s="712"/>
      <c r="G34" s="712"/>
      <c r="H34" s="712"/>
      <c r="I34" s="712"/>
      <c r="J34" s="713"/>
      <c r="L34" s="320"/>
      <c r="M34" s="320"/>
      <c r="N34" s="320"/>
      <c r="O34" s="320"/>
      <c r="P34" s="320"/>
      <c r="Q34" s="320"/>
      <c r="R34" s="320"/>
      <c r="S34" s="320"/>
      <c r="T34" s="320"/>
    </row>
    <row r="35" spans="2:20">
      <c r="B35" s="711"/>
      <c r="C35" s="712"/>
      <c r="D35" s="712"/>
      <c r="E35" s="712"/>
      <c r="F35" s="712"/>
      <c r="G35" s="712"/>
      <c r="H35" s="712"/>
      <c r="I35" s="712"/>
      <c r="J35" s="713"/>
      <c r="L35" s="320"/>
      <c r="M35" s="320"/>
      <c r="N35" s="320"/>
      <c r="O35" s="320"/>
      <c r="P35" s="320"/>
      <c r="Q35" s="320"/>
      <c r="R35" s="320"/>
      <c r="S35" s="320"/>
      <c r="T35" s="320"/>
    </row>
    <row r="36" spans="2:20">
      <c r="B36" s="322"/>
      <c r="C36" s="320"/>
      <c r="D36" s="320"/>
      <c r="E36" s="320"/>
      <c r="F36" s="320"/>
      <c r="G36" s="320"/>
      <c r="H36" s="320"/>
      <c r="I36" s="320"/>
      <c r="J36" s="321"/>
      <c r="L36" s="320"/>
      <c r="M36" s="320"/>
      <c r="N36" s="320"/>
      <c r="O36" s="320"/>
      <c r="P36" s="320"/>
      <c r="Q36" s="320"/>
      <c r="R36" s="320"/>
      <c r="S36" s="320"/>
      <c r="T36" s="320"/>
    </row>
    <row r="37" spans="2:20" ht="37.5" customHeight="1">
      <c r="B37" s="721" t="s">
        <v>794</v>
      </c>
      <c r="C37" s="722"/>
      <c r="D37" s="722"/>
      <c r="E37" s="722"/>
      <c r="F37" s="722"/>
      <c r="G37" s="722"/>
      <c r="H37" s="722"/>
      <c r="I37" s="722"/>
      <c r="J37" s="723"/>
      <c r="L37" s="320"/>
      <c r="M37" s="320"/>
      <c r="N37" s="320"/>
      <c r="O37" s="320"/>
      <c r="P37" s="320"/>
      <c r="Q37" s="320"/>
      <c r="R37" s="320"/>
      <c r="S37" s="320"/>
      <c r="T37" s="320"/>
    </row>
    <row r="38" spans="2:20">
      <c r="L38" s="710"/>
      <c r="M38" s="710"/>
      <c r="N38" s="710"/>
      <c r="O38" s="710"/>
      <c r="P38" s="710"/>
      <c r="Q38" s="710"/>
      <c r="R38" s="710"/>
      <c r="S38" s="710"/>
      <c r="T38" s="710"/>
    </row>
  </sheetData>
  <protectedRanges>
    <protectedRange sqref="C6:C14 C17:D17" name="Trading"/>
  </protectedRanges>
  <mergeCells count="10">
    <mergeCell ref="L38:T38"/>
    <mergeCell ref="B32:J35"/>
    <mergeCell ref="B22:J23"/>
    <mergeCell ref="A1:J1"/>
    <mergeCell ref="C4:C5"/>
    <mergeCell ref="E4:F4"/>
    <mergeCell ref="B37:J37"/>
    <mergeCell ref="B19:J20"/>
    <mergeCell ref="B28:J30"/>
    <mergeCell ref="B25:J26"/>
  </mergeCells>
  <phoneticPr fontId="0" type="noConversion"/>
  <pageMargins left="0.7" right="0.7" top="0.75" bottom="0.75" header="0.3" footer="0.3"/>
  <pageSetup scale="85" orientation="landscape" r:id="rId1"/>
  <headerFooter>
    <oddFooter>&amp;R&amp;A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election activeCell="C4" sqref="C4"/>
    </sheetView>
  </sheetViews>
  <sheetFormatPr defaultRowHeight="14.5"/>
  <cols>
    <col min="1" max="1" width="3.54296875" style="309" customWidth="1"/>
    <col min="2" max="2" width="72.26953125" customWidth="1"/>
    <col min="3" max="3" width="16.81640625" customWidth="1"/>
  </cols>
  <sheetData>
    <row r="1" spans="1:10" ht="15.5">
      <c r="A1" s="670" t="str">
        <f>'Summary Submission Cover Sheet'!D17&amp;" Counterparty Risk Worksheet: "&amp;'Summary Submission Cover Sheet'!D14&amp;" in "&amp;'Summary Submission Cover Sheet'!B25</f>
        <v>Bank Counterparty Risk Worksheet: XYZ in Baseline</v>
      </c>
      <c r="B1" s="670"/>
      <c r="C1" s="670"/>
      <c r="D1" s="166"/>
      <c r="E1" s="166"/>
      <c r="F1" s="166"/>
      <c r="G1" s="166"/>
      <c r="H1" s="166"/>
      <c r="I1" s="166"/>
      <c r="J1" s="166"/>
    </row>
    <row r="3" spans="1:10" ht="30" customHeight="1">
      <c r="B3" s="323" t="s">
        <v>795</v>
      </c>
      <c r="C3" s="324"/>
    </row>
    <row r="4" spans="1:10">
      <c r="A4" s="309">
        <v>1</v>
      </c>
      <c r="B4" s="325" t="s">
        <v>334</v>
      </c>
      <c r="C4" s="326">
        <f>SUM(C5:C6)</f>
        <v>0</v>
      </c>
    </row>
    <row r="5" spans="1:10">
      <c r="A5" s="309" t="s">
        <v>796</v>
      </c>
      <c r="B5" s="327" t="s">
        <v>797</v>
      </c>
      <c r="C5" s="328"/>
    </row>
    <row r="6" spans="1:10">
      <c r="A6" s="309" t="s">
        <v>798</v>
      </c>
      <c r="B6" s="327" t="s">
        <v>799</v>
      </c>
      <c r="C6" s="328"/>
    </row>
    <row r="7" spans="1:10">
      <c r="B7" s="329"/>
    </row>
    <row r="8" spans="1:10">
      <c r="A8" s="309">
        <v>2</v>
      </c>
      <c r="B8" s="325" t="s">
        <v>336</v>
      </c>
      <c r="C8" s="326">
        <f>SUM(C9:C10)</f>
        <v>0</v>
      </c>
    </row>
    <row r="9" spans="1:10">
      <c r="A9" s="309" t="s">
        <v>800</v>
      </c>
      <c r="B9" s="330" t="s">
        <v>801</v>
      </c>
      <c r="C9" s="328"/>
    </row>
    <row r="10" spans="1:10">
      <c r="A10" s="309" t="s">
        <v>802</v>
      </c>
      <c r="B10" s="330" t="s">
        <v>803</v>
      </c>
      <c r="C10" s="328"/>
    </row>
    <row r="11" spans="1:10">
      <c r="B11" s="331"/>
      <c r="C11" s="1"/>
    </row>
    <row r="12" spans="1:10">
      <c r="A12" s="309">
        <v>3</v>
      </c>
      <c r="B12" s="331" t="s">
        <v>338</v>
      </c>
      <c r="C12" s="328"/>
    </row>
    <row r="13" spans="1:10">
      <c r="A13" s="309" t="s">
        <v>804</v>
      </c>
      <c r="B13" s="330" t="s">
        <v>805</v>
      </c>
      <c r="C13" s="328"/>
    </row>
    <row r="14" spans="1:10">
      <c r="B14" s="331"/>
      <c r="C14" s="332"/>
    </row>
    <row r="15" spans="1:10">
      <c r="A15" s="309">
        <v>4</v>
      </c>
      <c r="B15" s="331" t="s">
        <v>340</v>
      </c>
      <c r="C15" s="328"/>
    </row>
    <row r="16" spans="1:10">
      <c r="B16" s="333"/>
      <c r="C16" s="1"/>
    </row>
  </sheetData>
  <protectedRanges>
    <protectedRange sqref="C12:C15 C4:C6 C8:C10" name="CCR"/>
  </protectedRanges>
  <mergeCells count="1">
    <mergeCell ref="A1:C1"/>
  </mergeCells>
  <phoneticPr fontId="0" type="noConversion"/>
  <pageMargins left="0.7" right="0.7" top="0.75" bottom="0.75" header="0.3" footer="0.3"/>
  <pageSetup orientation="landscape" r:id="rId1"/>
  <headerFooter>
    <oddFooter>&amp;R&amp;A
&amp;P</oddFooter>
  </headerFooter>
  <ignoredErrors>
    <ignoredError sqref="C8 C4"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1"/>
  <sheetViews>
    <sheetView showGridLines="0" workbookViewId="0">
      <selection activeCell="D39" sqref="D39"/>
    </sheetView>
  </sheetViews>
  <sheetFormatPr defaultColWidth="9.1796875" defaultRowHeight="15.5"/>
  <cols>
    <col min="1" max="1" width="4.1796875" style="148" customWidth="1"/>
    <col min="2" max="2" width="32.1796875" style="148" customWidth="1"/>
    <col min="3" max="3" width="18.7265625" style="346" customWidth="1"/>
    <col min="4" max="6" width="18.7265625" style="148" customWidth="1"/>
    <col min="7" max="8" width="19.453125" style="148" customWidth="1"/>
    <col min="9" max="10" width="29.26953125" style="148" customWidth="1"/>
    <col min="11" max="16" width="14.7265625" style="148" customWidth="1"/>
    <col min="17" max="16384" width="9.1796875" style="148"/>
  </cols>
  <sheetData>
    <row r="1" spans="1:31" s="335" customFormat="1" ht="19.5" customHeight="1">
      <c r="A1" s="670" t="str">
        <f>'Summary Submission Cover Sheet'!D17&amp;" Op Risk Scenario Input Worksheet: "&amp;'Summary Submission Cover Sheet'!D14&amp;" in "&amp;'Summary Submission Cover Sheet'!B25</f>
        <v>Bank Op Risk Scenario Input Worksheet: XYZ in Baseline</v>
      </c>
      <c r="B1" s="670"/>
      <c r="C1" s="670"/>
      <c r="D1" s="670"/>
      <c r="E1" s="670"/>
      <c r="F1" s="670"/>
      <c r="G1" s="670"/>
      <c r="H1" s="670"/>
      <c r="I1" s="670"/>
      <c r="J1" s="670"/>
      <c r="K1" s="166"/>
      <c r="L1" s="166"/>
      <c r="M1" s="166"/>
      <c r="N1" s="166"/>
      <c r="O1" s="166"/>
      <c r="P1" s="166"/>
      <c r="Q1" s="334"/>
      <c r="R1" s="334"/>
      <c r="S1" s="334"/>
      <c r="T1" s="334"/>
      <c r="U1" s="334"/>
      <c r="V1" s="334"/>
      <c r="W1" s="334"/>
      <c r="X1" s="334"/>
      <c r="Y1" s="334"/>
      <c r="Z1" s="334"/>
      <c r="AA1" s="334"/>
      <c r="AB1" s="334"/>
      <c r="AC1" s="334"/>
      <c r="AD1" s="334"/>
      <c r="AE1" s="334"/>
    </row>
    <row r="2" spans="1:31" s="335" customFormat="1">
      <c r="A2" s="336"/>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row>
    <row r="3" spans="1:31" ht="15" customHeight="1">
      <c r="B3" s="733" t="s">
        <v>806</v>
      </c>
      <c r="C3" s="733"/>
      <c r="D3" s="733"/>
      <c r="E3" s="733"/>
      <c r="F3" s="733"/>
      <c r="G3" s="733"/>
      <c r="H3" s="733"/>
      <c r="I3" s="733"/>
      <c r="J3" s="733"/>
      <c r="K3" s="337"/>
      <c r="L3" s="337"/>
      <c r="M3" s="337"/>
      <c r="N3" s="337"/>
      <c r="O3" s="337"/>
      <c r="P3" s="337"/>
    </row>
    <row r="4" spans="1:31">
      <c r="B4" s="733"/>
      <c r="C4" s="733"/>
      <c r="D4" s="733"/>
      <c r="E4" s="733"/>
      <c r="F4" s="733"/>
      <c r="G4" s="733"/>
      <c r="H4" s="733"/>
      <c r="I4" s="733"/>
      <c r="J4" s="733"/>
      <c r="K4" s="337"/>
      <c r="L4" s="337"/>
      <c r="M4" s="337"/>
      <c r="N4" s="337"/>
      <c r="O4" s="337"/>
      <c r="P4" s="337"/>
    </row>
    <row r="5" spans="1:31">
      <c r="B5" s="733"/>
      <c r="C5" s="733"/>
      <c r="D5" s="733"/>
      <c r="E5" s="733"/>
      <c r="F5" s="733"/>
      <c r="G5" s="733"/>
      <c r="H5" s="733"/>
      <c r="I5" s="733"/>
      <c r="J5" s="733"/>
      <c r="K5" s="337"/>
      <c r="L5" s="337"/>
      <c r="M5" s="337"/>
      <c r="N5" s="337"/>
      <c r="O5" s="337"/>
      <c r="P5" s="337"/>
    </row>
    <row r="6" spans="1:31">
      <c r="B6" s="338"/>
      <c r="C6" s="338"/>
      <c r="D6" s="338"/>
      <c r="E6" s="338"/>
      <c r="F6" s="338"/>
      <c r="G6" s="338"/>
      <c r="H6" s="338"/>
      <c r="I6" s="338"/>
      <c r="J6" s="338"/>
    </row>
    <row r="7" spans="1:31" ht="35.25" customHeight="1">
      <c r="B7" s="339" t="s">
        <v>807</v>
      </c>
      <c r="C7" s="340" t="s">
        <v>808</v>
      </c>
      <c r="D7" s="340"/>
      <c r="E7" s="340"/>
      <c r="F7" s="340"/>
      <c r="G7" s="341" t="s">
        <v>809</v>
      </c>
      <c r="H7" s="341"/>
      <c r="I7" s="734" t="s">
        <v>810</v>
      </c>
      <c r="J7" s="734"/>
    </row>
    <row r="8" spans="1:31">
      <c r="B8" s="342"/>
      <c r="C8" s="735"/>
      <c r="D8" s="736"/>
      <c r="E8" s="736"/>
      <c r="F8" s="737"/>
      <c r="G8" s="735"/>
      <c r="H8" s="737"/>
      <c r="I8" s="735"/>
      <c r="J8" s="737"/>
    </row>
    <row r="9" spans="1:31">
      <c r="B9" s="342"/>
      <c r="C9" s="735"/>
      <c r="D9" s="736"/>
      <c r="E9" s="736"/>
      <c r="F9" s="737"/>
      <c r="G9" s="735"/>
      <c r="H9" s="737"/>
      <c r="I9" s="735"/>
      <c r="J9" s="737"/>
    </row>
    <row r="10" spans="1:31">
      <c r="B10" s="342"/>
      <c r="C10" s="735"/>
      <c r="D10" s="736"/>
      <c r="E10" s="736"/>
      <c r="F10" s="737"/>
      <c r="G10" s="735"/>
      <c r="H10" s="737"/>
      <c r="I10" s="735"/>
      <c r="J10" s="737"/>
    </row>
    <row r="11" spans="1:31">
      <c r="B11" s="342"/>
      <c r="C11" s="735"/>
      <c r="D11" s="736"/>
      <c r="E11" s="736"/>
      <c r="F11" s="737"/>
      <c r="G11" s="735"/>
      <c r="H11" s="737"/>
      <c r="I11" s="735"/>
      <c r="J11" s="737"/>
    </row>
    <row r="12" spans="1:31">
      <c r="B12" s="342"/>
      <c r="C12" s="735"/>
      <c r="D12" s="736"/>
      <c r="E12" s="736"/>
      <c r="F12" s="737"/>
      <c r="G12" s="735"/>
      <c r="H12" s="737"/>
      <c r="I12" s="735"/>
      <c r="J12" s="737"/>
    </row>
    <row r="13" spans="1:31">
      <c r="B13" s="342"/>
      <c r="C13" s="735"/>
      <c r="D13" s="736"/>
      <c r="E13" s="736"/>
      <c r="F13" s="737"/>
      <c r="G13" s="735"/>
      <c r="H13" s="737"/>
      <c r="I13" s="735"/>
      <c r="J13" s="737"/>
    </row>
    <row r="14" spans="1:31">
      <c r="B14" s="342"/>
      <c r="C14" s="735"/>
      <c r="D14" s="736"/>
      <c r="E14" s="736"/>
      <c r="F14" s="737"/>
      <c r="G14" s="735"/>
      <c r="H14" s="737"/>
      <c r="I14" s="735"/>
      <c r="J14" s="737"/>
    </row>
    <row r="15" spans="1:31">
      <c r="B15" s="342"/>
      <c r="C15" s="735"/>
      <c r="D15" s="736"/>
      <c r="E15" s="736"/>
      <c r="F15" s="737"/>
      <c r="G15" s="735"/>
      <c r="H15" s="737"/>
      <c r="I15" s="735"/>
      <c r="J15" s="737"/>
    </row>
    <row r="16" spans="1:31">
      <c r="B16" s="342"/>
      <c r="C16" s="735"/>
      <c r="D16" s="736"/>
      <c r="E16" s="736"/>
      <c r="F16" s="737"/>
      <c r="G16" s="735"/>
      <c r="H16" s="737"/>
      <c r="I16" s="735"/>
      <c r="J16" s="737"/>
    </row>
    <row r="17" spans="2:10">
      <c r="B17" s="342"/>
      <c r="C17" s="735"/>
      <c r="D17" s="736"/>
      <c r="E17" s="736"/>
      <c r="F17" s="737"/>
      <c r="G17" s="735"/>
      <c r="H17" s="737"/>
      <c r="I17" s="735"/>
      <c r="J17" s="737"/>
    </row>
    <row r="18" spans="2:10" ht="16" thickBot="1">
      <c r="B18" s="342"/>
      <c r="C18" s="735"/>
      <c r="D18" s="736"/>
      <c r="E18" s="736"/>
      <c r="F18" s="737"/>
      <c r="G18" s="735"/>
      <c r="H18" s="737"/>
      <c r="I18" s="741"/>
      <c r="J18" s="742"/>
    </row>
    <row r="19" spans="2:10" ht="16" thickBot="1">
      <c r="B19" s="343" t="s">
        <v>811</v>
      </c>
      <c r="C19" s="344"/>
      <c r="D19" s="344"/>
      <c r="E19" s="344"/>
      <c r="F19" s="344"/>
      <c r="G19" s="344"/>
      <c r="H19" s="345" t="s">
        <v>651</v>
      </c>
      <c r="I19" s="738">
        <f>SUM(I8:J18)</f>
        <v>0</v>
      </c>
      <c r="J19" s="739"/>
    </row>
    <row r="21" spans="2:10" ht="114.75" customHeight="1">
      <c r="I21" s="740" t="s">
        <v>812</v>
      </c>
      <c r="J21" s="740"/>
    </row>
  </sheetData>
  <protectedRanges>
    <protectedRange sqref="C8:J18" name="Op Risk"/>
  </protectedRanges>
  <mergeCells count="38">
    <mergeCell ref="I19:J19"/>
    <mergeCell ref="I21:J21"/>
    <mergeCell ref="C17:F17"/>
    <mergeCell ref="G17:H17"/>
    <mergeCell ref="I17:J17"/>
    <mergeCell ref="C18:F18"/>
    <mergeCell ref="G18:H18"/>
    <mergeCell ref="I18:J18"/>
    <mergeCell ref="C15:F15"/>
    <mergeCell ref="G15:H15"/>
    <mergeCell ref="I15:J15"/>
    <mergeCell ref="C16:F16"/>
    <mergeCell ref="G16:H16"/>
    <mergeCell ref="I16:J16"/>
    <mergeCell ref="C13:F13"/>
    <mergeCell ref="G13:H13"/>
    <mergeCell ref="I13:J13"/>
    <mergeCell ref="C14:F14"/>
    <mergeCell ref="G14:H14"/>
    <mergeCell ref="I14:J14"/>
    <mergeCell ref="C11:F11"/>
    <mergeCell ref="G11:H11"/>
    <mergeCell ref="I11:J11"/>
    <mergeCell ref="C12:F12"/>
    <mergeCell ref="G12:H12"/>
    <mergeCell ref="I12:J12"/>
    <mergeCell ref="C9:F9"/>
    <mergeCell ref="G9:H9"/>
    <mergeCell ref="I9:J9"/>
    <mergeCell ref="C10:F10"/>
    <mergeCell ref="G10:H10"/>
    <mergeCell ref="I10:J10"/>
    <mergeCell ref="A1:J1"/>
    <mergeCell ref="B3:J5"/>
    <mergeCell ref="I7:J7"/>
    <mergeCell ref="C8:F8"/>
    <mergeCell ref="G8:H8"/>
    <mergeCell ref="I8:J8"/>
  </mergeCells>
  <phoneticPr fontId="0" type="noConversion"/>
  <pageMargins left="0.7" right="0.7" top="0.75" bottom="0.75" header="0.3" footer="0.3"/>
  <pageSetup scale="59" orientation="landscape" r:id="rId1"/>
  <headerFooter>
    <oddFooter>&amp;R&amp;A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
  <sheetViews>
    <sheetView showGridLines="0" workbookViewId="0">
      <selection activeCell="D39" sqref="D39"/>
    </sheetView>
  </sheetViews>
  <sheetFormatPr defaultColWidth="9.1796875" defaultRowHeight="15.5"/>
  <cols>
    <col min="1" max="1" width="5.7265625" style="148" customWidth="1"/>
    <col min="2" max="2" width="16.7265625" style="148" customWidth="1"/>
    <col min="3" max="3" width="14.7265625" style="346" customWidth="1"/>
    <col min="4" max="16" width="14.7265625" style="148" customWidth="1"/>
    <col min="17" max="16384" width="9.1796875" style="148"/>
  </cols>
  <sheetData>
    <row r="1" spans="1:31">
      <c r="B1" s="670" t="str">
        <f>'Summary Submission Cover Sheet'!D17&amp;" Op Risk Projected Losses Worksheet: "&amp;'Summary Submission Cover Sheet'!D14&amp;" in "&amp;'Summary Submission Cover Sheet'!B25</f>
        <v>Bank Op Risk Projected Losses Worksheet: XYZ in Baseline</v>
      </c>
      <c r="C1" s="670"/>
      <c r="D1" s="670"/>
      <c r="E1" s="670"/>
      <c r="F1" s="670"/>
      <c r="G1" s="670"/>
      <c r="H1" s="670"/>
      <c r="I1" s="670"/>
      <c r="J1" s="670"/>
      <c r="K1" s="166"/>
      <c r="L1" s="166"/>
      <c r="M1" s="166"/>
      <c r="N1" s="166"/>
      <c r="O1" s="166"/>
      <c r="P1" s="166"/>
    </row>
    <row r="2" spans="1:31" s="335" customFormat="1">
      <c r="A2" s="336"/>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row>
    <row r="3" spans="1:31" ht="33" customHeight="1">
      <c r="B3" s="743" t="s">
        <v>813</v>
      </c>
      <c r="C3" s="743"/>
      <c r="D3" s="743"/>
      <c r="E3" s="743"/>
      <c r="F3" s="743"/>
      <c r="G3" s="743"/>
      <c r="H3" s="743"/>
      <c r="I3" s="743"/>
      <c r="J3" s="743"/>
      <c r="K3" s="312"/>
      <c r="L3" s="312"/>
      <c r="M3" s="312"/>
      <c r="N3" s="312"/>
      <c r="O3" s="312"/>
    </row>
    <row r="4" spans="1:31">
      <c r="B4" s="347"/>
      <c r="C4" s="348"/>
      <c r="D4" s="347"/>
      <c r="E4" s="347"/>
      <c r="F4" s="347"/>
      <c r="G4" s="347"/>
      <c r="H4" s="347"/>
      <c r="I4" s="347"/>
      <c r="J4" s="347"/>
    </row>
    <row r="5" spans="1:31" s="352" customFormat="1">
      <c r="A5" s="349"/>
      <c r="B5" s="350" t="s">
        <v>814</v>
      </c>
      <c r="C5" s="350"/>
      <c r="D5" s="350"/>
      <c r="E5" s="350"/>
      <c r="F5" s="350"/>
      <c r="G5" s="350"/>
      <c r="H5" s="350"/>
      <c r="I5" s="350"/>
      <c r="J5" s="350"/>
      <c r="K5" s="351"/>
      <c r="L5" s="351"/>
      <c r="M5" s="351"/>
      <c r="N5" s="351"/>
    </row>
    <row r="7" spans="1:31" ht="15.75" customHeight="1" thickBot="1">
      <c r="B7" s="353" t="s">
        <v>815</v>
      </c>
    </row>
    <row r="8" spans="1:31" ht="16" thickBot="1">
      <c r="B8" s="337" t="s">
        <v>649</v>
      </c>
      <c r="C8" s="744" t="s">
        <v>816</v>
      </c>
      <c r="D8" s="745"/>
      <c r="E8" s="745"/>
      <c r="F8" s="746"/>
      <c r="G8" s="744" t="s">
        <v>817</v>
      </c>
      <c r="H8" s="745"/>
      <c r="I8" s="745"/>
      <c r="J8" s="746"/>
    </row>
    <row r="9" spans="1:31">
      <c r="B9" s="354" t="s">
        <v>265</v>
      </c>
      <c r="C9" s="355" t="s">
        <v>266</v>
      </c>
      <c r="D9" s="356" t="s">
        <v>267</v>
      </c>
      <c r="E9" s="356" t="s">
        <v>268</v>
      </c>
      <c r="F9" s="357" t="s">
        <v>269</v>
      </c>
      <c r="G9" s="356" t="s">
        <v>270</v>
      </c>
      <c r="H9" s="356" t="s">
        <v>271</v>
      </c>
      <c r="I9" s="356" t="s">
        <v>272</v>
      </c>
      <c r="J9" s="357" t="s">
        <v>273</v>
      </c>
    </row>
    <row r="10" spans="1:31">
      <c r="B10" s="314"/>
      <c r="C10" s="314"/>
      <c r="D10" s="314"/>
      <c r="E10" s="314"/>
      <c r="F10" s="314"/>
      <c r="G10" s="314"/>
      <c r="H10" s="314"/>
      <c r="I10" s="314"/>
      <c r="J10" s="314"/>
    </row>
  </sheetData>
  <protectedRanges>
    <protectedRange sqref="B10:J65536" name="Op Losses"/>
  </protectedRanges>
  <mergeCells count="4">
    <mergeCell ref="B1:J1"/>
    <mergeCell ref="B3:J3"/>
    <mergeCell ref="C8:F8"/>
    <mergeCell ref="G8:J8"/>
  </mergeCells>
  <phoneticPr fontId="0" type="noConversion"/>
  <pageMargins left="0.7" right="0.7" top="0.75" bottom="0.75" header="0.3" footer="0.3"/>
  <pageSetup scale="91" orientation="landscape" r:id="rId1"/>
  <headerFooter>
    <oddFooter>&amp;R&amp;A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2"/>
  <sheetViews>
    <sheetView showGridLines="0" zoomScaleNormal="100" workbookViewId="0">
      <selection activeCell="C30" sqref="C30"/>
    </sheetView>
  </sheetViews>
  <sheetFormatPr defaultColWidth="9.1796875" defaultRowHeight="14.5"/>
  <cols>
    <col min="1" max="1" width="6.1796875" style="361" customWidth="1"/>
    <col min="2" max="2" width="71.1796875" style="391" customWidth="1"/>
    <col min="3" max="3" width="10.81640625" style="9" customWidth="1"/>
    <col min="4" max="4" width="7.26953125" style="9" customWidth="1"/>
    <col min="5" max="5" width="6" style="9" customWidth="1"/>
    <col min="6" max="7" width="14.26953125" style="365" customWidth="1"/>
    <col min="8" max="9" width="12.7265625" style="445" customWidth="1"/>
    <col min="10" max="12" width="12.7265625" style="469" customWidth="1"/>
    <col min="13" max="13" width="12.7265625" style="445" customWidth="1"/>
    <col min="14" max="14" width="12.7265625" style="469" customWidth="1"/>
    <col min="15" max="17" width="9.1796875" style="469"/>
    <col min="18" max="18" width="10.54296875" style="469" customWidth="1"/>
    <col min="19" max="19" width="9.1796875" style="469"/>
    <col min="20" max="20" width="9.1796875" style="365"/>
    <col min="21" max="24" width="9.1796875" style="366"/>
    <col min="25" max="46" width="9.1796875" style="365"/>
    <col min="47" max="16384" width="9.1796875" style="469"/>
  </cols>
  <sheetData>
    <row r="1" spans="1:34" s="12" customFormat="1" ht="18.5">
      <c r="A1" s="358"/>
      <c r="B1" s="748" t="str">
        <f>'Summary Submission Cover Sheet'!D17&amp;" PPNR Projections Worksheet: "&amp;'Summary Submission Cover Sheet'!D14&amp;" in "&amp;'Summary Submission Cover Sheet'!B25</f>
        <v>Bank PPNR Projections Worksheet: XYZ in Baseline</v>
      </c>
      <c r="C1" s="748"/>
      <c r="D1" s="748"/>
      <c r="E1" s="748"/>
      <c r="F1" s="748"/>
      <c r="G1" s="748"/>
      <c r="H1" s="748"/>
      <c r="I1" s="748"/>
      <c r="J1" s="748"/>
      <c r="K1" s="748"/>
      <c r="L1" s="748"/>
      <c r="M1" s="748"/>
      <c r="N1" s="748"/>
      <c r="O1" s="359"/>
      <c r="P1" s="359"/>
      <c r="Q1" s="359"/>
      <c r="R1" s="359"/>
      <c r="S1" s="359"/>
      <c r="U1" s="360"/>
      <c r="V1" s="360"/>
      <c r="W1" s="360"/>
      <c r="X1" s="360"/>
    </row>
    <row r="2" spans="1:34" s="9" customFormat="1">
      <c r="A2" s="361"/>
      <c r="B2" s="749" t="s">
        <v>212</v>
      </c>
      <c r="C2" s="749"/>
      <c r="D2" s="749"/>
      <c r="E2" s="749"/>
      <c r="F2" s="749"/>
      <c r="G2" s="749"/>
      <c r="H2" s="749"/>
      <c r="I2" s="749"/>
      <c r="J2" s="749"/>
      <c r="K2" s="749"/>
      <c r="L2" s="749"/>
      <c r="M2" s="749"/>
      <c r="N2" s="749"/>
      <c r="U2" s="362"/>
      <c r="V2" s="362"/>
      <c r="W2" s="362"/>
      <c r="X2" s="362"/>
    </row>
    <row r="3" spans="1:34" ht="15" thickBot="1">
      <c r="B3" s="363"/>
      <c r="C3" s="363"/>
      <c r="D3" s="363"/>
      <c r="E3" s="363"/>
      <c r="F3" s="364"/>
      <c r="G3" s="364"/>
      <c r="H3" s="364"/>
      <c r="I3" s="364"/>
      <c r="J3" s="364"/>
      <c r="K3" s="364"/>
      <c r="L3" s="364"/>
      <c r="M3" s="364"/>
      <c r="N3" s="364"/>
      <c r="O3" s="365"/>
      <c r="P3" s="365"/>
      <c r="Q3" s="365"/>
      <c r="R3" s="365"/>
      <c r="S3" s="365"/>
    </row>
    <row r="4" spans="1:34" ht="19" thickBot="1">
      <c r="B4" s="367" t="s">
        <v>818</v>
      </c>
      <c r="F4" s="368"/>
      <c r="G4" s="368"/>
      <c r="H4" s="368"/>
      <c r="I4" s="368"/>
      <c r="J4" s="368"/>
      <c r="K4" s="368"/>
      <c r="L4" s="368"/>
      <c r="M4" s="368"/>
      <c r="N4" s="368"/>
      <c r="O4" s="369"/>
      <c r="P4" s="369"/>
      <c r="Q4" s="369"/>
      <c r="R4" s="369"/>
      <c r="S4" s="369"/>
    </row>
    <row r="5" spans="1:34" ht="15" thickBot="1">
      <c r="B5" s="367" t="str">
        <f>IF(B4="Please indicate if deposits are 25% or more of total liabilities","Net Interest Income Designation Field - Populated Automatically",IF(B4="Yes, deposits are 25% or more of total liabilities","Supplementary Net Interest Income",IF(B4="No, deposits are less than 25% of total liabilities","Primary Net Interest Income")))</f>
        <v>Net Interest Income Designation Field - Populated Automatically</v>
      </c>
      <c r="H5" s="365"/>
      <c r="I5" s="365"/>
      <c r="J5" s="365"/>
      <c r="K5" s="365"/>
      <c r="L5" s="365"/>
      <c r="M5" s="365"/>
      <c r="N5" s="365"/>
      <c r="O5" s="369"/>
      <c r="P5" s="369"/>
      <c r="Q5" s="369"/>
      <c r="R5" s="369"/>
      <c r="S5" s="369"/>
    </row>
    <row r="6" spans="1:34">
      <c r="B6" s="9"/>
      <c r="H6" s="365"/>
      <c r="I6" s="365"/>
      <c r="J6" s="365"/>
      <c r="K6" s="365"/>
      <c r="L6" s="365"/>
      <c r="M6" s="365"/>
      <c r="N6" s="365"/>
      <c r="O6" s="369"/>
      <c r="P6" s="369"/>
      <c r="Q6" s="369"/>
      <c r="R6" s="369"/>
      <c r="S6" s="369"/>
    </row>
    <row r="7" spans="1:34" ht="18.5">
      <c r="B7" s="370" t="s">
        <v>649</v>
      </c>
      <c r="D7" s="371" t="s">
        <v>204</v>
      </c>
      <c r="F7" s="750" t="s">
        <v>260</v>
      </c>
      <c r="G7" s="750"/>
      <c r="H7" s="750"/>
      <c r="I7" s="750"/>
      <c r="J7" s="750"/>
      <c r="K7" s="750"/>
      <c r="L7" s="750"/>
      <c r="M7" s="750"/>
      <c r="N7" s="750"/>
      <c r="O7" s="372"/>
      <c r="P7" s="372"/>
      <c r="Q7" s="372"/>
      <c r="R7" s="372"/>
      <c r="S7" s="372"/>
      <c r="X7" s="373" t="s">
        <v>818</v>
      </c>
    </row>
    <row r="8" spans="1:34" ht="19" thickBot="1">
      <c r="B8" s="374" t="s">
        <v>819</v>
      </c>
      <c r="C8" s="375"/>
      <c r="D8" s="375"/>
      <c r="E8" s="375"/>
      <c r="F8" s="376" t="s">
        <v>265</v>
      </c>
      <c r="G8" s="376" t="s">
        <v>266</v>
      </c>
      <c r="H8" s="376" t="s">
        <v>267</v>
      </c>
      <c r="I8" s="376" t="s">
        <v>268</v>
      </c>
      <c r="J8" s="376" t="s">
        <v>269</v>
      </c>
      <c r="K8" s="376" t="s">
        <v>270</v>
      </c>
      <c r="L8" s="376" t="s">
        <v>271</v>
      </c>
      <c r="M8" s="376" t="s">
        <v>272</v>
      </c>
      <c r="N8" s="376" t="s">
        <v>273</v>
      </c>
      <c r="O8" s="377"/>
      <c r="P8" s="376">
        <v>2013</v>
      </c>
      <c r="Q8" s="376">
        <v>2014</v>
      </c>
      <c r="R8" s="376" t="s">
        <v>274</v>
      </c>
      <c r="S8" s="377"/>
      <c r="X8" s="373" t="s">
        <v>820</v>
      </c>
    </row>
    <row r="9" spans="1:34" s="384" customFormat="1" ht="19" thickTop="1">
      <c r="A9" s="361">
        <v>1</v>
      </c>
      <c r="B9" s="378" t="s">
        <v>821</v>
      </c>
      <c r="C9" s="379"/>
      <c r="D9" s="379"/>
      <c r="E9" s="379"/>
      <c r="F9" s="380">
        <f>SUM(F10,F16)</f>
        <v>0</v>
      </c>
      <c r="G9" s="381">
        <f t="shared" ref="G9:N9" si="0">SUM(G10,G16)</f>
        <v>0</v>
      </c>
      <c r="H9" s="381">
        <f t="shared" si="0"/>
        <v>0</v>
      </c>
      <c r="I9" s="381">
        <f t="shared" si="0"/>
        <v>0</v>
      </c>
      <c r="J9" s="381">
        <f t="shared" si="0"/>
        <v>0</v>
      </c>
      <c r="K9" s="381">
        <f t="shared" si="0"/>
        <v>0</v>
      </c>
      <c r="L9" s="381">
        <f t="shared" si="0"/>
        <v>0</v>
      </c>
      <c r="M9" s="381">
        <f t="shared" si="0"/>
        <v>0</v>
      </c>
      <c r="N9" s="381">
        <f t="shared" si="0"/>
        <v>0</v>
      </c>
      <c r="O9" s="382"/>
      <c r="P9" s="381">
        <f>SUM(G9:J9)</f>
        <v>0</v>
      </c>
      <c r="Q9" s="381">
        <f>SUM(K9:N9)</f>
        <v>0</v>
      </c>
      <c r="R9" s="381">
        <f>SUM(F9:N9)</f>
        <v>0</v>
      </c>
      <c r="S9" s="382"/>
      <c r="T9" s="365"/>
      <c r="U9" s="383"/>
      <c r="V9" s="366"/>
      <c r="W9" s="366"/>
      <c r="X9" s="373" t="s">
        <v>822</v>
      </c>
      <c r="Y9" s="365"/>
      <c r="Z9" s="365"/>
      <c r="AA9" s="365"/>
      <c r="AB9" s="365"/>
      <c r="AC9" s="365"/>
      <c r="AD9" s="365"/>
      <c r="AE9" s="365"/>
      <c r="AF9" s="365"/>
      <c r="AG9" s="365"/>
      <c r="AH9" s="365"/>
    </row>
    <row r="10" spans="1:34" s="384" customFormat="1">
      <c r="A10" s="385" t="s">
        <v>823</v>
      </c>
      <c r="B10" s="120" t="s">
        <v>824</v>
      </c>
      <c r="C10" s="379"/>
      <c r="D10" s="379"/>
      <c r="E10" s="379"/>
      <c r="F10" s="381">
        <f>SUM(F11:F15)</f>
        <v>0</v>
      </c>
      <c r="G10" s="381">
        <f t="shared" ref="G10:N10" si="1">SUM(G11:G15)</f>
        <v>0</v>
      </c>
      <c r="H10" s="381">
        <f t="shared" si="1"/>
        <v>0</v>
      </c>
      <c r="I10" s="381">
        <f t="shared" si="1"/>
        <v>0</v>
      </c>
      <c r="J10" s="381">
        <f t="shared" si="1"/>
        <v>0</v>
      </c>
      <c r="K10" s="381">
        <f t="shared" si="1"/>
        <v>0</v>
      </c>
      <c r="L10" s="381">
        <f t="shared" si="1"/>
        <v>0</v>
      </c>
      <c r="M10" s="381">
        <f t="shared" si="1"/>
        <v>0</v>
      </c>
      <c r="N10" s="381">
        <f t="shared" si="1"/>
        <v>0</v>
      </c>
      <c r="O10" s="382"/>
      <c r="P10" s="381">
        <f t="shared" ref="P10:P29" si="2">SUM(G10:J10)</f>
        <v>0</v>
      </c>
      <c r="Q10" s="381">
        <f t="shared" ref="Q10:Q29" si="3">SUM(K10:N10)</f>
        <v>0</v>
      </c>
      <c r="R10" s="381">
        <f t="shared" ref="R10:R31" si="4">SUM(F10:N10)</f>
        <v>0</v>
      </c>
      <c r="S10" s="382"/>
      <c r="T10" s="365"/>
      <c r="U10" s="366"/>
      <c r="V10" s="366"/>
      <c r="W10" s="366"/>
      <c r="X10" s="366"/>
      <c r="Y10" s="365"/>
      <c r="Z10" s="365"/>
      <c r="AA10" s="365"/>
      <c r="AB10" s="365"/>
      <c r="AC10" s="365"/>
      <c r="AD10" s="365"/>
      <c r="AE10" s="365"/>
      <c r="AF10" s="365"/>
      <c r="AG10" s="365"/>
      <c r="AH10" s="365"/>
    </row>
    <row r="11" spans="1:34" s="384" customFormat="1">
      <c r="A11" s="385" t="s">
        <v>825</v>
      </c>
      <c r="B11" s="34" t="s">
        <v>826</v>
      </c>
      <c r="C11" s="42"/>
      <c r="D11" s="42"/>
      <c r="E11" s="42"/>
      <c r="F11" s="386"/>
      <c r="G11" s="386"/>
      <c r="H11" s="386"/>
      <c r="I11" s="386"/>
      <c r="J11" s="386"/>
      <c r="K11" s="386"/>
      <c r="L11" s="386"/>
      <c r="M11" s="386"/>
      <c r="N11" s="386"/>
      <c r="O11" s="382"/>
      <c r="P11" s="381">
        <f t="shared" si="2"/>
        <v>0</v>
      </c>
      <c r="Q11" s="381">
        <f t="shared" si="3"/>
        <v>0</v>
      </c>
      <c r="R11" s="381">
        <f t="shared" si="4"/>
        <v>0</v>
      </c>
      <c r="S11" s="382"/>
      <c r="T11" s="365"/>
      <c r="U11" s="366"/>
      <c r="V11" s="366"/>
      <c r="W11" s="366"/>
      <c r="X11" s="366"/>
      <c r="Y11" s="365"/>
      <c r="Z11" s="365"/>
      <c r="AA11" s="365"/>
      <c r="AB11" s="365"/>
      <c r="AC11" s="365"/>
      <c r="AD11" s="365"/>
      <c r="AE11" s="365"/>
      <c r="AF11" s="365"/>
      <c r="AG11" s="365"/>
      <c r="AH11" s="365"/>
    </row>
    <row r="12" spans="1:34" s="384" customFormat="1">
      <c r="A12" s="385" t="s">
        <v>827</v>
      </c>
      <c r="B12" s="34" t="s">
        <v>828</v>
      </c>
      <c r="C12" s="42"/>
      <c r="D12" s="42"/>
      <c r="E12" s="42"/>
      <c r="F12" s="387"/>
      <c r="G12" s="387"/>
      <c r="H12" s="387"/>
      <c r="I12" s="387"/>
      <c r="J12" s="387"/>
      <c r="K12" s="387"/>
      <c r="L12" s="387"/>
      <c r="M12" s="387"/>
      <c r="N12" s="387"/>
      <c r="O12" s="382"/>
      <c r="P12" s="381">
        <f t="shared" si="2"/>
        <v>0</v>
      </c>
      <c r="Q12" s="381">
        <f t="shared" si="3"/>
        <v>0</v>
      </c>
      <c r="R12" s="381">
        <f t="shared" si="4"/>
        <v>0</v>
      </c>
      <c r="S12" s="382"/>
      <c r="T12" s="365"/>
      <c r="U12" s="388"/>
      <c r="V12" s="366"/>
      <c r="W12" s="366"/>
      <c r="X12" s="366"/>
      <c r="Y12" s="365"/>
      <c r="Z12" s="365"/>
      <c r="AA12" s="365"/>
      <c r="AB12" s="365"/>
      <c r="AC12" s="365"/>
      <c r="AD12" s="365"/>
      <c r="AE12" s="365"/>
      <c r="AF12" s="365"/>
      <c r="AG12" s="365"/>
      <c r="AH12" s="365"/>
    </row>
    <row r="13" spans="1:34" s="384" customFormat="1" ht="18.5">
      <c r="A13" s="385" t="s">
        <v>829</v>
      </c>
      <c r="B13" s="34" t="s">
        <v>830</v>
      </c>
      <c r="C13" s="42"/>
      <c r="D13" s="42"/>
      <c r="E13" s="42"/>
      <c r="F13" s="387"/>
      <c r="G13" s="387"/>
      <c r="H13" s="387"/>
      <c r="I13" s="387"/>
      <c r="J13" s="387"/>
      <c r="K13" s="387"/>
      <c r="L13" s="387"/>
      <c r="M13" s="387"/>
      <c r="N13" s="387"/>
      <c r="O13" s="382"/>
      <c r="P13" s="381">
        <f t="shared" si="2"/>
        <v>0</v>
      </c>
      <c r="Q13" s="381">
        <f t="shared" si="3"/>
        <v>0</v>
      </c>
      <c r="R13" s="381">
        <f t="shared" si="4"/>
        <v>0</v>
      </c>
      <c r="S13" s="382"/>
      <c r="T13" s="365"/>
      <c r="U13" s="373" t="s">
        <v>831</v>
      </c>
      <c r="V13" s="366"/>
      <c r="W13" s="366"/>
      <c r="X13" s="366"/>
      <c r="Y13" s="365"/>
      <c r="Z13" s="365"/>
      <c r="AA13" s="365"/>
      <c r="AB13" s="365"/>
      <c r="AC13" s="365"/>
      <c r="AD13" s="365"/>
      <c r="AE13" s="365"/>
      <c r="AF13" s="365"/>
      <c r="AG13" s="365"/>
      <c r="AH13" s="365"/>
    </row>
    <row r="14" spans="1:34" s="384" customFormat="1">
      <c r="A14" s="385" t="s">
        <v>832</v>
      </c>
      <c r="B14" s="34" t="s">
        <v>833</v>
      </c>
      <c r="C14" s="42"/>
      <c r="D14" s="42"/>
      <c r="E14" s="42"/>
      <c r="F14" s="387"/>
      <c r="G14" s="387"/>
      <c r="H14" s="387"/>
      <c r="I14" s="387"/>
      <c r="J14" s="387"/>
      <c r="K14" s="387"/>
      <c r="L14" s="387"/>
      <c r="M14" s="387"/>
      <c r="N14" s="387"/>
      <c r="O14" s="382"/>
      <c r="P14" s="381">
        <f t="shared" si="2"/>
        <v>0</v>
      </c>
      <c r="Q14" s="381">
        <f t="shared" si="3"/>
        <v>0</v>
      </c>
      <c r="R14" s="381">
        <f t="shared" si="4"/>
        <v>0</v>
      </c>
      <c r="S14" s="382"/>
      <c r="T14" s="365"/>
      <c r="U14" s="366" t="s">
        <v>834</v>
      </c>
      <c r="V14" s="366"/>
      <c r="W14" s="366"/>
      <c r="X14" s="366"/>
      <c r="Y14" s="365"/>
      <c r="Z14" s="365"/>
      <c r="AA14" s="365"/>
      <c r="AB14" s="365"/>
      <c r="AC14" s="365"/>
      <c r="AD14" s="365"/>
      <c r="AE14" s="365"/>
      <c r="AF14" s="365"/>
      <c r="AG14" s="365"/>
      <c r="AH14" s="365"/>
    </row>
    <row r="15" spans="1:34" s="384" customFormat="1">
      <c r="A15" s="385" t="s">
        <v>835</v>
      </c>
      <c r="B15" s="34" t="s">
        <v>836</v>
      </c>
      <c r="C15" s="42"/>
      <c r="D15" s="42"/>
      <c r="E15" s="42"/>
      <c r="F15" s="387"/>
      <c r="G15" s="387"/>
      <c r="H15" s="387"/>
      <c r="I15" s="387"/>
      <c r="J15" s="387"/>
      <c r="K15" s="387"/>
      <c r="L15" s="387"/>
      <c r="M15" s="387"/>
      <c r="N15" s="387"/>
      <c r="O15" s="382"/>
      <c r="P15" s="381">
        <f t="shared" si="2"/>
        <v>0</v>
      </c>
      <c r="Q15" s="381">
        <f t="shared" si="3"/>
        <v>0</v>
      </c>
      <c r="R15" s="381">
        <f t="shared" si="4"/>
        <v>0</v>
      </c>
      <c r="S15" s="382"/>
      <c r="T15" s="365"/>
      <c r="U15" s="366" t="s">
        <v>837</v>
      </c>
      <c r="V15" s="366"/>
      <c r="W15" s="366"/>
      <c r="X15" s="366"/>
      <c r="Y15" s="365"/>
      <c r="Z15" s="365"/>
      <c r="AA15" s="365"/>
      <c r="AB15" s="365"/>
      <c r="AC15" s="365"/>
      <c r="AD15" s="365"/>
      <c r="AE15" s="365"/>
      <c r="AF15" s="365"/>
      <c r="AG15" s="365"/>
      <c r="AH15" s="365"/>
    </row>
    <row r="16" spans="1:34" s="384" customFormat="1">
      <c r="A16" s="385" t="s">
        <v>838</v>
      </c>
      <c r="B16" s="120" t="s">
        <v>839</v>
      </c>
      <c r="C16" s="42"/>
      <c r="D16" s="42"/>
      <c r="E16" s="42"/>
      <c r="F16" s="389"/>
      <c r="G16" s="389"/>
      <c r="H16" s="389"/>
      <c r="I16" s="389"/>
      <c r="J16" s="389"/>
      <c r="K16" s="389"/>
      <c r="L16" s="389"/>
      <c r="M16" s="389"/>
      <c r="N16" s="389"/>
      <c r="O16" s="382"/>
      <c r="P16" s="381">
        <f t="shared" si="2"/>
        <v>0</v>
      </c>
      <c r="Q16" s="381">
        <f t="shared" si="3"/>
        <v>0</v>
      </c>
      <c r="R16" s="381">
        <f t="shared" si="4"/>
        <v>0</v>
      </c>
      <c r="S16" s="382"/>
      <c r="T16" s="365"/>
      <c r="U16" s="366"/>
      <c r="V16" s="366"/>
      <c r="W16" s="366"/>
      <c r="X16" s="366"/>
      <c r="Y16" s="365"/>
      <c r="Z16" s="365"/>
      <c r="AA16" s="365"/>
      <c r="AB16" s="365"/>
      <c r="AC16" s="365"/>
      <c r="AD16" s="365"/>
      <c r="AE16" s="365"/>
      <c r="AF16" s="365"/>
      <c r="AG16" s="365"/>
      <c r="AH16" s="365"/>
    </row>
    <row r="17" spans="1:34" s="384" customFormat="1">
      <c r="A17" s="361">
        <v>2</v>
      </c>
      <c r="B17" s="361" t="s">
        <v>840</v>
      </c>
      <c r="C17" s="10"/>
      <c r="D17" s="10"/>
      <c r="E17" s="10"/>
      <c r="F17" s="387"/>
      <c r="G17" s="387"/>
      <c r="H17" s="387"/>
      <c r="I17" s="387"/>
      <c r="J17" s="387"/>
      <c r="K17" s="387"/>
      <c r="L17" s="387"/>
      <c r="M17" s="387"/>
      <c r="N17" s="387"/>
      <c r="O17" s="382"/>
      <c r="P17" s="381">
        <f t="shared" si="2"/>
        <v>0</v>
      </c>
      <c r="Q17" s="381">
        <f t="shared" si="3"/>
        <v>0</v>
      </c>
      <c r="R17" s="381">
        <f t="shared" si="4"/>
        <v>0</v>
      </c>
      <c r="S17" s="382"/>
      <c r="T17" s="365"/>
      <c r="U17" s="366"/>
      <c r="V17" s="366"/>
      <c r="W17" s="366"/>
      <c r="X17" s="366"/>
      <c r="Y17" s="365"/>
      <c r="Z17" s="365"/>
      <c r="AA17" s="365"/>
      <c r="AB17" s="365"/>
      <c r="AC17" s="365"/>
      <c r="AD17" s="365"/>
      <c r="AE17" s="365"/>
      <c r="AF17" s="365"/>
      <c r="AG17" s="365"/>
      <c r="AH17" s="365"/>
    </row>
    <row r="18" spans="1:34" s="384" customFormat="1">
      <c r="A18" s="361">
        <v>3</v>
      </c>
      <c r="B18" s="361" t="s">
        <v>841</v>
      </c>
      <c r="C18" s="10"/>
      <c r="D18" s="10"/>
      <c r="E18" s="10"/>
      <c r="F18" s="387"/>
      <c r="G18" s="387"/>
      <c r="H18" s="387"/>
      <c r="I18" s="387"/>
      <c r="J18" s="387"/>
      <c r="K18" s="387"/>
      <c r="L18" s="387"/>
      <c r="M18" s="387"/>
      <c r="N18" s="387"/>
      <c r="O18" s="382"/>
      <c r="P18" s="381">
        <f t="shared" si="2"/>
        <v>0</v>
      </c>
      <c r="Q18" s="381">
        <f t="shared" si="3"/>
        <v>0</v>
      </c>
      <c r="R18" s="381">
        <f t="shared" si="4"/>
        <v>0</v>
      </c>
      <c r="S18" s="382"/>
      <c r="T18" s="365"/>
      <c r="U18" s="383"/>
      <c r="V18" s="366"/>
      <c r="W18" s="366"/>
      <c r="X18" s="366"/>
      <c r="Y18" s="365"/>
      <c r="Z18" s="365"/>
      <c r="AA18" s="365"/>
      <c r="AB18" s="365"/>
      <c r="AC18" s="365"/>
      <c r="AD18" s="365"/>
      <c r="AE18" s="365"/>
      <c r="AF18" s="365"/>
      <c r="AG18" s="365"/>
      <c r="AH18" s="365"/>
    </row>
    <row r="19" spans="1:34" s="384" customFormat="1">
      <c r="A19" s="361">
        <v>4</v>
      </c>
      <c r="B19" s="361" t="s">
        <v>842</v>
      </c>
      <c r="C19" s="10"/>
      <c r="D19" s="10"/>
      <c r="E19" s="10"/>
      <c r="F19" s="387"/>
      <c r="G19" s="387"/>
      <c r="H19" s="387"/>
      <c r="I19" s="387"/>
      <c r="J19" s="387"/>
      <c r="K19" s="387"/>
      <c r="L19" s="387"/>
      <c r="M19" s="387"/>
      <c r="N19" s="387"/>
      <c r="O19" s="382"/>
      <c r="P19" s="381">
        <f t="shared" si="2"/>
        <v>0</v>
      </c>
      <c r="Q19" s="381">
        <f t="shared" si="3"/>
        <v>0</v>
      </c>
      <c r="R19" s="381">
        <f t="shared" si="4"/>
        <v>0</v>
      </c>
      <c r="S19" s="382"/>
      <c r="T19" s="365"/>
      <c r="U19" s="383"/>
      <c r="V19" s="366"/>
      <c r="W19" s="366"/>
      <c r="X19" s="366"/>
      <c r="Y19" s="365"/>
      <c r="Z19" s="365"/>
      <c r="AA19" s="365"/>
      <c r="AB19" s="365"/>
      <c r="AC19" s="365"/>
      <c r="AD19" s="365"/>
      <c r="AE19" s="365"/>
      <c r="AF19" s="365"/>
      <c r="AG19" s="365"/>
      <c r="AH19" s="365"/>
    </row>
    <row r="20" spans="1:34" s="384" customFormat="1">
      <c r="A20" s="361">
        <v>5</v>
      </c>
      <c r="B20" s="361" t="s">
        <v>843</v>
      </c>
      <c r="C20" s="10"/>
      <c r="D20" s="10"/>
      <c r="E20" s="10"/>
      <c r="F20" s="381">
        <f>F21+F22</f>
        <v>0</v>
      </c>
      <c r="G20" s="381">
        <f t="shared" ref="G20:N20" si="5">G21+G22</f>
        <v>0</v>
      </c>
      <c r="H20" s="381">
        <f t="shared" si="5"/>
        <v>0</v>
      </c>
      <c r="I20" s="381">
        <f t="shared" si="5"/>
        <v>0</v>
      </c>
      <c r="J20" s="381">
        <f t="shared" si="5"/>
        <v>0</v>
      </c>
      <c r="K20" s="381">
        <f t="shared" si="5"/>
        <v>0</v>
      </c>
      <c r="L20" s="381">
        <f t="shared" si="5"/>
        <v>0</v>
      </c>
      <c r="M20" s="381">
        <f t="shared" si="5"/>
        <v>0</v>
      </c>
      <c r="N20" s="381">
        <f t="shared" si="5"/>
        <v>0</v>
      </c>
      <c r="O20" s="382"/>
      <c r="P20" s="381">
        <f t="shared" si="2"/>
        <v>0</v>
      </c>
      <c r="Q20" s="381">
        <f t="shared" si="3"/>
        <v>0</v>
      </c>
      <c r="R20" s="381">
        <f t="shared" si="4"/>
        <v>0</v>
      </c>
      <c r="S20" s="382"/>
      <c r="T20" s="365"/>
      <c r="U20" s="383"/>
      <c r="V20" s="366"/>
      <c r="W20" s="366"/>
      <c r="X20" s="366"/>
      <c r="Y20" s="365"/>
      <c r="Z20" s="365"/>
      <c r="AA20" s="365"/>
      <c r="AB20" s="365"/>
      <c r="AC20" s="365"/>
      <c r="AD20" s="365"/>
      <c r="AE20" s="365"/>
      <c r="AF20" s="365"/>
      <c r="AG20" s="365"/>
      <c r="AH20" s="365"/>
    </row>
    <row r="21" spans="1:34" s="384" customFormat="1">
      <c r="A21" s="361" t="s">
        <v>844</v>
      </c>
      <c r="B21" s="120" t="s">
        <v>845</v>
      </c>
      <c r="C21" s="10"/>
      <c r="D21" s="10"/>
      <c r="E21" s="10"/>
      <c r="F21" s="387"/>
      <c r="G21" s="387"/>
      <c r="H21" s="387"/>
      <c r="I21" s="387"/>
      <c r="J21" s="387"/>
      <c r="K21" s="387"/>
      <c r="L21" s="387"/>
      <c r="M21" s="387"/>
      <c r="N21" s="387"/>
      <c r="O21" s="382"/>
      <c r="P21" s="381">
        <f t="shared" si="2"/>
        <v>0</v>
      </c>
      <c r="Q21" s="381">
        <f t="shared" si="3"/>
        <v>0</v>
      </c>
      <c r="R21" s="381">
        <f t="shared" si="4"/>
        <v>0</v>
      </c>
      <c r="S21" s="382"/>
      <c r="T21" s="365"/>
      <c r="U21" s="383"/>
      <c r="V21" s="366"/>
      <c r="W21" s="366"/>
      <c r="X21" s="366"/>
      <c r="Y21" s="365"/>
      <c r="Z21" s="365"/>
      <c r="AA21" s="365"/>
      <c r="AB21" s="365"/>
      <c r="AC21" s="365"/>
      <c r="AD21" s="365"/>
      <c r="AE21" s="365"/>
      <c r="AF21" s="365"/>
      <c r="AG21" s="365"/>
      <c r="AH21" s="365"/>
    </row>
    <row r="22" spans="1:34" s="384" customFormat="1">
      <c r="A22" s="361" t="s">
        <v>846</v>
      </c>
      <c r="B22" s="120" t="s">
        <v>429</v>
      </c>
      <c r="C22" s="10"/>
      <c r="D22" s="10"/>
      <c r="E22" s="10"/>
      <c r="F22" s="387"/>
      <c r="G22" s="387"/>
      <c r="H22" s="387"/>
      <c r="I22" s="387"/>
      <c r="J22" s="387"/>
      <c r="K22" s="387"/>
      <c r="L22" s="387"/>
      <c r="M22" s="387"/>
      <c r="N22" s="387"/>
      <c r="O22" s="382"/>
      <c r="P22" s="381">
        <f t="shared" si="2"/>
        <v>0</v>
      </c>
      <c r="Q22" s="381">
        <f t="shared" si="3"/>
        <v>0</v>
      </c>
      <c r="R22" s="381">
        <f t="shared" si="4"/>
        <v>0</v>
      </c>
      <c r="S22" s="382"/>
      <c r="T22" s="365"/>
      <c r="U22" s="383"/>
      <c r="V22" s="366"/>
      <c r="W22" s="366"/>
      <c r="X22" s="366"/>
      <c r="Y22" s="365"/>
      <c r="Z22" s="365"/>
      <c r="AA22" s="365"/>
      <c r="AB22" s="365"/>
      <c r="AC22" s="365"/>
      <c r="AD22" s="365"/>
      <c r="AE22" s="365"/>
      <c r="AF22" s="365"/>
      <c r="AG22" s="365"/>
      <c r="AH22" s="365"/>
    </row>
    <row r="23" spans="1:34" s="384" customFormat="1">
      <c r="A23" s="361">
        <v>6</v>
      </c>
      <c r="B23" s="361" t="s">
        <v>847</v>
      </c>
      <c r="C23" s="10"/>
      <c r="D23" s="10"/>
      <c r="E23" s="10"/>
      <c r="F23" s="387"/>
      <c r="G23" s="387"/>
      <c r="H23" s="387"/>
      <c r="I23" s="387"/>
      <c r="J23" s="387"/>
      <c r="K23" s="387"/>
      <c r="L23" s="387"/>
      <c r="M23" s="387"/>
      <c r="N23" s="387"/>
      <c r="O23" s="382"/>
      <c r="P23" s="381">
        <f t="shared" si="2"/>
        <v>0</v>
      </c>
      <c r="Q23" s="381">
        <f t="shared" si="3"/>
        <v>0</v>
      </c>
      <c r="R23" s="381">
        <f t="shared" si="4"/>
        <v>0</v>
      </c>
      <c r="S23" s="382"/>
      <c r="T23" s="365"/>
      <c r="U23" s="383"/>
      <c r="V23" s="366"/>
      <c r="W23" s="366"/>
      <c r="X23" s="366"/>
      <c r="Y23" s="365"/>
      <c r="Z23" s="365"/>
      <c r="AA23" s="365"/>
      <c r="AB23" s="365"/>
      <c r="AC23" s="365"/>
      <c r="AD23" s="365"/>
      <c r="AE23" s="365"/>
      <c r="AF23" s="365"/>
      <c r="AG23" s="365"/>
      <c r="AH23" s="365"/>
    </row>
    <row r="24" spans="1:34" s="384" customFormat="1">
      <c r="A24" s="361">
        <v>7</v>
      </c>
      <c r="B24" s="361" t="s">
        <v>848</v>
      </c>
      <c r="C24" s="10"/>
      <c r="D24" s="10"/>
      <c r="E24" s="10"/>
      <c r="F24" s="387"/>
      <c r="G24" s="387"/>
      <c r="H24" s="387"/>
      <c r="I24" s="387"/>
      <c r="J24" s="387"/>
      <c r="K24" s="387"/>
      <c r="L24" s="387"/>
      <c r="M24" s="387"/>
      <c r="N24" s="387"/>
      <c r="O24" s="382"/>
      <c r="P24" s="381">
        <f t="shared" si="2"/>
        <v>0</v>
      </c>
      <c r="Q24" s="381">
        <f t="shared" si="3"/>
        <v>0</v>
      </c>
      <c r="R24" s="381">
        <f t="shared" si="4"/>
        <v>0</v>
      </c>
      <c r="S24" s="382"/>
      <c r="T24" s="365"/>
      <c r="U24" s="383"/>
      <c r="V24" s="366"/>
      <c r="W24" s="366"/>
      <c r="X24" s="366"/>
      <c r="Y24" s="365"/>
      <c r="Z24" s="365"/>
      <c r="AA24" s="365"/>
      <c r="AB24" s="365"/>
      <c r="AC24" s="365"/>
      <c r="AD24" s="365"/>
      <c r="AE24" s="365"/>
      <c r="AF24" s="365"/>
      <c r="AG24" s="365"/>
      <c r="AH24" s="365"/>
    </row>
    <row r="25" spans="1:34" s="384" customFormat="1">
      <c r="A25" s="361">
        <v>8</v>
      </c>
      <c r="B25" s="361" t="s">
        <v>849</v>
      </c>
      <c r="C25" s="10"/>
      <c r="D25" s="10"/>
      <c r="E25" s="10"/>
      <c r="F25" s="387"/>
      <c r="G25" s="387"/>
      <c r="H25" s="387"/>
      <c r="I25" s="387"/>
      <c r="J25" s="387"/>
      <c r="K25" s="387"/>
      <c r="L25" s="387"/>
      <c r="M25" s="387"/>
      <c r="N25" s="387"/>
      <c r="O25" s="382"/>
      <c r="P25" s="381">
        <f t="shared" si="2"/>
        <v>0</v>
      </c>
      <c r="Q25" s="381">
        <f t="shared" si="3"/>
        <v>0</v>
      </c>
      <c r="R25" s="381">
        <f t="shared" si="4"/>
        <v>0</v>
      </c>
      <c r="S25" s="382"/>
      <c r="T25" s="365"/>
      <c r="U25" s="383"/>
      <c r="V25" s="366"/>
      <c r="W25" s="366"/>
      <c r="X25" s="366"/>
      <c r="Y25" s="365"/>
      <c r="Z25" s="365"/>
      <c r="AA25" s="365"/>
      <c r="AB25" s="365"/>
      <c r="AC25" s="365"/>
      <c r="AD25" s="365"/>
      <c r="AE25" s="365"/>
      <c r="AF25" s="365"/>
      <c r="AG25" s="365"/>
      <c r="AH25" s="365"/>
    </row>
    <row r="26" spans="1:34" s="384" customFormat="1">
      <c r="A26" s="361">
        <v>9</v>
      </c>
      <c r="B26" s="361" t="s">
        <v>850</v>
      </c>
      <c r="C26" s="10"/>
      <c r="D26" s="10"/>
      <c r="E26" s="10"/>
      <c r="F26" s="387"/>
      <c r="G26" s="387"/>
      <c r="H26" s="387"/>
      <c r="I26" s="387"/>
      <c r="J26" s="387"/>
      <c r="K26" s="387"/>
      <c r="L26" s="387"/>
      <c r="M26" s="387"/>
      <c r="N26" s="387"/>
      <c r="O26" s="382"/>
      <c r="P26" s="381">
        <f t="shared" si="2"/>
        <v>0</v>
      </c>
      <c r="Q26" s="381">
        <f t="shared" si="3"/>
        <v>0</v>
      </c>
      <c r="R26" s="381">
        <f t="shared" si="4"/>
        <v>0</v>
      </c>
      <c r="S26" s="382"/>
      <c r="T26" s="365"/>
      <c r="U26" s="383"/>
      <c r="V26" s="366"/>
      <c r="W26" s="366"/>
      <c r="X26" s="366"/>
      <c r="Y26" s="365"/>
      <c r="Z26" s="365"/>
      <c r="AA26" s="365"/>
      <c r="AB26" s="365"/>
      <c r="AC26" s="365"/>
      <c r="AD26" s="365"/>
      <c r="AE26" s="365"/>
      <c r="AF26" s="365"/>
      <c r="AG26" s="365"/>
      <c r="AH26" s="365"/>
    </row>
    <row r="27" spans="1:34" s="384" customFormat="1">
      <c r="A27" s="361">
        <v>10</v>
      </c>
      <c r="B27" s="361" t="s">
        <v>851</v>
      </c>
      <c r="C27" s="10"/>
      <c r="D27" s="10"/>
      <c r="E27" s="10"/>
      <c r="F27" s="387"/>
      <c r="G27" s="387"/>
      <c r="H27" s="387"/>
      <c r="I27" s="387"/>
      <c r="J27" s="387"/>
      <c r="K27" s="387"/>
      <c r="L27" s="387"/>
      <c r="M27" s="387"/>
      <c r="N27" s="387"/>
      <c r="O27" s="382"/>
      <c r="P27" s="381">
        <f t="shared" si="2"/>
        <v>0</v>
      </c>
      <c r="Q27" s="381">
        <f t="shared" si="3"/>
        <v>0</v>
      </c>
      <c r="R27" s="381">
        <f t="shared" si="4"/>
        <v>0</v>
      </c>
      <c r="S27" s="382"/>
      <c r="T27" s="365"/>
      <c r="U27" s="366"/>
      <c r="V27" s="366"/>
      <c r="W27" s="366"/>
      <c r="X27" s="366"/>
      <c r="Y27" s="365"/>
      <c r="Z27" s="365"/>
      <c r="AA27" s="365"/>
      <c r="AB27" s="365"/>
      <c r="AC27" s="365"/>
      <c r="AD27" s="365"/>
      <c r="AE27" s="365"/>
      <c r="AF27" s="365"/>
      <c r="AG27" s="365"/>
      <c r="AH27" s="365"/>
    </row>
    <row r="28" spans="1:34" s="384" customFormat="1">
      <c r="A28" s="361">
        <v>11</v>
      </c>
      <c r="B28" s="361" t="s">
        <v>852</v>
      </c>
      <c r="C28" s="10"/>
      <c r="D28" s="10"/>
      <c r="E28" s="10"/>
      <c r="F28" s="387"/>
      <c r="G28" s="387"/>
      <c r="H28" s="387"/>
      <c r="I28" s="387"/>
      <c r="J28" s="387"/>
      <c r="K28" s="387"/>
      <c r="L28" s="387"/>
      <c r="M28" s="387"/>
      <c r="N28" s="387"/>
      <c r="O28" s="382"/>
      <c r="P28" s="381">
        <f t="shared" si="2"/>
        <v>0</v>
      </c>
      <c r="Q28" s="381">
        <f t="shared" si="3"/>
        <v>0</v>
      </c>
      <c r="R28" s="381">
        <f t="shared" si="4"/>
        <v>0</v>
      </c>
      <c r="S28" s="382"/>
      <c r="T28" s="365"/>
      <c r="U28" s="366"/>
      <c r="V28" s="366"/>
      <c r="W28" s="366"/>
      <c r="X28" s="366"/>
      <c r="Y28" s="365"/>
      <c r="Z28" s="365"/>
      <c r="AA28" s="365"/>
      <c r="AB28" s="365"/>
      <c r="AC28" s="365"/>
      <c r="AD28" s="365"/>
      <c r="AE28" s="365"/>
      <c r="AF28" s="365"/>
      <c r="AG28" s="365"/>
      <c r="AH28" s="365"/>
    </row>
    <row r="29" spans="1:34" s="384" customFormat="1">
      <c r="A29" s="361">
        <v>12</v>
      </c>
      <c r="B29" s="361" t="s">
        <v>853</v>
      </c>
      <c r="C29" s="361"/>
      <c r="D29" s="361"/>
      <c r="E29" s="361"/>
      <c r="F29" s="390"/>
      <c r="G29" s="390"/>
      <c r="H29" s="390"/>
      <c r="I29" s="390"/>
      <c r="J29" s="390"/>
      <c r="K29" s="390"/>
      <c r="L29" s="390"/>
      <c r="M29" s="390"/>
      <c r="N29" s="390"/>
      <c r="O29" s="382"/>
      <c r="P29" s="381">
        <f t="shared" si="2"/>
        <v>0</v>
      </c>
      <c r="Q29" s="381">
        <f t="shared" si="3"/>
        <v>0</v>
      </c>
      <c r="R29" s="381">
        <f t="shared" si="4"/>
        <v>0</v>
      </c>
      <c r="S29" s="382"/>
      <c r="T29" s="365"/>
      <c r="U29" s="366"/>
      <c r="V29" s="366"/>
      <c r="W29" s="366"/>
      <c r="X29" s="366"/>
      <c r="Y29" s="365"/>
      <c r="Z29" s="365"/>
      <c r="AA29" s="365"/>
      <c r="AB29" s="365"/>
      <c r="AC29" s="365"/>
      <c r="AD29" s="365"/>
      <c r="AE29" s="365"/>
      <c r="AF29" s="365"/>
      <c r="AG29" s="365"/>
      <c r="AH29" s="365"/>
    </row>
    <row r="30" spans="1:34">
      <c r="H30" s="365"/>
      <c r="I30" s="365"/>
      <c r="J30" s="365"/>
      <c r="K30" s="365"/>
      <c r="L30" s="365"/>
      <c r="M30" s="365"/>
      <c r="N30" s="365"/>
      <c r="O30" s="365"/>
      <c r="P30" s="365"/>
      <c r="Q30" s="365"/>
      <c r="R30" s="365"/>
      <c r="S30" s="365"/>
    </row>
    <row r="31" spans="1:34">
      <c r="A31" s="392">
        <v>13</v>
      </c>
      <c r="B31" s="393" t="s">
        <v>854</v>
      </c>
      <c r="C31" s="394"/>
      <c r="D31" s="394"/>
      <c r="E31" s="394"/>
      <c r="F31" s="395">
        <f>SUM(F9,SUM(F17:F20), SUM(F23:F29))</f>
        <v>0</v>
      </c>
      <c r="G31" s="395">
        <f t="shared" ref="G31:N31" si="6">SUM(G9,SUM(G17:G20), SUM(G23:G29))</f>
        <v>0</v>
      </c>
      <c r="H31" s="395">
        <f t="shared" si="6"/>
        <v>0</v>
      </c>
      <c r="I31" s="395">
        <f t="shared" si="6"/>
        <v>0</v>
      </c>
      <c r="J31" s="395">
        <f t="shared" si="6"/>
        <v>0</v>
      </c>
      <c r="K31" s="395">
        <f t="shared" si="6"/>
        <v>0</v>
      </c>
      <c r="L31" s="395">
        <f t="shared" si="6"/>
        <v>0</v>
      </c>
      <c r="M31" s="395">
        <f t="shared" si="6"/>
        <v>0</v>
      </c>
      <c r="N31" s="395">
        <f t="shared" si="6"/>
        <v>0</v>
      </c>
      <c r="O31" s="396"/>
      <c r="P31" s="397">
        <f>SUM(G31:J31)</f>
        <v>0</v>
      </c>
      <c r="Q31" s="397">
        <f>SUM(K31:N31)</f>
        <v>0</v>
      </c>
      <c r="R31" s="397">
        <f t="shared" si="4"/>
        <v>0</v>
      </c>
      <c r="S31" s="396"/>
    </row>
    <row r="32" spans="1:34">
      <c r="A32" s="358"/>
      <c r="B32" s="398"/>
      <c r="C32" s="66"/>
      <c r="D32" s="66"/>
      <c r="E32" s="66"/>
      <c r="F32" s="399"/>
      <c r="G32" s="399"/>
      <c r="H32" s="399"/>
      <c r="I32" s="399"/>
      <c r="J32" s="399"/>
      <c r="K32" s="399"/>
      <c r="L32" s="399"/>
      <c r="M32" s="399"/>
      <c r="N32" s="399"/>
      <c r="O32" s="396"/>
      <c r="P32" s="396"/>
      <c r="Q32" s="396"/>
      <c r="R32" s="396"/>
      <c r="S32" s="396"/>
    </row>
    <row r="33" spans="1:34">
      <c r="B33" s="374" t="s">
        <v>855</v>
      </c>
      <c r="C33" s="375"/>
      <c r="D33" s="375"/>
      <c r="E33" s="375"/>
      <c r="F33" s="400"/>
      <c r="G33" s="400"/>
      <c r="H33" s="400"/>
      <c r="I33" s="400"/>
      <c r="J33" s="400"/>
      <c r="K33" s="400"/>
      <c r="L33" s="400"/>
      <c r="M33" s="400"/>
      <c r="N33" s="400"/>
      <c r="O33" s="377"/>
      <c r="P33" s="377"/>
      <c r="Q33" s="377"/>
      <c r="R33" s="377"/>
      <c r="S33" s="377"/>
    </row>
    <row r="34" spans="1:34" s="404" customFormat="1">
      <c r="A34" s="401">
        <v>14</v>
      </c>
      <c r="B34" s="402" t="s">
        <v>821</v>
      </c>
      <c r="C34" s="402"/>
      <c r="D34" s="402"/>
      <c r="E34" s="402"/>
      <c r="F34" s="381">
        <f t="shared" ref="F34:N34" si="7">SUM(F35,F54)</f>
        <v>0</v>
      </c>
      <c r="G34" s="381">
        <f t="shared" si="7"/>
        <v>0</v>
      </c>
      <c r="H34" s="381">
        <f t="shared" si="7"/>
        <v>0</v>
      </c>
      <c r="I34" s="381">
        <f t="shared" si="7"/>
        <v>0</v>
      </c>
      <c r="J34" s="381">
        <f t="shared" si="7"/>
        <v>0</v>
      </c>
      <c r="K34" s="381">
        <f t="shared" si="7"/>
        <v>0</v>
      </c>
      <c r="L34" s="381">
        <f t="shared" si="7"/>
        <v>0</v>
      </c>
      <c r="M34" s="381">
        <f t="shared" si="7"/>
        <v>0</v>
      </c>
      <c r="N34" s="381">
        <f t="shared" si="7"/>
        <v>0</v>
      </c>
      <c r="O34" s="382"/>
      <c r="P34" s="381">
        <f>SUM(G34:J34)</f>
        <v>0</v>
      </c>
      <c r="Q34" s="381">
        <f t="shared" ref="Q34:Q92" si="8">SUM(K34:N34)</f>
        <v>0</v>
      </c>
      <c r="R34" s="381">
        <f t="shared" ref="R34:R96" si="9">SUM(F34:N34)</f>
        <v>0</v>
      </c>
      <c r="S34" s="382"/>
      <c r="T34" s="403"/>
      <c r="U34" s="388"/>
      <c r="V34" s="388"/>
      <c r="W34" s="388"/>
      <c r="X34" s="388"/>
      <c r="Y34" s="403"/>
      <c r="Z34" s="403"/>
      <c r="AA34" s="403"/>
      <c r="AB34" s="403"/>
      <c r="AC34" s="403"/>
      <c r="AD34" s="403"/>
      <c r="AE34" s="403"/>
      <c r="AF34" s="403"/>
      <c r="AG34" s="403"/>
      <c r="AH34" s="403"/>
    </row>
    <row r="35" spans="1:34" s="404" customFormat="1">
      <c r="A35" s="385" t="s">
        <v>856</v>
      </c>
      <c r="B35" s="120" t="s">
        <v>857</v>
      </c>
      <c r="C35" s="402"/>
      <c r="D35" s="402"/>
      <c r="E35" s="402"/>
      <c r="F35" s="381">
        <f t="shared" ref="F35:N35" si="10">F36+F39+F49+F53</f>
        <v>0</v>
      </c>
      <c r="G35" s="381">
        <f t="shared" si="10"/>
        <v>0</v>
      </c>
      <c r="H35" s="381">
        <f t="shared" si="10"/>
        <v>0</v>
      </c>
      <c r="I35" s="381">
        <f t="shared" si="10"/>
        <v>0</v>
      </c>
      <c r="J35" s="381">
        <f t="shared" si="10"/>
        <v>0</v>
      </c>
      <c r="K35" s="381">
        <f t="shared" si="10"/>
        <v>0</v>
      </c>
      <c r="L35" s="381">
        <f t="shared" si="10"/>
        <v>0</v>
      </c>
      <c r="M35" s="381">
        <f t="shared" si="10"/>
        <v>0</v>
      </c>
      <c r="N35" s="381">
        <f t="shared" si="10"/>
        <v>0</v>
      </c>
      <c r="O35" s="382"/>
      <c r="P35" s="381">
        <f>SUM(G35:J35)</f>
        <v>0</v>
      </c>
      <c r="Q35" s="381">
        <f t="shared" si="8"/>
        <v>0</v>
      </c>
      <c r="R35" s="381">
        <f t="shared" si="9"/>
        <v>0</v>
      </c>
      <c r="S35" s="382"/>
      <c r="T35" s="403"/>
      <c r="U35" s="388"/>
      <c r="V35" s="388"/>
      <c r="W35" s="388"/>
      <c r="X35" s="388"/>
      <c r="Y35" s="403"/>
      <c r="Z35" s="403"/>
      <c r="AA35" s="403"/>
      <c r="AB35" s="403"/>
      <c r="AC35" s="403"/>
      <c r="AD35" s="403"/>
      <c r="AE35" s="403"/>
      <c r="AF35" s="403"/>
      <c r="AG35" s="403"/>
      <c r="AH35" s="403"/>
    </row>
    <row r="36" spans="1:34" s="384" customFormat="1">
      <c r="A36" s="385" t="s">
        <v>858</v>
      </c>
      <c r="B36" s="34" t="s">
        <v>826</v>
      </c>
      <c r="C36" s="42"/>
      <c r="D36" s="42"/>
      <c r="E36" s="42"/>
      <c r="F36" s="381">
        <f t="shared" ref="F36:N36" si="11">SUM(F37:F38)</f>
        <v>0</v>
      </c>
      <c r="G36" s="381">
        <f t="shared" si="11"/>
        <v>0</v>
      </c>
      <c r="H36" s="381">
        <f t="shared" si="11"/>
        <v>0</v>
      </c>
      <c r="I36" s="381">
        <f t="shared" si="11"/>
        <v>0</v>
      </c>
      <c r="J36" s="381">
        <f t="shared" si="11"/>
        <v>0</v>
      </c>
      <c r="K36" s="381">
        <f t="shared" si="11"/>
        <v>0</v>
      </c>
      <c r="L36" s="381">
        <f t="shared" si="11"/>
        <v>0</v>
      </c>
      <c r="M36" s="381">
        <f t="shared" si="11"/>
        <v>0</v>
      </c>
      <c r="N36" s="381">
        <f t="shared" si="11"/>
        <v>0</v>
      </c>
      <c r="O36" s="382"/>
      <c r="P36" s="381">
        <f>SUM(G36:J36)</f>
        <v>0</v>
      </c>
      <c r="Q36" s="381">
        <f t="shared" si="8"/>
        <v>0</v>
      </c>
      <c r="R36" s="381">
        <f t="shared" si="9"/>
        <v>0</v>
      </c>
      <c r="S36" s="382"/>
      <c r="T36" s="365"/>
      <c r="U36" s="366"/>
      <c r="V36" s="366"/>
      <c r="W36" s="366"/>
      <c r="X36" s="366"/>
      <c r="Y36" s="365"/>
      <c r="Z36" s="365"/>
      <c r="AA36" s="365"/>
      <c r="AB36" s="365"/>
      <c r="AC36" s="365"/>
      <c r="AD36" s="365"/>
      <c r="AE36" s="365"/>
      <c r="AF36" s="365"/>
      <c r="AG36" s="365"/>
      <c r="AH36" s="365"/>
    </row>
    <row r="37" spans="1:34" s="384" customFormat="1">
      <c r="A37" s="385" t="s">
        <v>859</v>
      </c>
      <c r="B37" s="405" t="s">
        <v>860</v>
      </c>
      <c r="C37" s="42"/>
      <c r="D37" s="42"/>
      <c r="E37" s="42"/>
      <c r="F37" s="386"/>
      <c r="G37" s="386"/>
      <c r="H37" s="386"/>
      <c r="I37" s="386"/>
      <c r="J37" s="386"/>
      <c r="K37" s="386"/>
      <c r="L37" s="386"/>
      <c r="M37" s="386"/>
      <c r="N37" s="386"/>
      <c r="O37" s="382"/>
      <c r="P37" s="381">
        <f t="shared" ref="P37:P55" si="12">SUM(G37:J37)</f>
        <v>0</v>
      </c>
      <c r="Q37" s="381">
        <f t="shared" si="8"/>
        <v>0</v>
      </c>
      <c r="R37" s="381">
        <f t="shared" si="9"/>
        <v>0</v>
      </c>
      <c r="S37" s="382"/>
      <c r="T37" s="365"/>
      <c r="U37" s="366"/>
      <c r="V37" s="366"/>
      <c r="W37" s="366"/>
      <c r="X37" s="366"/>
      <c r="Y37" s="365"/>
      <c r="Z37" s="365"/>
      <c r="AA37" s="365"/>
      <c r="AB37" s="365"/>
      <c r="AC37" s="365"/>
      <c r="AD37" s="365"/>
      <c r="AE37" s="365"/>
      <c r="AF37" s="365"/>
      <c r="AG37" s="365"/>
      <c r="AH37" s="365"/>
    </row>
    <row r="38" spans="1:34" s="384" customFormat="1">
      <c r="A38" s="385" t="s">
        <v>861</v>
      </c>
      <c r="B38" s="405" t="s">
        <v>429</v>
      </c>
      <c r="C38" s="42"/>
      <c r="D38" s="42"/>
      <c r="E38" s="42"/>
      <c r="F38" s="386"/>
      <c r="G38" s="386"/>
      <c r="H38" s="386"/>
      <c r="I38" s="386"/>
      <c r="J38" s="386"/>
      <c r="K38" s="386"/>
      <c r="L38" s="386"/>
      <c r="M38" s="386"/>
      <c r="N38" s="386"/>
      <c r="O38" s="382"/>
      <c r="P38" s="381">
        <f t="shared" si="12"/>
        <v>0</v>
      </c>
      <c r="Q38" s="381">
        <f t="shared" si="8"/>
        <v>0</v>
      </c>
      <c r="R38" s="381">
        <f t="shared" si="9"/>
        <v>0</v>
      </c>
      <c r="S38" s="382"/>
      <c r="T38" s="365"/>
      <c r="U38" s="366"/>
      <c r="V38" s="366"/>
      <c r="W38" s="366"/>
      <c r="X38" s="366"/>
      <c r="Y38" s="365"/>
      <c r="Z38" s="365"/>
      <c r="AA38" s="365"/>
      <c r="AB38" s="365"/>
      <c r="AC38" s="365"/>
      <c r="AD38" s="365"/>
      <c r="AE38" s="365"/>
      <c r="AF38" s="365"/>
      <c r="AG38" s="365"/>
      <c r="AH38" s="365"/>
    </row>
    <row r="39" spans="1:34" s="384" customFormat="1">
      <c r="A39" s="385" t="s">
        <v>862</v>
      </c>
      <c r="B39" s="34" t="s">
        <v>863</v>
      </c>
      <c r="C39" s="42"/>
      <c r="D39" s="42"/>
      <c r="E39" s="42"/>
      <c r="F39" s="381">
        <f>F40+F43+F48</f>
        <v>0</v>
      </c>
      <c r="G39" s="381">
        <f t="shared" ref="G39:N39" si="13">G40+G43+G48</f>
        <v>0</v>
      </c>
      <c r="H39" s="381">
        <f t="shared" si="13"/>
        <v>0</v>
      </c>
      <c r="I39" s="381">
        <f t="shared" si="13"/>
        <v>0</v>
      </c>
      <c r="J39" s="381">
        <f t="shared" si="13"/>
        <v>0</v>
      </c>
      <c r="K39" s="381">
        <f t="shared" si="13"/>
        <v>0</v>
      </c>
      <c r="L39" s="381">
        <f t="shared" si="13"/>
        <v>0</v>
      </c>
      <c r="M39" s="381">
        <f t="shared" si="13"/>
        <v>0</v>
      </c>
      <c r="N39" s="381">
        <f t="shared" si="13"/>
        <v>0</v>
      </c>
      <c r="O39" s="382"/>
      <c r="P39" s="381">
        <f t="shared" si="12"/>
        <v>0</v>
      </c>
      <c r="Q39" s="381">
        <f t="shared" si="8"/>
        <v>0</v>
      </c>
      <c r="R39" s="381">
        <f t="shared" si="9"/>
        <v>0</v>
      </c>
      <c r="S39" s="382"/>
      <c r="T39" s="365"/>
      <c r="U39" s="366"/>
      <c r="V39" s="366"/>
      <c r="W39" s="366"/>
      <c r="X39" s="366"/>
      <c r="Y39" s="365"/>
      <c r="Z39" s="365"/>
      <c r="AA39" s="365"/>
      <c r="AB39" s="365"/>
      <c r="AC39" s="365"/>
      <c r="AD39" s="365"/>
      <c r="AE39" s="365"/>
      <c r="AF39" s="365"/>
      <c r="AG39" s="365"/>
      <c r="AH39" s="365"/>
    </row>
    <row r="40" spans="1:34" s="384" customFormat="1">
      <c r="A40" s="384" t="s">
        <v>864</v>
      </c>
      <c r="B40" s="406" t="s">
        <v>865</v>
      </c>
      <c r="C40" s="42"/>
      <c r="D40" s="42"/>
      <c r="E40" s="42"/>
      <c r="F40" s="381">
        <f t="shared" ref="F40:N40" si="14">SUM(F41:F42)</f>
        <v>0</v>
      </c>
      <c r="G40" s="381">
        <f t="shared" si="14"/>
        <v>0</v>
      </c>
      <c r="H40" s="381">
        <f t="shared" si="14"/>
        <v>0</v>
      </c>
      <c r="I40" s="381">
        <f t="shared" si="14"/>
        <v>0</v>
      </c>
      <c r="J40" s="381">
        <f t="shared" si="14"/>
        <v>0</v>
      </c>
      <c r="K40" s="381">
        <f t="shared" si="14"/>
        <v>0</v>
      </c>
      <c r="L40" s="381">
        <f t="shared" si="14"/>
        <v>0</v>
      </c>
      <c r="M40" s="381">
        <f t="shared" si="14"/>
        <v>0</v>
      </c>
      <c r="N40" s="381">
        <f t="shared" si="14"/>
        <v>0</v>
      </c>
      <c r="O40" s="382"/>
      <c r="P40" s="381">
        <f t="shared" si="12"/>
        <v>0</v>
      </c>
      <c r="Q40" s="381">
        <f t="shared" si="8"/>
        <v>0</v>
      </c>
      <c r="R40" s="381">
        <f t="shared" si="9"/>
        <v>0</v>
      </c>
      <c r="S40" s="382"/>
      <c r="T40" s="365"/>
      <c r="U40" s="366"/>
      <c r="V40" s="366"/>
      <c r="W40" s="366"/>
      <c r="X40" s="366"/>
      <c r="Y40" s="365"/>
      <c r="Z40" s="365"/>
      <c r="AA40" s="365"/>
      <c r="AB40" s="365"/>
      <c r="AC40" s="365"/>
      <c r="AD40" s="365"/>
      <c r="AE40" s="365"/>
      <c r="AF40" s="365"/>
      <c r="AG40" s="365"/>
      <c r="AH40" s="365"/>
    </row>
    <row r="41" spans="1:34" s="410" customFormat="1">
      <c r="A41" s="385" t="s">
        <v>866</v>
      </c>
      <c r="B41" s="407" t="s">
        <v>867</v>
      </c>
      <c r="C41" s="43"/>
      <c r="D41" s="43"/>
      <c r="E41" s="43"/>
      <c r="F41" s="408"/>
      <c r="G41" s="408"/>
      <c r="H41" s="408"/>
      <c r="I41" s="408"/>
      <c r="J41" s="408"/>
      <c r="K41" s="408"/>
      <c r="L41" s="408"/>
      <c r="M41" s="408"/>
      <c r="N41" s="408"/>
      <c r="O41" s="409"/>
      <c r="P41" s="381">
        <f t="shared" si="12"/>
        <v>0</v>
      </c>
      <c r="Q41" s="381">
        <f t="shared" si="8"/>
        <v>0</v>
      </c>
      <c r="R41" s="381">
        <f t="shared" si="9"/>
        <v>0</v>
      </c>
      <c r="S41" s="409"/>
      <c r="T41" s="409"/>
      <c r="U41" s="366"/>
      <c r="V41" s="366"/>
      <c r="W41" s="366"/>
      <c r="X41" s="366"/>
      <c r="Y41" s="409"/>
      <c r="Z41" s="409"/>
      <c r="AA41" s="409"/>
      <c r="AB41" s="409"/>
      <c r="AC41" s="409"/>
    </row>
    <row r="42" spans="1:34" s="410" customFormat="1">
      <c r="A42" s="385" t="s">
        <v>868</v>
      </c>
      <c r="B42" s="407" t="s">
        <v>429</v>
      </c>
      <c r="C42" s="43"/>
      <c r="D42" s="43"/>
      <c r="E42" s="43"/>
      <c r="F42" s="408"/>
      <c r="G42" s="408"/>
      <c r="H42" s="408"/>
      <c r="I42" s="408"/>
      <c r="J42" s="408"/>
      <c r="K42" s="408"/>
      <c r="L42" s="408"/>
      <c r="M42" s="408"/>
      <c r="N42" s="408"/>
      <c r="O42" s="409"/>
      <c r="P42" s="381">
        <f t="shared" si="12"/>
        <v>0</v>
      </c>
      <c r="Q42" s="381">
        <f t="shared" si="8"/>
        <v>0</v>
      </c>
      <c r="R42" s="381">
        <f t="shared" si="9"/>
        <v>0</v>
      </c>
      <c r="S42" s="409"/>
      <c r="T42" s="409"/>
      <c r="U42" s="366"/>
      <c r="V42" s="366"/>
      <c r="W42" s="366"/>
      <c r="X42" s="366"/>
      <c r="Y42" s="409"/>
      <c r="Z42" s="409"/>
      <c r="AA42" s="409"/>
      <c r="AB42" s="409"/>
      <c r="AC42" s="409"/>
    </row>
    <row r="43" spans="1:34" s="384" customFormat="1">
      <c r="A43" s="385" t="s">
        <v>869</v>
      </c>
      <c r="B43" s="406" t="s">
        <v>870</v>
      </c>
      <c r="C43" s="42"/>
      <c r="D43" s="42"/>
      <c r="E43" s="42"/>
      <c r="F43" s="381">
        <f t="shared" ref="F43:N43" si="15">SUM(F44:F47)</f>
        <v>0</v>
      </c>
      <c r="G43" s="381">
        <f t="shared" si="15"/>
        <v>0</v>
      </c>
      <c r="H43" s="381">
        <f t="shared" si="15"/>
        <v>0</v>
      </c>
      <c r="I43" s="381">
        <f t="shared" si="15"/>
        <v>0</v>
      </c>
      <c r="J43" s="381">
        <f t="shared" si="15"/>
        <v>0</v>
      </c>
      <c r="K43" s="381">
        <f t="shared" si="15"/>
        <v>0</v>
      </c>
      <c r="L43" s="381">
        <f t="shared" si="15"/>
        <v>0</v>
      </c>
      <c r="M43" s="381">
        <f t="shared" si="15"/>
        <v>0</v>
      </c>
      <c r="N43" s="381">
        <f t="shared" si="15"/>
        <v>0</v>
      </c>
      <c r="O43" s="382"/>
      <c r="P43" s="381">
        <f t="shared" si="12"/>
        <v>0</v>
      </c>
      <c r="Q43" s="381">
        <f t="shared" si="8"/>
        <v>0</v>
      </c>
      <c r="R43" s="381">
        <f t="shared" si="9"/>
        <v>0</v>
      </c>
      <c r="S43" s="382"/>
      <c r="T43" s="365"/>
      <c r="U43" s="366"/>
      <c r="V43" s="366"/>
      <c r="W43" s="366"/>
      <c r="X43" s="366"/>
      <c r="Y43" s="365"/>
      <c r="Z43" s="365"/>
      <c r="AA43" s="365"/>
      <c r="AB43" s="365"/>
      <c r="AC43" s="365"/>
      <c r="AD43" s="365"/>
      <c r="AE43" s="365"/>
      <c r="AF43" s="365"/>
      <c r="AG43" s="365"/>
      <c r="AH43" s="365"/>
    </row>
    <row r="44" spans="1:34" s="384" customFormat="1">
      <c r="A44" s="385" t="s">
        <v>871</v>
      </c>
      <c r="B44" s="411" t="s">
        <v>872</v>
      </c>
      <c r="C44" s="42"/>
      <c r="D44" s="42"/>
      <c r="E44" s="42"/>
      <c r="F44" s="386"/>
      <c r="G44" s="386"/>
      <c r="H44" s="386"/>
      <c r="I44" s="386"/>
      <c r="J44" s="386"/>
      <c r="K44" s="386"/>
      <c r="L44" s="386"/>
      <c r="M44" s="386"/>
      <c r="N44" s="386"/>
      <c r="O44" s="382"/>
      <c r="P44" s="381">
        <f t="shared" si="12"/>
        <v>0</v>
      </c>
      <c r="Q44" s="381">
        <f t="shared" si="8"/>
        <v>0</v>
      </c>
      <c r="R44" s="381">
        <f t="shared" si="9"/>
        <v>0</v>
      </c>
      <c r="S44" s="382"/>
      <c r="T44" s="365"/>
      <c r="U44" s="366"/>
      <c r="V44" s="366"/>
      <c r="W44" s="366"/>
      <c r="X44" s="366"/>
      <c r="Y44" s="365"/>
      <c r="Z44" s="365"/>
      <c r="AA44" s="365"/>
      <c r="AB44" s="365"/>
      <c r="AC44" s="365"/>
      <c r="AD44" s="365"/>
      <c r="AE44" s="365"/>
      <c r="AF44" s="365"/>
      <c r="AG44" s="365"/>
      <c r="AH44" s="365"/>
    </row>
    <row r="45" spans="1:34" s="384" customFormat="1">
      <c r="A45" s="385" t="s">
        <v>873</v>
      </c>
      <c r="B45" s="411" t="s">
        <v>874</v>
      </c>
      <c r="C45" s="42"/>
      <c r="D45" s="42"/>
      <c r="E45" s="42"/>
      <c r="F45" s="386"/>
      <c r="G45" s="386"/>
      <c r="H45" s="386"/>
      <c r="I45" s="386"/>
      <c r="J45" s="386"/>
      <c r="K45" s="386"/>
      <c r="L45" s="386"/>
      <c r="M45" s="386"/>
      <c r="N45" s="386"/>
      <c r="O45" s="382"/>
      <c r="P45" s="381">
        <f t="shared" si="12"/>
        <v>0</v>
      </c>
      <c r="Q45" s="381">
        <f t="shared" si="8"/>
        <v>0</v>
      </c>
      <c r="R45" s="381">
        <f t="shared" si="9"/>
        <v>0</v>
      </c>
      <c r="S45" s="382"/>
      <c r="T45" s="365"/>
      <c r="U45" s="366"/>
      <c r="V45" s="366"/>
      <c r="W45" s="366"/>
      <c r="X45" s="366"/>
      <c r="Y45" s="365"/>
      <c r="Z45" s="365"/>
      <c r="AA45" s="365"/>
      <c r="AB45" s="365"/>
      <c r="AC45" s="365"/>
      <c r="AD45" s="365"/>
      <c r="AE45" s="365"/>
      <c r="AF45" s="365"/>
      <c r="AG45" s="365"/>
      <c r="AH45" s="365"/>
    </row>
    <row r="46" spans="1:34" s="384" customFormat="1">
      <c r="A46" s="385" t="s">
        <v>875</v>
      </c>
      <c r="B46" s="751" t="s">
        <v>876</v>
      </c>
      <c r="C46" s="751"/>
      <c r="D46" s="42"/>
      <c r="E46" s="42"/>
      <c r="F46" s="386"/>
      <c r="G46" s="386"/>
      <c r="H46" s="386"/>
      <c r="I46" s="386"/>
      <c r="J46" s="386"/>
      <c r="K46" s="386"/>
      <c r="L46" s="386"/>
      <c r="M46" s="386"/>
      <c r="N46" s="386"/>
      <c r="O46" s="382"/>
      <c r="P46" s="381">
        <f t="shared" si="12"/>
        <v>0</v>
      </c>
      <c r="Q46" s="381">
        <f t="shared" si="8"/>
        <v>0</v>
      </c>
      <c r="R46" s="381">
        <f t="shared" si="9"/>
        <v>0</v>
      </c>
      <c r="S46" s="382"/>
      <c r="T46" s="365"/>
      <c r="U46" s="366"/>
      <c r="V46" s="366"/>
      <c r="W46" s="366"/>
      <c r="X46" s="366"/>
      <c r="Y46" s="365"/>
      <c r="Z46" s="365"/>
      <c r="AA46" s="365"/>
      <c r="AB46" s="365"/>
      <c r="AC46" s="365"/>
      <c r="AD46" s="365"/>
      <c r="AE46" s="365"/>
      <c r="AF46" s="365"/>
      <c r="AG46" s="365"/>
      <c r="AH46" s="365"/>
    </row>
    <row r="47" spans="1:34" s="384" customFormat="1">
      <c r="A47" s="412" t="s">
        <v>877</v>
      </c>
      <c r="B47" s="411" t="s">
        <v>429</v>
      </c>
      <c r="C47" s="42"/>
      <c r="D47" s="42"/>
      <c r="E47" s="42"/>
      <c r="F47" s="386"/>
      <c r="G47" s="386"/>
      <c r="H47" s="386"/>
      <c r="I47" s="386"/>
      <c r="J47" s="386"/>
      <c r="K47" s="386"/>
      <c r="L47" s="386"/>
      <c r="M47" s="386"/>
      <c r="N47" s="386"/>
      <c r="O47" s="382"/>
      <c r="P47" s="381">
        <f t="shared" si="12"/>
        <v>0</v>
      </c>
      <c r="Q47" s="381">
        <f t="shared" si="8"/>
        <v>0</v>
      </c>
      <c r="R47" s="381">
        <f t="shared" si="9"/>
        <v>0</v>
      </c>
      <c r="S47" s="382"/>
      <c r="T47" s="365"/>
      <c r="U47" s="366"/>
      <c r="V47" s="366"/>
      <c r="W47" s="366"/>
      <c r="X47" s="366"/>
      <c r="Y47" s="365"/>
      <c r="Z47" s="365"/>
      <c r="AA47" s="365"/>
      <c r="AB47" s="365"/>
      <c r="AC47" s="365"/>
      <c r="AD47" s="365"/>
      <c r="AE47" s="365"/>
      <c r="AF47" s="365"/>
      <c r="AG47" s="365"/>
      <c r="AH47" s="365"/>
    </row>
    <row r="48" spans="1:34" s="384" customFormat="1">
      <c r="A48" s="412" t="s">
        <v>878</v>
      </c>
      <c r="B48" s="752" t="s">
        <v>879</v>
      </c>
      <c r="C48" s="752"/>
      <c r="D48" s="42"/>
      <c r="E48" s="42"/>
      <c r="F48" s="386"/>
      <c r="G48" s="386"/>
      <c r="H48" s="386"/>
      <c r="I48" s="386"/>
      <c r="J48" s="386"/>
      <c r="K48" s="386"/>
      <c r="L48" s="386"/>
      <c r="M48" s="386"/>
      <c r="N48" s="386"/>
      <c r="O48" s="382"/>
      <c r="P48" s="381">
        <f t="shared" si="12"/>
        <v>0</v>
      </c>
      <c r="Q48" s="381">
        <f t="shared" si="8"/>
        <v>0</v>
      </c>
      <c r="R48" s="381">
        <f t="shared" si="9"/>
        <v>0</v>
      </c>
      <c r="S48" s="382"/>
      <c r="T48" s="365"/>
      <c r="U48" s="366"/>
      <c r="V48" s="366"/>
      <c r="W48" s="366"/>
      <c r="X48" s="366"/>
      <c r="Y48" s="365"/>
      <c r="Z48" s="365"/>
      <c r="AA48" s="365"/>
      <c r="AB48" s="365"/>
      <c r="AC48" s="365"/>
      <c r="AD48" s="365"/>
      <c r="AE48" s="365"/>
      <c r="AF48" s="365"/>
      <c r="AG48" s="365"/>
      <c r="AH48" s="365"/>
    </row>
    <row r="49" spans="1:34" s="384" customFormat="1">
      <c r="A49" s="384" t="s">
        <v>880</v>
      </c>
      <c r="B49" s="34" t="s">
        <v>833</v>
      </c>
      <c r="C49" s="42"/>
      <c r="D49" s="42"/>
      <c r="E49" s="42"/>
      <c r="F49" s="381">
        <f>SUM(F50:F52)</f>
        <v>0</v>
      </c>
      <c r="G49" s="381">
        <f t="shared" ref="G49:N49" si="16">SUM(G50:G52)</f>
        <v>0</v>
      </c>
      <c r="H49" s="381">
        <f t="shared" si="16"/>
        <v>0</v>
      </c>
      <c r="I49" s="381">
        <f t="shared" si="16"/>
        <v>0</v>
      </c>
      <c r="J49" s="381">
        <f t="shared" si="16"/>
        <v>0</v>
      </c>
      <c r="K49" s="381">
        <f t="shared" si="16"/>
        <v>0</v>
      </c>
      <c r="L49" s="381">
        <f t="shared" si="16"/>
        <v>0</v>
      </c>
      <c r="M49" s="381">
        <f t="shared" si="16"/>
        <v>0</v>
      </c>
      <c r="N49" s="381">
        <f t="shared" si="16"/>
        <v>0</v>
      </c>
      <c r="O49" s="382"/>
      <c r="P49" s="381">
        <f t="shared" si="12"/>
        <v>0</v>
      </c>
      <c r="Q49" s="381">
        <f t="shared" si="8"/>
        <v>0</v>
      </c>
      <c r="R49" s="381">
        <f t="shared" si="9"/>
        <v>0</v>
      </c>
      <c r="S49" s="382"/>
      <c r="T49" s="365"/>
      <c r="U49" s="366"/>
      <c r="V49" s="366"/>
      <c r="W49" s="366"/>
      <c r="X49" s="366"/>
      <c r="Y49" s="365"/>
      <c r="Z49" s="365"/>
      <c r="AA49" s="365"/>
      <c r="AB49" s="365"/>
      <c r="AC49" s="365"/>
      <c r="AD49" s="365"/>
      <c r="AE49" s="365"/>
      <c r="AF49" s="365"/>
      <c r="AG49" s="365"/>
      <c r="AH49" s="365"/>
    </row>
    <row r="50" spans="1:34" s="384" customFormat="1">
      <c r="A50" s="384" t="s">
        <v>881</v>
      </c>
      <c r="B50" s="405" t="s">
        <v>882</v>
      </c>
      <c r="C50" s="42"/>
      <c r="D50" s="42"/>
      <c r="E50" s="42"/>
      <c r="F50" s="386"/>
      <c r="G50" s="386"/>
      <c r="H50" s="386"/>
      <c r="I50" s="386"/>
      <c r="J50" s="386"/>
      <c r="K50" s="386"/>
      <c r="L50" s="386"/>
      <c r="M50" s="386"/>
      <c r="N50" s="386"/>
      <c r="O50" s="382"/>
      <c r="P50" s="381">
        <f t="shared" si="12"/>
        <v>0</v>
      </c>
      <c r="Q50" s="381">
        <f t="shared" si="8"/>
        <v>0</v>
      </c>
      <c r="R50" s="381">
        <f t="shared" si="9"/>
        <v>0</v>
      </c>
      <c r="S50" s="382"/>
      <c r="T50" s="365"/>
      <c r="U50" s="366"/>
      <c r="V50" s="366"/>
      <c r="W50" s="366"/>
      <c r="X50" s="366"/>
      <c r="Y50" s="365"/>
      <c r="Z50" s="365"/>
      <c r="AA50" s="365"/>
      <c r="AB50" s="365"/>
      <c r="AC50" s="365"/>
      <c r="AD50" s="365"/>
      <c r="AE50" s="365"/>
      <c r="AF50" s="365"/>
      <c r="AG50" s="365"/>
      <c r="AH50" s="365"/>
    </row>
    <row r="51" spans="1:34" s="384" customFormat="1">
      <c r="A51" s="385" t="s">
        <v>883</v>
      </c>
      <c r="B51" s="405" t="s">
        <v>884</v>
      </c>
      <c r="C51" s="42"/>
      <c r="D51" s="42"/>
      <c r="E51" s="42"/>
      <c r="F51" s="386"/>
      <c r="G51" s="386"/>
      <c r="H51" s="386"/>
      <c r="I51" s="386"/>
      <c r="J51" s="386"/>
      <c r="K51" s="386"/>
      <c r="L51" s="386"/>
      <c r="M51" s="386"/>
      <c r="N51" s="386"/>
      <c r="O51" s="382"/>
      <c r="P51" s="381">
        <f t="shared" si="12"/>
        <v>0</v>
      </c>
      <c r="Q51" s="381">
        <f t="shared" si="8"/>
        <v>0</v>
      </c>
      <c r="R51" s="381">
        <f t="shared" si="9"/>
        <v>0</v>
      </c>
      <c r="S51" s="382"/>
      <c r="T51" s="365"/>
      <c r="U51" s="366"/>
      <c r="V51" s="366"/>
      <c r="W51" s="366"/>
      <c r="X51" s="366"/>
      <c r="Y51" s="365"/>
      <c r="Z51" s="365"/>
      <c r="AA51" s="365"/>
      <c r="AB51" s="365"/>
      <c r="AC51" s="365"/>
      <c r="AD51" s="365"/>
      <c r="AE51" s="365"/>
      <c r="AF51" s="365"/>
      <c r="AG51" s="365"/>
      <c r="AH51" s="365"/>
    </row>
    <row r="52" spans="1:34" s="384" customFormat="1">
      <c r="A52" s="385" t="s">
        <v>885</v>
      </c>
      <c r="B52" s="405" t="s">
        <v>886</v>
      </c>
      <c r="C52" s="42"/>
      <c r="D52" s="42"/>
      <c r="E52" s="42"/>
      <c r="F52" s="386"/>
      <c r="G52" s="386"/>
      <c r="H52" s="386"/>
      <c r="I52" s="386"/>
      <c r="J52" s="386"/>
      <c r="K52" s="386"/>
      <c r="L52" s="386"/>
      <c r="M52" s="386"/>
      <c r="N52" s="386"/>
      <c r="O52" s="382"/>
      <c r="P52" s="381">
        <f t="shared" si="12"/>
        <v>0</v>
      </c>
      <c r="Q52" s="381">
        <f t="shared" si="8"/>
        <v>0</v>
      </c>
      <c r="R52" s="381">
        <f t="shared" si="9"/>
        <v>0</v>
      </c>
      <c r="S52" s="382"/>
      <c r="T52" s="365"/>
      <c r="U52" s="366"/>
      <c r="V52" s="366"/>
      <c r="W52" s="366"/>
      <c r="X52" s="366"/>
      <c r="Y52" s="365"/>
      <c r="Z52" s="365"/>
      <c r="AA52" s="365"/>
      <c r="AB52" s="365"/>
      <c r="AC52" s="365"/>
      <c r="AD52" s="365"/>
      <c r="AE52" s="365"/>
      <c r="AF52" s="365"/>
      <c r="AG52" s="365"/>
      <c r="AH52" s="365"/>
    </row>
    <row r="53" spans="1:34" s="384" customFormat="1">
      <c r="A53" s="385" t="s">
        <v>887</v>
      </c>
      <c r="B53" s="34" t="s">
        <v>836</v>
      </c>
      <c r="C53" s="42"/>
      <c r="D53" s="42"/>
      <c r="E53" s="42"/>
      <c r="F53" s="386"/>
      <c r="G53" s="386"/>
      <c r="H53" s="386"/>
      <c r="I53" s="386"/>
      <c r="J53" s="386"/>
      <c r="K53" s="386"/>
      <c r="L53" s="386"/>
      <c r="M53" s="386"/>
      <c r="N53" s="386"/>
      <c r="O53" s="382"/>
      <c r="P53" s="381">
        <f t="shared" si="12"/>
        <v>0</v>
      </c>
      <c r="Q53" s="381">
        <f t="shared" si="8"/>
        <v>0</v>
      </c>
      <c r="R53" s="381">
        <f t="shared" si="9"/>
        <v>0</v>
      </c>
      <c r="S53" s="382"/>
      <c r="T53" s="365"/>
      <c r="U53" s="366"/>
      <c r="V53" s="366"/>
      <c r="W53" s="366"/>
      <c r="X53" s="366"/>
      <c r="Y53" s="365"/>
      <c r="Z53" s="365"/>
      <c r="AA53" s="365"/>
      <c r="AB53" s="365"/>
      <c r="AC53" s="365"/>
      <c r="AD53" s="365"/>
      <c r="AE53" s="365"/>
      <c r="AF53" s="365"/>
      <c r="AG53" s="365"/>
      <c r="AH53" s="365"/>
    </row>
    <row r="54" spans="1:34" s="384" customFormat="1">
      <c r="A54" s="385" t="s">
        <v>888</v>
      </c>
      <c r="B54" s="120" t="s">
        <v>839</v>
      </c>
      <c r="C54" s="42"/>
      <c r="D54" s="42"/>
      <c r="E54" s="42"/>
      <c r="F54" s="386"/>
      <c r="G54" s="386"/>
      <c r="H54" s="386"/>
      <c r="I54" s="386"/>
      <c r="J54" s="386"/>
      <c r="K54" s="386"/>
      <c r="L54" s="386"/>
      <c r="M54" s="386"/>
      <c r="N54" s="386"/>
      <c r="O54" s="382"/>
      <c r="P54" s="381">
        <f t="shared" si="12"/>
        <v>0</v>
      </c>
      <c r="Q54" s="381">
        <f t="shared" si="8"/>
        <v>0</v>
      </c>
      <c r="R54" s="381">
        <f t="shared" si="9"/>
        <v>0</v>
      </c>
      <c r="S54" s="382"/>
      <c r="T54" s="365"/>
      <c r="U54" s="366"/>
      <c r="V54" s="366"/>
      <c r="W54" s="366"/>
      <c r="X54" s="366"/>
      <c r="Y54" s="365"/>
      <c r="Z54" s="365"/>
      <c r="AA54" s="365"/>
      <c r="AB54" s="365"/>
      <c r="AC54" s="365"/>
      <c r="AD54" s="365"/>
      <c r="AE54" s="365"/>
      <c r="AF54" s="365"/>
      <c r="AG54" s="365"/>
      <c r="AH54" s="365"/>
    </row>
    <row r="55" spans="1:34" s="384" customFormat="1">
      <c r="A55" s="361">
        <v>15</v>
      </c>
      <c r="B55" s="413" t="s">
        <v>840</v>
      </c>
      <c r="C55" s="10"/>
      <c r="D55" s="10"/>
      <c r="E55" s="10"/>
      <c r="F55" s="386"/>
      <c r="G55" s="386"/>
      <c r="H55" s="386"/>
      <c r="I55" s="386"/>
      <c r="J55" s="386"/>
      <c r="K55" s="386"/>
      <c r="L55" s="386"/>
      <c r="M55" s="386"/>
      <c r="N55" s="386"/>
      <c r="O55" s="382"/>
      <c r="P55" s="381">
        <f t="shared" si="12"/>
        <v>0</v>
      </c>
      <c r="Q55" s="381">
        <f t="shared" si="8"/>
        <v>0</v>
      </c>
      <c r="R55" s="381">
        <f t="shared" si="9"/>
        <v>0</v>
      </c>
      <c r="S55" s="382"/>
      <c r="T55" s="365"/>
      <c r="U55" s="366"/>
      <c r="V55" s="366"/>
      <c r="W55" s="366"/>
      <c r="X55" s="366"/>
      <c r="Y55" s="365"/>
      <c r="Z55" s="365"/>
      <c r="AA55" s="365"/>
      <c r="AB55" s="365"/>
      <c r="AC55" s="365"/>
      <c r="AD55" s="365"/>
      <c r="AE55" s="365"/>
      <c r="AF55" s="365"/>
      <c r="AG55" s="365"/>
      <c r="AH55" s="365"/>
    </row>
    <row r="56" spans="1:34" s="404" customFormat="1">
      <c r="A56" s="401">
        <v>16</v>
      </c>
      <c r="B56" s="413" t="s">
        <v>841</v>
      </c>
      <c r="C56" s="413"/>
      <c r="D56" s="413"/>
      <c r="E56" s="413"/>
      <c r="F56" s="414">
        <f>SUM(F57:F60)</f>
        <v>0</v>
      </c>
      <c r="G56" s="414">
        <f t="shared" ref="G56:N56" si="17">SUM(G57:G60)</f>
        <v>0</v>
      </c>
      <c r="H56" s="414">
        <f t="shared" si="17"/>
        <v>0</v>
      </c>
      <c r="I56" s="414">
        <f t="shared" si="17"/>
        <v>0</v>
      </c>
      <c r="J56" s="414">
        <f t="shared" si="17"/>
        <v>0</v>
      </c>
      <c r="K56" s="414">
        <f t="shared" si="17"/>
        <v>0</v>
      </c>
      <c r="L56" s="414">
        <f t="shared" si="17"/>
        <v>0</v>
      </c>
      <c r="M56" s="414">
        <f t="shared" si="17"/>
        <v>0</v>
      </c>
      <c r="N56" s="414">
        <f t="shared" si="17"/>
        <v>0</v>
      </c>
      <c r="O56" s="382"/>
      <c r="P56" s="381">
        <f t="shared" ref="P56:P66" si="18">SUM(G56:J56)</f>
        <v>0</v>
      </c>
      <c r="Q56" s="381">
        <f t="shared" si="8"/>
        <v>0</v>
      </c>
      <c r="R56" s="381">
        <f t="shared" si="9"/>
        <v>0</v>
      </c>
      <c r="S56" s="382"/>
      <c r="T56" s="403"/>
      <c r="U56" s="388"/>
      <c r="V56" s="388"/>
      <c r="W56" s="388"/>
      <c r="X56" s="388"/>
      <c r="Y56" s="403"/>
      <c r="Z56" s="403"/>
      <c r="AA56" s="403"/>
      <c r="AB56" s="403"/>
      <c r="AC56" s="403"/>
      <c r="AD56" s="403"/>
      <c r="AE56" s="403"/>
      <c r="AF56" s="403"/>
      <c r="AG56" s="403"/>
      <c r="AH56" s="403"/>
    </row>
    <row r="57" spans="1:34" s="384" customFormat="1">
      <c r="A57" s="385" t="s">
        <v>889</v>
      </c>
      <c r="B57" s="34" t="s">
        <v>890</v>
      </c>
      <c r="C57" s="42"/>
      <c r="D57" s="42"/>
      <c r="E57" s="42"/>
      <c r="F57" s="386"/>
      <c r="G57" s="386"/>
      <c r="H57" s="386"/>
      <c r="I57" s="386"/>
      <c r="J57" s="386"/>
      <c r="K57" s="386"/>
      <c r="L57" s="386"/>
      <c r="M57" s="386"/>
      <c r="N57" s="386"/>
      <c r="O57" s="382"/>
      <c r="P57" s="381">
        <f t="shared" si="18"/>
        <v>0</v>
      </c>
      <c r="Q57" s="381">
        <f t="shared" si="8"/>
        <v>0</v>
      </c>
      <c r="R57" s="381">
        <f t="shared" si="9"/>
        <v>0</v>
      </c>
      <c r="S57" s="382"/>
      <c r="T57" s="365"/>
      <c r="U57" s="366"/>
      <c r="V57" s="366"/>
      <c r="W57" s="366"/>
      <c r="X57" s="366"/>
      <c r="Y57" s="365"/>
      <c r="Z57" s="365"/>
      <c r="AA57" s="365"/>
      <c r="AB57" s="365"/>
      <c r="AC57" s="365"/>
      <c r="AD57" s="365"/>
      <c r="AE57" s="365"/>
      <c r="AF57" s="365"/>
      <c r="AG57" s="365"/>
      <c r="AH57" s="365"/>
    </row>
    <row r="58" spans="1:34" s="384" customFormat="1">
      <c r="A58" s="385" t="s">
        <v>891</v>
      </c>
      <c r="B58" s="34" t="s">
        <v>892</v>
      </c>
      <c r="C58" s="42"/>
      <c r="D58" s="42"/>
      <c r="E58" s="42"/>
      <c r="F58" s="386"/>
      <c r="G58" s="386"/>
      <c r="H58" s="386"/>
      <c r="I58" s="386"/>
      <c r="J58" s="386"/>
      <c r="K58" s="386"/>
      <c r="L58" s="386"/>
      <c r="M58" s="386"/>
      <c r="N58" s="386"/>
      <c r="O58" s="382"/>
      <c r="P58" s="381">
        <f t="shared" si="18"/>
        <v>0</v>
      </c>
      <c r="Q58" s="381">
        <f t="shared" si="8"/>
        <v>0</v>
      </c>
      <c r="R58" s="381">
        <f t="shared" si="9"/>
        <v>0</v>
      </c>
      <c r="S58" s="382"/>
      <c r="T58" s="365"/>
      <c r="U58" s="366"/>
      <c r="V58" s="366"/>
      <c r="W58" s="366"/>
      <c r="X58" s="366"/>
      <c r="Y58" s="365"/>
      <c r="Z58" s="365"/>
      <c r="AA58" s="365"/>
      <c r="AB58" s="365"/>
      <c r="AC58" s="365"/>
      <c r="AD58" s="365"/>
      <c r="AE58" s="365"/>
      <c r="AF58" s="365"/>
      <c r="AG58" s="365"/>
      <c r="AH58" s="365"/>
    </row>
    <row r="59" spans="1:34" s="384" customFormat="1">
      <c r="A59" s="385" t="s">
        <v>893</v>
      </c>
      <c r="B59" s="34" t="s">
        <v>894</v>
      </c>
      <c r="C59" s="42"/>
      <c r="D59" s="42"/>
      <c r="E59" s="42"/>
      <c r="F59" s="386"/>
      <c r="G59" s="386"/>
      <c r="H59" s="386"/>
      <c r="I59" s="386"/>
      <c r="J59" s="386"/>
      <c r="K59" s="386"/>
      <c r="L59" s="386"/>
      <c r="M59" s="386"/>
      <c r="N59" s="386"/>
      <c r="O59" s="382"/>
      <c r="P59" s="381">
        <f t="shared" si="18"/>
        <v>0</v>
      </c>
      <c r="Q59" s="381">
        <f t="shared" si="8"/>
        <v>0</v>
      </c>
      <c r="R59" s="381">
        <f t="shared" si="9"/>
        <v>0</v>
      </c>
      <c r="S59" s="382"/>
      <c r="T59" s="365"/>
      <c r="U59" s="366"/>
      <c r="V59" s="366"/>
      <c r="W59" s="366"/>
      <c r="X59" s="366"/>
      <c r="Y59" s="365"/>
      <c r="Z59" s="365"/>
      <c r="AA59" s="365"/>
      <c r="AB59" s="365"/>
      <c r="AC59" s="365"/>
      <c r="AD59" s="365"/>
      <c r="AE59" s="365"/>
      <c r="AF59" s="365"/>
      <c r="AG59" s="365"/>
      <c r="AH59" s="365"/>
    </row>
    <row r="60" spans="1:34" s="384" customFormat="1">
      <c r="A60" s="385" t="s">
        <v>895</v>
      </c>
      <c r="B60" s="34" t="s">
        <v>896</v>
      </c>
      <c r="C60" s="42"/>
      <c r="D60" s="42"/>
      <c r="E60" s="42"/>
      <c r="F60" s="386"/>
      <c r="G60" s="386"/>
      <c r="H60" s="386"/>
      <c r="I60" s="386"/>
      <c r="J60" s="386"/>
      <c r="K60" s="386"/>
      <c r="L60" s="386"/>
      <c r="M60" s="386"/>
      <c r="N60" s="386"/>
      <c r="O60" s="382"/>
      <c r="P60" s="381">
        <f t="shared" si="18"/>
        <v>0</v>
      </c>
      <c r="Q60" s="381">
        <f t="shared" si="8"/>
        <v>0</v>
      </c>
      <c r="R60" s="381">
        <f t="shared" si="9"/>
        <v>0</v>
      </c>
      <c r="S60" s="382"/>
      <c r="T60" s="365"/>
      <c r="U60" s="366"/>
      <c r="V60" s="366"/>
      <c r="W60" s="366"/>
      <c r="X60" s="366"/>
      <c r="Y60" s="365"/>
      <c r="Z60" s="365"/>
      <c r="AA60" s="365"/>
      <c r="AB60" s="365"/>
      <c r="AC60" s="365"/>
      <c r="AD60" s="365"/>
      <c r="AE60" s="365"/>
      <c r="AF60" s="365"/>
      <c r="AG60" s="365"/>
      <c r="AH60" s="365"/>
    </row>
    <row r="61" spans="1:34" s="384" customFormat="1">
      <c r="A61" s="361">
        <v>17</v>
      </c>
      <c r="B61" s="413" t="s">
        <v>842</v>
      </c>
      <c r="C61" s="42"/>
      <c r="D61" s="42"/>
      <c r="E61" s="42"/>
      <c r="F61" s="414">
        <f t="shared" ref="F61:N61" si="19">SUM(F62:F64)</f>
        <v>0</v>
      </c>
      <c r="G61" s="414">
        <f t="shared" si="19"/>
        <v>0</v>
      </c>
      <c r="H61" s="414">
        <f t="shared" si="19"/>
        <v>0</v>
      </c>
      <c r="I61" s="414">
        <f t="shared" si="19"/>
        <v>0</v>
      </c>
      <c r="J61" s="414">
        <f t="shared" si="19"/>
        <v>0</v>
      </c>
      <c r="K61" s="414">
        <f t="shared" si="19"/>
        <v>0</v>
      </c>
      <c r="L61" s="414">
        <f t="shared" si="19"/>
        <v>0</v>
      </c>
      <c r="M61" s="414">
        <f t="shared" si="19"/>
        <v>0</v>
      </c>
      <c r="N61" s="414">
        <f t="shared" si="19"/>
        <v>0</v>
      </c>
      <c r="O61" s="382"/>
      <c r="P61" s="381">
        <f t="shared" si="18"/>
        <v>0</v>
      </c>
      <c r="Q61" s="381">
        <f t="shared" si="8"/>
        <v>0</v>
      </c>
      <c r="R61" s="381">
        <f t="shared" si="9"/>
        <v>0</v>
      </c>
      <c r="S61" s="382"/>
      <c r="T61" s="365"/>
      <c r="U61" s="366"/>
      <c r="V61" s="366"/>
      <c r="W61" s="366"/>
      <c r="X61" s="366"/>
      <c r="Y61" s="365"/>
      <c r="Z61" s="365"/>
      <c r="AA61" s="365"/>
      <c r="AB61" s="365"/>
      <c r="AC61" s="365"/>
      <c r="AD61" s="365"/>
      <c r="AE61" s="365"/>
      <c r="AF61" s="365"/>
      <c r="AG61" s="365"/>
      <c r="AH61" s="365"/>
    </row>
    <row r="62" spans="1:34" s="384" customFormat="1">
      <c r="A62" s="385" t="s">
        <v>897</v>
      </c>
      <c r="B62" s="34" t="s">
        <v>898</v>
      </c>
      <c r="C62" s="42"/>
      <c r="D62" s="42"/>
      <c r="E62" s="42"/>
      <c r="F62" s="386"/>
      <c r="G62" s="386"/>
      <c r="H62" s="386"/>
      <c r="I62" s="386"/>
      <c r="J62" s="386"/>
      <c r="K62" s="386"/>
      <c r="L62" s="386"/>
      <c r="M62" s="386"/>
      <c r="N62" s="386"/>
      <c r="O62" s="382"/>
      <c r="P62" s="381">
        <f t="shared" si="18"/>
        <v>0</v>
      </c>
      <c r="Q62" s="381">
        <f t="shared" si="8"/>
        <v>0</v>
      </c>
      <c r="R62" s="381">
        <f t="shared" si="9"/>
        <v>0</v>
      </c>
      <c r="S62" s="382"/>
      <c r="T62" s="365"/>
      <c r="U62" s="366"/>
      <c r="V62" s="366"/>
      <c r="W62" s="366"/>
      <c r="X62" s="366"/>
      <c r="Y62" s="365"/>
      <c r="Z62" s="365"/>
      <c r="AA62" s="365"/>
      <c r="AB62" s="365"/>
      <c r="AC62" s="365"/>
      <c r="AD62" s="365"/>
      <c r="AE62" s="365"/>
      <c r="AF62" s="365"/>
      <c r="AG62" s="365"/>
      <c r="AH62" s="365"/>
    </row>
    <row r="63" spans="1:34" s="384" customFormat="1">
      <c r="A63" s="385" t="s">
        <v>899</v>
      </c>
      <c r="B63" s="34" t="s">
        <v>900</v>
      </c>
      <c r="C63" s="42"/>
      <c r="D63" s="42"/>
      <c r="E63" s="42"/>
      <c r="F63" s="386"/>
      <c r="G63" s="386"/>
      <c r="H63" s="386"/>
      <c r="I63" s="386"/>
      <c r="J63" s="386"/>
      <c r="K63" s="386"/>
      <c r="L63" s="386"/>
      <c r="M63" s="386"/>
      <c r="N63" s="386"/>
      <c r="O63" s="382"/>
      <c r="P63" s="381">
        <f t="shared" si="18"/>
        <v>0</v>
      </c>
      <c r="Q63" s="381">
        <f t="shared" si="8"/>
        <v>0</v>
      </c>
      <c r="R63" s="381">
        <f t="shared" si="9"/>
        <v>0</v>
      </c>
      <c r="S63" s="382"/>
      <c r="T63" s="365"/>
      <c r="U63" s="366"/>
      <c r="V63" s="366"/>
      <c r="W63" s="366"/>
      <c r="X63" s="366"/>
      <c r="Y63" s="365"/>
      <c r="Z63" s="365"/>
      <c r="AA63" s="365"/>
      <c r="AB63" s="365"/>
      <c r="AC63" s="365"/>
      <c r="AD63" s="365"/>
      <c r="AE63" s="365"/>
      <c r="AF63" s="365"/>
      <c r="AG63" s="365"/>
      <c r="AH63" s="365"/>
    </row>
    <row r="64" spans="1:34" s="384" customFormat="1">
      <c r="A64" s="385" t="s">
        <v>901</v>
      </c>
      <c r="B64" s="34" t="s">
        <v>429</v>
      </c>
      <c r="C64" s="42"/>
      <c r="D64" s="42"/>
      <c r="E64" s="42"/>
      <c r="F64" s="386"/>
      <c r="G64" s="386"/>
      <c r="H64" s="386"/>
      <c r="I64" s="386"/>
      <c r="J64" s="386"/>
      <c r="K64" s="386"/>
      <c r="L64" s="386"/>
      <c r="M64" s="386"/>
      <c r="N64" s="386"/>
      <c r="O64" s="382"/>
      <c r="P64" s="381">
        <f t="shared" si="18"/>
        <v>0</v>
      </c>
      <c r="Q64" s="381">
        <f t="shared" si="8"/>
        <v>0</v>
      </c>
      <c r="R64" s="381">
        <f t="shared" si="9"/>
        <v>0</v>
      </c>
      <c r="S64" s="382"/>
      <c r="T64" s="365"/>
      <c r="U64" s="366"/>
      <c r="V64" s="366"/>
      <c r="W64" s="366"/>
      <c r="X64" s="366"/>
      <c r="Y64" s="365"/>
      <c r="Z64" s="365"/>
      <c r="AA64" s="365"/>
      <c r="AB64" s="365"/>
      <c r="AC64" s="365"/>
      <c r="AD64" s="365"/>
      <c r="AE64" s="365"/>
      <c r="AF64" s="365"/>
      <c r="AG64" s="365"/>
      <c r="AH64" s="365"/>
    </row>
    <row r="65" spans="1:34">
      <c r="A65" s="361">
        <v>18</v>
      </c>
      <c r="B65" s="415" t="s">
        <v>843</v>
      </c>
      <c r="C65" s="416"/>
      <c r="D65" s="416"/>
      <c r="E65" s="416"/>
      <c r="F65" s="414">
        <f t="shared" ref="F65:N65" si="20">SUM(F66,F69,F73,F76)</f>
        <v>0</v>
      </c>
      <c r="G65" s="414">
        <f t="shared" si="20"/>
        <v>0</v>
      </c>
      <c r="H65" s="414">
        <f t="shared" si="20"/>
        <v>0</v>
      </c>
      <c r="I65" s="414">
        <f t="shared" si="20"/>
        <v>0</v>
      </c>
      <c r="J65" s="414">
        <f t="shared" si="20"/>
        <v>0</v>
      </c>
      <c r="K65" s="414">
        <f t="shared" si="20"/>
        <v>0</v>
      </c>
      <c r="L65" s="414">
        <f t="shared" si="20"/>
        <v>0</v>
      </c>
      <c r="M65" s="414">
        <f t="shared" si="20"/>
        <v>0</v>
      </c>
      <c r="N65" s="414">
        <f t="shared" si="20"/>
        <v>0</v>
      </c>
      <c r="O65" s="382"/>
      <c r="P65" s="381">
        <f t="shared" si="18"/>
        <v>0</v>
      </c>
      <c r="Q65" s="381">
        <f t="shared" si="8"/>
        <v>0</v>
      </c>
      <c r="R65" s="381">
        <f t="shared" si="9"/>
        <v>0</v>
      </c>
      <c r="S65" s="382"/>
    </row>
    <row r="66" spans="1:34" s="384" customFormat="1">
      <c r="A66" s="385" t="s">
        <v>902</v>
      </c>
      <c r="B66" s="34" t="s">
        <v>903</v>
      </c>
      <c r="C66" s="42"/>
      <c r="D66" s="42"/>
      <c r="E66" s="42"/>
      <c r="F66" s="414">
        <f>SUM(F67:F68)</f>
        <v>0</v>
      </c>
      <c r="G66" s="414">
        <f t="shared" ref="G66:N66" si="21">SUM(G67:G68)</f>
        <v>0</v>
      </c>
      <c r="H66" s="414">
        <f t="shared" si="21"/>
        <v>0</v>
      </c>
      <c r="I66" s="414">
        <f t="shared" si="21"/>
        <v>0</v>
      </c>
      <c r="J66" s="414">
        <f t="shared" si="21"/>
        <v>0</v>
      </c>
      <c r="K66" s="414">
        <f t="shared" si="21"/>
        <v>0</v>
      </c>
      <c r="L66" s="414">
        <f t="shared" si="21"/>
        <v>0</v>
      </c>
      <c r="M66" s="414">
        <f t="shared" si="21"/>
        <v>0</v>
      </c>
      <c r="N66" s="414">
        <f t="shared" si="21"/>
        <v>0</v>
      </c>
      <c r="O66" s="382"/>
      <c r="P66" s="381">
        <f t="shared" si="18"/>
        <v>0</v>
      </c>
      <c r="Q66" s="381">
        <f t="shared" si="8"/>
        <v>0</v>
      </c>
      <c r="R66" s="381">
        <f t="shared" si="9"/>
        <v>0</v>
      </c>
      <c r="S66" s="382"/>
      <c r="T66" s="365"/>
      <c r="U66" s="366"/>
      <c r="V66" s="366"/>
      <c r="W66" s="366"/>
      <c r="X66" s="366"/>
      <c r="Y66" s="365"/>
      <c r="Z66" s="365"/>
      <c r="AA66" s="365"/>
      <c r="AB66" s="365"/>
      <c r="AC66" s="365"/>
      <c r="AD66" s="365"/>
      <c r="AE66" s="365"/>
      <c r="AF66" s="365"/>
      <c r="AG66" s="365"/>
      <c r="AH66" s="365"/>
    </row>
    <row r="67" spans="1:34" s="384" customFormat="1">
      <c r="A67" s="385" t="s">
        <v>904</v>
      </c>
      <c r="B67" s="405" t="s">
        <v>905</v>
      </c>
      <c r="C67" s="42"/>
      <c r="D67" s="42"/>
      <c r="E67" s="42"/>
      <c r="F67" s="386"/>
      <c r="G67" s="386"/>
      <c r="H67" s="386"/>
      <c r="I67" s="386"/>
      <c r="J67" s="386"/>
      <c r="K67" s="386"/>
      <c r="L67" s="386"/>
      <c r="M67" s="386"/>
      <c r="N67" s="386"/>
      <c r="O67" s="382"/>
      <c r="P67" s="381">
        <f t="shared" ref="P67:P92" si="22">SUM(G67:J67)</f>
        <v>0</v>
      </c>
      <c r="Q67" s="381">
        <f t="shared" si="8"/>
        <v>0</v>
      </c>
      <c r="R67" s="381">
        <f t="shared" si="9"/>
        <v>0</v>
      </c>
      <c r="S67" s="382"/>
      <c r="T67" s="365"/>
      <c r="U67" s="366"/>
      <c r="V67" s="366"/>
      <c r="W67" s="366"/>
      <c r="X67" s="366"/>
      <c r="Y67" s="365"/>
      <c r="Z67" s="365"/>
      <c r="AA67" s="365"/>
      <c r="AB67" s="365"/>
      <c r="AC67" s="365"/>
      <c r="AD67" s="365"/>
      <c r="AE67" s="365"/>
      <c r="AF67" s="365"/>
      <c r="AG67" s="365"/>
      <c r="AH67" s="365"/>
    </row>
    <row r="68" spans="1:34" s="384" customFormat="1">
      <c r="A68" s="385" t="s">
        <v>906</v>
      </c>
      <c r="B68" s="405" t="s">
        <v>907</v>
      </c>
      <c r="C68" s="42"/>
      <c r="D68" s="42"/>
      <c r="E68" s="42"/>
      <c r="F68" s="386"/>
      <c r="G68" s="386"/>
      <c r="H68" s="386"/>
      <c r="I68" s="386"/>
      <c r="J68" s="386"/>
      <c r="K68" s="386"/>
      <c r="L68" s="386"/>
      <c r="M68" s="386"/>
      <c r="N68" s="386"/>
      <c r="O68" s="382"/>
      <c r="P68" s="381">
        <f t="shared" si="22"/>
        <v>0</v>
      </c>
      <c r="Q68" s="381">
        <f t="shared" si="8"/>
        <v>0</v>
      </c>
      <c r="R68" s="381">
        <f t="shared" si="9"/>
        <v>0</v>
      </c>
      <c r="S68" s="382"/>
      <c r="T68" s="365"/>
      <c r="U68" s="366"/>
      <c r="V68" s="366"/>
      <c r="W68" s="366"/>
      <c r="X68" s="366"/>
      <c r="Y68" s="365"/>
      <c r="Z68" s="365"/>
      <c r="AA68" s="365"/>
      <c r="AB68" s="365"/>
      <c r="AC68" s="365"/>
      <c r="AD68" s="365"/>
      <c r="AE68" s="365"/>
      <c r="AF68" s="365"/>
      <c r="AG68" s="365"/>
      <c r="AH68" s="365"/>
    </row>
    <row r="69" spans="1:34" s="384" customFormat="1">
      <c r="A69" s="385" t="s">
        <v>908</v>
      </c>
      <c r="B69" s="34" t="s">
        <v>909</v>
      </c>
      <c r="C69" s="42"/>
      <c r="D69" s="42"/>
      <c r="E69" s="42"/>
      <c r="F69" s="414">
        <f t="shared" ref="F69:N69" si="23">SUM(F70:F72)</f>
        <v>0</v>
      </c>
      <c r="G69" s="414">
        <f t="shared" si="23"/>
        <v>0</v>
      </c>
      <c r="H69" s="414">
        <f t="shared" si="23"/>
        <v>0</v>
      </c>
      <c r="I69" s="414">
        <f t="shared" si="23"/>
        <v>0</v>
      </c>
      <c r="J69" s="414">
        <f t="shared" si="23"/>
        <v>0</v>
      </c>
      <c r="K69" s="414">
        <f t="shared" si="23"/>
        <v>0</v>
      </c>
      <c r="L69" s="414">
        <f t="shared" si="23"/>
        <v>0</v>
      </c>
      <c r="M69" s="414">
        <f t="shared" si="23"/>
        <v>0</v>
      </c>
      <c r="N69" s="414">
        <f t="shared" si="23"/>
        <v>0</v>
      </c>
      <c r="O69" s="382"/>
      <c r="P69" s="381">
        <f t="shared" si="22"/>
        <v>0</v>
      </c>
      <c r="Q69" s="381">
        <f t="shared" si="8"/>
        <v>0</v>
      </c>
      <c r="R69" s="381">
        <f t="shared" si="9"/>
        <v>0</v>
      </c>
      <c r="S69" s="382"/>
      <c r="T69" s="365"/>
      <c r="U69" s="366"/>
      <c r="V69" s="366"/>
      <c r="W69" s="366"/>
      <c r="X69" s="366"/>
      <c r="Y69" s="365"/>
      <c r="Z69" s="365"/>
      <c r="AA69" s="365"/>
      <c r="AB69" s="365"/>
      <c r="AC69" s="365"/>
      <c r="AD69" s="365"/>
      <c r="AE69" s="365"/>
      <c r="AF69" s="365"/>
      <c r="AG69" s="365"/>
      <c r="AH69" s="365"/>
    </row>
    <row r="70" spans="1:34" s="384" customFormat="1">
      <c r="A70" s="385" t="s">
        <v>910</v>
      </c>
      <c r="B70" s="405" t="s">
        <v>787</v>
      </c>
      <c r="C70" s="42"/>
      <c r="D70" s="42"/>
      <c r="E70" s="42"/>
      <c r="F70" s="386"/>
      <c r="G70" s="386"/>
      <c r="H70" s="386"/>
      <c r="I70" s="386"/>
      <c r="J70" s="386"/>
      <c r="K70" s="386"/>
      <c r="L70" s="386"/>
      <c r="M70" s="386"/>
      <c r="N70" s="386"/>
      <c r="O70" s="382"/>
      <c r="P70" s="381">
        <f t="shared" si="22"/>
        <v>0</v>
      </c>
      <c r="Q70" s="381">
        <f t="shared" si="8"/>
        <v>0</v>
      </c>
      <c r="R70" s="381">
        <f t="shared" si="9"/>
        <v>0</v>
      </c>
      <c r="S70" s="382"/>
      <c r="T70" s="365"/>
      <c r="U70" s="366"/>
      <c r="V70" s="366"/>
      <c r="W70" s="366"/>
      <c r="X70" s="366"/>
      <c r="Y70" s="365"/>
      <c r="Z70" s="365"/>
      <c r="AA70" s="365"/>
      <c r="AB70" s="365"/>
      <c r="AC70" s="365"/>
      <c r="AD70" s="365"/>
      <c r="AE70" s="365"/>
      <c r="AF70" s="365"/>
      <c r="AG70" s="365"/>
      <c r="AH70" s="365"/>
    </row>
    <row r="71" spans="1:34" s="384" customFormat="1">
      <c r="A71" s="385" t="s">
        <v>911</v>
      </c>
      <c r="B71" s="405" t="s">
        <v>912</v>
      </c>
      <c r="C71" s="42"/>
      <c r="D71" s="42"/>
      <c r="E71" s="42"/>
      <c r="F71" s="386"/>
      <c r="G71" s="386"/>
      <c r="H71" s="386"/>
      <c r="I71" s="386"/>
      <c r="J71" s="386"/>
      <c r="K71" s="386"/>
      <c r="L71" s="386"/>
      <c r="M71" s="386"/>
      <c r="N71" s="386"/>
      <c r="O71" s="382"/>
      <c r="P71" s="381">
        <f t="shared" si="22"/>
        <v>0</v>
      </c>
      <c r="Q71" s="381">
        <f t="shared" si="8"/>
        <v>0</v>
      </c>
      <c r="R71" s="381">
        <f t="shared" si="9"/>
        <v>0</v>
      </c>
      <c r="S71" s="382"/>
      <c r="T71" s="365"/>
      <c r="U71" s="366"/>
      <c r="V71" s="366"/>
      <c r="W71" s="366"/>
      <c r="X71" s="366"/>
      <c r="Y71" s="365"/>
      <c r="Z71" s="365"/>
      <c r="AA71" s="365"/>
      <c r="AB71" s="365"/>
      <c r="AC71" s="365"/>
      <c r="AD71" s="365"/>
      <c r="AE71" s="365"/>
      <c r="AF71" s="365"/>
      <c r="AG71" s="365"/>
      <c r="AH71" s="365"/>
    </row>
    <row r="72" spans="1:34" s="384" customFormat="1">
      <c r="A72" s="385" t="s">
        <v>913</v>
      </c>
      <c r="B72" s="405" t="s">
        <v>429</v>
      </c>
      <c r="C72" s="42"/>
      <c r="D72" s="42"/>
      <c r="E72" s="42"/>
      <c r="F72" s="386"/>
      <c r="G72" s="386"/>
      <c r="H72" s="386"/>
      <c r="I72" s="386"/>
      <c r="J72" s="386"/>
      <c r="K72" s="386"/>
      <c r="L72" s="386"/>
      <c r="M72" s="386"/>
      <c r="N72" s="386"/>
      <c r="O72" s="382"/>
      <c r="P72" s="381">
        <f t="shared" si="22"/>
        <v>0</v>
      </c>
      <c r="Q72" s="381">
        <f t="shared" si="8"/>
        <v>0</v>
      </c>
      <c r="R72" s="381">
        <f t="shared" si="9"/>
        <v>0</v>
      </c>
      <c r="S72" s="382"/>
      <c r="T72" s="365"/>
      <c r="U72" s="366"/>
      <c r="V72" s="366"/>
      <c r="W72" s="366"/>
      <c r="X72" s="366"/>
      <c r="Y72" s="365"/>
      <c r="Z72" s="365"/>
      <c r="AA72" s="365"/>
      <c r="AB72" s="365"/>
      <c r="AC72" s="365"/>
      <c r="AD72" s="365"/>
      <c r="AE72" s="365"/>
      <c r="AF72" s="365"/>
      <c r="AG72" s="365"/>
      <c r="AH72" s="365"/>
    </row>
    <row r="73" spans="1:34" s="384" customFormat="1">
      <c r="A73" s="385" t="s">
        <v>914</v>
      </c>
      <c r="B73" s="34" t="s">
        <v>788</v>
      </c>
      <c r="C73" s="42"/>
      <c r="D73" s="42"/>
      <c r="E73" s="42"/>
      <c r="F73" s="414">
        <f>SUM(F74:F75)</f>
        <v>0</v>
      </c>
      <c r="G73" s="414">
        <f t="shared" ref="G73:N73" si="24">SUM(G74:G75)</f>
        <v>0</v>
      </c>
      <c r="H73" s="414">
        <f t="shared" si="24"/>
        <v>0</v>
      </c>
      <c r="I73" s="414">
        <f t="shared" si="24"/>
        <v>0</v>
      </c>
      <c r="J73" s="414">
        <f t="shared" si="24"/>
        <v>0</v>
      </c>
      <c r="K73" s="414">
        <f t="shared" si="24"/>
        <v>0</v>
      </c>
      <c r="L73" s="414">
        <f t="shared" si="24"/>
        <v>0</v>
      </c>
      <c r="M73" s="414">
        <f t="shared" si="24"/>
        <v>0</v>
      </c>
      <c r="N73" s="414">
        <f t="shared" si="24"/>
        <v>0</v>
      </c>
      <c r="O73" s="382"/>
      <c r="P73" s="381">
        <f t="shared" si="22"/>
        <v>0</v>
      </c>
      <c r="Q73" s="381">
        <f t="shared" si="8"/>
        <v>0</v>
      </c>
      <c r="R73" s="381">
        <f t="shared" si="9"/>
        <v>0</v>
      </c>
      <c r="S73" s="382"/>
      <c r="T73" s="365"/>
      <c r="U73" s="366"/>
      <c r="V73" s="366"/>
      <c r="W73" s="366"/>
      <c r="X73" s="366"/>
      <c r="Y73" s="365"/>
      <c r="Z73" s="365"/>
      <c r="AA73" s="365"/>
      <c r="AB73" s="365"/>
      <c r="AC73" s="365"/>
      <c r="AD73" s="365"/>
      <c r="AE73" s="365"/>
      <c r="AF73" s="365"/>
      <c r="AG73" s="365"/>
      <c r="AH73" s="365"/>
    </row>
    <row r="74" spans="1:34" s="384" customFormat="1">
      <c r="A74" s="385" t="s">
        <v>915</v>
      </c>
      <c r="B74" s="405" t="s">
        <v>905</v>
      </c>
      <c r="C74" s="42"/>
      <c r="D74" s="42"/>
      <c r="E74" s="42"/>
      <c r="F74" s="386"/>
      <c r="G74" s="386"/>
      <c r="H74" s="386"/>
      <c r="I74" s="386"/>
      <c r="J74" s="386"/>
      <c r="K74" s="386"/>
      <c r="L74" s="386"/>
      <c r="M74" s="386"/>
      <c r="N74" s="386"/>
      <c r="O74" s="382"/>
      <c r="P74" s="381">
        <f t="shared" si="22"/>
        <v>0</v>
      </c>
      <c r="Q74" s="381">
        <f t="shared" si="8"/>
        <v>0</v>
      </c>
      <c r="R74" s="381">
        <f t="shared" si="9"/>
        <v>0</v>
      </c>
      <c r="S74" s="382"/>
      <c r="T74" s="365"/>
      <c r="U74" s="366"/>
      <c r="V74" s="366"/>
      <c r="W74" s="366"/>
      <c r="X74" s="366"/>
      <c r="Y74" s="365"/>
      <c r="Z74" s="365"/>
      <c r="AA74" s="365"/>
      <c r="AB74" s="365"/>
      <c r="AC74" s="365"/>
      <c r="AD74" s="365"/>
      <c r="AE74" s="365"/>
      <c r="AF74" s="365"/>
      <c r="AG74" s="365"/>
      <c r="AH74" s="365"/>
    </row>
    <row r="75" spans="1:34" s="384" customFormat="1">
      <c r="A75" s="385" t="s">
        <v>916</v>
      </c>
      <c r="B75" s="405" t="s">
        <v>429</v>
      </c>
      <c r="C75" s="42"/>
      <c r="D75" s="42"/>
      <c r="E75" s="42"/>
      <c r="F75" s="386"/>
      <c r="G75" s="386"/>
      <c r="H75" s="386"/>
      <c r="I75" s="386"/>
      <c r="J75" s="386"/>
      <c r="K75" s="386"/>
      <c r="L75" s="386"/>
      <c r="M75" s="386"/>
      <c r="N75" s="386"/>
      <c r="O75" s="382"/>
      <c r="P75" s="381">
        <f t="shared" si="22"/>
        <v>0</v>
      </c>
      <c r="Q75" s="381">
        <f t="shared" si="8"/>
        <v>0</v>
      </c>
      <c r="R75" s="381">
        <f t="shared" si="9"/>
        <v>0</v>
      </c>
      <c r="S75" s="382"/>
      <c r="T75" s="365"/>
      <c r="U75" s="366"/>
      <c r="V75" s="366"/>
      <c r="W75" s="366"/>
      <c r="X75" s="366"/>
      <c r="Y75" s="365"/>
      <c r="Z75" s="365"/>
      <c r="AA75" s="365"/>
      <c r="AB75" s="365"/>
      <c r="AC75" s="365"/>
      <c r="AD75" s="365"/>
      <c r="AE75" s="365"/>
      <c r="AF75" s="365"/>
      <c r="AG75" s="365"/>
      <c r="AH75" s="365"/>
    </row>
    <row r="76" spans="1:34" s="384" customFormat="1">
      <c r="A76" s="385" t="s">
        <v>917</v>
      </c>
      <c r="B76" s="34" t="s">
        <v>845</v>
      </c>
      <c r="C76" s="42"/>
      <c r="D76" s="42"/>
      <c r="E76" s="42"/>
      <c r="F76" s="414">
        <f>SUM(F77:F78)</f>
        <v>0</v>
      </c>
      <c r="G76" s="414">
        <f t="shared" ref="G76:N76" si="25">SUM(G77:G78)</f>
        <v>0</v>
      </c>
      <c r="H76" s="414">
        <f t="shared" si="25"/>
        <v>0</v>
      </c>
      <c r="I76" s="414">
        <f t="shared" si="25"/>
        <v>0</v>
      </c>
      <c r="J76" s="414">
        <f t="shared" si="25"/>
        <v>0</v>
      </c>
      <c r="K76" s="414">
        <f t="shared" si="25"/>
        <v>0</v>
      </c>
      <c r="L76" s="414">
        <f t="shared" si="25"/>
        <v>0</v>
      </c>
      <c r="M76" s="414">
        <f t="shared" si="25"/>
        <v>0</v>
      </c>
      <c r="N76" s="414">
        <f t="shared" si="25"/>
        <v>0</v>
      </c>
      <c r="O76" s="382"/>
      <c r="P76" s="381">
        <f t="shared" si="22"/>
        <v>0</v>
      </c>
      <c r="Q76" s="381">
        <f t="shared" si="8"/>
        <v>0</v>
      </c>
      <c r="R76" s="381">
        <f t="shared" si="9"/>
        <v>0</v>
      </c>
      <c r="S76" s="382"/>
      <c r="T76" s="365"/>
      <c r="U76" s="366"/>
      <c r="V76" s="366"/>
      <c r="W76" s="366"/>
      <c r="X76" s="366"/>
      <c r="Y76" s="365"/>
      <c r="Z76" s="365"/>
      <c r="AA76" s="365"/>
      <c r="AB76" s="365"/>
      <c r="AC76" s="365"/>
      <c r="AD76" s="365"/>
      <c r="AE76" s="365"/>
      <c r="AF76" s="365"/>
      <c r="AG76" s="365"/>
      <c r="AH76" s="365"/>
    </row>
    <row r="77" spans="1:34" s="384" customFormat="1">
      <c r="A77" s="385" t="s">
        <v>918</v>
      </c>
      <c r="B77" s="405" t="s">
        <v>905</v>
      </c>
      <c r="C77" s="42"/>
      <c r="D77" s="42"/>
      <c r="E77" s="42"/>
      <c r="F77" s="386"/>
      <c r="G77" s="386"/>
      <c r="H77" s="386"/>
      <c r="I77" s="386"/>
      <c r="J77" s="386"/>
      <c r="K77" s="386"/>
      <c r="L77" s="386"/>
      <c r="M77" s="386"/>
      <c r="N77" s="386"/>
      <c r="O77" s="382"/>
      <c r="P77" s="381">
        <f t="shared" si="22"/>
        <v>0</v>
      </c>
      <c r="Q77" s="381">
        <f t="shared" si="8"/>
        <v>0</v>
      </c>
      <c r="R77" s="381">
        <f t="shared" si="9"/>
        <v>0</v>
      </c>
      <c r="S77" s="382"/>
      <c r="T77" s="365"/>
      <c r="U77" s="366"/>
      <c r="V77" s="366"/>
      <c r="W77" s="366"/>
      <c r="X77" s="366"/>
      <c r="Y77" s="365"/>
      <c r="Z77" s="365"/>
      <c r="AA77" s="365"/>
      <c r="AB77" s="365"/>
      <c r="AC77" s="365"/>
      <c r="AD77" s="365"/>
      <c r="AE77" s="365"/>
      <c r="AF77" s="365"/>
      <c r="AG77" s="365"/>
      <c r="AH77" s="365"/>
    </row>
    <row r="78" spans="1:34" s="384" customFormat="1">
      <c r="A78" s="385" t="s">
        <v>919</v>
      </c>
      <c r="B78" s="405" t="s">
        <v>429</v>
      </c>
      <c r="C78" s="42"/>
      <c r="D78" s="42"/>
      <c r="E78" s="42"/>
      <c r="F78" s="386"/>
      <c r="G78" s="386"/>
      <c r="H78" s="386"/>
      <c r="I78" s="386"/>
      <c r="J78" s="386"/>
      <c r="K78" s="386"/>
      <c r="L78" s="386"/>
      <c r="M78" s="386"/>
      <c r="N78" s="386"/>
      <c r="O78" s="382"/>
      <c r="P78" s="381">
        <f t="shared" si="22"/>
        <v>0</v>
      </c>
      <c r="Q78" s="381">
        <f t="shared" si="8"/>
        <v>0</v>
      </c>
      <c r="R78" s="381">
        <f t="shared" si="9"/>
        <v>0</v>
      </c>
      <c r="S78" s="382"/>
      <c r="T78" s="365"/>
      <c r="U78" s="366"/>
      <c r="V78" s="366"/>
      <c r="W78" s="366"/>
      <c r="X78" s="366"/>
      <c r="Y78" s="365"/>
      <c r="Z78" s="365"/>
      <c r="AA78" s="365"/>
      <c r="AB78" s="365"/>
      <c r="AC78" s="365"/>
      <c r="AD78" s="365"/>
      <c r="AE78" s="365"/>
      <c r="AF78" s="365"/>
      <c r="AG78" s="365"/>
      <c r="AH78" s="365"/>
    </row>
    <row r="79" spans="1:34" s="404" customFormat="1">
      <c r="A79" s="401">
        <v>19</v>
      </c>
      <c r="B79" s="413" t="s">
        <v>847</v>
      </c>
      <c r="C79" s="413"/>
      <c r="D79" s="413"/>
      <c r="E79" s="413"/>
      <c r="F79" s="414">
        <f>SUM(F80:F81)</f>
        <v>0</v>
      </c>
      <c r="G79" s="414">
        <f t="shared" ref="G79:N79" si="26">SUM(G80:G81)</f>
        <v>0</v>
      </c>
      <c r="H79" s="414">
        <f t="shared" si="26"/>
        <v>0</v>
      </c>
      <c r="I79" s="414">
        <f t="shared" si="26"/>
        <v>0</v>
      </c>
      <c r="J79" s="414">
        <f t="shared" si="26"/>
        <v>0</v>
      </c>
      <c r="K79" s="414">
        <f t="shared" si="26"/>
        <v>0</v>
      </c>
      <c r="L79" s="414">
        <f t="shared" si="26"/>
        <v>0</v>
      </c>
      <c r="M79" s="414">
        <f t="shared" si="26"/>
        <v>0</v>
      </c>
      <c r="N79" s="414">
        <f t="shared" si="26"/>
        <v>0</v>
      </c>
      <c r="O79" s="382"/>
      <c r="P79" s="381">
        <f t="shared" si="22"/>
        <v>0</v>
      </c>
      <c r="Q79" s="381">
        <f t="shared" si="8"/>
        <v>0</v>
      </c>
      <c r="R79" s="381">
        <f t="shared" si="9"/>
        <v>0</v>
      </c>
      <c r="S79" s="382"/>
      <c r="T79" s="403"/>
      <c r="U79" s="388"/>
      <c r="V79" s="388"/>
      <c r="W79" s="388"/>
      <c r="X79" s="388"/>
      <c r="Y79" s="403"/>
      <c r="Z79" s="403"/>
      <c r="AA79" s="403"/>
      <c r="AB79" s="403"/>
      <c r="AC79" s="403"/>
      <c r="AD79" s="403"/>
      <c r="AE79" s="403"/>
      <c r="AF79" s="403"/>
      <c r="AG79" s="403"/>
      <c r="AH79" s="403"/>
    </row>
    <row r="80" spans="1:34" s="384" customFormat="1">
      <c r="A80" s="385" t="s">
        <v>920</v>
      </c>
      <c r="B80" s="34" t="s">
        <v>921</v>
      </c>
      <c r="C80" s="42"/>
      <c r="D80" s="42"/>
      <c r="E80" s="42"/>
      <c r="F80" s="386"/>
      <c r="G80" s="386"/>
      <c r="H80" s="386"/>
      <c r="I80" s="386"/>
      <c r="J80" s="386"/>
      <c r="K80" s="386"/>
      <c r="L80" s="386"/>
      <c r="M80" s="386"/>
      <c r="N80" s="386"/>
      <c r="O80" s="382"/>
      <c r="P80" s="381">
        <f t="shared" si="22"/>
        <v>0</v>
      </c>
      <c r="Q80" s="381">
        <f t="shared" si="8"/>
        <v>0</v>
      </c>
      <c r="R80" s="381">
        <f t="shared" si="9"/>
        <v>0</v>
      </c>
      <c r="S80" s="382"/>
      <c r="T80" s="365"/>
      <c r="U80" s="366"/>
      <c r="V80" s="366"/>
      <c r="W80" s="366"/>
      <c r="X80" s="366"/>
      <c r="Y80" s="365"/>
      <c r="Z80" s="365"/>
      <c r="AA80" s="365"/>
      <c r="AB80" s="365"/>
      <c r="AC80" s="365"/>
      <c r="AD80" s="365"/>
      <c r="AE80" s="365"/>
      <c r="AF80" s="365"/>
      <c r="AG80" s="365"/>
      <c r="AH80" s="365"/>
    </row>
    <row r="81" spans="1:34" s="384" customFormat="1">
      <c r="A81" s="385" t="s">
        <v>922</v>
      </c>
      <c r="B81" s="34" t="s">
        <v>923</v>
      </c>
      <c r="C81" s="42"/>
      <c r="D81" s="42"/>
      <c r="E81" s="42"/>
      <c r="F81" s="386"/>
      <c r="G81" s="386"/>
      <c r="H81" s="386"/>
      <c r="I81" s="386"/>
      <c r="J81" s="386"/>
      <c r="K81" s="386"/>
      <c r="L81" s="386"/>
      <c r="M81" s="386"/>
      <c r="N81" s="386"/>
      <c r="O81" s="382"/>
      <c r="P81" s="381">
        <f t="shared" si="22"/>
        <v>0</v>
      </c>
      <c r="Q81" s="381">
        <f t="shared" si="8"/>
        <v>0</v>
      </c>
      <c r="R81" s="381">
        <f t="shared" si="9"/>
        <v>0</v>
      </c>
      <c r="S81" s="382"/>
      <c r="T81" s="365"/>
      <c r="U81" s="366"/>
      <c r="V81" s="366"/>
      <c r="W81" s="366"/>
      <c r="X81" s="366"/>
      <c r="Y81" s="365"/>
      <c r="Z81" s="365"/>
      <c r="AA81" s="365"/>
      <c r="AB81" s="365"/>
      <c r="AC81" s="365"/>
      <c r="AD81" s="365"/>
      <c r="AE81" s="365"/>
      <c r="AF81" s="365"/>
      <c r="AG81" s="365"/>
      <c r="AH81" s="365"/>
    </row>
    <row r="82" spans="1:34" s="404" customFormat="1">
      <c r="A82" s="401">
        <v>20</v>
      </c>
      <c r="B82" s="413" t="s">
        <v>848</v>
      </c>
      <c r="C82" s="413"/>
      <c r="D82" s="413"/>
      <c r="E82" s="413"/>
      <c r="F82" s="381">
        <f>F83+F86+F87</f>
        <v>0</v>
      </c>
      <c r="G82" s="381">
        <f t="shared" ref="G82:N82" si="27">G83+G86+G87</f>
        <v>0</v>
      </c>
      <c r="H82" s="381">
        <f t="shared" si="27"/>
        <v>0</v>
      </c>
      <c r="I82" s="381">
        <f t="shared" si="27"/>
        <v>0</v>
      </c>
      <c r="J82" s="381">
        <f t="shared" si="27"/>
        <v>0</v>
      </c>
      <c r="K82" s="381">
        <f t="shared" si="27"/>
        <v>0</v>
      </c>
      <c r="L82" s="381">
        <f t="shared" si="27"/>
        <v>0</v>
      </c>
      <c r="M82" s="381">
        <f t="shared" si="27"/>
        <v>0</v>
      </c>
      <c r="N82" s="381">
        <f t="shared" si="27"/>
        <v>0</v>
      </c>
      <c r="O82" s="382"/>
      <c r="P82" s="381">
        <f t="shared" si="22"/>
        <v>0</v>
      </c>
      <c r="Q82" s="381">
        <f t="shared" si="8"/>
        <v>0</v>
      </c>
      <c r="R82" s="381">
        <f t="shared" si="9"/>
        <v>0</v>
      </c>
      <c r="S82" s="382"/>
      <c r="T82" s="403"/>
      <c r="U82" s="388"/>
      <c r="V82" s="388"/>
      <c r="W82" s="388"/>
      <c r="X82" s="388"/>
      <c r="Y82" s="403"/>
      <c r="Z82" s="403"/>
      <c r="AA82" s="403"/>
      <c r="AB82" s="403"/>
      <c r="AC82" s="403"/>
      <c r="AD82" s="403"/>
      <c r="AE82" s="403"/>
      <c r="AF82" s="403"/>
      <c r="AG82" s="403"/>
      <c r="AH82" s="403"/>
    </row>
    <row r="83" spans="1:34" s="384" customFormat="1">
      <c r="A83" s="385" t="s">
        <v>924</v>
      </c>
      <c r="B83" s="34" t="s">
        <v>925</v>
      </c>
      <c r="C83" s="42"/>
      <c r="D83" s="42"/>
      <c r="E83" s="42"/>
      <c r="F83" s="381">
        <f>SUM(F84:F85)</f>
        <v>0</v>
      </c>
      <c r="G83" s="417">
        <f t="shared" ref="G83:N83" si="28">SUM(G84:G85)</f>
        <v>0</v>
      </c>
      <c r="H83" s="417">
        <f t="shared" si="28"/>
        <v>0</v>
      </c>
      <c r="I83" s="417">
        <f t="shared" si="28"/>
        <v>0</v>
      </c>
      <c r="J83" s="417">
        <f t="shared" si="28"/>
        <v>0</v>
      </c>
      <c r="K83" s="417">
        <f t="shared" si="28"/>
        <v>0</v>
      </c>
      <c r="L83" s="417">
        <f t="shared" si="28"/>
        <v>0</v>
      </c>
      <c r="M83" s="417">
        <f t="shared" si="28"/>
        <v>0</v>
      </c>
      <c r="N83" s="417">
        <f t="shared" si="28"/>
        <v>0</v>
      </c>
      <c r="O83" s="382"/>
      <c r="P83" s="381">
        <f t="shared" si="22"/>
        <v>0</v>
      </c>
      <c r="Q83" s="381">
        <f t="shared" si="8"/>
        <v>0</v>
      </c>
      <c r="R83" s="381">
        <f t="shared" si="9"/>
        <v>0</v>
      </c>
      <c r="S83" s="382"/>
      <c r="T83" s="365"/>
      <c r="U83" s="366"/>
      <c r="V83" s="366"/>
      <c r="W83" s="366"/>
      <c r="X83" s="366"/>
      <c r="Y83" s="365"/>
      <c r="Z83" s="365"/>
      <c r="AA83" s="365"/>
      <c r="AB83" s="365"/>
      <c r="AC83" s="365"/>
      <c r="AD83" s="365"/>
      <c r="AE83" s="365"/>
      <c r="AF83" s="365"/>
      <c r="AG83" s="365"/>
      <c r="AH83" s="365"/>
    </row>
    <row r="84" spans="1:34" s="384" customFormat="1">
      <c r="A84" s="385" t="s">
        <v>926</v>
      </c>
      <c r="B84" s="405" t="s">
        <v>927</v>
      </c>
      <c r="C84" s="42"/>
      <c r="D84" s="42"/>
      <c r="E84" s="42"/>
      <c r="F84" s="386"/>
      <c r="G84" s="386"/>
      <c r="H84" s="386"/>
      <c r="I84" s="386"/>
      <c r="J84" s="386"/>
      <c r="K84" s="386"/>
      <c r="L84" s="386"/>
      <c r="M84" s="386"/>
      <c r="N84" s="386"/>
      <c r="O84" s="382"/>
      <c r="P84" s="381">
        <f t="shared" si="22"/>
        <v>0</v>
      </c>
      <c r="Q84" s="381">
        <f t="shared" si="8"/>
        <v>0</v>
      </c>
      <c r="R84" s="381">
        <f t="shared" si="9"/>
        <v>0</v>
      </c>
      <c r="S84" s="382"/>
      <c r="T84" s="365"/>
      <c r="U84" s="366"/>
      <c r="V84" s="366"/>
      <c r="W84" s="366"/>
      <c r="X84" s="366"/>
      <c r="Y84" s="365"/>
      <c r="Z84" s="365"/>
      <c r="AA84" s="365"/>
      <c r="AB84" s="365"/>
      <c r="AC84" s="365"/>
      <c r="AD84" s="365"/>
      <c r="AE84" s="365"/>
      <c r="AF84" s="365"/>
      <c r="AG84" s="365"/>
      <c r="AH84" s="365"/>
    </row>
    <row r="85" spans="1:34" s="384" customFormat="1">
      <c r="A85" s="385" t="s">
        <v>928</v>
      </c>
      <c r="B85" s="405" t="s">
        <v>429</v>
      </c>
      <c r="C85" s="42"/>
      <c r="D85" s="42"/>
      <c r="E85" s="42"/>
      <c r="F85" s="386"/>
      <c r="G85" s="386"/>
      <c r="H85" s="386"/>
      <c r="I85" s="386"/>
      <c r="J85" s="386"/>
      <c r="K85" s="386"/>
      <c r="L85" s="386"/>
      <c r="M85" s="386"/>
      <c r="N85" s="386"/>
      <c r="O85" s="382"/>
      <c r="P85" s="381">
        <f t="shared" si="22"/>
        <v>0</v>
      </c>
      <c r="Q85" s="381">
        <f t="shared" si="8"/>
        <v>0</v>
      </c>
      <c r="R85" s="381">
        <f t="shared" si="9"/>
        <v>0</v>
      </c>
      <c r="S85" s="382"/>
      <c r="T85" s="365"/>
      <c r="U85" s="366"/>
      <c r="V85" s="366"/>
      <c r="W85" s="366"/>
      <c r="X85" s="366"/>
      <c r="Y85" s="365"/>
      <c r="Z85" s="365"/>
      <c r="AA85" s="365"/>
      <c r="AB85" s="365"/>
      <c r="AC85" s="365"/>
      <c r="AD85" s="365"/>
      <c r="AE85" s="365"/>
      <c r="AF85" s="365"/>
      <c r="AG85" s="365"/>
      <c r="AH85" s="365"/>
    </row>
    <row r="86" spans="1:34" s="384" customFormat="1">
      <c r="A86" s="385" t="s">
        <v>929</v>
      </c>
      <c r="B86" s="34" t="s">
        <v>930</v>
      </c>
      <c r="C86" s="42"/>
      <c r="D86" s="42"/>
      <c r="E86" s="42"/>
      <c r="F86" s="387"/>
      <c r="G86" s="387"/>
      <c r="H86" s="387"/>
      <c r="I86" s="387"/>
      <c r="J86" s="387"/>
      <c r="K86" s="387"/>
      <c r="L86" s="387"/>
      <c r="M86" s="387"/>
      <c r="N86" s="387"/>
      <c r="O86" s="382"/>
      <c r="P86" s="381">
        <f t="shared" si="22"/>
        <v>0</v>
      </c>
      <c r="Q86" s="381">
        <f t="shared" si="8"/>
        <v>0</v>
      </c>
      <c r="R86" s="381">
        <f t="shared" si="9"/>
        <v>0</v>
      </c>
      <c r="S86" s="382"/>
      <c r="T86" s="365"/>
      <c r="U86" s="366"/>
      <c r="V86" s="366"/>
      <c r="W86" s="366"/>
      <c r="X86" s="366"/>
      <c r="Y86" s="365"/>
      <c r="Z86" s="365"/>
      <c r="AA86" s="365"/>
      <c r="AB86" s="365"/>
      <c r="AC86" s="365"/>
      <c r="AD86" s="365"/>
      <c r="AE86" s="365"/>
      <c r="AF86" s="365"/>
      <c r="AG86" s="365"/>
      <c r="AH86" s="365"/>
    </row>
    <row r="87" spans="1:34" s="384" customFormat="1">
      <c r="A87" s="385" t="s">
        <v>931</v>
      </c>
      <c r="B87" s="34" t="s">
        <v>429</v>
      </c>
      <c r="C87" s="42"/>
      <c r="D87" s="42"/>
      <c r="E87" s="42"/>
      <c r="F87" s="387"/>
      <c r="G87" s="387"/>
      <c r="H87" s="387"/>
      <c r="I87" s="387"/>
      <c r="J87" s="387"/>
      <c r="K87" s="387"/>
      <c r="L87" s="387"/>
      <c r="M87" s="387"/>
      <c r="N87" s="387"/>
      <c r="O87" s="382"/>
      <c r="P87" s="381">
        <f t="shared" si="22"/>
        <v>0</v>
      </c>
      <c r="Q87" s="381">
        <f t="shared" si="8"/>
        <v>0</v>
      </c>
      <c r="R87" s="381">
        <f t="shared" si="9"/>
        <v>0</v>
      </c>
      <c r="S87" s="382"/>
      <c r="T87" s="365"/>
      <c r="U87" s="366"/>
      <c r="V87" s="366"/>
      <c r="W87" s="366"/>
      <c r="X87" s="366"/>
      <c r="Y87" s="365"/>
      <c r="Z87" s="365"/>
      <c r="AA87" s="365"/>
      <c r="AB87" s="365"/>
      <c r="AC87" s="365"/>
      <c r="AD87" s="365"/>
      <c r="AE87" s="365"/>
      <c r="AF87" s="365"/>
      <c r="AG87" s="365"/>
      <c r="AH87" s="365"/>
    </row>
    <row r="88" spans="1:34" s="384" customFormat="1">
      <c r="A88" s="361">
        <v>21</v>
      </c>
      <c r="B88" s="361" t="s">
        <v>849</v>
      </c>
      <c r="C88" s="10"/>
      <c r="D88" s="10"/>
      <c r="E88" s="10"/>
      <c r="F88" s="387"/>
      <c r="G88" s="387"/>
      <c r="H88" s="387"/>
      <c r="I88" s="387"/>
      <c r="J88" s="387"/>
      <c r="K88" s="387"/>
      <c r="L88" s="387"/>
      <c r="M88" s="387"/>
      <c r="N88" s="387"/>
      <c r="O88" s="382"/>
      <c r="P88" s="381">
        <f t="shared" si="22"/>
        <v>0</v>
      </c>
      <c r="Q88" s="381">
        <f t="shared" si="8"/>
        <v>0</v>
      </c>
      <c r="R88" s="381">
        <f t="shared" si="9"/>
        <v>0</v>
      </c>
      <c r="S88" s="382"/>
      <c r="T88" s="365"/>
      <c r="U88" s="366"/>
      <c r="V88" s="366"/>
      <c r="W88" s="366"/>
      <c r="X88" s="366"/>
      <c r="Y88" s="365"/>
      <c r="Z88" s="365"/>
      <c r="AA88" s="365"/>
      <c r="AB88" s="365"/>
      <c r="AC88" s="365"/>
      <c r="AD88" s="365"/>
      <c r="AE88" s="365"/>
      <c r="AF88" s="365"/>
      <c r="AG88" s="365"/>
      <c r="AH88" s="365"/>
    </row>
    <row r="89" spans="1:34" s="384" customFormat="1">
      <c r="A89" s="361">
        <v>22</v>
      </c>
      <c r="B89" s="361" t="s">
        <v>850</v>
      </c>
      <c r="C89" s="10"/>
      <c r="D89" s="10"/>
      <c r="E89" s="10"/>
      <c r="F89" s="387"/>
      <c r="G89" s="387"/>
      <c r="H89" s="387"/>
      <c r="I89" s="387"/>
      <c r="J89" s="387"/>
      <c r="K89" s="387"/>
      <c r="L89" s="387"/>
      <c r="M89" s="387"/>
      <c r="N89" s="387"/>
      <c r="O89" s="382"/>
      <c r="P89" s="381">
        <f t="shared" si="22"/>
        <v>0</v>
      </c>
      <c r="Q89" s="381">
        <f t="shared" si="8"/>
        <v>0</v>
      </c>
      <c r="R89" s="381">
        <f t="shared" si="9"/>
        <v>0</v>
      </c>
      <c r="S89" s="382"/>
      <c r="T89" s="365"/>
      <c r="U89" s="366"/>
      <c r="V89" s="366"/>
      <c r="W89" s="366"/>
      <c r="X89" s="366"/>
      <c r="Y89" s="365"/>
      <c r="Z89" s="365"/>
      <c r="AA89" s="365"/>
      <c r="AB89" s="365"/>
      <c r="AC89" s="365"/>
      <c r="AD89" s="365"/>
      <c r="AE89" s="365"/>
      <c r="AF89" s="365"/>
      <c r="AG89" s="365"/>
      <c r="AH89" s="365"/>
    </row>
    <row r="90" spans="1:34" s="384" customFormat="1">
      <c r="A90" s="361">
        <v>23</v>
      </c>
      <c r="B90" s="361" t="s">
        <v>851</v>
      </c>
      <c r="C90" s="10"/>
      <c r="D90" s="10"/>
      <c r="E90" s="10"/>
      <c r="F90" s="387"/>
      <c r="G90" s="387"/>
      <c r="H90" s="387"/>
      <c r="I90" s="387"/>
      <c r="J90" s="387"/>
      <c r="K90" s="387"/>
      <c r="L90" s="387"/>
      <c r="M90" s="387"/>
      <c r="N90" s="387"/>
      <c r="O90" s="382"/>
      <c r="P90" s="381">
        <f t="shared" si="22"/>
        <v>0</v>
      </c>
      <c r="Q90" s="381">
        <f t="shared" si="8"/>
        <v>0</v>
      </c>
      <c r="R90" s="381">
        <f t="shared" si="9"/>
        <v>0</v>
      </c>
      <c r="S90" s="382"/>
      <c r="T90" s="365"/>
      <c r="U90" s="366"/>
      <c r="V90" s="366"/>
      <c r="W90" s="366"/>
      <c r="X90" s="366"/>
      <c r="Y90" s="365"/>
      <c r="Z90" s="365"/>
      <c r="AA90" s="365"/>
      <c r="AB90" s="365"/>
      <c r="AC90" s="365"/>
      <c r="AD90" s="365"/>
      <c r="AE90" s="365"/>
      <c r="AF90" s="365"/>
      <c r="AG90" s="365"/>
      <c r="AH90" s="365"/>
    </row>
    <row r="91" spans="1:34" s="384" customFormat="1">
      <c r="A91" s="361">
        <v>24</v>
      </c>
      <c r="B91" s="361" t="s">
        <v>852</v>
      </c>
      <c r="C91" s="10"/>
      <c r="D91" s="10"/>
      <c r="E91" s="10"/>
      <c r="F91" s="387"/>
      <c r="G91" s="387"/>
      <c r="H91" s="387"/>
      <c r="I91" s="387"/>
      <c r="J91" s="387"/>
      <c r="K91" s="387"/>
      <c r="L91" s="387"/>
      <c r="M91" s="387"/>
      <c r="N91" s="387"/>
      <c r="O91" s="382"/>
      <c r="P91" s="381">
        <f t="shared" si="22"/>
        <v>0</v>
      </c>
      <c r="Q91" s="381">
        <f t="shared" si="8"/>
        <v>0</v>
      </c>
      <c r="R91" s="381">
        <f t="shared" si="9"/>
        <v>0</v>
      </c>
      <c r="S91" s="382"/>
      <c r="T91" s="365"/>
      <c r="U91" s="366"/>
      <c r="V91" s="366"/>
      <c r="W91" s="366"/>
      <c r="X91" s="366"/>
      <c r="Y91" s="365"/>
      <c r="Z91" s="365"/>
      <c r="AA91" s="365"/>
      <c r="AB91" s="365"/>
      <c r="AC91" s="365"/>
      <c r="AD91" s="365"/>
      <c r="AE91" s="365"/>
      <c r="AF91" s="365"/>
      <c r="AG91" s="365"/>
      <c r="AH91" s="365"/>
    </row>
    <row r="92" spans="1:34" s="384" customFormat="1">
      <c r="A92" s="361">
        <v>25</v>
      </c>
      <c r="B92" s="361" t="s">
        <v>853</v>
      </c>
      <c r="C92" s="10"/>
      <c r="D92" s="10"/>
      <c r="E92" s="10"/>
      <c r="F92" s="390"/>
      <c r="G92" s="390"/>
      <c r="H92" s="390"/>
      <c r="I92" s="390"/>
      <c r="J92" s="390"/>
      <c r="K92" s="390"/>
      <c r="L92" s="390"/>
      <c r="M92" s="390"/>
      <c r="N92" s="390"/>
      <c r="O92" s="382"/>
      <c r="P92" s="381">
        <f t="shared" si="22"/>
        <v>0</v>
      </c>
      <c r="Q92" s="381">
        <f t="shared" si="8"/>
        <v>0</v>
      </c>
      <c r="R92" s="381">
        <f t="shared" si="9"/>
        <v>0</v>
      </c>
      <c r="S92" s="382"/>
      <c r="T92" s="365"/>
      <c r="U92" s="366"/>
      <c r="V92" s="366"/>
      <c r="W92" s="366"/>
      <c r="X92" s="366"/>
      <c r="Y92" s="365"/>
      <c r="Z92" s="365"/>
      <c r="AA92" s="365"/>
      <c r="AB92" s="365"/>
      <c r="AC92" s="365"/>
      <c r="AD92" s="365"/>
      <c r="AE92" s="365"/>
      <c r="AF92" s="365"/>
      <c r="AG92" s="365"/>
      <c r="AH92" s="365"/>
    </row>
    <row r="93" spans="1:34">
      <c r="H93" s="365"/>
      <c r="I93" s="365"/>
      <c r="J93" s="365"/>
      <c r="K93" s="365"/>
      <c r="L93" s="365"/>
      <c r="M93" s="365"/>
      <c r="N93" s="365"/>
      <c r="O93" s="365"/>
      <c r="P93" s="365"/>
      <c r="Q93" s="365"/>
      <c r="R93" s="365"/>
      <c r="S93" s="365"/>
    </row>
    <row r="94" spans="1:34">
      <c r="A94" s="392">
        <v>26</v>
      </c>
      <c r="B94" s="393" t="s">
        <v>932</v>
      </c>
      <c r="C94" s="394"/>
      <c r="D94" s="394"/>
      <c r="E94" s="394"/>
      <c r="F94" s="395">
        <f t="shared" ref="F94:N94" si="29">F34+F55+F56+F61+F65+F79+F82+F88+F89+F90+F91+F92</f>
        <v>0</v>
      </c>
      <c r="G94" s="395">
        <f t="shared" si="29"/>
        <v>0</v>
      </c>
      <c r="H94" s="395">
        <f t="shared" si="29"/>
        <v>0</v>
      </c>
      <c r="I94" s="395">
        <f t="shared" si="29"/>
        <v>0</v>
      </c>
      <c r="J94" s="395">
        <f t="shared" si="29"/>
        <v>0</v>
      </c>
      <c r="K94" s="395">
        <f t="shared" si="29"/>
        <v>0</v>
      </c>
      <c r="L94" s="395">
        <f t="shared" si="29"/>
        <v>0</v>
      </c>
      <c r="M94" s="395">
        <f t="shared" si="29"/>
        <v>0</v>
      </c>
      <c r="N94" s="395">
        <f t="shared" si="29"/>
        <v>0</v>
      </c>
      <c r="O94" s="396"/>
      <c r="P94" s="397">
        <f>SUM(G94:J94)</f>
        <v>0</v>
      </c>
      <c r="Q94" s="397">
        <f>SUM(K94:N94)</f>
        <v>0</v>
      </c>
      <c r="R94" s="397">
        <f t="shared" si="9"/>
        <v>0</v>
      </c>
      <c r="S94" s="396"/>
    </row>
    <row r="95" spans="1:34">
      <c r="A95" s="358"/>
      <c r="B95" s="398"/>
      <c r="C95" s="66"/>
      <c r="D95" s="66"/>
      <c r="E95" s="66"/>
      <c r="F95" s="396"/>
      <c r="G95" s="396"/>
      <c r="H95" s="396"/>
      <c r="I95" s="396"/>
      <c r="J95" s="396"/>
      <c r="K95" s="396"/>
      <c r="L95" s="396"/>
      <c r="M95" s="396"/>
      <c r="N95" s="396"/>
      <c r="O95" s="396"/>
      <c r="P95" s="396"/>
      <c r="Q95" s="396"/>
      <c r="R95" s="396"/>
      <c r="S95" s="396"/>
    </row>
    <row r="96" spans="1:34">
      <c r="A96" s="392">
        <v>27</v>
      </c>
      <c r="B96" s="393" t="s">
        <v>933</v>
      </c>
      <c r="C96" s="394"/>
      <c r="D96" s="394"/>
      <c r="E96" s="394"/>
      <c r="F96" s="395">
        <f t="shared" ref="F96:N96" si="30">F31+F94</f>
        <v>0</v>
      </c>
      <c r="G96" s="395">
        <f t="shared" si="30"/>
        <v>0</v>
      </c>
      <c r="H96" s="395">
        <f t="shared" si="30"/>
        <v>0</v>
      </c>
      <c r="I96" s="395">
        <f t="shared" si="30"/>
        <v>0</v>
      </c>
      <c r="J96" s="395">
        <f t="shared" si="30"/>
        <v>0</v>
      </c>
      <c r="K96" s="395">
        <f t="shared" si="30"/>
        <v>0</v>
      </c>
      <c r="L96" s="395">
        <f t="shared" si="30"/>
        <v>0</v>
      </c>
      <c r="M96" s="395">
        <f t="shared" si="30"/>
        <v>0</v>
      </c>
      <c r="N96" s="395">
        <f t="shared" si="30"/>
        <v>0</v>
      </c>
      <c r="O96" s="396"/>
      <c r="P96" s="397">
        <f>SUM(G96:J96)</f>
        <v>0</v>
      </c>
      <c r="Q96" s="397">
        <f>SUM(K96:N96)</f>
        <v>0</v>
      </c>
      <c r="R96" s="397">
        <f t="shared" si="9"/>
        <v>0</v>
      </c>
      <c r="S96" s="396"/>
    </row>
    <row r="97" spans="1:34">
      <c r="A97" s="358"/>
      <c r="B97" s="398"/>
      <c r="C97" s="66"/>
      <c r="D97" s="66"/>
      <c r="E97" s="66"/>
      <c r="F97" s="396"/>
      <c r="G97" s="396"/>
      <c r="H97" s="396"/>
      <c r="I97" s="396"/>
      <c r="J97" s="396"/>
      <c r="K97" s="396"/>
      <c r="L97" s="396"/>
      <c r="M97" s="396"/>
      <c r="N97" s="396"/>
      <c r="O97" s="396"/>
      <c r="P97" s="396"/>
      <c r="Q97" s="396"/>
      <c r="R97" s="396"/>
      <c r="S97" s="396"/>
    </row>
    <row r="98" spans="1:34">
      <c r="B98" s="374" t="s">
        <v>934</v>
      </c>
      <c r="C98" s="375"/>
      <c r="D98" s="375"/>
      <c r="E98" s="375"/>
      <c r="F98" s="418"/>
      <c r="G98" s="418"/>
      <c r="H98" s="418"/>
      <c r="I98" s="418"/>
      <c r="J98" s="365"/>
      <c r="K98" s="365"/>
      <c r="L98" s="365"/>
      <c r="M98" s="418"/>
      <c r="N98" s="365"/>
      <c r="O98" s="377"/>
      <c r="P98" s="377"/>
      <c r="Q98" s="377"/>
      <c r="R98" s="377"/>
      <c r="S98" s="377"/>
    </row>
    <row r="99" spans="1:34" s="404" customFormat="1">
      <c r="A99" s="358">
        <v>28</v>
      </c>
      <c r="B99" s="8" t="s">
        <v>935</v>
      </c>
      <c r="C99" s="8"/>
      <c r="D99" s="8"/>
      <c r="E99" s="8"/>
      <c r="F99" s="381">
        <f t="shared" ref="F99:N99" si="31">SUM(F100:F104)</f>
        <v>0</v>
      </c>
      <c r="G99" s="381">
        <f t="shared" si="31"/>
        <v>0</v>
      </c>
      <c r="H99" s="381">
        <f t="shared" si="31"/>
        <v>0</v>
      </c>
      <c r="I99" s="381">
        <f t="shared" si="31"/>
        <v>0</v>
      </c>
      <c r="J99" s="381">
        <f t="shared" si="31"/>
        <v>0</v>
      </c>
      <c r="K99" s="381">
        <f t="shared" si="31"/>
        <v>0</v>
      </c>
      <c r="L99" s="381">
        <f t="shared" si="31"/>
        <v>0</v>
      </c>
      <c r="M99" s="381">
        <f t="shared" si="31"/>
        <v>0</v>
      </c>
      <c r="N99" s="381">
        <f t="shared" si="31"/>
        <v>0</v>
      </c>
      <c r="O99" s="382"/>
      <c r="P99" s="381">
        <f t="shared" ref="P99:P115" si="32">SUM(G99:J99)</f>
        <v>0</v>
      </c>
      <c r="Q99" s="381">
        <f t="shared" ref="Q99:Q115" si="33">SUM(K99:N99)</f>
        <v>0</v>
      </c>
      <c r="R99" s="381">
        <f t="shared" ref="R99:R123" si="34">SUM(F99:N99)</f>
        <v>0</v>
      </c>
      <c r="S99" s="382"/>
      <c r="T99" s="403"/>
      <c r="U99" s="388"/>
      <c r="V99" s="388"/>
      <c r="W99" s="388"/>
      <c r="X99" s="388"/>
      <c r="Y99" s="403"/>
      <c r="Z99" s="403"/>
      <c r="AA99" s="403"/>
      <c r="AB99" s="403"/>
      <c r="AC99" s="403"/>
      <c r="AD99" s="403"/>
      <c r="AE99" s="403"/>
      <c r="AF99" s="403"/>
      <c r="AG99" s="403"/>
      <c r="AH99" s="403"/>
    </row>
    <row r="100" spans="1:34" s="384" customFormat="1">
      <c r="A100" s="385" t="s">
        <v>936</v>
      </c>
      <c r="B100" s="120" t="s">
        <v>937</v>
      </c>
      <c r="C100" s="42"/>
      <c r="D100" s="42"/>
      <c r="E100" s="42"/>
      <c r="F100" s="386"/>
      <c r="G100" s="419"/>
      <c r="H100" s="419"/>
      <c r="I100" s="419"/>
      <c r="J100" s="419"/>
      <c r="K100" s="419"/>
      <c r="L100" s="419"/>
      <c r="M100" s="419"/>
      <c r="N100" s="419"/>
      <c r="O100" s="382"/>
      <c r="P100" s="381">
        <f t="shared" si="32"/>
        <v>0</v>
      </c>
      <c r="Q100" s="381">
        <f t="shared" si="33"/>
        <v>0</v>
      </c>
      <c r="R100" s="381">
        <f t="shared" si="34"/>
        <v>0</v>
      </c>
      <c r="S100" s="382"/>
      <c r="T100" s="365"/>
      <c r="U100" s="366"/>
      <c r="V100" s="366"/>
      <c r="W100" s="366"/>
      <c r="X100" s="366"/>
      <c r="Y100" s="365"/>
      <c r="Z100" s="365"/>
      <c r="AA100" s="365"/>
      <c r="AB100" s="365"/>
      <c r="AC100" s="365"/>
      <c r="AD100" s="365"/>
      <c r="AE100" s="365"/>
      <c r="AF100" s="365"/>
      <c r="AG100" s="365"/>
      <c r="AH100" s="365"/>
    </row>
    <row r="101" spans="1:34" s="384" customFormat="1">
      <c r="A101" s="385" t="s">
        <v>938</v>
      </c>
      <c r="B101" s="120" t="s">
        <v>939</v>
      </c>
      <c r="C101" s="42"/>
      <c r="D101" s="42"/>
      <c r="E101" s="42"/>
      <c r="F101" s="387"/>
      <c r="G101" s="420"/>
      <c r="H101" s="420"/>
      <c r="I101" s="420"/>
      <c r="J101" s="420"/>
      <c r="K101" s="420"/>
      <c r="L101" s="420"/>
      <c r="M101" s="420"/>
      <c r="N101" s="420"/>
      <c r="O101" s="382"/>
      <c r="P101" s="381">
        <f t="shared" si="32"/>
        <v>0</v>
      </c>
      <c r="Q101" s="381">
        <f t="shared" si="33"/>
        <v>0</v>
      </c>
      <c r="R101" s="381">
        <f t="shared" si="34"/>
        <v>0</v>
      </c>
      <c r="S101" s="382"/>
      <c r="T101" s="365"/>
      <c r="U101" s="366"/>
      <c r="V101" s="366"/>
      <c r="W101" s="366"/>
      <c r="X101" s="366"/>
      <c r="Y101" s="365"/>
      <c r="Z101" s="365"/>
      <c r="AA101" s="365"/>
      <c r="AB101" s="365"/>
      <c r="AC101" s="365"/>
      <c r="AD101" s="365"/>
      <c r="AE101" s="365"/>
      <c r="AF101" s="365"/>
      <c r="AG101" s="365"/>
      <c r="AH101" s="365"/>
    </row>
    <row r="102" spans="1:34" s="384" customFormat="1">
      <c r="A102" s="385" t="s">
        <v>940</v>
      </c>
      <c r="B102" s="120" t="s">
        <v>941</v>
      </c>
      <c r="C102" s="42"/>
      <c r="D102" s="42"/>
      <c r="E102" s="42"/>
      <c r="F102" s="387"/>
      <c r="G102" s="420"/>
      <c r="H102" s="420"/>
      <c r="I102" s="420"/>
      <c r="J102" s="420"/>
      <c r="K102" s="420"/>
      <c r="L102" s="420"/>
      <c r="M102" s="420"/>
      <c r="N102" s="420"/>
      <c r="O102" s="382"/>
      <c r="P102" s="381">
        <f t="shared" si="32"/>
        <v>0</v>
      </c>
      <c r="Q102" s="381">
        <f t="shared" si="33"/>
        <v>0</v>
      </c>
      <c r="R102" s="381">
        <f t="shared" si="34"/>
        <v>0</v>
      </c>
      <c r="S102" s="382"/>
      <c r="T102" s="365"/>
      <c r="U102" s="366"/>
      <c r="V102" s="366"/>
      <c r="W102" s="366"/>
      <c r="X102" s="366"/>
      <c r="Y102" s="365"/>
      <c r="Z102" s="365"/>
      <c r="AA102" s="365"/>
      <c r="AB102" s="365"/>
      <c r="AC102" s="365"/>
      <c r="AD102" s="365"/>
      <c r="AE102" s="365"/>
      <c r="AF102" s="365"/>
      <c r="AG102" s="365"/>
      <c r="AH102" s="365"/>
    </row>
    <row r="103" spans="1:34" s="384" customFormat="1">
      <c r="A103" s="385" t="s">
        <v>942</v>
      </c>
      <c r="B103" s="120" t="s">
        <v>943</v>
      </c>
      <c r="C103" s="42"/>
      <c r="D103" s="42"/>
      <c r="E103" s="42"/>
      <c r="F103" s="387"/>
      <c r="G103" s="420"/>
      <c r="H103" s="420"/>
      <c r="I103" s="420"/>
      <c r="J103" s="420"/>
      <c r="K103" s="420"/>
      <c r="L103" s="420"/>
      <c r="M103" s="420"/>
      <c r="N103" s="420"/>
      <c r="O103" s="382"/>
      <c r="P103" s="381">
        <f t="shared" si="32"/>
        <v>0</v>
      </c>
      <c r="Q103" s="381">
        <f t="shared" si="33"/>
        <v>0</v>
      </c>
      <c r="R103" s="381">
        <f t="shared" si="34"/>
        <v>0</v>
      </c>
      <c r="S103" s="382"/>
      <c r="T103" s="365"/>
      <c r="U103" s="366"/>
      <c r="V103" s="366"/>
      <c r="W103" s="366"/>
      <c r="X103" s="366"/>
      <c r="Y103" s="365"/>
      <c r="Z103" s="365"/>
      <c r="AA103" s="365"/>
      <c r="AB103" s="365"/>
      <c r="AC103" s="365"/>
      <c r="AD103" s="365"/>
      <c r="AE103" s="365"/>
      <c r="AF103" s="365"/>
      <c r="AG103" s="365"/>
      <c r="AH103" s="365"/>
    </row>
    <row r="104" spans="1:34" s="384" customFormat="1">
      <c r="A104" s="385" t="s">
        <v>944</v>
      </c>
      <c r="B104" s="120" t="s">
        <v>945</v>
      </c>
      <c r="C104" s="42"/>
      <c r="D104" s="42"/>
      <c r="E104" s="42"/>
      <c r="F104" s="387"/>
      <c r="G104" s="420"/>
      <c r="H104" s="420"/>
      <c r="I104" s="420"/>
      <c r="J104" s="420"/>
      <c r="K104" s="420"/>
      <c r="L104" s="420"/>
      <c r="M104" s="420"/>
      <c r="N104" s="420"/>
      <c r="O104" s="382"/>
      <c r="P104" s="381">
        <f t="shared" si="32"/>
        <v>0</v>
      </c>
      <c r="Q104" s="381">
        <f t="shared" si="33"/>
        <v>0</v>
      </c>
      <c r="R104" s="381">
        <f t="shared" si="34"/>
        <v>0</v>
      </c>
      <c r="S104" s="382"/>
      <c r="T104" s="365"/>
      <c r="U104" s="366"/>
      <c r="V104" s="366"/>
      <c r="W104" s="366"/>
      <c r="X104" s="366"/>
      <c r="Y104" s="365"/>
      <c r="Z104" s="365"/>
      <c r="AA104" s="365"/>
      <c r="AB104" s="365"/>
      <c r="AC104" s="365"/>
      <c r="AD104" s="365"/>
      <c r="AE104" s="365"/>
      <c r="AF104" s="365"/>
      <c r="AG104" s="365"/>
      <c r="AH104" s="365"/>
    </row>
    <row r="105" spans="1:34" s="384" customFormat="1">
      <c r="A105" s="358">
        <f>A99+1</f>
        <v>29</v>
      </c>
      <c r="B105" s="421" t="s">
        <v>946</v>
      </c>
      <c r="C105" s="9"/>
      <c r="D105" s="9"/>
      <c r="E105" s="9"/>
      <c r="F105" s="414">
        <f>'OpRisk Projected Losses'!B10</f>
        <v>0</v>
      </c>
      <c r="G105" s="414">
        <f>'OpRisk Projected Losses'!C10</f>
        <v>0</v>
      </c>
      <c r="H105" s="414">
        <f>'OpRisk Projected Losses'!D10</f>
        <v>0</v>
      </c>
      <c r="I105" s="414">
        <f>'OpRisk Projected Losses'!E10</f>
        <v>0</v>
      </c>
      <c r="J105" s="414">
        <f>'OpRisk Projected Losses'!F10</f>
        <v>0</v>
      </c>
      <c r="K105" s="414">
        <f>'OpRisk Projected Losses'!G10</f>
        <v>0</v>
      </c>
      <c r="L105" s="414">
        <f>'OpRisk Projected Losses'!H10</f>
        <v>0</v>
      </c>
      <c r="M105" s="414">
        <f>'OpRisk Projected Losses'!I10</f>
        <v>0</v>
      </c>
      <c r="N105" s="414">
        <f>'OpRisk Projected Losses'!J10</f>
        <v>0</v>
      </c>
      <c r="O105" s="382"/>
      <c r="P105" s="381">
        <f t="shared" si="32"/>
        <v>0</v>
      </c>
      <c r="Q105" s="381">
        <f t="shared" si="33"/>
        <v>0</v>
      </c>
      <c r="R105" s="381">
        <f t="shared" si="34"/>
        <v>0</v>
      </c>
      <c r="S105" s="382"/>
      <c r="T105" s="365"/>
      <c r="U105" s="366"/>
      <c r="V105" s="366"/>
      <c r="W105" s="366"/>
      <c r="X105" s="366"/>
      <c r="Y105" s="365"/>
      <c r="Z105" s="365"/>
      <c r="AA105" s="365"/>
      <c r="AB105" s="365"/>
      <c r="AC105" s="365"/>
      <c r="AD105" s="365"/>
      <c r="AE105" s="365"/>
      <c r="AF105" s="365"/>
      <c r="AG105" s="365"/>
      <c r="AH105" s="365"/>
    </row>
    <row r="106" spans="1:34" s="384" customFormat="1" ht="29">
      <c r="A106" s="422">
        <f>A105+1</f>
        <v>30</v>
      </c>
      <c r="B106" s="423" t="s">
        <v>947</v>
      </c>
      <c r="C106" s="9"/>
      <c r="D106" s="9"/>
      <c r="E106" s="9"/>
      <c r="F106" s="386"/>
      <c r="G106" s="419"/>
      <c r="H106" s="419"/>
      <c r="I106" s="419"/>
      <c r="J106" s="419"/>
      <c r="K106" s="419"/>
      <c r="L106" s="419"/>
      <c r="M106" s="419"/>
      <c r="N106" s="419"/>
      <c r="O106" s="382"/>
      <c r="P106" s="381">
        <f t="shared" si="32"/>
        <v>0</v>
      </c>
      <c r="Q106" s="381">
        <f t="shared" si="33"/>
        <v>0</v>
      </c>
      <c r="R106" s="381">
        <f t="shared" si="34"/>
        <v>0</v>
      </c>
      <c r="S106" s="382"/>
      <c r="T106" s="365"/>
      <c r="U106" s="366"/>
      <c r="V106" s="366"/>
      <c r="W106" s="366"/>
      <c r="X106" s="366"/>
      <c r="Y106" s="365"/>
      <c r="Z106" s="365"/>
      <c r="AA106" s="365"/>
      <c r="AB106" s="365"/>
      <c r="AC106" s="365"/>
      <c r="AD106" s="365"/>
      <c r="AE106" s="365"/>
      <c r="AF106" s="365"/>
      <c r="AG106" s="365"/>
      <c r="AH106" s="365"/>
    </row>
    <row r="107" spans="1:34" s="404" customFormat="1">
      <c r="A107" s="358">
        <f>A106+1</f>
        <v>31</v>
      </c>
      <c r="B107" s="361" t="s">
        <v>948</v>
      </c>
      <c r="C107" s="424"/>
      <c r="D107" s="424"/>
      <c r="E107" s="424"/>
      <c r="F107" s="386"/>
      <c r="G107" s="419"/>
      <c r="H107" s="419"/>
      <c r="I107" s="419"/>
      <c r="J107" s="419"/>
      <c r="K107" s="419"/>
      <c r="L107" s="419"/>
      <c r="M107" s="419"/>
      <c r="N107" s="419"/>
      <c r="O107" s="382"/>
      <c r="P107" s="381">
        <f t="shared" si="32"/>
        <v>0</v>
      </c>
      <c r="Q107" s="381">
        <f t="shared" si="33"/>
        <v>0</v>
      </c>
      <c r="R107" s="381">
        <f t="shared" si="34"/>
        <v>0</v>
      </c>
      <c r="S107" s="382"/>
      <c r="T107" s="403"/>
      <c r="U107" s="388"/>
      <c r="V107" s="388"/>
      <c r="W107" s="388"/>
      <c r="X107" s="388"/>
      <c r="Y107" s="403"/>
      <c r="Z107" s="403"/>
      <c r="AA107" s="403"/>
      <c r="AB107" s="403"/>
      <c r="AC107" s="403"/>
      <c r="AD107" s="403"/>
      <c r="AE107" s="403"/>
      <c r="AF107" s="403"/>
      <c r="AG107" s="403"/>
      <c r="AH107" s="403"/>
    </row>
    <row r="108" spans="1:34" s="384" customFormat="1">
      <c r="A108" s="358">
        <f t="shared" ref="A108:A115" si="35">A107+1</f>
        <v>32</v>
      </c>
      <c r="B108" s="421" t="s">
        <v>949</v>
      </c>
      <c r="C108" s="9"/>
      <c r="D108" s="425" t="s">
        <v>205</v>
      </c>
      <c r="E108" s="9"/>
      <c r="F108" s="386"/>
      <c r="G108" s="419"/>
      <c r="H108" s="419"/>
      <c r="I108" s="419"/>
      <c r="J108" s="419"/>
      <c r="K108" s="419"/>
      <c r="L108" s="419"/>
      <c r="M108" s="419"/>
      <c r="N108" s="419"/>
      <c r="O108" s="382"/>
      <c r="P108" s="381">
        <f t="shared" si="32"/>
        <v>0</v>
      </c>
      <c r="Q108" s="381">
        <f t="shared" si="33"/>
        <v>0</v>
      </c>
      <c r="R108" s="381">
        <f t="shared" si="34"/>
        <v>0</v>
      </c>
      <c r="S108" s="382"/>
      <c r="T108" s="365"/>
      <c r="U108" s="366"/>
      <c r="V108" s="366"/>
      <c r="W108" s="366"/>
      <c r="X108" s="366"/>
      <c r="Y108" s="365"/>
      <c r="Z108" s="365"/>
      <c r="AA108" s="365"/>
      <c r="AB108" s="365"/>
      <c r="AC108" s="365"/>
      <c r="AD108" s="365"/>
      <c r="AE108" s="365"/>
      <c r="AF108" s="365"/>
      <c r="AG108" s="365"/>
      <c r="AH108" s="365"/>
    </row>
    <row r="109" spans="1:34" s="384" customFormat="1">
      <c r="A109" s="358">
        <f t="shared" si="35"/>
        <v>33</v>
      </c>
      <c r="B109" s="391" t="s">
        <v>950</v>
      </c>
      <c r="C109" s="9"/>
      <c r="D109" s="425" t="s">
        <v>206</v>
      </c>
      <c r="E109" s="9"/>
      <c r="F109" s="386"/>
      <c r="G109" s="419"/>
      <c r="H109" s="419"/>
      <c r="I109" s="419"/>
      <c r="J109" s="419"/>
      <c r="K109" s="419"/>
      <c r="L109" s="419"/>
      <c r="M109" s="419"/>
      <c r="N109" s="419"/>
      <c r="O109" s="382"/>
      <c r="P109" s="381">
        <f t="shared" si="32"/>
        <v>0</v>
      </c>
      <c r="Q109" s="381">
        <f t="shared" si="33"/>
        <v>0</v>
      </c>
      <c r="R109" s="381">
        <f t="shared" si="34"/>
        <v>0</v>
      </c>
      <c r="S109" s="382"/>
      <c r="T109" s="365"/>
      <c r="U109" s="366"/>
      <c r="V109" s="366"/>
      <c r="W109" s="366"/>
      <c r="X109" s="366"/>
      <c r="Y109" s="365"/>
      <c r="Z109" s="365"/>
      <c r="AA109" s="365"/>
      <c r="AB109" s="365"/>
      <c r="AC109" s="365"/>
      <c r="AD109" s="365"/>
      <c r="AE109" s="365"/>
      <c r="AF109" s="365"/>
      <c r="AG109" s="365"/>
      <c r="AH109" s="365"/>
    </row>
    <row r="110" spans="1:34" s="384" customFormat="1">
      <c r="A110" s="358">
        <f t="shared" si="35"/>
        <v>34</v>
      </c>
      <c r="B110" s="391" t="s">
        <v>951</v>
      </c>
      <c r="C110" s="9"/>
      <c r="D110" s="9"/>
      <c r="E110" s="9"/>
      <c r="F110" s="414">
        <f>SUM(F111:F112)</f>
        <v>0</v>
      </c>
      <c r="G110" s="414">
        <f t="shared" ref="G110:N110" si="36">SUM(G111:G112)</f>
        <v>0</v>
      </c>
      <c r="H110" s="414">
        <f t="shared" si="36"/>
        <v>0</v>
      </c>
      <c r="I110" s="414">
        <f t="shared" si="36"/>
        <v>0</v>
      </c>
      <c r="J110" s="414">
        <f t="shared" si="36"/>
        <v>0</v>
      </c>
      <c r="K110" s="414">
        <f t="shared" si="36"/>
        <v>0</v>
      </c>
      <c r="L110" s="414">
        <f t="shared" si="36"/>
        <v>0</v>
      </c>
      <c r="M110" s="414">
        <f t="shared" si="36"/>
        <v>0</v>
      </c>
      <c r="N110" s="414">
        <f t="shared" si="36"/>
        <v>0</v>
      </c>
      <c r="O110" s="382"/>
      <c r="P110" s="381">
        <f t="shared" si="32"/>
        <v>0</v>
      </c>
      <c r="Q110" s="381">
        <f t="shared" si="33"/>
        <v>0</v>
      </c>
      <c r="R110" s="381">
        <f t="shared" si="34"/>
        <v>0</v>
      </c>
      <c r="S110" s="382"/>
      <c r="T110" s="365"/>
      <c r="U110" s="366"/>
      <c r="V110" s="366"/>
      <c r="W110" s="366"/>
      <c r="X110" s="366"/>
      <c r="Y110" s="365"/>
      <c r="Z110" s="365"/>
      <c r="AA110" s="365"/>
      <c r="AB110" s="365"/>
      <c r="AC110" s="365"/>
      <c r="AD110" s="365"/>
      <c r="AE110" s="365"/>
      <c r="AF110" s="365"/>
      <c r="AG110" s="365"/>
      <c r="AH110" s="365"/>
    </row>
    <row r="111" spans="1:34" s="384" customFormat="1">
      <c r="A111" s="358" t="s">
        <v>952</v>
      </c>
      <c r="B111" s="120" t="s">
        <v>953</v>
      </c>
      <c r="C111" s="9"/>
      <c r="D111" s="9"/>
      <c r="E111" s="9"/>
      <c r="F111" s="386"/>
      <c r="G111" s="419"/>
      <c r="H111" s="419"/>
      <c r="I111" s="419"/>
      <c r="J111" s="419"/>
      <c r="K111" s="419"/>
      <c r="L111" s="419"/>
      <c r="M111" s="419"/>
      <c r="N111" s="419"/>
      <c r="O111" s="382"/>
      <c r="P111" s="381">
        <f t="shared" si="32"/>
        <v>0</v>
      </c>
      <c r="Q111" s="381">
        <f t="shared" si="33"/>
        <v>0</v>
      </c>
      <c r="R111" s="381">
        <f t="shared" si="34"/>
        <v>0</v>
      </c>
      <c r="S111" s="382"/>
      <c r="T111" s="365"/>
      <c r="U111" s="366"/>
      <c r="V111" s="366"/>
      <c r="W111" s="366"/>
      <c r="X111" s="366"/>
      <c r="Y111" s="365"/>
      <c r="Z111" s="365"/>
      <c r="AA111" s="365"/>
      <c r="AB111" s="365"/>
      <c r="AC111" s="365"/>
      <c r="AD111" s="365"/>
      <c r="AE111" s="365"/>
      <c r="AF111" s="365"/>
      <c r="AG111" s="365"/>
      <c r="AH111" s="365"/>
    </row>
    <row r="112" spans="1:34" s="384" customFormat="1">
      <c r="A112" s="358" t="s">
        <v>954</v>
      </c>
      <c r="B112" s="120" t="s">
        <v>429</v>
      </c>
      <c r="C112" s="9"/>
      <c r="D112" s="9"/>
      <c r="E112" s="9"/>
      <c r="F112" s="386"/>
      <c r="G112" s="419"/>
      <c r="H112" s="419"/>
      <c r="I112" s="419"/>
      <c r="J112" s="419"/>
      <c r="K112" s="419"/>
      <c r="L112" s="419"/>
      <c r="M112" s="419"/>
      <c r="N112" s="419"/>
      <c r="O112" s="382"/>
      <c r="P112" s="381">
        <f t="shared" si="32"/>
        <v>0</v>
      </c>
      <c r="Q112" s="381">
        <f t="shared" si="33"/>
        <v>0</v>
      </c>
      <c r="R112" s="381">
        <f t="shared" si="34"/>
        <v>0</v>
      </c>
      <c r="S112" s="382"/>
      <c r="T112" s="365"/>
      <c r="U112" s="366"/>
      <c r="V112" s="366"/>
      <c r="W112" s="366"/>
      <c r="X112" s="366"/>
      <c r="Y112" s="365"/>
      <c r="Z112" s="365"/>
      <c r="AA112" s="365"/>
      <c r="AB112" s="365"/>
      <c r="AC112" s="365"/>
      <c r="AD112" s="365"/>
      <c r="AE112" s="365"/>
      <c r="AF112" s="365"/>
      <c r="AG112" s="365"/>
      <c r="AH112" s="365"/>
    </row>
    <row r="113" spans="1:34" s="384" customFormat="1">
      <c r="A113" s="358">
        <f>A110+1</f>
        <v>35</v>
      </c>
      <c r="B113" s="391" t="s">
        <v>955</v>
      </c>
      <c r="C113" s="9"/>
      <c r="D113" s="9"/>
      <c r="E113" s="9"/>
      <c r="F113" s="386"/>
      <c r="G113" s="419"/>
      <c r="H113" s="419"/>
      <c r="I113" s="419"/>
      <c r="J113" s="419"/>
      <c r="K113" s="419"/>
      <c r="L113" s="419"/>
      <c r="M113" s="419"/>
      <c r="N113" s="419"/>
      <c r="O113" s="382"/>
      <c r="P113" s="381">
        <f t="shared" si="32"/>
        <v>0</v>
      </c>
      <c r="Q113" s="381">
        <f t="shared" si="33"/>
        <v>0</v>
      </c>
      <c r="R113" s="381">
        <f t="shared" si="34"/>
        <v>0</v>
      </c>
      <c r="S113" s="382"/>
      <c r="T113" s="365"/>
      <c r="U113" s="366"/>
      <c r="V113" s="366"/>
      <c r="W113" s="366"/>
      <c r="X113" s="366"/>
      <c r="Y113" s="365"/>
      <c r="Z113" s="365"/>
      <c r="AA113" s="365"/>
      <c r="AB113" s="365"/>
      <c r="AC113" s="365"/>
      <c r="AD113" s="365"/>
      <c r="AE113" s="365"/>
      <c r="AF113" s="365"/>
      <c r="AG113" s="365"/>
      <c r="AH113" s="365"/>
    </row>
    <row r="114" spans="1:34" s="384" customFormat="1">
      <c r="A114" s="358">
        <f t="shared" si="35"/>
        <v>36</v>
      </c>
      <c r="B114" s="391" t="s">
        <v>208</v>
      </c>
      <c r="C114" s="9"/>
      <c r="D114" s="9"/>
      <c r="E114" s="9"/>
      <c r="F114" s="386"/>
      <c r="G114" s="419"/>
      <c r="H114" s="419"/>
      <c r="I114" s="419"/>
      <c r="J114" s="419"/>
      <c r="K114" s="419"/>
      <c r="L114" s="419"/>
      <c r="M114" s="419"/>
      <c r="N114" s="419"/>
      <c r="O114" s="382"/>
      <c r="P114" s="381">
        <f t="shared" si="32"/>
        <v>0</v>
      </c>
      <c r="Q114" s="381">
        <f t="shared" si="33"/>
        <v>0</v>
      </c>
      <c r="R114" s="381">
        <f t="shared" si="34"/>
        <v>0</v>
      </c>
      <c r="S114" s="382"/>
      <c r="T114" s="365"/>
      <c r="U114" s="366"/>
      <c r="V114" s="366"/>
      <c r="W114" s="366"/>
      <c r="X114" s="366"/>
      <c r="Y114" s="365"/>
      <c r="Z114" s="365"/>
      <c r="AA114" s="365"/>
      <c r="AB114" s="365"/>
      <c r="AC114" s="365"/>
      <c r="AD114" s="365"/>
      <c r="AE114" s="365"/>
      <c r="AF114" s="365"/>
      <c r="AG114" s="365"/>
      <c r="AH114" s="365"/>
    </row>
    <row r="115" spans="1:34" s="384" customFormat="1">
      <c r="A115" s="358">
        <f t="shared" si="35"/>
        <v>37</v>
      </c>
      <c r="B115" s="391" t="s">
        <v>956</v>
      </c>
      <c r="C115" s="9"/>
      <c r="D115" s="9"/>
      <c r="E115" s="9"/>
      <c r="F115" s="387"/>
      <c r="G115" s="420"/>
      <c r="H115" s="420"/>
      <c r="I115" s="420"/>
      <c r="J115" s="420"/>
      <c r="K115" s="420"/>
      <c r="L115" s="420"/>
      <c r="M115" s="420"/>
      <c r="N115" s="420"/>
      <c r="O115" s="382"/>
      <c r="P115" s="381">
        <f t="shared" si="32"/>
        <v>0</v>
      </c>
      <c r="Q115" s="381">
        <f t="shared" si="33"/>
        <v>0</v>
      </c>
      <c r="R115" s="381">
        <f t="shared" si="34"/>
        <v>0</v>
      </c>
      <c r="S115" s="382"/>
      <c r="T115" s="365"/>
      <c r="U115" s="366"/>
      <c r="V115" s="366"/>
      <c r="W115" s="366"/>
      <c r="X115" s="366"/>
      <c r="Y115" s="365"/>
      <c r="Z115" s="365"/>
      <c r="AA115" s="365"/>
      <c r="AB115" s="365"/>
      <c r="AC115" s="365"/>
      <c r="AD115" s="365"/>
      <c r="AE115" s="365"/>
      <c r="AF115" s="365"/>
      <c r="AG115" s="365"/>
      <c r="AH115" s="365"/>
    </row>
    <row r="116" spans="1:34">
      <c r="A116" s="358"/>
      <c r="B116" s="398"/>
      <c r="C116" s="66"/>
      <c r="D116" s="66"/>
      <c r="E116" s="66"/>
      <c r="F116" s="396"/>
      <c r="G116" s="396"/>
      <c r="H116" s="396"/>
      <c r="I116" s="396"/>
      <c r="J116" s="396"/>
      <c r="K116" s="396"/>
      <c r="L116" s="396"/>
      <c r="M116" s="396"/>
      <c r="N116" s="396"/>
      <c r="O116" s="396"/>
      <c r="P116" s="396"/>
      <c r="Q116" s="396"/>
      <c r="R116" s="396"/>
      <c r="S116" s="396"/>
    </row>
    <row r="117" spans="1:34">
      <c r="A117" s="392">
        <v>38</v>
      </c>
      <c r="B117" s="393" t="s">
        <v>957</v>
      </c>
      <c r="C117" s="394"/>
      <c r="D117" s="394"/>
      <c r="E117" s="394"/>
      <c r="F117" s="395">
        <f t="shared" ref="F117:N117" si="37">F99+SUM(F105:F110)+SUM(F113:F115)</f>
        <v>0</v>
      </c>
      <c r="G117" s="395">
        <f t="shared" si="37"/>
        <v>0</v>
      </c>
      <c r="H117" s="395">
        <f t="shared" si="37"/>
        <v>0</v>
      </c>
      <c r="I117" s="395">
        <f t="shared" si="37"/>
        <v>0</v>
      </c>
      <c r="J117" s="395">
        <f t="shared" si="37"/>
        <v>0</v>
      </c>
      <c r="K117" s="395">
        <f t="shared" si="37"/>
        <v>0</v>
      </c>
      <c r="L117" s="395">
        <f t="shared" si="37"/>
        <v>0</v>
      </c>
      <c r="M117" s="395">
        <f t="shared" si="37"/>
        <v>0</v>
      </c>
      <c r="N117" s="395">
        <f t="shared" si="37"/>
        <v>0</v>
      </c>
      <c r="O117" s="396"/>
      <c r="P117" s="397">
        <f>SUM(G117:J117)</f>
        <v>0</v>
      </c>
      <c r="Q117" s="397">
        <f>SUM(K117:N117)</f>
        <v>0</v>
      </c>
      <c r="R117" s="397">
        <f t="shared" si="34"/>
        <v>0</v>
      </c>
      <c r="S117" s="396"/>
    </row>
    <row r="118" spans="1:34" ht="15" thickBot="1">
      <c r="A118" s="426"/>
      <c r="B118" s="427"/>
      <c r="C118" s="428"/>
      <c r="D118" s="428"/>
      <c r="E118" s="428"/>
      <c r="F118" s="429"/>
      <c r="G118" s="429"/>
      <c r="H118" s="429"/>
      <c r="I118" s="429"/>
      <c r="J118" s="429"/>
      <c r="K118" s="429"/>
      <c r="L118" s="429"/>
      <c r="M118" s="429"/>
      <c r="N118" s="429"/>
      <c r="O118" s="396"/>
      <c r="P118" s="430"/>
      <c r="Q118" s="430"/>
      <c r="R118" s="430"/>
      <c r="S118" s="396"/>
    </row>
    <row r="119" spans="1:34" s="436" customFormat="1" ht="15" thickBot="1">
      <c r="A119" s="431">
        <v>39</v>
      </c>
      <c r="B119" s="432" t="s">
        <v>958</v>
      </c>
      <c r="C119" s="432"/>
      <c r="D119" s="433"/>
      <c r="E119" s="432"/>
      <c r="F119" s="434">
        <f t="shared" ref="F119:N119" si="38">F96-F117</f>
        <v>0</v>
      </c>
      <c r="G119" s="434">
        <f t="shared" si="38"/>
        <v>0</v>
      </c>
      <c r="H119" s="434">
        <f t="shared" si="38"/>
        <v>0</v>
      </c>
      <c r="I119" s="434">
        <f t="shared" si="38"/>
        <v>0</v>
      </c>
      <c r="J119" s="434">
        <f t="shared" si="38"/>
        <v>0</v>
      </c>
      <c r="K119" s="434">
        <f t="shared" si="38"/>
        <v>0</v>
      </c>
      <c r="L119" s="434">
        <f t="shared" si="38"/>
        <v>0</v>
      </c>
      <c r="M119" s="434">
        <f t="shared" si="38"/>
        <v>0</v>
      </c>
      <c r="N119" s="434">
        <f t="shared" si="38"/>
        <v>0</v>
      </c>
      <c r="O119" s="435"/>
      <c r="P119" s="434">
        <f>SUM(G119:J119)</f>
        <v>0</v>
      </c>
      <c r="Q119" s="434">
        <f>SUM(K119:N119)</f>
        <v>0</v>
      </c>
      <c r="R119" s="434">
        <f t="shared" si="34"/>
        <v>0</v>
      </c>
      <c r="S119" s="435"/>
      <c r="U119" s="437"/>
      <c r="V119" s="437"/>
      <c r="W119" s="437"/>
      <c r="X119" s="437"/>
    </row>
    <row r="120" spans="1:34">
      <c r="A120" s="358"/>
      <c r="B120" s="398"/>
      <c r="C120" s="66"/>
      <c r="D120" s="66"/>
      <c r="E120" s="66"/>
      <c r="F120" s="438"/>
      <c r="G120" s="438"/>
      <c r="H120" s="438"/>
      <c r="I120" s="438"/>
      <c r="J120" s="438"/>
      <c r="K120" s="438"/>
      <c r="L120" s="438"/>
      <c r="M120" s="438"/>
      <c r="N120" s="438"/>
      <c r="O120" s="396"/>
      <c r="P120" s="396"/>
      <c r="Q120" s="396"/>
      <c r="R120" s="396"/>
      <c r="S120" s="396"/>
    </row>
    <row r="121" spans="1:34" s="384" customFormat="1">
      <c r="A121" s="361">
        <v>40</v>
      </c>
      <c r="B121" s="391" t="s">
        <v>959</v>
      </c>
      <c r="C121" s="9"/>
      <c r="D121" s="9"/>
      <c r="E121" s="9"/>
      <c r="F121" s="387"/>
      <c r="G121" s="387"/>
      <c r="H121" s="387"/>
      <c r="I121" s="390"/>
      <c r="J121" s="390"/>
      <c r="K121" s="390"/>
      <c r="L121" s="390"/>
      <c r="M121" s="387"/>
      <c r="N121" s="387"/>
      <c r="O121" s="382"/>
      <c r="P121" s="381">
        <f>SUM(G121:J121)</f>
        <v>0</v>
      </c>
      <c r="Q121" s="381">
        <f>SUM(K121:N121)</f>
        <v>0</v>
      </c>
      <c r="R121" s="381">
        <f t="shared" si="34"/>
        <v>0</v>
      </c>
      <c r="S121" s="382"/>
      <c r="T121" s="365"/>
      <c r="U121" s="366"/>
      <c r="V121" s="366"/>
      <c r="W121" s="366"/>
      <c r="X121" s="366"/>
      <c r="Y121" s="365"/>
      <c r="Z121" s="365"/>
      <c r="AA121" s="365"/>
      <c r="AB121" s="365"/>
      <c r="AC121" s="365"/>
      <c r="AD121" s="365"/>
      <c r="AE121" s="365"/>
      <c r="AF121" s="365"/>
      <c r="AG121" s="365"/>
      <c r="AH121" s="365"/>
    </row>
    <row r="122" spans="1:34" s="384" customFormat="1">
      <c r="A122" s="358">
        <v>41</v>
      </c>
      <c r="B122" s="391" t="s">
        <v>960</v>
      </c>
      <c r="C122" s="9"/>
      <c r="D122" s="439" t="s">
        <v>207</v>
      </c>
      <c r="E122" s="9"/>
      <c r="F122" s="390"/>
      <c r="G122" s="390"/>
      <c r="H122" s="390"/>
      <c r="I122" s="390"/>
      <c r="J122" s="390"/>
      <c r="K122" s="390"/>
      <c r="L122" s="390"/>
      <c r="M122" s="390"/>
      <c r="N122" s="390"/>
      <c r="O122" s="382"/>
      <c r="P122" s="381">
        <f>SUM(G122:J122)</f>
        <v>0</v>
      </c>
      <c r="Q122" s="381">
        <f>SUM(K122:N122)</f>
        <v>0</v>
      </c>
      <c r="R122" s="381">
        <f>SUM(F122:N122)</f>
        <v>0</v>
      </c>
      <c r="S122" s="382"/>
      <c r="T122" s="365"/>
      <c r="U122" s="366"/>
      <c r="V122" s="366"/>
      <c r="W122" s="366"/>
      <c r="X122" s="366"/>
      <c r="Y122" s="365"/>
      <c r="Z122" s="365"/>
      <c r="AA122" s="365"/>
      <c r="AB122" s="365"/>
      <c r="AC122" s="365"/>
      <c r="AD122" s="365"/>
      <c r="AE122" s="365"/>
      <c r="AF122" s="365"/>
      <c r="AG122" s="365"/>
      <c r="AH122" s="365"/>
    </row>
    <row r="123" spans="1:34" s="384" customFormat="1">
      <c r="A123" s="358">
        <v>42</v>
      </c>
      <c r="B123" s="391" t="s">
        <v>961</v>
      </c>
      <c r="C123" s="9"/>
      <c r="D123" s="439"/>
      <c r="E123" s="9"/>
      <c r="F123" s="478">
        <f>'Income Statement Worksheet'!F143</f>
        <v>0</v>
      </c>
      <c r="G123" s="478">
        <f>'Income Statement Worksheet'!G143</f>
        <v>0</v>
      </c>
      <c r="H123" s="478">
        <f>'Income Statement Worksheet'!H143</f>
        <v>0</v>
      </c>
      <c r="I123" s="478">
        <f>'Income Statement Worksheet'!I143</f>
        <v>0</v>
      </c>
      <c r="J123" s="478">
        <f>'Income Statement Worksheet'!J143</f>
        <v>0</v>
      </c>
      <c r="K123" s="478">
        <f>'Income Statement Worksheet'!K143</f>
        <v>0</v>
      </c>
      <c r="L123" s="478">
        <f>'Income Statement Worksheet'!L143</f>
        <v>0</v>
      </c>
      <c r="M123" s="478">
        <f>'Income Statement Worksheet'!M143</f>
        <v>0</v>
      </c>
      <c r="N123" s="478">
        <f>'Income Statement Worksheet'!N143</f>
        <v>0</v>
      </c>
      <c r="O123" s="382"/>
      <c r="P123" s="381">
        <f>SUM(G123:J123)</f>
        <v>0</v>
      </c>
      <c r="Q123" s="381">
        <f>SUM(K123:N123)</f>
        <v>0</v>
      </c>
      <c r="R123" s="381">
        <f t="shared" si="34"/>
        <v>0</v>
      </c>
      <c r="S123" s="382"/>
      <c r="T123" s="365"/>
      <c r="U123" s="366"/>
      <c r="V123" s="366"/>
      <c r="W123" s="366"/>
      <c r="X123" s="366"/>
      <c r="Y123" s="365"/>
      <c r="Z123" s="365"/>
      <c r="AA123" s="365"/>
      <c r="AB123" s="365"/>
      <c r="AC123" s="365"/>
      <c r="AD123" s="365"/>
      <c r="AE123" s="365"/>
      <c r="AF123" s="365"/>
      <c r="AG123" s="365"/>
      <c r="AH123" s="365"/>
    </row>
    <row r="125" spans="1:34" s="384" customFormat="1">
      <c r="A125" s="358"/>
      <c r="B125" s="391"/>
      <c r="C125" s="9"/>
      <c r="D125" s="9"/>
      <c r="E125" s="9"/>
      <c r="F125" s="382"/>
      <c r="G125" s="382"/>
      <c r="H125" s="382"/>
      <c r="I125" s="382"/>
      <c r="J125" s="382"/>
      <c r="K125" s="382"/>
      <c r="L125" s="382"/>
      <c r="M125" s="382"/>
      <c r="N125" s="382"/>
      <c r="O125" s="382"/>
      <c r="P125" s="382"/>
      <c r="Q125" s="382"/>
      <c r="R125" s="382"/>
      <c r="S125" s="382"/>
      <c r="T125" s="409"/>
      <c r="U125" s="366"/>
      <c r="V125" s="366"/>
      <c r="W125" s="366"/>
      <c r="X125" s="366"/>
      <c r="Y125" s="365"/>
      <c r="Z125" s="365"/>
      <c r="AA125" s="365"/>
      <c r="AB125" s="365"/>
      <c r="AC125" s="365"/>
      <c r="AD125" s="365"/>
      <c r="AE125" s="365"/>
      <c r="AF125" s="365"/>
      <c r="AG125" s="365"/>
      <c r="AH125" s="365"/>
    </row>
    <row r="126" spans="1:34" s="409" customFormat="1">
      <c r="A126" s="147" t="s">
        <v>962</v>
      </c>
      <c r="B126" s="440"/>
      <c r="C126" s="440"/>
      <c r="D126" s="440"/>
      <c r="E126" s="440"/>
      <c r="F126" s="441"/>
      <c r="G126" s="441"/>
      <c r="H126" s="442"/>
      <c r="I126" s="442"/>
      <c r="J126" s="442"/>
      <c r="K126" s="442"/>
      <c r="L126" s="442"/>
      <c r="M126" s="442"/>
      <c r="N126" s="442"/>
      <c r="O126" s="442"/>
      <c r="P126" s="442"/>
      <c r="Q126" s="442"/>
      <c r="R126" s="442"/>
      <c r="S126" s="443"/>
      <c r="U126" s="366"/>
      <c r="V126" s="366"/>
      <c r="W126" s="366"/>
      <c r="X126" s="366"/>
    </row>
    <row r="127" spans="1:34" s="409" customFormat="1">
      <c r="A127" s="444">
        <v>-1</v>
      </c>
      <c r="B127" s="8" t="s">
        <v>963</v>
      </c>
      <c r="C127" s="391"/>
      <c r="D127" s="391"/>
      <c r="E127" s="391"/>
      <c r="G127" s="443"/>
      <c r="U127" s="366"/>
      <c r="V127" s="366"/>
      <c r="W127" s="366"/>
      <c r="X127" s="366"/>
    </row>
    <row r="128" spans="1:34" s="445" customFormat="1">
      <c r="A128" s="444">
        <v>-2</v>
      </c>
      <c r="B128" s="391" t="s">
        <v>964</v>
      </c>
      <c r="C128" s="391"/>
      <c r="D128" s="391"/>
      <c r="E128" s="391"/>
      <c r="F128" s="409"/>
      <c r="H128" s="409"/>
      <c r="I128" s="409"/>
      <c r="J128" s="409"/>
      <c r="K128" s="409"/>
      <c r="L128" s="409"/>
      <c r="M128" s="409"/>
      <c r="N128" s="409"/>
      <c r="O128" s="409"/>
      <c r="P128" s="409"/>
      <c r="Q128" s="409"/>
      <c r="R128" s="409"/>
      <c r="S128" s="409"/>
      <c r="T128" s="409"/>
      <c r="U128" s="366"/>
      <c r="V128" s="366"/>
      <c r="W128" s="446"/>
      <c r="X128" s="446"/>
    </row>
    <row r="129" spans="1:24" s="445" customFormat="1">
      <c r="A129" s="444">
        <v>-3</v>
      </c>
      <c r="B129" s="391" t="s">
        <v>965</v>
      </c>
      <c r="C129" s="391"/>
      <c r="D129" s="391"/>
      <c r="E129" s="391"/>
      <c r="F129" s="409"/>
      <c r="H129" s="409"/>
      <c r="I129" s="409"/>
      <c r="J129" s="409"/>
      <c r="K129" s="409"/>
      <c r="L129" s="409"/>
      <c r="M129" s="409"/>
      <c r="N129" s="409"/>
      <c r="O129" s="409"/>
      <c r="P129" s="409"/>
      <c r="Q129" s="409"/>
      <c r="R129" s="409"/>
      <c r="S129" s="409"/>
      <c r="T129" s="409"/>
      <c r="U129" s="366"/>
      <c r="V129" s="366"/>
      <c r="W129" s="446"/>
      <c r="X129" s="446"/>
    </row>
    <row r="130" spans="1:24" s="445" customFormat="1">
      <c r="A130" s="447">
        <v>-4</v>
      </c>
      <c r="B130" s="747" t="s">
        <v>966</v>
      </c>
      <c r="C130" s="747"/>
      <c r="D130" s="747"/>
      <c r="E130" s="747"/>
      <c r="F130" s="747"/>
      <c r="H130" s="409"/>
      <c r="I130" s="409"/>
      <c r="J130" s="409"/>
      <c r="K130" s="409"/>
      <c r="L130" s="409"/>
      <c r="M130" s="409"/>
      <c r="N130" s="409"/>
      <c r="O130" s="409"/>
      <c r="P130" s="409"/>
      <c r="Q130" s="409"/>
      <c r="R130" s="409"/>
      <c r="S130" s="409"/>
      <c r="T130" s="409"/>
      <c r="U130" s="366"/>
      <c r="V130" s="366"/>
      <c r="W130" s="446"/>
      <c r="X130" s="446"/>
    </row>
    <row r="131" spans="1:24" s="445" customFormat="1">
      <c r="A131" s="448"/>
      <c r="B131" s="449"/>
      <c r="C131" s="391"/>
      <c r="D131" s="391"/>
      <c r="E131" s="391"/>
      <c r="F131" s="390"/>
      <c r="G131" s="450"/>
      <c r="U131" s="446"/>
      <c r="V131" s="446"/>
      <c r="W131" s="446"/>
      <c r="X131" s="446"/>
    </row>
    <row r="132" spans="1:24" s="445" customFormat="1">
      <c r="A132" s="448"/>
      <c r="B132" s="449"/>
      <c r="C132" s="391"/>
      <c r="D132" s="391"/>
      <c r="E132" s="391"/>
      <c r="F132" s="390"/>
      <c r="G132" s="450"/>
      <c r="U132" s="446"/>
      <c r="V132" s="446"/>
      <c r="W132" s="446"/>
      <c r="X132" s="446"/>
    </row>
    <row r="133" spans="1:24" s="445" customFormat="1">
      <c r="A133" s="448"/>
      <c r="B133" s="449"/>
      <c r="C133" s="391"/>
      <c r="D133" s="391"/>
      <c r="E133" s="391"/>
      <c r="F133" s="390"/>
      <c r="G133" s="450"/>
      <c r="U133" s="446"/>
      <c r="V133" s="446"/>
      <c r="W133" s="446"/>
      <c r="X133" s="446"/>
    </row>
    <row r="134" spans="1:24" s="445" customFormat="1">
      <c r="A134" s="448"/>
      <c r="B134" s="449"/>
      <c r="C134" s="391"/>
      <c r="D134" s="391"/>
      <c r="E134" s="391"/>
      <c r="F134" s="390"/>
      <c r="G134" s="450"/>
      <c r="U134" s="446"/>
      <c r="V134" s="446"/>
      <c r="W134" s="446"/>
      <c r="X134" s="446"/>
    </row>
    <row r="135" spans="1:24" s="445" customFormat="1">
      <c r="A135" s="448"/>
      <c r="B135" s="449"/>
      <c r="C135" s="391"/>
      <c r="D135" s="391"/>
      <c r="E135" s="391"/>
      <c r="F135" s="390"/>
      <c r="G135" s="450"/>
      <c r="U135" s="446"/>
      <c r="V135" s="446"/>
      <c r="W135" s="446"/>
      <c r="X135" s="446"/>
    </row>
    <row r="136" spans="1:24" s="445" customFormat="1">
      <c r="A136" s="448"/>
      <c r="B136" s="449"/>
      <c r="C136" s="391"/>
      <c r="D136" s="391"/>
      <c r="E136" s="391"/>
      <c r="F136" s="390"/>
      <c r="G136" s="450"/>
      <c r="U136" s="446"/>
      <c r="V136" s="446"/>
      <c r="W136" s="446"/>
      <c r="X136" s="446"/>
    </row>
    <row r="137" spans="1:24" s="445" customFormat="1">
      <c r="A137" s="448"/>
      <c r="B137" s="449"/>
      <c r="C137" s="391"/>
      <c r="D137" s="391"/>
      <c r="E137" s="391"/>
      <c r="F137" s="390"/>
      <c r="G137" s="450"/>
      <c r="U137" s="446"/>
      <c r="V137" s="446"/>
      <c r="W137" s="446"/>
      <c r="X137" s="446"/>
    </row>
    <row r="138" spans="1:24" s="445" customFormat="1">
      <c r="A138" s="448"/>
      <c r="B138" s="449"/>
      <c r="C138" s="391"/>
      <c r="D138" s="391"/>
      <c r="E138" s="391"/>
      <c r="F138" s="390"/>
      <c r="G138" s="450"/>
      <c r="U138" s="446"/>
      <c r="V138" s="446"/>
      <c r="W138" s="446"/>
      <c r="X138" s="446"/>
    </row>
    <row r="139" spans="1:24" s="445" customFormat="1">
      <c r="A139" s="448"/>
      <c r="B139" s="449"/>
      <c r="C139" s="391"/>
      <c r="D139" s="391"/>
      <c r="E139" s="391"/>
      <c r="F139" s="390"/>
      <c r="G139" s="450"/>
      <c r="U139" s="446"/>
      <c r="V139" s="446"/>
      <c r="W139" s="446"/>
      <c r="X139" s="446"/>
    </row>
    <row r="140" spans="1:24" s="445" customFormat="1">
      <c r="A140" s="448"/>
      <c r="B140" s="449"/>
      <c r="C140" s="391"/>
      <c r="D140" s="391"/>
      <c r="E140" s="391"/>
      <c r="F140" s="390"/>
      <c r="G140" s="450"/>
      <c r="U140" s="446"/>
      <c r="V140" s="446"/>
      <c r="W140" s="446"/>
      <c r="X140" s="446"/>
    </row>
    <row r="141" spans="1:24" s="445" customFormat="1">
      <c r="A141" s="451"/>
      <c r="B141" s="449"/>
      <c r="C141" s="391"/>
      <c r="D141" s="391"/>
      <c r="E141" s="391"/>
      <c r="F141" s="390"/>
      <c r="G141" s="450"/>
      <c r="U141" s="446"/>
      <c r="V141" s="446"/>
      <c r="W141" s="446"/>
      <c r="X141" s="446"/>
    </row>
    <row r="142" spans="1:24" s="445" customFormat="1">
      <c r="A142" s="444">
        <v>-5</v>
      </c>
      <c r="B142" s="391" t="s">
        <v>967</v>
      </c>
      <c r="C142" s="391"/>
      <c r="D142" s="391"/>
      <c r="E142" s="391"/>
      <c r="F142" s="409"/>
      <c r="U142" s="446"/>
      <c r="V142" s="446"/>
      <c r="W142" s="446"/>
      <c r="X142" s="446"/>
    </row>
    <row r="143" spans="1:24" s="445" customFormat="1">
      <c r="A143" s="444">
        <v>-6</v>
      </c>
      <c r="B143" s="391" t="s">
        <v>968</v>
      </c>
      <c r="C143" s="391"/>
      <c r="D143" s="391"/>
      <c r="E143" s="391"/>
      <c r="F143" s="409"/>
      <c r="U143" s="446"/>
      <c r="V143" s="446"/>
      <c r="W143" s="446"/>
      <c r="X143" s="446"/>
    </row>
    <row r="144" spans="1:24" s="445" customFormat="1">
      <c r="A144" s="444">
        <v>-7</v>
      </c>
      <c r="B144" s="391" t="s">
        <v>969</v>
      </c>
      <c r="C144" s="391"/>
      <c r="D144" s="391"/>
      <c r="E144" s="391"/>
      <c r="F144" s="409"/>
      <c r="U144" s="446"/>
      <c r="V144" s="446"/>
      <c r="W144" s="446"/>
      <c r="X144" s="446"/>
    </row>
    <row r="145" spans="1:24" s="445" customFormat="1">
      <c r="A145" s="448"/>
      <c r="B145" s="449"/>
      <c r="C145" s="391"/>
      <c r="D145" s="391"/>
      <c r="E145" s="391"/>
      <c r="F145" s="409"/>
      <c r="U145" s="446"/>
      <c r="V145" s="446"/>
      <c r="W145" s="446"/>
      <c r="X145" s="446"/>
    </row>
    <row r="146" spans="1:24" s="445" customFormat="1" ht="79.5" customHeight="1">
      <c r="A146" s="447">
        <v>-8</v>
      </c>
      <c r="B146" s="747" t="s">
        <v>970</v>
      </c>
      <c r="C146" s="747"/>
      <c r="D146" s="747"/>
      <c r="E146" s="747"/>
      <c r="F146" s="747"/>
      <c r="U146" s="446"/>
      <c r="V146" s="446"/>
      <c r="W146" s="446"/>
      <c r="X146" s="446"/>
    </row>
    <row r="147" spans="1:24" s="445" customFormat="1">
      <c r="A147" s="444">
        <v>-9</v>
      </c>
      <c r="B147" s="391" t="s">
        <v>971</v>
      </c>
      <c r="C147" s="452"/>
      <c r="D147" s="452"/>
      <c r="E147" s="452"/>
      <c r="U147" s="446"/>
      <c r="V147" s="446"/>
      <c r="W147" s="446"/>
      <c r="X147" s="446"/>
    </row>
    <row r="148" spans="1:24" s="445" customFormat="1">
      <c r="A148" s="444"/>
      <c r="B148" s="449"/>
      <c r="C148" s="452"/>
      <c r="D148" s="452"/>
      <c r="E148" s="452"/>
      <c r="U148" s="446"/>
      <c r="V148" s="446"/>
      <c r="W148" s="446"/>
      <c r="X148" s="446"/>
    </row>
    <row r="149" spans="1:24" s="445" customFormat="1">
      <c r="A149" s="444">
        <v>-10</v>
      </c>
      <c r="B149" s="753" t="s">
        <v>211</v>
      </c>
      <c r="C149" s="753"/>
      <c r="D149" s="753"/>
      <c r="E149" s="753"/>
      <c r="F149" s="753"/>
      <c r="G149" s="753"/>
      <c r="H149" s="753"/>
      <c r="U149" s="446"/>
      <c r="V149" s="446"/>
      <c r="W149" s="446"/>
      <c r="X149" s="446"/>
    </row>
    <row r="150" spans="1:24" s="445" customFormat="1">
      <c r="A150" s="444">
        <v>-11</v>
      </c>
      <c r="B150" s="753" t="s">
        <v>972</v>
      </c>
      <c r="C150" s="753"/>
      <c r="D150" s="753"/>
      <c r="E150" s="753"/>
      <c r="F150" s="753"/>
      <c r="G150" s="753"/>
      <c r="H150" s="753"/>
      <c r="U150" s="446"/>
      <c r="V150" s="446"/>
      <c r="W150" s="446"/>
      <c r="X150" s="446"/>
    </row>
    <row r="151" spans="1:24" s="445" customFormat="1" ht="46.5" customHeight="1">
      <c r="A151" s="447">
        <v>-12</v>
      </c>
      <c r="B151" s="747" t="s">
        <v>973</v>
      </c>
      <c r="C151" s="747"/>
      <c r="D151" s="747"/>
      <c r="E151" s="747"/>
      <c r="F151" s="747"/>
      <c r="G151" s="453"/>
      <c r="H151" s="453"/>
      <c r="I151" s="453"/>
      <c r="J151" s="453"/>
      <c r="K151" s="453"/>
      <c r="L151" s="453"/>
      <c r="U151" s="446"/>
      <c r="V151" s="446"/>
      <c r="W151" s="446"/>
      <c r="X151" s="446"/>
    </row>
    <row r="152" spans="1:24" s="445" customFormat="1">
      <c r="A152" s="447">
        <v>-13</v>
      </c>
      <c r="B152" s="747" t="s">
        <v>974</v>
      </c>
      <c r="C152" s="747"/>
      <c r="D152" s="747"/>
      <c r="E152" s="747"/>
      <c r="F152" s="747"/>
      <c r="G152" s="453"/>
      <c r="H152" s="453"/>
      <c r="I152" s="453"/>
      <c r="J152" s="453"/>
      <c r="K152" s="453"/>
      <c r="L152" s="453"/>
      <c r="M152" s="453"/>
      <c r="U152" s="446"/>
      <c r="V152" s="446"/>
      <c r="W152" s="446"/>
      <c r="X152" s="446"/>
    </row>
    <row r="153" spans="1:24" s="445" customFormat="1">
      <c r="A153" s="444">
        <v>-14</v>
      </c>
      <c r="B153" s="391" t="s">
        <v>975</v>
      </c>
      <c r="C153" s="452"/>
      <c r="D153" s="452"/>
      <c r="E153" s="452"/>
      <c r="U153" s="446"/>
      <c r="V153" s="446"/>
      <c r="W153" s="446"/>
      <c r="X153" s="446"/>
    </row>
    <row r="154" spans="1:24" s="445" customFormat="1" ht="47.25" customHeight="1">
      <c r="A154" s="447">
        <v>-15</v>
      </c>
      <c r="B154" s="747" t="s">
        <v>976</v>
      </c>
      <c r="C154" s="747"/>
      <c r="D154" s="747"/>
      <c r="E154" s="747"/>
      <c r="F154" s="747"/>
      <c r="G154" s="747"/>
      <c r="H154" s="747"/>
      <c r="I154" s="453"/>
      <c r="J154" s="453"/>
      <c r="K154" s="453"/>
      <c r="L154" s="453"/>
      <c r="U154" s="446"/>
      <c r="V154" s="446"/>
      <c r="W154" s="446"/>
      <c r="X154" s="446"/>
    </row>
    <row r="155" spans="1:24" s="445" customFormat="1">
      <c r="A155" s="444">
        <v>-16</v>
      </c>
      <c r="B155" s="391" t="s">
        <v>977</v>
      </c>
      <c r="C155" s="452"/>
      <c r="D155" s="452"/>
      <c r="E155" s="452"/>
      <c r="U155" s="446"/>
      <c r="V155" s="446"/>
      <c r="W155" s="446"/>
      <c r="X155" s="446"/>
    </row>
    <row r="156" spans="1:24" s="445" customFormat="1">
      <c r="A156" s="444">
        <v>-17</v>
      </c>
      <c r="B156" s="391" t="s">
        <v>978</v>
      </c>
      <c r="C156" s="452"/>
      <c r="D156" s="452"/>
      <c r="E156" s="452"/>
      <c r="U156" s="446"/>
      <c r="V156" s="446"/>
      <c r="W156" s="446"/>
      <c r="X156" s="446"/>
    </row>
    <row r="157" spans="1:24" s="454" customFormat="1" ht="94.5" customHeight="1">
      <c r="A157" s="447">
        <v>-18</v>
      </c>
      <c r="B157" s="747" t="s">
        <v>979</v>
      </c>
      <c r="C157" s="747"/>
      <c r="D157" s="747"/>
      <c r="E157" s="747"/>
      <c r="F157" s="747"/>
      <c r="G157" s="747"/>
      <c r="H157" s="747"/>
      <c r="I157" s="453"/>
      <c r="J157" s="453"/>
      <c r="K157" s="453"/>
      <c r="L157" s="453"/>
      <c r="M157" s="453"/>
      <c r="U157" s="455"/>
      <c r="V157" s="455"/>
      <c r="W157" s="455"/>
      <c r="X157" s="455"/>
    </row>
    <row r="158" spans="1:24" s="445" customFormat="1">
      <c r="A158" s="444">
        <v>-19</v>
      </c>
      <c r="B158" s="391" t="s">
        <v>980</v>
      </c>
      <c r="C158" s="452"/>
      <c r="D158" s="452"/>
      <c r="E158" s="452"/>
      <c r="U158" s="446"/>
      <c r="V158" s="446"/>
      <c r="W158" s="446"/>
      <c r="X158" s="446"/>
    </row>
    <row r="159" spans="1:24" s="445" customFormat="1">
      <c r="A159" s="444">
        <v>-20</v>
      </c>
      <c r="B159" s="391" t="s">
        <v>981</v>
      </c>
      <c r="C159" s="452"/>
      <c r="D159" s="452"/>
      <c r="E159" s="452"/>
      <c r="U159" s="446"/>
      <c r="V159" s="446"/>
      <c r="W159" s="446"/>
      <c r="X159" s="446"/>
    </row>
    <row r="160" spans="1:24" s="445" customFormat="1">
      <c r="A160" s="444">
        <v>-21</v>
      </c>
      <c r="B160" s="391" t="s">
        <v>982</v>
      </c>
      <c r="C160" s="452"/>
      <c r="D160" s="452"/>
      <c r="E160" s="452"/>
      <c r="U160" s="446"/>
      <c r="V160" s="446"/>
      <c r="W160" s="446"/>
      <c r="X160" s="446"/>
    </row>
    <row r="161" spans="1:46" s="445" customFormat="1" ht="31.5" customHeight="1">
      <c r="A161" s="447">
        <v>-22</v>
      </c>
      <c r="B161" s="747" t="s">
        <v>209</v>
      </c>
      <c r="C161" s="747"/>
      <c r="D161" s="747"/>
      <c r="E161" s="747"/>
      <c r="F161" s="747"/>
      <c r="G161" s="747"/>
      <c r="H161" s="747"/>
      <c r="I161" s="456"/>
      <c r="J161" s="456"/>
      <c r="K161" s="456"/>
      <c r="L161" s="456"/>
      <c r="M161" s="456"/>
      <c r="U161" s="446"/>
      <c r="V161" s="446"/>
      <c r="W161" s="446"/>
      <c r="X161" s="446"/>
    </row>
    <row r="162" spans="1:46" s="445" customFormat="1" ht="35.25" customHeight="1">
      <c r="A162" s="447">
        <v>-23</v>
      </c>
      <c r="B162" s="747" t="s">
        <v>983</v>
      </c>
      <c r="C162" s="747"/>
      <c r="D162" s="747"/>
      <c r="E162" s="747"/>
      <c r="F162" s="747"/>
      <c r="G162" s="747"/>
      <c r="H162" s="747"/>
      <c r="I162" s="453"/>
      <c r="J162" s="453"/>
      <c r="K162" s="453"/>
      <c r="L162" s="453"/>
      <c r="M162" s="453"/>
      <c r="U162" s="446"/>
      <c r="V162" s="446"/>
      <c r="W162" s="446"/>
      <c r="X162" s="446"/>
    </row>
    <row r="163" spans="1:46" s="445" customFormat="1">
      <c r="A163" s="444">
        <v>-24</v>
      </c>
      <c r="B163" s="391" t="s">
        <v>210</v>
      </c>
      <c r="C163" s="452"/>
      <c r="D163" s="452"/>
      <c r="E163" s="452"/>
      <c r="U163" s="446"/>
      <c r="V163" s="446"/>
      <c r="W163" s="446"/>
      <c r="X163" s="446"/>
    </row>
    <row r="164" spans="1:46" s="445" customFormat="1">
      <c r="A164" s="444">
        <v>-25</v>
      </c>
      <c r="B164" s="391" t="s">
        <v>971</v>
      </c>
      <c r="C164" s="452"/>
      <c r="D164" s="452"/>
      <c r="E164" s="452"/>
      <c r="U164" s="446"/>
      <c r="V164" s="446"/>
      <c r="W164" s="446"/>
      <c r="X164" s="446"/>
    </row>
    <row r="165" spans="1:46" s="445" customFormat="1">
      <c r="A165" s="457"/>
      <c r="B165" s="449"/>
      <c r="C165" s="391"/>
      <c r="D165" s="391"/>
      <c r="E165" s="391"/>
      <c r="F165" s="409"/>
      <c r="N165" s="450"/>
      <c r="S165" s="409"/>
      <c r="T165" s="409"/>
      <c r="U165" s="366"/>
      <c r="V165" s="366"/>
      <c r="W165" s="366"/>
      <c r="X165" s="366"/>
      <c r="Y165" s="409"/>
      <c r="Z165" s="409"/>
      <c r="AA165" s="409"/>
      <c r="AB165" s="409"/>
      <c r="AC165" s="409"/>
      <c r="AD165" s="409"/>
      <c r="AE165" s="409"/>
      <c r="AF165" s="409"/>
      <c r="AG165" s="409"/>
      <c r="AH165" s="409"/>
      <c r="AI165" s="409"/>
      <c r="AJ165" s="409"/>
      <c r="AK165" s="409"/>
      <c r="AL165" s="409"/>
      <c r="AM165" s="409"/>
      <c r="AN165" s="409"/>
      <c r="AO165" s="409"/>
      <c r="AP165" s="409"/>
      <c r="AQ165" s="409"/>
      <c r="AR165" s="409"/>
      <c r="AS165" s="409"/>
    </row>
    <row r="166" spans="1:46" s="445" customFormat="1">
      <c r="A166" s="444">
        <v>-26</v>
      </c>
      <c r="B166" s="391" t="s">
        <v>984</v>
      </c>
      <c r="C166" s="391"/>
      <c r="D166" s="391"/>
      <c r="E166" s="391"/>
      <c r="F166" s="409"/>
      <c r="N166" s="450"/>
      <c r="S166" s="409"/>
      <c r="T166" s="409"/>
      <c r="U166" s="366"/>
      <c r="V166" s="366"/>
      <c r="W166" s="366"/>
      <c r="X166" s="366"/>
      <c r="Y166" s="409"/>
      <c r="Z166" s="409"/>
      <c r="AA166" s="409"/>
      <c r="AB166" s="409"/>
      <c r="AC166" s="409"/>
      <c r="AD166" s="409"/>
      <c r="AE166" s="409"/>
      <c r="AF166" s="409"/>
      <c r="AG166" s="409"/>
      <c r="AH166" s="409"/>
      <c r="AI166" s="409"/>
      <c r="AJ166" s="409"/>
      <c r="AK166" s="409"/>
      <c r="AL166" s="409"/>
      <c r="AM166" s="409"/>
      <c r="AN166" s="409"/>
      <c r="AO166" s="409"/>
      <c r="AP166" s="409"/>
      <c r="AQ166" s="409"/>
      <c r="AR166" s="409"/>
      <c r="AS166" s="409"/>
    </row>
    <row r="167" spans="1:46" s="445" customFormat="1">
      <c r="A167" s="452"/>
      <c r="B167" s="452"/>
      <c r="C167" s="391"/>
      <c r="D167" s="391"/>
      <c r="E167" s="391"/>
      <c r="F167" s="409"/>
      <c r="N167" s="450"/>
      <c r="S167" s="409"/>
      <c r="T167" s="409"/>
      <c r="U167" s="366"/>
      <c r="V167" s="366"/>
      <c r="W167" s="366"/>
      <c r="X167" s="366"/>
      <c r="Y167" s="409"/>
      <c r="Z167" s="409"/>
      <c r="AA167" s="409"/>
      <c r="AB167" s="409"/>
      <c r="AC167" s="409"/>
      <c r="AD167" s="409"/>
      <c r="AE167" s="409"/>
      <c r="AF167" s="409"/>
      <c r="AG167" s="409"/>
      <c r="AH167" s="409"/>
      <c r="AI167" s="409"/>
      <c r="AJ167" s="409"/>
      <c r="AK167" s="409"/>
      <c r="AL167" s="409"/>
      <c r="AM167" s="409"/>
      <c r="AN167" s="409"/>
      <c r="AO167" s="409"/>
      <c r="AP167" s="409"/>
      <c r="AQ167" s="409"/>
      <c r="AR167" s="409"/>
      <c r="AS167" s="409"/>
    </row>
    <row r="169" spans="1:46" s="409" customFormat="1">
      <c r="A169" s="125"/>
      <c r="B169" s="458" t="s">
        <v>985</v>
      </c>
      <c r="C169" s="127"/>
      <c r="D169" s="127"/>
      <c r="E169" s="127"/>
      <c r="F169" s="459"/>
      <c r="G169" s="443"/>
      <c r="H169" s="443"/>
      <c r="I169" s="443"/>
      <c r="J169" s="443"/>
      <c r="K169" s="443"/>
      <c r="L169" s="443"/>
      <c r="M169" s="443"/>
      <c r="N169" s="443"/>
      <c r="U169" s="366"/>
      <c r="V169" s="366"/>
      <c r="W169" s="366"/>
      <c r="X169" s="366"/>
    </row>
    <row r="170" spans="1:46" s="409" customFormat="1">
      <c r="A170" s="125"/>
      <c r="B170" s="458"/>
      <c r="C170" s="127"/>
      <c r="D170" s="127"/>
      <c r="E170" s="127"/>
      <c r="F170" s="459"/>
      <c r="G170" s="443"/>
      <c r="H170" s="443"/>
      <c r="I170" s="443"/>
      <c r="J170" s="443"/>
      <c r="K170" s="443"/>
      <c r="L170" s="443"/>
      <c r="M170" s="443"/>
      <c r="N170" s="443"/>
      <c r="U170" s="366"/>
      <c r="V170" s="366"/>
      <c r="W170" s="366"/>
      <c r="X170" s="366"/>
    </row>
    <row r="171" spans="1:46" s="409" customFormat="1">
      <c r="A171" s="460"/>
      <c r="B171" s="461" t="s">
        <v>986</v>
      </c>
      <c r="C171" s="462"/>
      <c r="D171" s="462"/>
      <c r="E171" s="462"/>
      <c r="F171" s="463" t="str">
        <f>IF('PPNR NII Worksheet'!E97=0,"N/A",'PPNR Projections Worksheet'!F31='PPNR NII Worksheet'!E97)</f>
        <v>N/A</v>
      </c>
      <c r="G171" s="463" t="str">
        <f>IF('PPNR NII Worksheet'!F97=0,"N/A",'PPNR Projections Worksheet'!G31='PPNR NII Worksheet'!F97)</f>
        <v>N/A</v>
      </c>
      <c r="H171" s="463" t="str">
        <f>IF('PPNR NII Worksheet'!G97=0,"N/A",'PPNR Projections Worksheet'!H31='PPNR NII Worksheet'!G97)</f>
        <v>N/A</v>
      </c>
      <c r="I171" s="463" t="str">
        <f>IF('PPNR NII Worksheet'!H97=0,"N/A",'PPNR Projections Worksheet'!I31='PPNR NII Worksheet'!H97)</f>
        <v>N/A</v>
      </c>
      <c r="J171" s="463" t="str">
        <f>IF('PPNR NII Worksheet'!I97=0,"N/A",'PPNR Projections Worksheet'!J31='PPNR NII Worksheet'!I97)</f>
        <v>N/A</v>
      </c>
      <c r="K171" s="463" t="str">
        <f>IF('PPNR NII Worksheet'!J97=0,"N/A",'PPNR Projections Worksheet'!K31='PPNR NII Worksheet'!J97)</f>
        <v>N/A</v>
      </c>
      <c r="L171" s="463" t="str">
        <f>IF('PPNR NII Worksheet'!K97=0,"N/A",'PPNR Projections Worksheet'!L31='PPNR NII Worksheet'!K97)</f>
        <v>N/A</v>
      </c>
      <c r="M171" s="463" t="str">
        <f>IF('PPNR NII Worksheet'!L97=0,"N/A",'PPNR Projections Worksheet'!M31='PPNR NII Worksheet'!L97)</f>
        <v>N/A</v>
      </c>
      <c r="N171" s="463" t="str">
        <f>IF('PPNR NII Worksheet'!M97=0,"N/A",'PPNR Projections Worksheet'!N31='PPNR NII Worksheet'!M97)</f>
        <v>N/A</v>
      </c>
      <c r="U171" s="366"/>
      <c r="V171" s="366"/>
      <c r="W171" s="366"/>
      <c r="X171" s="366"/>
    </row>
    <row r="172" spans="1:46" s="466" customFormat="1">
      <c r="A172" s="448"/>
      <c r="B172" s="464" t="s">
        <v>987</v>
      </c>
      <c r="C172" s="421"/>
      <c r="D172" s="421"/>
      <c r="E172" s="421"/>
      <c r="F172" s="465" t="str">
        <f t="shared" ref="F172:N172" si="39">IF((F96)=0,"N/A",IF((F29+F92)/F96&gt;10%,FALSE,TRUE))</f>
        <v>N/A</v>
      </c>
      <c r="G172" s="465" t="str">
        <f t="shared" si="39"/>
        <v>N/A</v>
      </c>
      <c r="H172" s="465" t="str">
        <f t="shared" si="39"/>
        <v>N/A</v>
      </c>
      <c r="I172" s="465" t="str">
        <f t="shared" si="39"/>
        <v>N/A</v>
      </c>
      <c r="J172" s="465" t="str">
        <f t="shared" si="39"/>
        <v>N/A</v>
      </c>
      <c r="K172" s="465" t="str">
        <f t="shared" si="39"/>
        <v>N/A</v>
      </c>
      <c r="L172" s="465" t="str">
        <f t="shared" si="39"/>
        <v>N/A</v>
      </c>
      <c r="M172" s="465" t="str">
        <f t="shared" si="39"/>
        <v>N/A</v>
      </c>
      <c r="N172" s="465" t="str">
        <f t="shared" si="39"/>
        <v>N/A</v>
      </c>
      <c r="T172" s="467"/>
      <c r="U172" s="468"/>
      <c r="V172" s="468"/>
      <c r="W172" s="468"/>
      <c r="X172" s="468"/>
      <c r="Y172" s="467"/>
      <c r="Z172" s="467"/>
      <c r="AA172" s="467"/>
      <c r="AB172" s="467"/>
      <c r="AC172" s="467"/>
      <c r="AD172" s="467"/>
      <c r="AE172" s="467"/>
      <c r="AF172" s="467"/>
      <c r="AG172" s="467"/>
      <c r="AH172" s="467"/>
      <c r="AI172" s="467"/>
      <c r="AJ172" s="467"/>
      <c r="AK172" s="467"/>
      <c r="AL172" s="467"/>
      <c r="AM172" s="467"/>
      <c r="AN172" s="467"/>
      <c r="AO172" s="467"/>
      <c r="AP172" s="467"/>
      <c r="AQ172" s="467"/>
      <c r="AR172" s="467"/>
      <c r="AS172" s="467"/>
      <c r="AT172" s="467"/>
    </row>
  </sheetData>
  <protectedRanges>
    <protectedRange sqref="B4" name="Choose menu_1_2"/>
  </protectedRanges>
  <mergeCells count="15">
    <mergeCell ref="B157:H157"/>
    <mergeCell ref="B161:H161"/>
    <mergeCell ref="B162:H162"/>
    <mergeCell ref="B146:F146"/>
    <mergeCell ref="B149:H149"/>
    <mergeCell ref="B150:H150"/>
    <mergeCell ref="B151:F151"/>
    <mergeCell ref="B152:F152"/>
    <mergeCell ref="B154:H154"/>
    <mergeCell ref="B130:F130"/>
    <mergeCell ref="B1:N1"/>
    <mergeCell ref="B2:N2"/>
    <mergeCell ref="F7:N7"/>
    <mergeCell ref="B46:C46"/>
    <mergeCell ref="B48:C48"/>
  </mergeCells>
  <phoneticPr fontId="0" type="noConversion"/>
  <conditionalFormatting sqref="F171:N171">
    <cfRule type="cellIs" dxfId="3" priority="3" operator="equal">
      <formula>FALSE</formula>
    </cfRule>
  </conditionalFormatting>
  <conditionalFormatting sqref="F172:N172">
    <cfRule type="cellIs" dxfId="2" priority="2" operator="equal">
      <formula>FALSE</formula>
    </cfRule>
  </conditionalFormatting>
  <conditionalFormatting sqref="F171:N171">
    <cfRule type="expression" dxfId="1" priority="1">
      <formula>F171=FALSE</formula>
    </cfRule>
  </conditionalFormatting>
  <dataValidations count="1">
    <dataValidation type="list" allowBlank="1" showInputMessage="1" showErrorMessage="1" sqref="B4">
      <formula1>$X$7:$X$9</formula1>
    </dataValidation>
  </dataValidations>
  <pageMargins left="0.7" right="0.7" top="0.75" bottom="0.75" header="0.3" footer="0.3"/>
  <pageSetup scale="48" fitToHeight="3" orientation="landscape" r:id="rId1"/>
  <headerFooter>
    <oddFooter>&amp;R&amp;A
&amp;P</oddFooter>
  </headerFooter>
  <rowBreaks count="1" manualBreakCount="1">
    <brk id="81" max="17" man="1"/>
  </rowBreaks>
  <ignoredErrors>
    <ignoredError sqref="F123:N123"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3"/>
  <sheetViews>
    <sheetView showGridLines="0" zoomScaleNormal="100" workbookViewId="0">
      <selection activeCell="B2" sqref="B2:M2"/>
    </sheetView>
  </sheetViews>
  <sheetFormatPr defaultColWidth="9.1796875" defaultRowHeight="14.5"/>
  <cols>
    <col min="1" max="1" width="4.1796875" style="391" customWidth="1"/>
    <col min="2" max="2" width="71.54296875" style="391" customWidth="1"/>
    <col min="3" max="3" width="24" style="391" customWidth="1"/>
    <col min="4" max="4" width="6.453125" style="391" customWidth="1"/>
    <col min="5" max="8" width="12.7265625" style="384" customWidth="1"/>
    <col min="9" max="9" width="14.453125" style="384" customWidth="1"/>
    <col min="10" max="13" width="12.7265625" style="384" customWidth="1"/>
    <col min="14" max="20" width="9.1796875" style="384"/>
    <col min="21" max="21" width="9.1796875" style="476"/>
    <col min="22" max="16384" width="9.1796875" style="384"/>
  </cols>
  <sheetData>
    <row r="1" spans="1:21" s="12" customFormat="1" ht="18.5">
      <c r="A1" s="358"/>
      <c r="B1" s="748" t="str">
        <f>'Summary Submission Cover Sheet'!D17&amp;" PPNR Net Interest Income Worksheet: "&amp;'Summary Submission Cover Sheet'!D14&amp;" in "&amp;'Summary Submission Cover Sheet'!B25</f>
        <v>Bank PPNR Net Interest Income Worksheet: XYZ in Baseline</v>
      </c>
      <c r="C1" s="748"/>
      <c r="D1" s="748"/>
      <c r="E1" s="748"/>
      <c r="F1" s="748"/>
      <c r="G1" s="748"/>
      <c r="H1" s="748"/>
      <c r="I1" s="748"/>
      <c r="J1" s="748"/>
      <c r="K1" s="748"/>
      <c r="L1" s="748"/>
      <c r="M1" s="748"/>
      <c r="U1" s="470"/>
    </row>
    <row r="2" spans="1:21" s="12" customFormat="1" ht="39" customHeight="1">
      <c r="A2" s="8"/>
      <c r="B2" s="754" t="s">
        <v>225</v>
      </c>
      <c r="C2" s="754"/>
      <c r="D2" s="755"/>
      <c r="E2" s="755"/>
      <c r="F2" s="755"/>
      <c r="G2" s="755"/>
      <c r="H2" s="755"/>
      <c r="I2" s="755"/>
      <c r="J2" s="755"/>
      <c r="K2" s="755"/>
      <c r="L2" s="755"/>
      <c r="M2" s="755"/>
      <c r="U2" s="470"/>
    </row>
    <row r="3" spans="1:21" s="365" customFormat="1" ht="15" thickBot="1">
      <c r="A3" s="361"/>
      <c r="B3" s="370"/>
      <c r="C3" s="370"/>
      <c r="D3" s="471"/>
      <c r="G3" s="409"/>
      <c r="H3" s="409"/>
      <c r="L3" s="409"/>
      <c r="U3" s="472"/>
    </row>
    <row r="4" spans="1:21" s="365" customFormat="1" ht="19" thickBot="1">
      <c r="A4" s="361"/>
      <c r="B4" s="367" t="s">
        <v>818</v>
      </c>
      <c r="C4" s="370"/>
      <c r="D4" s="471"/>
      <c r="F4" s="368"/>
      <c r="G4" s="368"/>
      <c r="H4" s="368"/>
      <c r="I4" s="368"/>
      <c r="J4" s="368"/>
      <c r="K4" s="368"/>
      <c r="L4" s="368"/>
      <c r="M4" s="368"/>
      <c r="U4" s="472"/>
    </row>
    <row r="5" spans="1:21" s="365" customFormat="1" ht="15" thickBot="1">
      <c r="A5" s="361"/>
      <c r="B5" s="473" t="str">
        <f>IF('PPNR Projections Worksheet'!B5="Net Interest Income Designation Field - Populated Automatically","Net Interest Income Designation Field - Populated Automatically", IF('PPNR Projections Worksheet'!B5="Primary Net Interest Income","Supplementary Net Interest Income",IF('PPNR Projections Worksheet'!B5="Supplementary Net Interest Income","Primary Net Interest Income")))</f>
        <v>Net Interest Income Designation Field - Populated Automatically</v>
      </c>
      <c r="C5" s="391"/>
      <c r="D5" s="9"/>
      <c r="U5" s="472"/>
    </row>
    <row r="6" spans="1:21" s="365" customFormat="1">
      <c r="A6" s="361"/>
      <c r="B6" s="391"/>
      <c r="C6" s="474" t="s">
        <v>176</v>
      </c>
      <c r="D6" s="9"/>
      <c r="E6" s="750" t="s">
        <v>260</v>
      </c>
      <c r="F6" s="750"/>
      <c r="G6" s="750"/>
      <c r="H6" s="750"/>
      <c r="I6" s="750"/>
      <c r="J6" s="750"/>
      <c r="K6" s="750"/>
      <c r="L6" s="750"/>
      <c r="M6" s="750"/>
      <c r="U6" s="472"/>
    </row>
    <row r="7" spans="1:21" s="365" customFormat="1" ht="15" thickBot="1">
      <c r="A7" s="391"/>
      <c r="B7" s="374" t="s">
        <v>988</v>
      </c>
      <c r="C7" s="391"/>
      <c r="D7" s="374"/>
      <c r="E7" s="172" t="s">
        <v>265</v>
      </c>
      <c r="F7" s="376" t="s">
        <v>266</v>
      </c>
      <c r="G7" s="376" t="s">
        <v>267</v>
      </c>
      <c r="H7" s="376" t="s">
        <v>268</v>
      </c>
      <c r="I7" s="376" t="s">
        <v>269</v>
      </c>
      <c r="J7" s="376" t="s">
        <v>270</v>
      </c>
      <c r="K7" s="376" t="s">
        <v>271</v>
      </c>
      <c r="L7" s="376" t="s">
        <v>272</v>
      </c>
      <c r="M7" s="376" t="s">
        <v>273</v>
      </c>
      <c r="U7" s="472"/>
    </row>
    <row r="8" spans="1:21" ht="15" thickTop="1">
      <c r="A8" s="361">
        <v>1</v>
      </c>
      <c r="B8" s="128" t="s">
        <v>989</v>
      </c>
      <c r="C8" s="425" t="s">
        <v>171</v>
      </c>
      <c r="D8" s="128"/>
      <c r="E8" s="475"/>
      <c r="F8" s="475"/>
      <c r="G8" s="475"/>
      <c r="H8" s="475"/>
      <c r="I8" s="475"/>
      <c r="J8" s="475"/>
      <c r="K8" s="475"/>
      <c r="L8" s="475"/>
      <c r="M8" s="475"/>
    </row>
    <row r="9" spans="1:21" s="409" customFormat="1">
      <c r="A9" s="361">
        <f>A8+1</f>
        <v>2</v>
      </c>
      <c r="B9" s="128" t="s">
        <v>990</v>
      </c>
      <c r="C9" s="128"/>
      <c r="D9" s="128"/>
      <c r="E9" s="477">
        <f>SUM(E10:E11)</f>
        <v>0</v>
      </c>
      <c r="F9" s="478">
        <f t="shared" ref="F9:M9" si="0">SUM(F10:F11)</f>
        <v>0</v>
      </c>
      <c r="G9" s="478">
        <f t="shared" si="0"/>
        <v>0</v>
      </c>
      <c r="H9" s="478">
        <f t="shared" si="0"/>
        <v>0</v>
      </c>
      <c r="I9" s="478">
        <f t="shared" si="0"/>
        <v>0</v>
      </c>
      <c r="J9" s="478">
        <f t="shared" si="0"/>
        <v>0</v>
      </c>
      <c r="K9" s="478">
        <f t="shared" si="0"/>
        <v>0</v>
      </c>
      <c r="L9" s="478">
        <f t="shared" si="0"/>
        <v>0</v>
      </c>
      <c r="M9" s="478">
        <f t="shared" si="0"/>
        <v>0</v>
      </c>
      <c r="U9" s="479"/>
    </row>
    <row r="10" spans="1:21">
      <c r="A10" s="385" t="str">
        <f>A9&amp;"A"</f>
        <v>2A</v>
      </c>
      <c r="B10" s="43" t="s">
        <v>282</v>
      </c>
      <c r="C10" s="425" t="s">
        <v>172</v>
      </c>
      <c r="D10" s="120"/>
      <c r="E10" s="475"/>
      <c r="F10" s="475"/>
      <c r="G10" s="475"/>
      <c r="H10" s="475"/>
      <c r="I10" s="475"/>
      <c r="J10" s="475"/>
      <c r="K10" s="475"/>
      <c r="L10" s="475"/>
      <c r="M10" s="475"/>
    </row>
    <row r="11" spans="1:21">
      <c r="A11" s="385" t="str">
        <f>A9&amp;"B"</f>
        <v>2B</v>
      </c>
      <c r="B11" s="43" t="s">
        <v>991</v>
      </c>
      <c r="C11" s="425" t="s">
        <v>173</v>
      </c>
      <c r="D11" s="120"/>
      <c r="E11" s="475"/>
      <c r="F11" s="475"/>
      <c r="G11" s="475"/>
      <c r="H11" s="475"/>
      <c r="I11" s="475"/>
      <c r="J11" s="475"/>
      <c r="K11" s="475"/>
      <c r="L11" s="475"/>
      <c r="M11" s="475"/>
    </row>
    <row r="12" spans="1:21" s="409" customFormat="1">
      <c r="A12" s="361">
        <f>A9+1</f>
        <v>3</v>
      </c>
      <c r="B12" s="128" t="s">
        <v>992</v>
      </c>
      <c r="C12" s="128"/>
      <c r="D12" s="128"/>
      <c r="E12" s="475"/>
      <c r="F12" s="475"/>
      <c r="G12" s="475"/>
      <c r="H12" s="475"/>
      <c r="I12" s="475"/>
      <c r="J12" s="475"/>
      <c r="K12" s="475"/>
      <c r="L12" s="475"/>
      <c r="M12" s="475"/>
      <c r="U12" s="479"/>
    </row>
    <row r="13" spans="1:21" s="409" customFormat="1">
      <c r="A13" s="361">
        <f>A12+1</f>
        <v>4</v>
      </c>
      <c r="B13" s="128" t="s">
        <v>302</v>
      </c>
      <c r="C13" s="128"/>
      <c r="D13" s="128"/>
      <c r="E13" s="475"/>
      <c r="F13" s="475"/>
      <c r="G13" s="475"/>
      <c r="H13" s="475"/>
      <c r="I13" s="475"/>
      <c r="J13" s="475"/>
      <c r="K13" s="475"/>
      <c r="L13" s="475"/>
      <c r="M13" s="475"/>
      <c r="U13" s="479"/>
    </row>
    <row r="14" spans="1:21" s="409" customFormat="1" ht="43.5">
      <c r="A14" s="361">
        <f>A13+1</f>
        <v>5</v>
      </c>
      <c r="B14" s="128" t="s">
        <v>993</v>
      </c>
      <c r="C14" s="480" t="s">
        <v>174</v>
      </c>
      <c r="D14" s="128"/>
      <c r="E14" s="475"/>
      <c r="F14" s="475"/>
      <c r="G14" s="475"/>
      <c r="H14" s="475"/>
      <c r="I14" s="475"/>
      <c r="J14" s="475"/>
      <c r="K14" s="475"/>
      <c r="L14" s="475"/>
      <c r="M14" s="475"/>
      <c r="U14" s="479"/>
    </row>
    <row r="15" spans="1:21" s="365" customFormat="1">
      <c r="A15" s="361">
        <f>A14+1</f>
        <v>6</v>
      </c>
      <c r="B15" s="128" t="s">
        <v>304</v>
      </c>
      <c r="C15" s="480" t="s">
        <v>175</v>
      </c>
      <c r="D15" s="128"/>
      <c r="E15" s="475"/>
      <c r="F15" s="475"/>
      <c r="G15" s="475"/>
      <c r="H15" s="475"/>
      <c r="I15" s="475"/>
      <c r="J15" s="475"/>
      <c r="K15" s="475"/>
      <c r="L15" s="475"/>
      <c r="M15" s="475"/>
      <c r="U15" s="472"/>
    </row>
    <row r="16" spans="1:21" s="409" customFormat="1">
      <c r="A16" s="361">
        <f>A15+1</f>
        <v>7</v>
      </c>
      <c r="B16" s="128" t="s">
        <v>306</v>
      </c>
      <c r="C16" s="128"/>
      <c r="D16" s="128"/>
      <c r="E16" s="477">
        <f>SUM(E17:E19)</f>
        <v>0</v>
      </c>
      <c r="F16" s="478">
        <f t="shared" ref="F16:M16" si="1">SUM(F17:F19)</f>
        <v>0</v>
      </c>
      <c r="G16" s="478">
        <f t="shared" si="1"/>
        <v>0</v>
      </c>
      <c r="H16" s="478">
        <f t="shared" si="1"/>
        <v>0</v>
      </c>
      <c r="I16" s="478">
        <f t="shared" si="1"/>
        <v>0</v>
      </c>
      <c r="J16" s="478">
        <f t="shared" si="1"/>
        <v>0</v>
      </c>
      <c r="K16" s="478">
        <f t="shared" si="1"/>
        <v>0</v>
      </c>
      <c r="L16" s="478">
        <f t="shared" si="1"/>
        <v>0</v>
      </c>
      <c r="M16" s="478">
        <f t="shared" si="1"/>
        <v>0</v>
      </c>
      <c r="U16" s="479"/>
    </row>
    <row r="17" spans="1:21" s="365" customFormat="1">
      <c r="A17" s="385" t="str">
        <f>A16&amp;"A"</f>
        <v>7A</v>
      </c>
      <c r="B17" s="43" t="s">
        <v>307</v>
      </c>
      <c r="C17" s="480" t="s">
        <v>177</v>
      </c>
      <c r="D17" s="120"/>
      <c r="E17" s="475"/>
      <c r="F17" s="475"/>
      <c r="G17" s="475"/>
      <c r="H17" s="475"/>
      <c r="I17" s="475"/>
      <c r="J17" s="475"/>
      <c r="K17" s="475"/>
      <c r="L17" s="475"/>
      <c r="M17" s="475"/>
      <c r="U17" s="472"/>
    </row>
    <row r="18" spans="1:21" s="365" customFormat="1">
      <c r="A18" s="385" t="str">
        <f>A16&amp;"B"</f>
        <v>7B</v>
      </c>
      <c r="B18" s="43" t="s">
        <v>309</v>
      </c>
      <c r="C18" s="120"/>
      <c r="D18" s="120"/>
      <c r="E18" s="475"/>
      <c r="F18" s="475"/>
      <c r="G18" s="475"/>
      <c r="H18" s="475"/>
      <c r="I18" s="475"/>
      <c r="J18" s="475"/>
      <c r="K18" s="475"/>
      <c r="L18" s="475"/>
      <c r="M18" s="475"/>
      <c r="U18" s="472"/>
    </row>
    <row r="19" spans="1:21" s="365" customFormat="1" ht="18.5">
      <c r="A19" s="385" t="str">
        <f>A16&amp;"C"</f>
        <v>7C</v>
      </c>
      <c r="B19" s="43" t="s">
        <v>994</v>
      </c>
      <c r="C19" s="120"/>
      <c r="D19" s="120"/>
      <c r="E19" s="475"/>
      <c r="F19" s="475"/>
      <c r="G19" s="475"/>
      <c r="H19" s="475"/>
      <c r="I19" s="475"/>
      <c r="J19" s="475"/>
      <c r="K19" s="475"/>
      <c r="L19" s="475"/>
      <c r="M19" s="475"/>
      <c r="U19" s="481" t="s">
        <v>818</v>
      </c>
    </row>
    <row r="20" spans="1:21" s="365" customFormat="1" ht="29">
      <c r="A20" s="361">
        <f>A16+1</f>
        <v>8</v>
      </c>
      <c r="B20" s="128" t="s">
        <v>298</v>
      </c>
      <c r="C20" s="480" t="s">
        <v>178</v>
      </c>
      <c r="D20" s="120"/>
      <c r="E20" s="482">
        <f t="shared" ref="E20:M20" si="2">SUM(E21:E22)</f>
        <v>0</v>
      </c>
      <c r="F20" s="482">
        <f t="shared" si="2"/>
        <v>0</v>
      </c>
      <c r="G20" s="482">
        <f t="shared" si="2"/>
        <v>0</v>
      </c>
      <c r="H20" s="482">
        <f t="shared" si="2"/>
        <v>0</v>
      </c>
      <c r="I20" s="482">
        <f t="shared" si="2"/>
        <v>0</v>
      </c>
      <c r="J20" s="482">
        <f t="shared" si="2"/>
        <v>0</v>
      </c>
      <c r="K20" s="482">
        <f t="shared" si="2"/>
        <v>0</v>
      </c>
      <c r="L20" s="482">
        <f t="shared" si="2"/>
        <v>0</v>
      </c>
      <c r="M20" s="482">
        <f t="shared" si="2"/>
        <v>0</v>
      </c>
      <c r="U20" s="481" t="s">
        <v>820</v>
      </c>
    </row>
    <row r="21" spans="1:21" s="365" customFormat="1" ht="18.5">
      <c r="A21" s="385" t="str">
        <f>A20&amp;"A"</f>
        <v>8A</v>
      </c>
      <c r="B21" s="43" t="s">
        <v>995</v>
      </c>
      <c r="C21" s="480"/>
      <c r="D21" s="120"/>
      <c r="E21" s="475"/>
      <c r="F21" s="475"/>
      <c r="G21" s="475"/>
      <c r="H21" s="475"/>
      <c r="I21" s="475"/>
      <c r="J21" s="475"/>
      <c r="K21" s="475"/>
      <c r="L21" s="475"/>
      <c r="M21" s="475"/>
      <c r="U21" s="481" t="s">
        <v>822</v>
      </c>
    </row>
    <row r="22" spans="1:21" s="365" customFormat="1">
      <c r="A22" s="385" t="str">
        <f>A20&amp;"B"</f>
        <v>8B</v>
      </c>
      <c r="B22" s="43" t="s">
        <v>429</v>
      </c>
      <c r="C22" s="480"/>
      <c r="D22" s="120"/>
      <c r="E22" s="475"/>
      <c r="F22" s="475"/>
      <c r="G22" s="475"/>
      <c r="H22" s="475"/>
      <c r="I22" s="475"/>
      <c r="J22" s="475"/>
      <c r="K22" s="475"/>
      <c r="L22" s="475"/>
      <c r="M22" s="475"/>
      <c r="U22" s="472"/>
    </row>
    <row r="23" spans="1:21" s="409" customFormat="1">
      <c r="A23" s="361">
        <f>A20+1</f>
        <v>9</v>
      </c>
      <c r="B23" s="128" t="s">
        <v>996</v>
      </c>
      <c r="C23" s="474"/>
      <c r="D23" s="128"/>
      <c r="E23" s="475"/>
      <c r="F23" s="475"/>
      <c r="G23" s="475"/>
      <c r="H23" s="475"/>
      <c r="I23" s="475"/>
      <c r="J23" s="475"/>
      <c r="K23" s="475"/>
      <c r="L23" s="475"/>
      <c r="M23" s="475"/>
      <c r="U23" s="479"/>
    </row>
    <row r="24" spans="1:21" s="409" customFormat="1">
      <c r="A24" s="361">
        <f>A23+1</f>
        <v>10</v>
      </c>
      <c r="B24" s="128" t="s">
        <v>997</v>
      </c>
      <c r="C24" s="480" t="s">
        <v>179</v>
      </c>
      <c r="D24" s="128"/>
      <c r="E24" s="475"/>
      <c r="F24" s="475"/>
      <c r="G24" s="475"/>
      <c r="H24" s="475"/>
      <c r="I24" s="475"/>
      <c r="J24" s="475"/>
      <c r="K24" s="475"/>
      <c r="L24" s="475"/>
      <c r="M24" s="475"/>
      <c r="U24" s="479"/>
    </row>
    <row r="25" spans="1:21" s="409" customFormat="1">
      <c r="A25" s="361">
        <f>A24+1</f>
        <v>11</v>
      </c>
      <c r="B25" s="128" t="s">
        <v>414</v>
      </c>
      <c r="C25" s="480" t="s">
        <v>180</v>
      </c>
      <c r="D25" s="128"/>
      <c r="E25" s="475"/>
      <c r="F25" s="475"/>
      <c r="G25" s="475"/>
      <c r="H25" s="475"/>
      <c r="I25" s="475"/>
      <c r="J25" s="475"/>
      <c r="K25" s="475"/>
      <c r="L25" s="475"/>
      <c r="M25" s="475"/>
      <c r="R25" s="483"/>
      <c r="U25" s="479"/>
    </row>
    <row r="26" spans="1:21" s="409" customFormat="1">
      <c r="A26" s="361">
        <f>A25+1</f>
        <v>12</v>
      </c>
      <c r="B26" s="128" t="s">
        <v>998</v>
      </c>
      <c r="C26" s="128"/>
      <c r="D26" s="128"/>
      <c r="E26" s="475"/>
      <c r="F26" s="475"/>
      <c r="G26" s="475"/>
      <c r="H26" s="475"/>
      <c r="I26" s="475"/>
      <c r="J26" s="475"/>
      <c r="K26" s="475"/>
      <c r="L26" s="475"/>
      <c r="M26" s="475"/>
      <c r="R26" s="483"/>
      <c r="U26" s="479"/>
    </row>
    <row r="27" spans="1:21" s="409" customFormat="1">
      <c r="A27" s="361">
        <f>A26+1</f>
        <v>13</v>
      </c>
      <c r="B27" s="128" t="s">
        <v>999</v>
      </c>
      <c r="C27" s="128"/>
      <c r="D27" s="128"/>
      <c r="E27" s="475"/>
      <c r="F27" s="475"/>
      <c r="G27" s="475"/>
      <c r="H27" s="475"/>
      <c r="I27" s="475"/>
      <c r="J27" s="475"/>
      <c r="K27" s="475"/>
      <c r="L27" s="475"/>
      <c r="M27" s="475"/>
      <c r="U27" s="479"/>
    </row>
    <row r="28" spans="1:21" s="409" customFormat="1">
      <c r="A28" s="361"/>
      <c r="B28" s="128"/>
      <c r="C28" s="128"/>
      <c r="D28" s="128"/>
      <c r="E28" s="128"/>
      <c r="F28" s="128"/>
      <c r="G28" s="128"/>
      <c r="H28" s="128"/>
      <c r="I28" s="128"/>
      <c r="J28" s="128"/>
      <c r="K28" s="128"/>
      <c r="L28" s="128"/>
      <c r="M28" s="128"/>
      <c r="U28" s="479"/>
    </row>
    <row r="29" spans="1:21" s="409" customFormat="1">
      <c r="A29" s="392">
        <f>A27+1</f>
        <v>14</v>
      </c>
      <c r="B29" s="484" t="s">
        <v>1000</v>
      </c>
      <c r="C29" s="484"/>
      <c r="D29" s="484"/>
      <c r="E29" s="485">
        <f>SUM(E8,E9,SUM(E12:E16),E20,SUM(E23:E27))</f>
        <v>0</v>
      </c>
      <c r="F29" s="486">
        <f t="shared" ref="F29:M29" si="3">SUM(F8,F9,SUM(F12:F16),F20,SUM(F23:F27))</f>
        <v>0</v>
      </c>
      <c r="G29" s="486">
        <f t="shared" si="3"/>
        <v>0</v>
      </c>
      <c r="H29" s="486">
        <f t="shared" si="3"/>
        <v>0</v>
      </c>
      <c r="I29" s="486">
        <f t="shared" si="3"/>
        <v>0</v>
      </c>
      <c r="J29" s="486">
        <f t="shared" si="3"/>
        <v>0</v>
      </c>
      <c r="K29" s="486">
        <f t="shared" si="3"/>
        <v>0</v>
      </c>
      <c r="L29" s="486">
        <f t="shared" si="3"/>
        <v>0</v>
      </c>
      <c r="M29" s="486">
        <f t="shared" si="3"/>
        <v>0</v>
      </c>
      <c r="U29" s="479"/>
    </row>
    <row r="30" spans="1:21" s="409" customFormat="1">
      <c r="A30" s="361"/>
      <c r="B30" s="487"/>
      <c r="C30" s="487"/>
      <c r="D30" s="487"/>
      <c r="E30" s="488"/>
      <c r="F30" s="489"/>
      <c r="G30" s="489"/>
      <c r="H30" s="489"/>
      <c r="I30" s="489"/>
      <c r="J30" s="489"/>
      <c r="K30" s="489"/>
      <c r="L30" s="489"/>
      <c r="M30" s="489"/>
      <c r="U30" s="479"/>
    </row>
    <row r="31" spans="1:21" s="365" customFormat="1">
      <c r="A31" s="361"/>
      <c r="B31" s="374" t="s">
        <v>1001</v>
      </c>
      <c r="C31" s="374"/>
      <c r="D31" s="374"/>
      <c r="E31" s="488"/>
      <c r="F31" s="489"/>
      <c r="G31" s="489"/>
      <c r="H31" s="489"/>
      <c r="I31" s="489"/>
      <c r="J31" s="489"/>
      <c r="K31" s="489"/>
      <c r="L31" s="489"/>
      <c r="M31" s="489"/>
      <c r="U31" s="472"/>
    </row>
    <row r="32" spans="1:21" s="365" customFormat="1">
      <c r="A32" s="361">
        <f>A29+1</f>
        <v>15</v>
      </c>
      <c r="B32" s="128" t="s">
        <v>989</v>
      </c>
      <c r="C32" s="128"/>
      <c r="D32" s="128"/>
      <c r="E32" s="490"/>
      <c r="F32" s="490"/>
      <c r="G32" s="490"/>
      <c r="H32" s="490"/>
      <c r="I32" s="490"/>
      <c r="J32" s="490"/>
      <c r="K32" s="490"/>
      <c r="L32" s="490"/>
      <c r="M32" s="490"/>
      <c r="U32" s="472"/>
    </row>
    <row r="33" spans="1:21" s="409" customFormat="1">
      <c r="A33" s="361">
        <f>A32+1</f>
        <v>16</v>
      </c>
      <c r="B33" s="128" t="s">
        <v>990</v>
      </c>
      <c r="C33" s="128"/>
      <c r="D33" s="128"/>
      <c r="E33" s="477"/>
      <c r="F33" s="491"/>
      <c r="G33" s="491"/>
      <c r="H33" s="491"/>
      <c r="I33" s="491"/>
      <c r="J33" s="491"/>
      <c r="K33" s="491"/>
      <c r="L33" s="491"/>
      <c r="M33" s="491"/>
      <c r="U33" s="479"/>
    </row>
    <row r="34" spans="1:21" s="365" customFormat="1">
      <c r="A34" s="385" t="str">
        <f>A33&amp;"A"</f>
        <v>16A</v>
      </c>
      <c r="B34" s="43" t="s">
        <v>282</v>
      </c>
      <c r="C34" s="120"/>
      <c r="D34" s="120"/>
      <c r="E34" s="490"/>
      <c r="F34" s="490"/>
      <c r="G34" s="490"/>
      <c r="H34" s="490"/>
      <c r="I34" s="490"/>
      <c r="J34" s="490"/>
      <c r="K34" s="490"/>
      <c r="L34" s="490"/>
      <c r="M34" s="490"/>
      <c r="U34" s="472"/>
    </row>
    <row r="35" spans="1:21" s="365" customFormat="1">
      <c r="A35" s="385" t="str">
        <f>A33&amp;"B"</f>
        <v>16B</v>
      </c>
      <c r="B35" s="43" t="s">
        <v>284</v>
      </c>
      <c r="C35" s="120"/>
      <c r="D35" s="120"/>
      <c r="E35" s="490"/>
      <c r="F35" s="490"/>
      <c r="G35" s="490"/>
      <c r="H35" s="490"/>
      <c r="I35" s="490"/>
      <c r="J35" s="490"/>
      <c r="K35" s="490"/>
      <c r="L35" s="490"/>
      <c r="M35" s="490"/>
      <c r="U35" s="472"/>
    </row>
    <row r="36" spans="1:21" s="409" customFormat="1">
      <c r="A36" s="361">
        <f>A33+1</f>
        <v>17</v>
      </c>
      <c r="B36" s="128" t="s">
        <v>1002</v>
      </c>
      <c r="C36" s="128"/>
      <c r="D36" s="128"/>
      <c r="E36" s="490"/>
      <c r="F36" s="490"/>
      <c r="G36" s="490"/>
      <c r="H36" s="490"/>
      <c r="I36" s="490"/>
      <c r="J36" s="490"/>
      <c r="K36" s="490"/>
      <c r="L36" s="490"/>
      <c r="M36" s="490"/>
      <c r="U36" s="479"/>
    </row>
    <row r="37" spans="1:21" s="409" customFormat="1">
      <c r="A37" s="361">
        <f>A36+1</f>
        <v>18</v>
      </c>
      <c r="B37" s="128" t="s">
        <v>302</v>
      </c>
      <c r="C37" s="128"/>
      <c r="D37" s="128"/>
      <c r="E37" s="490"/>
      <c r="F37" s="490"/>
      <c r="G37" s="490"/>
      <c r="H37" s="490"/>
      <c r="I37" s="490"/>
      <c r="J37" s="490"/>
      <c r="K37" s="490"/>
      <c r="L37" s="490"/>
      <c r="M37" s="490"/>
      <c r="U37" s="479"/>
    </row>
    <row r="38" spans="1:21" s="409" customFormat="1">
      <c r="A38" s="361">
        <f>A37+1</f>
        <v>19</v>
      </c>
      <c r="B38" s="128" t="s">
        <v>993</v>
      </c>
      <c r="C38" s="128"/>
      <c r="D38" s="128"/>
      <c r="E38" s="490"/>
      <c r="F38" s="490"/>
      <c r="G38" s="490"/>
      <c r="H38" s="490"/>
      <c r="I38" s="490"/>
      <c r="J38" s="490"/>
      <c r="K38" s="490"/>
      <c r="L38" s="490"/>
      <c r="M38" s="490"/>
      <c r="U38" s="479"/>
    </row>
    <row r="39" spans="1:21" s="365" customFormat="1">
      <c r="A39" s="361">
        <f>A38+1</f>
        <v>20</v>
      </c>
      <c r="B39" s="128" t="s">
        <v>304</v>
      </c>
      <c r="C39" s="128"/>
      <c r="D39" s="128"/>
      <c r="E39" s="490"/>
      <c r="F39" s="490"/>
      <c r="G39" s="490"/>
      <c r="H39" s="490"/>
      <c r="I39" s="490"/>
      <c r="J39" s="490"/>
      <c r="K39" s="490"/>
      <c r="L39" s="490"/>
      <c r="M39" s="490"/>
      <c r="U39" s="472"/>
    </row>
    <row r="40" spans="1:21" s="409" customFormat="1">
      <c r="A40" s="361">
        <f>A39+1</f>
        <v>21</v>
      </c>
      <c r="B40" s="128" t="s">
        <v>306</v>
      </c>
      <c r="C40" s="128"/>
      <c r="D40" s="128"/>
      <c r="E40" s="477"/>
      <c r="F40" s="491"/>
      <c r="G40" s="491"/>
      <c r="H40" s="491"/>
      <c r="I40" s="491"/>
      <c r="J40" s="491"/>
      <c r="K40" s="491"/>
      <c r="L40" s="491"/>
      <c r="M40" s="491"/>
      <c r="U40" s="479"/>
    </row>
    <row r="41" spans="1:21" s="365" customFormat="1">
      <c r="A41" s="385" t="str">
        <f>A40&amp;"A"</f>
        <v>21A</v>
      </c>
      <c r="B41" s="43" t="s">
        <v>307</v>
      </c>
      <c r="C41" s="120"/>
      <c r="D41" s="120"/>
      <c r="E41" s="490"/>
      <c r="F41" s="490"/>
      <c r="G41" s="490"/>
      <c r="H41" s="490"/>
      <c r="I41" s="490"/>
      <c r="J41" s="490"/>
      <c r="K41" s="490"/>
      <c r="L41" s="490"/>
      <c r="M41" s="490"/>
      <c r="U41" s="472"/>
    </row>
    <row r="42" spans="1:21" s="365" customFormat="1">
      <c r="A42" s="385" t="str">
        <f>A40&amp;"B"</f>
        <v>21B</v>
      </c>
      <c r="B42" s="43" t="s">
        <v>309</v>
      </c>
      <c r="C42" s="120"/>
      <c r="D42" s="120"/>
      <c r="E42" s="490"/>
      <c r="F42" s="490"/>
      <c r="G42" s="490"/>
      <c r="H42" s="490"/>
      <c r="I42" s="490"/>
      <c r="J42" s="490"/>
      <c r="K42" s="490"/>
      <c r="L42" s="490"/>
      <c r="M42" s="490"/>
      <c r="U42" s="472"/>
    </row>
    <row r="43" spans="1:21" s="365" customFormat="1">
      <c r="A43" s="385" t="str">
        <f>A40&amp;"C"</f>
        <v>21C</v>
      </c>
      <c r="B43" s="43" t="s">
        <v>994</v>
      </c>
      <c r="C43" s="120"/>
      <c r="D43" s="120"/>
      <c r="E43" s="490"/>
      <c r="F43" s="490"/>
      <c r="G43" s="490"/>
      <c r="H43" s="490"/>
      <c r="I43" s="490"/>
      <c r="J43" s="490"/>
      <c r="K43" s="490"/>
      <c r="L43" s="490"/>
      <c r="M43" s="490"/>
      <c r="U43" s="472"/>
    </row>
    <row r="44" spans="1:21" s="365" customFormat="1">
      <c r="A44" s="361">
        <f>A40+1</f>
        <v>22</v>
      </c>
      <c r="B44" s="128" t="s">
        <v>298</v>
      </c>
      <c r="C44" s="128"/>
      <c r="D44" s="120"/>
      <c r="E44" s="477"/>
      <c r="F44" s="491"/>
      <c r="G44" s="491"/>
      <c r="H44" s="491"/>
      <c r="I44" s="491"/>
      <c r="J44" s="491"/>
      <c r="K44" s="491"/>
      <c r="L44" s="491"/>
      <c r="M44" s="491"/>
      <c r="U44" s="472"/>
    </row>
    <row r="45" spans="1:21" s="365" customFormat="1">
      <c r="A45" s="385" t="str">
        <f>A44&amp;"A"</f>
        <v>22A</v>
      </c>
      <c r="B45" s="43" t="s">
        <v>995</v>
      </c>
      <c r="C45" s="120"/>
      <c r="D45" s="120"/>
      <c r="E45" s="490"/>
      <c r="F45" s="490"/>
      <c r="G45" s="490"/>
      <c r="H45" s="490"/>
      <c r="I45" s="490"/>
      <c r="J45" s="490"/>
      <c r="K45" s="490"/>
      <c r="L45" s="490"/>
      <c r="M45" s="490"/>
      <c r="U45" s="472"/>
    </row>
    <row r="46" spans="1:21" s="365" customFormat="1">
      <c r="A46" s="385" t="str">
        <f>A44&amp;"B"</f>
        <v>22B</v>
      </c>
      <c r="B46" s="43" t="s">
        <v>429</v>
      </c>
      <c r="C46" s="120"/>
      <c r="D46" s="120"/>
      <c r="E46" s="490"/>
      <c r="F46" s="490"/>
      <c r="G46" s="490"/>
      <c r="H46" s="490"/>
      <c r="I46" s="490"/>
      <c r="J46" s="490"/>
      <c r="K46" s="490"/>
      <c r="L46" s="490"/>
      <c r="M46" s="490"/>
      <c r="U46" s="472"/>
    </row>
    <row r="47" spans="1:21" s="409" customFormat="1">
      <c r="A47" s="361">
        <f>A44+1</f>
        <v>23</v>
      </c>
      <c r="B47" s="128" t="s">
        <v>1003</v>
      </c>
      <c r="C47" s="128"/>
      <c r="D47" s="128"/>
      <c r="E47" s="490"/>
      <c r="F47" s="490"/>
      <c r="G47" s="490"/>
      <c r="H47" s="490"/>
      <c r="I47" s="490"/>
      <c r="J47" s="490"/>
      <c r="K47" s="490"/>
      <c r="L47" s="490"/>
      <c r="M47" s="490"/>
      <c r="U47" s="479"/>
    </row>
    <row r="48" spans="1:21" s="409" customFormat="1">
      <c r="A48" s="361">
        <f>A47+1</f>
        <v>24</v>
      </c>
      <c r="B48" s="128" t="s">
        <v>1004</v>
      </c>
      <c r="C48" s="128"/>
      <c r="D48" s="128"/>
      <c r="E48" s="490"/>
      <c r="F48" s="490"/>
      <c r="G48" s="490"/>
      <c r="H48" s="490"/>
      <c r="I48" s="490"/>
      <c r="J48" s="490"/>
      <c r="K48" s="490"/>
      <c r="L48" s="490"/>
      <c r="M48" s="490"/>
      <c r="U48" s="479"/>
    </row>
    <row r="49" spans="1:21" s="409" customFormat="1">
      <c r="A49" s="361">
        <f>A48+1</f>
        <v>25</v>
      </c>
      <c r="B49" s="128" t="s">
        <v>414</v>
      </c>
      <c r="C49" s="128"/>
      <c r="D49" s="128"/>
      <c r="E49" s="490"/>
      <c r="F49" s="490"/>
      <c r="G49" s="490"/>
      <c r="H49" s="490"/>
      <c r="I49" s="490"/>
      <c r="J49" s="490"/>
      <c r="K49" s="490"/>
      <c r="L49" s="490"/>
      <c r="M49" s="490"/>
      <c r="U49" s="479"/>
    </row>
    <row r="50" spans="1:21" s="409" customFormat="1">
      <c r="A50" s="361">
        <f>A49+1</f>
        <v>26</v>
      </c>
      <c r="B50" s="128" t="s">
        <v>998</v>
      </c>
      <c r="C50" s="128"/>
      <c r="D50" s="128"/>
      <c r="E50" s="490"/>
      <c r="F50" s="490"/>
      <c r="G50" s="490"/>
      <c r="H50" s="490"/>
      <c r="I50" s="490"/>
      <c r="J50" s="490"/>
      <c r="K50" s="490"/>
      <c r="L50" s="490"/>
      <c r="M50" s="490"/>
      <c r="U50" s="479"/>
    </row>
    <row r="51" spans="1:21" s="409" customFormat="1">
      <c r="A51" s="361">
        <f>A50+1</f>
        <v>27</v>
      </c>
      <c r="B51" s="128" t="s">
        <v>429</v>
      </c>
      <c r="C51" s="128"/>
      <c r="D51" s="128"/>
      <c r="E51" s="490"/>
      <c r="F51" s="490"/>
      <c r="G51" s="490"/>
      <c r="H51" s="490"/>
      <c r="I51" s="490"/>
      <c r="J51" s="490"/>
      <c r="K51" s="490"/>
      <c r="L51" s="490"/>
      <c r="M51" s="490"/>
      <c r="U51" s="479"/>
    </row>
    <row r="52" spans="1:21" s="365" customFormat="1">
      <c r="A52" s="391"/>
      <c r="B52" s="391"/>
      <c r="C52" s="391"/>
      <c r="D52" s="391"/>
      <c r="E52" s="492"/>
      <c r="F52" s="493"/>
      <c r="G52" s="493"/>
      <c r="H52" s="493"/>
      <c r="I52" s="493"/>
      <c r="J52" s="493"/>
      <c r="K52" s="493"/>
      <c r="L52" s="493"/>
      <c r="M52" s="493"/>
      <c r="U52" s="472"/>
    </row>
    <row r="53" spans="1:21" s="365" customFormat="1">
      <c r="A53" s="392">
        <f>A51+1</f>
        <v>28</v>
      </c>
      <c r="B53" s="393" t="s">
        <v>1005</v>
      </c>
      <c r="C53" s="393"/>
      <c r="D53" s="393"/>
      <c r="E53" s="494">
        <f t="shared" ref="E53:M53" si="4">(SUMPRODUCT(E8:E27,E32:E51))/4</f>
        <v>0</v>
      </c>
      <c r="F53" s="395">
        <f t="shared" si="4"/>
        <v>0</v>
      </c>
      <c r="G53" s="395">
        <f t="shared" si="4"/>
        <v>0</v>
      </c>
      <c r="H53" s="395">
        <f t="shared" si="4"/>
        <v>0</v>
      </c>
      <c r="I53" s="395">
        <f t="shared" si="4"/>
        <v>0</v>
      </c>
      <c r="J53" s="395">
        <f t="shared" si="4"/>
        <v>0</v>
      </c>
      <c r="K53" s="395">
        <f t="shared" si="4"/>
        <v>0</v>
      </c>
      <c r="L53" s="395">
        <f t="shared" si="4"/>
        <v>0</v>
      </c>
      <c r="M53" s="395">
        <f t="shared" si="4"/>
        <v>0</v>
      </c>
      <c r="U53" s="472"/>
    </row>
    <row r="54" spans="1:21" s="365" customFormat="1">
      <c r="A54" s="391"/>
      <c r="B54" s="458"/>
      <c r="C54" s="458"/>
      <c r="D54" s="458"/>
      <c r="E54" s="495"/>
      <c r="F54" s="496"/>
      <c r="G54" s="496"/>
      <c r="H54" s="496"/>
      <c r="I54" s="496"/>
      <c r="J54" s="496"/>
      <c r="K54" s="496"/>
      <c r="L54" s="496"/>
      <c r="M54" s="496"/>
      <c r="U54" s="472"/>
    </row>
    <row r="55" spans="1:21" s="365" customFormat="1">
      <c r="A55" s="361"/>
      <c r="B55" s="374" t="s">
        <v>1006</v>
      </c>
      <c r="C55" s="374"/>
      <c r="D55" s="374"/>
      <c r="E55" s="495"/>
      <c r="F55" s="496"/>
      <c r="G55" s="496"/>
      <c r="H55" s="496"/>
      <c r="I55" s="496"/>
      <c r="J55" s="496"/>
      <c r="K55" s="496"/>
      <c r="L55" s="496"/>
      <c r="M55" s="496"/>
      <c r="U55" s="472"/>
    </row>
    <row r="56" spans="1:21" s="409" customFormat="1">
      <c r="A56" s="361">
        <f>A53+1</f>
        <v>29</v>
      </c>
      <c r="B56" s="497" t="s">
        <v>1007</v>
      </c>
      <c r="C56" s="497"/>
      <c r="D56" s="497"/>
      <c r="E56" s="477">
        <f>SUM(E57:E61)</f>
        <v>0</v>
      </c>
      <c r="F56" s="478">
        <f t="shared" ref="F56:M56" si="5">SUM(F57:F61)</f>
        <v>0</v>
      </c>
      <c r="G56" s="478">
        <f t="shared" si="5"/>
        <v>0</v>
      </c>
      <c r="H56" s="478">
        <f t="shared" si="5"/>
        <v>0</v>
      </c>
      <c r="I56" s="478">
        <f t="shared" si="5"/>
        <v>0</v>
      </c>
      <c r="J56" s="478">
        <f t="shared" si="5"/>
        <v>0</v>
      </c>
      <c r="K56" s="478">
        <f t="shared" si="5"/>
        <v>0</v>
      </c>
      <c r="L56" s="478">
        <f t="shared" si="5"/>
        <v>0</v>
      </c>
      <c r="M56" s="478">
        <f t="shared" si="5"/>
        <v>0</v>
      </c>
      <c r="U56" s="479"/>
    </row>
    <row r="57" spans="1:21" s="365" customFormat="1">
      <c r="A57" s="385" t="str">
        <f>A56&amp;"A"</f>
        <v>29A</v>
      </c>
      <c r="B57" s="43" t="s">
        <v>1008</v>
      </c>
      <c r="C57" s="120"/>
      <c r="D57" s="120"/>
      <c r="E57" s="449"/>
      <c r="F57" s="449"/>
      <c r="G57" s="449"/>
      <c r="H57" s="449"/>
      <c r="I57" s="449"/>
      <c r="J57" s="449"/>
      <c r="K57" s="449"/>
      <c r="L57" s="449"/>
      <c r="M57" s="449"/>
      <c r="U57" s="472"/>
    </row>
    <row r="58" spans="1:21" s="365" customFormat="1">
      <c r="A58" s="385" t="str">
        <f>A56&amp;"B"</f>
        <v>29B</v>
      </c>
      <c r="B58" s="43" t="s">
        <v>1009</v>
      </c>
      <c r="C58" s="120"/>
      <c r="D58" s="120"/>
      <c r="E58" s="449"/>
      <c r="F58" s="449"/>
      <c r="G58" s="449"/>
      <c r="H58" s="449"/>
      <c r="I58" s="449"/>
      <c r="J58" s="449"/>
      <c r="K58" s="449"/>
      <c r="L58" s="449"/>
      <c r="M58" s="449"/>
      <c r="U58" s="472"/>
    </row>
    <row r="59" spans="1:21" s="365" customFormat="1">
      <c r="A59" s="385" t="str">
        <f>A56&amp;"C"</f>
        <v>29C</v>
      </c>
      <c r="B59" s="43" t="s">
        <v>1010</v>
      </c>
      <c r="C59" s="120"/>
      <c r="D59" s="120"/>
      <c r="E59" s="475"/>
      <c r="F59" s="475"/>
      <c r="G59" s="475"/>
      <c r="H59" s="475"/>
      <c r="I59" s="475"/>
      <c r="J59" s="475"/>
      <c r="K59" s="475"/>
      <c r="L59" s="475"/>
      <c r="M59" s="475"/>
      <c r="U59" s="472"/>
    </row>
    <row r="60" spans="1:21" s="365" customFormat="1">
      <c r="A60" s="385" t="str">
        <f>A56&amp;"D"</f>
        <v>29D</v>
      </c>
      <c r="B60" s="43" t="s">
        <v>1011</v>
      </c>
      <c r="C60" s="120"/>
      <c r="D60" s="120"/>
      <c r="E60" s="475"/>
      <c r="F60" s="475"/>
      <c r="G60" s="475"/>
      <c r="H60" s="475"/>
      <c r="I60" s="475"/>
      <c r="J60" s="475"/>
      <c r="K60" s="475"/>
      <c r="L60" s="475"/>
      <c r="M60" s="475"/>
      <c r="U60" s="472"/>
    </row>
    <row r="61" spans="1:21" s="365" customFormat="1">
      <c r="A61" s="385" t="str">
        <f>A56&amp;"E"</f>
        <v>29E</v>
      </c>
      <c r="B61" s="43" t="s">
        <v>1012</v>
      </c>
      <c r="C61" s="120"/>
      <c r="D61" s="120"/>
      <c r="E61" s="475"/>
      <c r="F61" s="475"/>
      <c r="G61" s="475"/>
      <c r="H61" s="475"/>
      <c r="I61" s="475"/>
      <c r="J61" s="475"/>
      <c r="K61" s="475"/>
      <c r="L61" s="475"/>
      <c r="M61" s="475"/>
      <c r="U61" s="472"/>
    </row>
    <row r="62" spans="1:21" s="365" customFormat="1">
      <c r="A62" s="361">
        <f>A56+1</f>
        <v>30</v>
      </c>
      <c r="B62" s="497" t="s">
        <v>1013</v>
      </c>
      <c r="C62" s="497"/>
      <c r="D62" s="497"/>
      <c r="E62" s="477">
        <f>SUM(E63:E64)</f>
        <v>0</v>
      </c>
      <c r="F62" s="478">
        <f t="shared" ref="F62:M62" si="6">SUM(F63:F64)</f>
        <v>0</v>
      </c>
      <c r="G62" s="478">
        <f t="shared" si="6"/>
        <v>0</v>
      </c>
      <c r="H62" s="478">
        <f t="shared" si="6"/>
        <v>0</v>
      </c>
      <c r="I62" s="478">
        <f t="shared" si="6"/>
        <v>0</v>
      </c>
      <c r="J62" s="478">
        <f t="shared" si="6"/>
        <v>0</v>
      </c>
      <c r="K62" s="478">
        <f t="shared" si="6"/>
        <v>0</v>
      </c>
      <c r="L62" s="478">
        <f t="shared" si="6"/>
        <v>0</v>
      </c>
      <c r="M62" s="478">
        <f t="shared" si="6"/>
        <v>0</v>
      </c>
      <c r="U62" s="472"/>
    </row>
    <row r="63" spans="1:21" s="365" customFormat="1">
      <c r="A63" s="385" t="str">
        <f>A62&amp;"A"</f>
        <v>30A</v>
      </c>
      <c r="B63" s="43" t="s">
        <v>1014</v>
      </c>
      <c r="C63" s="120"/>
      <c r="D63" s="120"/>
      <c r="E63" s="449"/>
      <c r="F63" s="449"/>
      <c r="G63" s="449"/>
      <c r="H63" s="449"/>
      <c r="I63" s="449"/>
      <c r="J63" s="449"/>
      <c r="K63" s="449"/>
      <c r="L63" s="449"/>
      <c r="M63" s="449"/>
      <c r="U63" s="472"/>
    </row>
    <row r="64" spans="1:21" s="365" customFormat="1">
      <c r="A64" s="385" t="str">
        <f>A62&amp;"B"</f>
        <v>30B</v>
      </c>
      <c r="B64" s="43" t="s">
        <v>1015</v>
      </c>
      <c r="C64" s="120"/>
      <c r="D64" s="120"/>
      <c r="E64" s="449"/>
      <c r="F64" s="449"/>
      <c r="G64" s="449"/>
      <c r="H64" s="449"/>
      <c r="I64" s="449"/>
      <c r="J64" s="449"/>
      <c r="K64" s="449"/>
      <c r="L64" s="449"/>
      <c r="M64" s="449"/>
      <c r="U64" s="472"/>
    </row>
    <row r="65" spans="1:21" s="409" customFormat="1">
      <c r="A65" s="361">
        <f>A62+1</f>
        <v>31</v>
      </c>
      <c r="B65" s="497" t="s">
        <v>1016</v>
      </c>
      <c r="C65" s="497"/>
      <c r="D65" s="497"/>
      <c r="E65" s="477">
        <f>SUM(E66:E68)</f>
        <v>0</v>
      </c>
      <c r="F65" s="478">
        <f t="shared" ref="F65:M65" si="7">SUM(F66:F68)</f>
        <v>0</v>
      </c>
      <c r="G65" s="478">
        <f t="shared" si="7"/>
        <v>0</v>
      </c>
      <c r="H65" s="478">
        <f t="shared" si="7"/>
        <v>0</v>
      </c>
      <c r="I65" s="478">
        <f t="shared" si="7"/>
        <v>0</v>
      </c>
      <c r="J65" s="478">
        <f t="shared" si="7"/>
        <v>0</v>
      </c>
      <c r="K65" s="478">
        <f t="shared" si="7"/>
        <v>0</v>
      </c>
      <c r="L65" s="478">
        <f t="shared" si="7"/>
        <v>0</v>
      </c>
      <c r="M65" s="478">
        <f t="shared" si="7"/>
        <v>0</v>
      </c>
      <c r="U65" s="479"/>
    </row>
    <row r="66" spans="1:21" s="365" customFormat="1">
      <c r="A66" s="385" t="str">
        <f>A65&amp;"A"</f>
        <v>31A</v>
      </c>
      <c r="B66" s="43" t="s">
        <v>1017</v>
      </c>
      <c r="C66" s="120"/>
      <c r="D66" s="120"/>
      <c r="E66" s="449"/>
      <c r="F66" s="449"/>
      <c r="G66" s="449"/>
      <c r="H66" s="449"/>
      <c r="I66" s="449"/>
      <c r="J66" s="449"/>
      <c r="K66" s="449"/>
      <c r="L66" s="449"/>
      <c r="M66" s="449"/>
      <c r="U66" s="472"/>
    </row>
    <row r="67" spans="1:21" s="409" customFormat="1">
      <c r="A67" s="385" t="str">
        <f>A65&amp;"B"</f>
        <v>31B</v>
      </c>
      <c r="B67" s="43" t="s">
        <v>1018</v>
      </c>
      <c r="C67" s="120"/>
      <c r="D67" s="120"/>
      <c r="E67" s="449"/>
      <c r="F67" s="449"/>
      <c r="G67" s="449"/>
      <c r="H67" s="449"/>
      <c r="I67" s="449"/>
      <c r="J67" s="449"/>
      <c r="K67" s="449"/>
      <c r="L67" s="449"/>
      <c r="M67" s="449"/>
      <c r="U67" s="479"/>
    </row>
    <row r="68" spans="1:21" s="409" customFormat="1">
      <c r="A68" s="385" t="str">
        <f>A65&amp;"C"</f>
        <v>31C</v>
      </c>
      <c r="B68" s="43" t="s">
        <v>1019</v>
      </c>
      <c r="C68" s="120"/>
      <c r="D68" s="120"/>
      <c r="E68" s="475"/>
      <c r="F68" s="475"/>
      <c r="G68" s="475"/>
      <c r="H68" s="475"/>
      <c r="I68" s="475"/>
      <c r="J68" s="475"/>
      <c r="K68" s="475"/>
      <c r="L68" s="475"/>
      <c r="M68" s="475"/>
      <c r="U68" s="479"/>
    </row>
    <row r="69" spans="1:21" s="365" customFormat="1">
      <c r="A69" s="361">
        <f>A65+1</f>
        <v>32</v>
      </c>
      <c r="B69" s="497" t="s">
        <v>441</v>
      </c>
      <c r="C69" s="497"/>
      <c r="D69" s="497"/>
      <c r="E69" s="475"/>
      <c r="F69" s="475"/>
      <c r="G69" s="475"/>
      <c r="H69" s="475"/>
      <c r="I69" s="475"/>
      <c r="J69" s="475"/>
      <c r="K69" s="475"/>
      <c r="L69" s="475"/>
      <c r="M69" s="475"/>
      <c r="U69" s="472"/>
    </row>
    <row r="70" spans="1:21" s="365" customFormat="1" ht="29">
      <c r="A70" s="361">
        <f>A69+1</f>
        <v>33</v>
      </c>
      <c r="B70" s="497" t="s">
        <v>1020</v>
      </c>
      <c r="C70" s="497"/>
      <c r="D70" s="497"/>
      <c r="E70" s="475"/>
      <c r="F70" s="475"/>
      <c r="G70" s="475"/>
      <c r="H70" s="475"/>
      <c r="I70" s="475"/>
      <c r="J70" s="475"/>
      <c r="K70" s="475"/>
      <c r="L70" s="475"/>
      <c r="M70" s="475"/>
      <c r="U70" s="472"/>
    </row>
    <row r="71" spans="1:21" s="365" customFormat="1">
      <c r="A71" s="361">
        <f>A70+1</f>
        <v>34</v>
      </c>
      <c r="B71" s="497" t="s">
        <v>1021</v>
      </c>
      <c r="C71" s="497"/>
      <c r="D71" s="497"/>
      <c r="E71" s="475"/>
      <c r="F71" s="475"/>
      <c r="G71" s="475"/>
      <c r="H71" s="475"/>
      <c r="I71" s="475"/>
      <c r="J71" s="475"/>
      <c r="K71" s="475"/>
      <c r="L71" s="475"/>
      <c r="M71" s="475"/>
      <c r="U71" s="472"/>
    </row>
    <row r="72" spans="1:21" s="365" customFormat="1">
      <c r="A72" s="361">
        <f>A71+1</f>
        <v>35</v>
      </c>
      <c r="B72" s="497" t="s">
        <v>1022</v>
      </c>
      <c r="C72" s="497"/>
      <c r="D72" s="497"/>
      <c r="E72" s="475"/>
      <c r="F72" s="475"/>
      <c r="G72" s="475"/>
      <c r="H72" s="475"/>
      <c r="I72" s="475"/>
      <c r="J72" s="475"/>
      <c r="K72" s="475"/>
      <c r="L72" s="475"/>
      <c r="M72" s="475"/>
      <c r="U72" s="472"/>
    </row>
    <row r="73" spans="1:21" s="365" customFormat="1">
      <c r="A73" s="361"/>
      <c r="B73" s="497"/>
      <c r="C73" s="497"/>
      <c r="D73" s="497"/>
      <c r="E73" s="498"/>
      <c r="F73" s="499"/>
      <c r="G73" s="499"/>
      <c r="H73" s="499"/>
      <c r="I73" s="499"/>
      <c r="J73" s="499"/>
      <c r="K73" s="499"/>
      <c r="L73" s="499"/>
      <c r="M73" s="499"/>
      <c r="U73" s="472"/>
    </row>
    <row r="74" spans="1:21" s="409" customFormat="1">
      <c r="A74" s="392">
        <f>A72+1</f>
        <v>36</v>
      </c>
      <c r="B74" s="484" t="s">
        <v>1023</v>
      </c>
      <c r="C74" s="484"/>
      <c r="D74" s="484"/>
      <c r="E74" s="485">
        <f>SUM(E56,E62,E65)+SUM(E69:E72)</f>
        <v>0</v>
      </c>
      <c r="F74" s="486">
        <f t="shared" ref="F74:M74" si="8">SUM(F56,F62,F65)+SUM(F69:F72)</f>
        <v>0</v>
      </c>
      <c r="G74" s="486">
        <f t="shared" si="8"/>
        <v>0</v>
      </c>
      <c r="H74" s="486">
        <f t="shared" si="8"/>
        <v>0</v>
      </c>
      <c r="I74" s="486">
        <f t="shared" si="8"/>
        <v>0</v>
      </c>
      <c r="J74" s="486">
        <f t="shared" si="8"/>
        <v>0</v>
      </c>
      <c r="K74" s="486">
        <f t="shared" si="8"/>
        <v>0</v>
      </c>
      <c r="L74" s="486">
        <f t="shared" si="8"/>
        <v>0</v>
      </c>
      <c r="M74" s="486">
        <f t="shared" si="8"/>
        <v>0</v>
      </c>
      <c r="U74" s="479"/>
    </row>
    <row r="75" spans="1:21" s="403" customFormat="1">
      <c r="A75" s="361"/>
      <c r="B75" s="500"/>
      <c r="C75" s="500"/>
      <c r="D75" s="500"/>
      <c r="E75" s="106"/>
      <c r="F75" s="443"/>
      <c r="G75" s="443"/>
      <c r="H75" s="443"/>
      <c r="I75" s="443"/>
      <c r="J75" s="443"/>
      <c r="K75" s="443"/>
      <c r="L75" s="443"/>
      <c r="M75" s="443"/>
      <c r="U75" s="501"/>
    </row>
    <row r="76" spans="1:21" s="403" customFormat="1">
      <c r="A76" s="361"/>
      <c r="B76" s="502" t="s">
        <v>1024</v>
      </c>
      <c r="C76" s="502"/>
      <c r="D76" s="502"/>
      <c r="E76" s="106"/>
      <c r="F76" s="443"/>
      <c r="G76" s="443"/>
      <c r="H76" s="443"/>
      <c r="I76" s="443"/>
      <c r="J76" s="443"/>
      <c r="K76" s="443"/>
      <c r="L76" s="443"/>
      <c r="M76" s="443"/>
      <c r="U76" s="501"/>
    </row>
    <row r="77" spans="1:21" s="409" customFormat="1">
      <c r="A77" s="361">
        <f>A74+1</f>
        <v>37</v>
      </c>
      <c r="B77" s="497" t="s">
        <v>1007</v>
      </c>
      <c r="C77" s="497"/>
      <c r="D77" s="497"/>
      <c r="E77" s="503"/>
      <c r="F77" s="503"/>
      <c r="G77" s="503"/>
      <c r="H77" s="503"/>
      <c r="I77" s="503"/>
      <c r="J77" s="503"/>
      <c r="K77" s="503"/>
      <c r="L77" s="503"/>
      <c r="M77" s="503"/>
      <c r="U77" s="479"/>
    </row>
    <row r="78" spans="1:21" s="365" customFormat="1">
      <c r="A78" s="385" t="str">
        <f>A77&amp;"A"</f>
        <v>37A</v>
      </c>
      <c r="B78" s="43" t="s">
        <v>1025</v>
      </c>
      <c r="C78" s="120"/>
      <c r="D78" s="120"/>
      <c r="E78" s="503">
        <v>0</v>
      </c>
      <c r="F78" s="503">
        <v>0</v>
      </c>
      <c r="G78" s="503">
        <v>0</v>
      </c>
      <c r="H78" s="503">
        <v>0</v>
      </c>
      <c r="I78" s="503">
        <v>0</v>
      </c>
      <c r="J78" s="503">
        <v>0</v>
      </c>
      <c r="K78" s="503">
        <v>0</v>
      </c>
      <c r="L78" s="503">
        <v>0</v>
      </c>
      <c r="M78" s="503">
        <v>0</v>
      </c>
      <c r="U78" s="472"/>
    </row>
    <row r="79" spans="1:21" s="365" customFormat="1">
      <c r="A79" s="385" t="str">
        <f>A77&amp;"B"</f>
        <v>37B</v>
      </c>
      <c r="B79" s="43" t="s">
        <v>1009</v>
      </c>
      <c r="C79" s="120"/>
      <c r="D79" s="120"/>
      <c r="E79" s="504"/>
      <c r="F79" s="504"/>
      <c r="G79" s="504"/>
      <c r="H79" s="504"/>
      <c r="I79" s="504"/>
      <c r="J79" s="504"/>
      <c r="K79" s="504"/>
      <c r="L79" s="504"/>
      <c r="M79" s="504"/>
      <c r="U79" s="472"/>
    </row>
    <row r="80" spans="1:21" s="365" customFormat="1">
      <c r="A80" s="385" t="str">
        <f>A77&amp;"C"</f>
        <v>37C</v>
      </c>
      <c r="B80" s="43" t="s">
        <v>1010</v>
      </c>
      <c r="C80" s="120"/>
      <c r="D80" s="120"/>
      <c r="E80" s="504"/>
      <c r="F80" s="504"/>
      <c r="G80" s="504"/>
      <c r="H80" s="504"/>
      <c r="I80" s="504"/>
      <c r="J80" s="504"/>
      <c r="K80" s="504"/>
      <c r="L80" s="504"/>
      <c r="M80" s="504"/>
      <c r="U80" s="472"/>
    </row>
    <row r="81" spans="1:21" s="365" customFormat="1" ht="29">
      <c r="A81" s="385" t="str">
        <f>A77&amp;"D"</f>
        <v>37D</v>
      </c>
      <c r="B81" s="505" t="s">
        <v>1026</v>
      </c>
      <c r="C81" s="506"/>
      <c r="D81" s="120"/>
      <c r="E81" s="504"/>
      <c r="F81" s="504"/>
      <c r="G81" s="504"/>
      <c r="H81" s="504"/>
      <c r="I81" s="504"/>
      <c r="J81" s="504"/>
      <c r="K81" s="504"/>
      <c r="L81" s="504"/>
      <c r="M81" s="504"/>
      <c r="U81" s="472"/>
    </row>
    <row r="82" spans="1:21" s="365" customFormat="1">
      <c r="A82" s="385" t="str">
        <f>A77&amp;"E"</f>
        <v>37E</v>
      </c>
      <c r="B82" s="43" t="s">
        <v>1012</v>
      </c>
      <c r="C82" s="120"/>
      <c r="D82" s="120"/>
      <c r="E82" s="504"/>
      <c r="F82" s="504"/>
      <c r="G82" s="504"/>
      <c r="H82" s="504"/>
      <c r="I82" s="504"/>
      <c r="J82" s="504"/>
      <c r="K82" s="504"/>
      <c r="L82" s="504"/>
      <c r="M82" s="504"/>
      <c r="U82" s="472"/>
    </row>
    <row r="83" spans="1:21" s="409" customFormat="1">
      <c r="A83" s="361">
        <f>A77+1</f>
        <v>38</v>
      </c>
      <c r="B83" s="497" t="s">
        <v>1013</v>
      </c>
      <c r="C83" s="497"/>
      <c r="D83" s="497"/>
      <c r="E83" s="503"/>
      <c r="F83" s="503"/>
      <c r="G83" s="503"/>
      <c r="H83" s="503"/>
      <c r="I83" s="503"/>
      <c r="J83" s="503"/>
      <c r="K83" s="503"/>
      <c r="L83" s="503"/>
      <c r="M83" s="503"/>
      <c r="U83" s="479"/>
    </row>
    <row r="84" spans="1:21" s="365" customFormat="1">
      <c r="A84" s="385" t="str">
        <f>A83&amp;"A"</f>
        <v>38A</v>
      </c>
      <c r="B84" s="43" t="s">
        <v>1014</v>
      </c>
      <c r="C84" s="120"/>
      <c r="D84" s="120"/>
      <c r="E84" s="504"/>
      <c r="F84" s="504"/>
      <c r="G84" s="504"/>
      <c r="H84" s="504"/>
      <c r="I84" s="504"/>
      <c r="J84" s="504"/>
      <c r="K84" s="504"/>
      <c r="L84" s="504"/>
      <c r="M84" s="504"/>
      <c r="U84" s="472"/>
    </row>
    <row r="85" spans="1:21" s="365" customFormat="1">
      <c r="A85" s="385" t="str">
        <f>A83&amp;"B"</f>
        <v>38B</v>
      </c>
      <c r="B85" s="43" t="s">
        <v>1015</v>
      </c>
      <c r="C85" s="120"/>
      <c r="D85" s="120"/>
      <c r="E85" s="504"/>
      <c r="F85" s="504"/>
      <c r="G85" s="504"/>
      <c r="H85" s="504"/>
      <c r="I85" s="504"/>
      <c r="J85" s="504"/>
      <c r="K85" s="504"/>
      <c r="L85" s="504"/>
      <c r="M85" s="504"/>
      <c r="U85" s="472"/>
    </row>
    <row r="86" spans="1:21" s="409" customFormat="1">
      <c r="A86" s="361">
        <f>A83+1</f>
        <v>39</v>
      </c>
      <c r="B86" s="497" t="s">
        <v>1016</v>
      </c>
      <c r="C86" s="497"/>
      <c r="D86" s="497"/>
      <c r="E86" s="503"/>
      <c r="F86" s="503"/>
      <c r="G86" s="503"/>
      <c r="H86" s="503"/>
      <c r="I86" s="503"/>
      <c r="J86" s="503"/>
      <c r="K86" s="503"/>
      <c r="L86" s="503"/>
      <c r="M86" s="503"/>
      <c r="U86" s="479"/>
    </row>
    <row r="87" spans="1:21" s="365" customFormat="1">
      <c r="A87" s="385" t="str">
        <f>A86&amp;"A"</f>
        <v>39A</v>
      </c>
      <c r="B87" s="43" t="s">
        <v>1017</v>
      </c>
      <c r="C87" s="120"/>
      <c r="D87" s="120"/>
      <c r="E87" s="504"/>
      <c r="F87" s="504"/>
      <c r="G87" s="504"/>
      <c r="H87" s="504"/>
      <c r="I87" s="504"/>
      <c r="J87" s="504"/>
      <c r="K87" s="504"/>
      <c r="L87" s="504"/>
      <c r="M87" s="504"/>
      <c r="U87" s="472"/>
    </row>
    <row r="88" spans="1:21" s="409" customFormat="1">
      <c r="A88" s="385" t="str">
        <f>A86&amp;"B"</f>
        <v>39B</v>
      </c>
      <c r="B88" s="43" t="s">
        <v>1018</v>
      </c>
      <c r="C88" s="120"/>
      <c r="D88" s="120"/>
      <c r="E88" s="504"/>
      <c r="F88" s="504"/>
      <c r="G88" s="504"/>
      <c r="H88" s="504"/>
      <c r="I88" s="504"/>
      <c r="J88" s="504"/>
      <c r="K88" s="504"/>
      <c r="L88" s="504"/>
      <c r="M88" s="504"/>
      <c r="U88" s="479"/>
    </row>
    <row r="89" spans="1:21" s="409" customFormat="1">
      <c r="A89" s="385" t="str">
        <f>A86&amp;"C"</f>
        <v>39C</v>
      </c>
      <c r="B89" s="43" t="s">
        <v>1019</v>
      </c>
      <c r="C89" s="120"/>
      <c r="D89" s="120"/>
      <c r="E89" s="504"/>
      <c r="F89" s="504"/>
      <c r="G89" s="504"/>
      <c r="H89" s="504"/>
      <c r="I89" s="504"/>
      <c r="J89" s="504"/>
      <c r="K89" s="504"/>
      <c r="L89" s="504"/>
      <c r="M89" s="504"/>
      <c r="U89" s="479"/>
    </row>
    <row r="90" spans="1:21" s="365" customFormat="1">
      <c r="A90" s="361">
        <f>A86+1</f>
        <v>40</v>
      </c>
      <c r="B90" s="497" t="s">
        <v>441</v>
      </c>
      <c r="C90" s="497"/>
      <c r="D90" s="497"/>
      <c r="E90" s="504"/>
      <c r="F90" s="504"/>
      <c r="G90" s="504"/>
      <c r="H90" s="504"/>
      <c r="I90" s="504"/>
      <c r="J90" s="504"/>
      <c r="K90" s="504"/>
      <c r="L90" s="504"/>
      <c r="M90" s="504"/>
      <c r="U90" s="472"/>
    </row>
    <row r="91" spans="1:21" s="365" customFormat="1" ht="29">
      <c r="A91" s="361">
        <f>A90+1</f>
        <v>41</v>
      </c>
      <c r="B91" s="497" t="s">
        <v>443</v>
      </c>
      <c r="C91" s="497"/>
      <c r="D91" s="497"/>
      <c r="E91" s="504"/>
      <c r="F91" s="504"/>
      <c r="G91" s="504"/>
      <c r="H91" s="504"/>
      <c r="I91" s="504"/>
      <c r="J91" s="504"/>
      <c r="K91" s="504"/>
      <c r="L91" s="504"/>
      <c r="M91" s="504"/>
      <c r="U91" s="472"/>
    </row>
    <row r="92" spans="1:21" s="365" customFormat="1">
      <c r="A92" s="361">
        <f>A91+1</f>
        <v>42</v>
      </c>
      <c r="B92" s="497" t="s">
        <v>1021</v>
      </c>
      <c r="C92" s="497"/>
      <c r="D92" s="497"/>
      <c r="E92" s="504"/>
      <c r="F92" s="504"/>
      <c r="G92" s="504"/>
      <c r="H92" s="504"/>
      <c r="I92" s="504"/>
      <c r="J92" s="504"/>
      <c r="K92" s="504"/>
      <c r="L92" s="504"/>
      <c r="M92" s="504"/>
      <c r="U92" s="472"/>
    </row>
    <row r="93" spans="1:21" s="365" customFormat="1">
      <c r="A93" s="361">
        <f>A92+1</f>
        <v>43</v>
      </c>
      <c r="B93" s="497" t="s">
        <v>429</v>
      </c>
      <c r="C93" s="497"/>
      <c r="D93" s="497"/>
      <c r="E93" s="504"/>
      <c r="F93" s="504"/>
      <c r="G93" s="504"/>
      <c r="H93" s="504"/>
      <c r="I93" s="504"/>
      <c r="J93" s="504"/>
      <c r="K93" s="504"/>
      <c r="L93" s="504"/>
      <c r="M93" s="504"/>
      <c r="U93" s="472"/>
    </row>
    <row r="94" spans="1:21" s="403" customFormat="1">
      <c r="A94" s="358"/>
      <c r="B94" s="502"/>
      <c r="C94" s="502"/>
      <c r="D94" s="502"/>
      <c r="E94" s="507"/>
      <c r="F94" s="508"/>
      <c r="G94" s="508"/>
      <c r="H94" s="508"/>
      <c r="I94" s="508"/>
      <c r="J94" s="508"/>
      <c r="K94" s="508"/>
      <c r="L94" s="508"/>
      <c r="M94" s="508"/>
      <c r="U94" s="501"/>
    </row>
    <row r="95" spans="1:21" s="365" customFormat="1">
      <c r="A95" s="392">
        <f>A93+1</f>
        <v>44</v>
      </c>
      <c r="B95" s="393" t="s">
        <v>1027</v>
      </c>
      <c r="C95" s="393"/>
      <c r="D95" s="393"/>
      <c r="E95" s="494">
        <f>(SUMPRODUCT(E56:E72,E77:E93))/4</f>
        <v>0</v>
      </c>
      <c r="F95" s="395">
        <f t="shared" ref="F95:M95" si="9">(SUMPRODUCT(F56:F72,F77:F93))/4</f>
        <v>0</v>
      </c>
      <c r="G95" s="395">
        <f t="shared" si="9"/>
        <v>0</v>
      </c>
      <c r="H95" s="395">
        <f t="shared" si="9"/>
        <v>0</v>
      </c>
      <c r="I95" s="395">
        <f t="shared" si="9"/>
        <v>0</v>
      </c>
      <c r="J95" s="395">
        <f t="shared" si="9"/>
        <v>0</v>
      </c>
      <c r="K95" s="395">
        <f t="shared" si="9"/>
        <v>0</v>
      </c>
      <c r="L95" s="395">
        <f t="shared" si="9"/>
        <v>0</v>
      </c>
      <c r="M95" s="395">
        <f t="shared" si="9"/>
        <v>0</v>
      </c>
      <c r="U95" s="472"/>
    </row>
    <row r="96" spans="1:21" s="365" customFormat="1">
      <c r="A96" s="8"/>
      <c r="B96" s="398"/>
      <c r="C96" s="398"/>
      <c r="D96" s="398"/>
      <c r="E96" s="509"/>
      <c r="F96" s="510"/>
      <c r="G96" s="510"/>
      <c r="H96" s="510"/>
      <c r="I96" s="510"/>
      <c r="J96" s="510"/>
      <c r="K96" s="510"/>
      <c r="L96" s="510"/>
      <c r="M96" s="510"/>
      <c r="U96" s="472"/>
    </row>
    <row r="97" spans="1:21" s="365" customFormat="1">
      <c r="A97" s="392">
        <f>A95+1</f>
        <v>45</v>
      </c>
      <c r="B97" s="393" t="s">
        <v>1028</v>
      </c>
      <c r="C97" s="393"/>
      <c r="D97" s="393"/>
      <c r="E97" s="494">
        <f t="shared" ref="E97:M97" si="10">E53-E95</f>
        <v>0</v>
      </c>
      <c r="F97" s="395">
        <f t="shared" si="10"/>
        <v>0</v>
      </c>
      <c r="G97" s="395">
        <f t="shared" si="10"/>
        <v>0</v>
      </c>
      <c r="H97" s="395">
        <f t="shared" si="10"/>
        <v>0</v>
      </c>
      <c r="I97" s="395">
        <f t="shared" si="10"/>
        <v>0</v>
      </c>
      <c r="J97" s="395">
        <f t="shared" si="10"/>
        <v>0</v>
      </c>
      <c r="K97" s="395">
        <f t="shared" si="10"/>
        <v>0</v>
      </c>
      <c r="L97" s="395">
        <f t="shared" si="10"/>
        <v>0</v>
      </c>
      <c r="M97" s="395">
        <f t="shared" si="10"/>
        <v>0</v>
      </c>
      <c r="U97" s="472"/>
    </row>
    <row r="98" spans="1:21" s="365" customFormat="1">
      <c r="A98" s="358"/>
      <c r="B98" s="398"/>
      <c r="C98" s="398"/>
      <c r="D98" s="398"/>
      <c r="E98" s="509"/>
      <c r="F98" s="510"/>
      <c r="G98" s="510"/>
      <c r="H98" s="510"/>
      <c r="I98" s="510"/>
      <c r="J98" s="510"/>
      <c r="K98" s="510"/>
      <c r="L98" s="510"/>
      <c r="M98" s="510"/>
      <c r="U98" s="472"/>
    </row>
    <row r="99" spans="1:21" s="409" customFormat="1">
      <c r="A99" s="147" t="s">
        <v>1029</v>
      </c>
      <c r="B99" s="440"/>
      <c r="C99" s="440"/>
      <c r="D99" s="440"/>
      <c r="E99" s="440"/>
      <c r="F99" s="441"/>
      <c r="G99" s="442"/>
      <c r="H99" s="442"/>
      <c r="I99" s="442"/>
      <c r="J99" s="442"/>
      <c r="K99" s="442"/>
      <c r="L99" s="442"/>
      <c r="M99" s="442"/>
      <c r="U99" s="479"/>
    </row>
    <row r="100" spans="1:21" s="391" customFormat="1">
      <c r="A100" s="511">
        <v>-1</v>
      </c>
      <c r="B100" s="456" t="s">
        <v>1030</v>
      </c>
      <c r="C100" s="456"/>
      <c r="D100" s="456"/>
      <c r="U100" s="512"/>
    </row>
    <row r="101" spans="1:21" s="391" customFormat="1">
      <c r="A101" s="511">
        <v>-2</v>
      </c>
      <c r="B101" s="456" t="s">
        <v>1031</v>
      </c>
      <c r="C101" s="456"/>
      <c r="D101" s="456"/>
      <c r="U101" s="512"/>
    </row>
    <row r="102" spans="1:21" s="391" customFormat="1">
      <c r="A102" s="513"/>
      <c r="B102" s="449"/>
      <c r="C102" s="514"/>
      <c r="D102" s="514"/>
      <c r="E102" s="449"/>
      <c r="F102" s="449"/>
      <c r="G102" s="449"/>
      <c r="H102" s="449"/>
      <c r="I102" s="449"/>
      <c r="J102" s="449"/>
      <c r="K102" s="449"/>
      <c r="L102" s="449"/>
      <c r="M102" s="449"/>
      <c r="U102" s="512"/>
    </row>
    <row r="103" spans="1:21" s="391" customFormat="1">
      <c r="A103" s="513"/>
      <c r="B103" s="449"/>
      <c r="C103" s="514"/>
      <c r="D103" s="514"/>
      <c r="E103" s="449"/>
      <c r="F103" s="449"/>
      <c r="G103" s="449"/>
      <c r="H103" s="449"/>
      <c r="I103" s="449"/>
      <c r="J103" s="449"/>
      <c r="K103" s="449"/>
      <c r="L103" s="449"/>
      <c r="M103" s="449"/>
      <c r="U103" s="512"/>
    </row>
    <row r="104" spans="1:21" s="391" customFormat="1">
      <c r="A104" s="513"/>
      <c r="B104" s="449"/>
      <c r="C104" s="514"/>
      <c r="D104" s="514"/>
      <c r="E104" s="449"/>
      <c r="F104" s="449"/>
      <c r="G104" s="449"/>
      <c r="H104" s="449"/>
      <c r="I104" s="449"/>
      <c r="J104" s="449"/>
      <c r="K104" s="449"/>
      <c r="L104" s="449"/>
      <c r="M104" s="449"/>
      <c r="U104" s="512"/>
    </row>
    <row r="105" spans="1:21" s="391" customFormat="1">
      <c r="A105" s="513"/>
      <c r="B105" s="449"/>
      <c r="C105" s="514"/>
      <c r="D105" s="514"/>
      <c r="E105" s="449"/>
      <c r="F105" s="449"/>
      <c r="G105" s="449"/>
      <c r="H105" s="449"/>
      <c r="I105" s="449"/>
      <c r="J105" s="449"/>
      <c r="K105" s="449"/>
      <c r="L105" s="449"/>
      <c r="M105" s="449"/>
      <c r="U105" s="512"/>
    </row>
    <row r="106" spans="1:21" s="391" customFormat="1">
      <c r="A106" s="513"/>
      <c r="B106" s="449"/>
      <c r="C106" s="514"/>
      <c r="D106" s="514"/>
      <c r="E106" s="449"/>
      <c r="F106" s="449"/>
      <c r="G106" s="449"/>
      <c r="H106" s="449"/>
      <c r="I106" s="449"/>
      <c r="J106" s="449"/>
      <c r="K106" s="449"/>
      <c r="L106" s="449"/>
      <c r="M106" s="449"/>
      <c r="U106" s="512"/>
    </row>
    <row r="107" spans="1:21" s="391" customFormat="1" ht="29.25" customHeight="1">
      <c r="A107" s="511">
        <v>-3</v>
      </c>
      <c r="B107" s="756" t="s">
        <v>1032</v>
      </c>
      <c r="C107" s="756"/>
      <c r="D107" s="756"/>
      <c r="E107" s="756"/>
      <c r="F107" s="756"/>
      <c r="G107" s="756"/>
      <c r="H107" s="756"/>
      <c r="I107" s="756"/>
      <c r="J107" s="756"/>
      <c r="K107" s="756"/>
      <c r="L107" s="756"/>
      <c r="M107" s="756"/>
      <c r="U107" s="512"/>
    </row>
    <row r="108" spans="1:21" s="391" customFormat="1">
      <c r="A108" s="513"/>
      <c r="B108" s="449"/>
      <c r="C108" s="514"/>
      <c r="D108" s="514"/>
      <c r="E108" s="449"/>
      <c r="F108" s="449"/>
      <c r="G108" s="449"/>
      <c r="H108" s="449"/>
      <c r="I108" s="449"/>
      <c r="J108" s="449"/>
      <c r="K108" s="449"/>
      <c r="L108" s="449"/>
      <c r="M108" s="449"/>
      <c r="U108" s="512"/>
    </row>
    <row r="109" spans="1:21" s="391" customFormat="1">
      <c r="A109" s="513"/>
      <c r="B109" s="449"/>
      <c r="C109" s="514"/>
      <c r="D109" s="514"/>
      <c r="E109" s="449"/>
      <c r="F109" s="449"/>
      <c r="G109" s="449"/>
      <c r="H109" s="449"/>
      <c r="I109" s="449"/>
      <c r="J109" s="449"/>
      <c r="K109" s="449"/>
      <c r="L109" s="449"/>
      <c r="M109" s="449"/>
      <c r="U109" s="512"/>
    </row>
    <row r="110" spans="1:21" s="391" customFormat="1">
      <c r="A110" s="513"/>
      <c r="B110" s="449"/>
      <c r="C110" s="514"/>
      <c r="D110" s="514"/>
      <c r="E110" s="449"/>
      <c r="F110" s="449"/>
      <c r="G110" s="449"/>
      <c r="H110" s="449"/>
      <c r="I110" s="449"/>
      <c r="J110" s="449"/>
      <c r="K110" s="449"/>
      <c r="L110" s="449"/>
      <c r="M110" s="449"/>
      <c r="U110" s="512"/>
    </row>
    <row r="111" spans="1:21" s="391" customFormat="1">
      <c r="A111" s="513"/>
      <c r="B111" s="449"/>
      <c r="C111" s="514"/>
      <c r="D111" s="514"/>
      <c r="E111" s="449"/>
      <c r="F111" s="449"/>
      <c r="G111" s="449"/>
      <c r="H111" s="449"/>
      <c r="I111" s="449"/>
      <c r="J111" s="449"/>
      <c r="K111" s="449"/>
      <c r="L111" s="449"/>
      <c r="M111" s="449"/>
      <c r="U111" s="512"/>
    </row>
    <row r="112" spans="1:21" s="391" customFormat="1">
      <c r="A112" s="513"/>
      <c r="B112" s="449"/>
      <c r="C112" s="514"/>
      <c r="D112" s="514"/>
      <c r="E112" s="449"/>
      <c r="F112" s="449"/>
      <c r="G112" s="449"/>
      <c r="H112" s="449"/>
      <c r="I112" s="449"/>
      <c r="J112" s="449"/>
      <c r="K112" s="449"/>
      <c r="L112" s="449"/>
      <c r="M112" s="449"/>
      <c r="U112" s="512"/>
    </row>
    <row r="113" spans="1:21" s="391" customFormat="1">
      <c r="A113" s="511">
        <v>-4</v>
      </c>
      <c r="B113" s="8" t="s">
        <v>1033</v>
      </c>
      <c r="C113" s="8"/>
      <c r="D113" s="8"/>
      <c r="U113" s="512"/>
    </row>
    <row r="114" spans="1:21" s="391" customFormat="1">
      <c r="A114" s="511">
        <v>-5</v>
      </c>
      <c r="B114" s="8" t="s">
        <v>213</v>
      </c>
      <c r="C114" s="8"/>
      <c r="D114" s="8"/>
      <c r="U114" s="512"/>
    </row>
    <row r="115" spans="1:21" s="391" customFormat="1">
      <c r="A115" s="511">
        <v>-6</v>
      </c>
      <c r="B115" s="391" t="s">
        <v>214</v>
      </c>
      <c r="C115" s="8"/>
      <c r="U115" s="512"/>
    </row>
    <row r="116" spans="1:21" s="391" customFormat="1">
      <c r="A116" s="511">
        <v>-7</v>
      </c>
      <c r="B116" s="391" t="s">
        <v>1034</v>
      </c>
      <c r="U116" s="512"/>
    </row>
    <row r="117" spans="1:21" s="391" customFormat="1">
      <c r="A117" s="511">
        <v>-8</v>
      </c>
      <c r="B117" s="391" t="s">
        <v>1035</v>
      </c>
      <c r="U117" s="512"/>
    </row>
    <row r="118" spans="1:21" s="391" customFormat="1">
      <c r="A118" s="511">
        <v>-9</v>
      </c>
      <c r="B118" s="391" t="s">
        <v>1036</v>
      </c>
      <c r="U118" s="512"/>
    </row>
    <row r="119" spans="1:21" s="409" customFormat="1">
      <c r="A119" s="511">
        <v>-10</v>
      </c>
      <c r="B119" s="391" t="s">
        <v>181</v>
      </c>
      <c r="C119" s="391"/>
      <c r="D119" s="391"/>
      <c r="U119" s="479"/>
    </row>
    <row r="120" spans="1:21" s="409" customFormat="1">
      <c r="A120" s="515"/>
      <c r="B120" s="391"/>
      <c r="C120" s="391"/>
      <c r="D120" s="391"/>
      <c r="U120" s="479"/>
    </row>
    <row r="121" spans="1:21" s="409" customFormat="1">
      <c r="A121" s="391"/>
      <c r="B121" s="391" t="s">
        <v>1037</v>
      </c>
      <c r="C121" s="391"/>
      <c r="D121" s="391"/>
      <c r="E121" s="409" t="str">
        <f>IF(E27=0,"N/A",IF(E27/E29&gt;5%,"YES","NO"))</f>
        <v>N/A</v>
      </c>
      <c r="F121" s="409" t="str">
        <f t="shared" ref="F121:M121" si="11">IF(F27=0,"N/A",IF(F27/F29&gt;5%,"YES","NO"))</f>
        <v>N/A</v>
      </c>
      <c r="G121" s="409" t="str">
        <f t="shared" si="11"/>
        <v>N/A</v>
      </c>
      <c r="H121" s="409" t="str">
        <f t="shared" si="11"/>
        <v>N/A</v>
      </c>
      <c r="I121" s="409" t="str">
        <f t="shared" si="11"/>
        <v>N/A</v>
      </c>
      <c r="J121" s="409" t="str">
        <f t="shared" si="11"/>
        <v>N/A</v>
      </c>
      <c r="K121" s="409" t="str">
        <f t="shared" si="11"/>
        <v>N/A</v>
      </c>
      <c r="L121" s="409" t="str">
        <f t="shared" si="11"/>
        <v>N/A</v>
      </c>
      <c r="M121" s="409" t="str">
        <f t="shared" si="11"/>
        <v>N/A</v>
      </c>
      <c r="U121" s="479"/>
    </row>
    <row r="122" spans="1:21" s="409" customFormat="1">
      <c r="A122" s="391"/>
      <c r="B122" s="391"/>
      <c r="C122" s="391"/>
      <c r="D122" s="391"/>
      <c r="U122" s="479"/>
    </row>
    <row r="123" spans="1:21" s="410" customFormat="1" ht="29">
      <c r="A123" s="391"/>
      <c r="B123" s="421" t="s">
        <v>1038</v>
      </c>
      <c r="C123" s="456"/>
      <c r="D123" s="456"/>
      <c r="E123" s="409" t="str">
        <f>IF(E72=0,"N/A",IF(E72/E74&gt;5%,"YES","NO"))</f>
        <v>N/A</v>
      </c>
      <c r="F123" s="409" t="str">
        <f t="shared" ref="F123:M123" si="12">IF(F72=0,"N/A",IF(F72/F74&gt;5%,"YES","NO"))</f>
        <v>N/A</v>
      </c>
      <c r="G123" s="409" t="str">
        <f t="shared" si="12"/>
        <v>N/A</v>
      </c>
      <c r="H123" s="409" t="str">
        <f t="shared" si="12"/>
        <v>N/A</v>
      </c>
      <c r="I123" s="409" t="str">
        <f t="shared" si="12"/>
        <v>N/A</v>
      </c>
      <c r="J123" s="409" t="str">
        <f t="shared" si="12"/>
        <v>N/A</v>
      </c>
      <c r="K123" s="409" t="str">
        <f t="shared" si="12"/>
        <v>N/A</v>
      </c>
      <c r="L123" s="409" t="str">
        <f t="shared" si="12"/>
        <v>N/A</v>
      </c>
      <c r="M123" s="409" t="str">
        <f t="shared" si="12"/>
        <v>N/A</v>
      </c>
      <c r="N123" s="409"/>
      <c r="U123" s="516"/>
    </row>
  </sheetData>
  <protectedRanges>
    <protectedRange sqref="B4" name="Choose menu_1"/>
  </protectedRanges>
  <mergeCells count="4">
    <mergeCell ref="B1:M1"/>
    <mergeCell ref="B2:M2"/>
    <mergeCell ref="E6:M6"/>
    <mergeCell ref="B107:M107"/>
  </mergeCells>
  <phoneticPr fontId="0" type="noConversion"/>
  <dataValidations count="1">
    <dataValidation type="list" allowBlank="1" showInputMessage="1" showErrorMessage="1" sqref="B4">
      <formula1>$U$19:$U$21</formula1>
    </dataValidation>
  </dataValidations>
  <pageMargins left="0.7" right="0.7" top="0.75" bottom="0.75" header="0.3" footer="0.3"/>
  <pageSetup scale="55" fitToHeight="3" orientation="landscape" r:id="rId1"/>
  <headerFooter>
    <oddFooter>&amp;R&amp;A
&amp;P</oddFooter>
  </headerFooter>
  <rowBreaks count="1" manualBreakCount="1">
    <brk id="98" max="12" man="1"/>
  </rowBreaks>
  <ignoredErrors>
    <ignoredError sqref="A78:A89"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1"/>
  <sheetViews>
    <sheetView showGridLines="0" zoomScaleNormal="100" workbookViewId="0">
      <selection activeCell="B7" sqref="B7"/>
    </sheetView>
  </sheetViews>
  <sheetFormatPr defaultColWidth="9.1796875" defaultRowHeight="14.5"/>
  <cols>
    <col min="1" max="1" width="6.453125" style="391" customWidth="1"/>
    <col min="2" max="2" width="75.1796875" style="391" customWidth="1"/>
    <col min="3" max="3" width="22.54296875" style="391" customWidth="1"/>
    <col min="4" max="4" width="10.81640625" style="391" customWidth="1"/>
    <col min="5" max="5" width="9.26953125" style="9" customWidth="1"/>
    <col min="6" max="6" width="5.26953125" style="9" customWidth="1"/>
    <col min="7" max="7" width="14.81640625" style="391" customWidth="1"/>
    <col min="8" max="8" width="16" style="391" customWidth="1"/>
    <col min="9" max="9" width="13.81640625" style="391" customWidth="1"/>
    <col min="10" max="14" width="12.7265625" style="391" customWidth="1"/>
    <col min="15" max="15" width="12.7265625" style="9" customWidth="1"/>
    <col min="16" max="16" width="3.453125" style="9" customWidth="1"/>
    <col min="17" max="18" width="12.7265625" style="9" customWidth="1"/>
    <col min="19" max="19" width="13.54296875" style="9" customWidth="1"/>
    <col min="20" max="16384" width="9.1796875" style="9"/>
  </cols>
  <sheetData>
    <row r="1" spans="1:19" s="12" customFormat="1" ht="18.5">
      <c r="A1" s="358"/>
      <c r="B1" s="748" t="str">
        <f>'Summary Submission Cover Sheet'!D17&amp;" PPNR Metrics Worksheet: "&amp;'Summary Submission Cover Sheet'!D14&amp;" in "&amp;'Summary Submission Cover Sheet'!B25</f>
        <v>Bank PPNR Metrics Worksheet: XYZ in Baseline</v>
      </c>
      <c r="C1" s="748"/>
      <c r="D1" s="748"/>
      <c r="E1" s="748"/>
      <c r="F1" s="748"/>
      <c r="G1" s="748"/>
      <c r="H1" s="748"/>
      <c r="I1" s="748"/>
      <c r="J1" s="748"/>
      <c r="K1" s="748"/>
      <c r="L1" s="748"/>
      <c r="M1" s="748"/>
      <c r="N1" s="748"/>
      <c r="O1" s="748"/>
      <c r="P1" s="748"/>
      <c r="Q1" s="748"/>
    </row>
    <row r="2" spans="1:19" s="8" customFormat="1" ht="30.75" customHeight="1">
      <c r="B2" s="760" t="s">
        <v>183</v>
      </c>
      <c r="C2" s="760"/>
      <c r="D2" s="760"/>
      <c r="E2" s="760"/>
      <c r="F2" s="760"/>
      <c r="G2" s="760"/>
      <c r="H2" s="760"/>
      <c r="I2" s="760"/>
      <c r="J2" s="760"/>
      <c r="K2" s="760"/>
      <c r="L2" s="760"/>
      <c r="M2" s="760"/>
      <c r="N2" s="760"/>
      <c r="O2" s="760"/>
      <c r="P2" s="760"/>
      <c r="Q2" s="760"/>
      <c r="R2" s="760"/>
      <c r="S2" s="760"/>
    </row>
    <row r="3" spans="1:19">
      <c r="G3" s="757"/>
      <c r="H3" s="757"/>
      <c r="I3" s="757"/>
      <c r="J3" s="757"/>
      <c r="K3" s="757"/>
      <c r="L3" s="757"/>
      <c r="M3" s="757"/>
      <c r="N3" s="757"/>
      <c r="O3" s="757"/>
      <c r="P3" s="371"/>
    </row>
    <row r="4" spans="1:19">
      <c r="G4" s="687" t="s">
        <v>1039</v>
      </c>
      <c r="H4" s="687"/>
      <c r="I4" s="687"/>
      <c r="J4" s="687"/>
      <c r="K4" s="687"/>
      <c r="L4" s="687"/>
      <c r="M4" s="687"/>
      <c r="N4" s="687"/>
      <c r="O4" s="687"/>
      <c r="P4" s="371"/>
      <c r="Q4" s="757"/>
      <c r="R4" s="758"/>
    </row>
    <row r="5" spans="1:19" ht="15" thickBot="1">
      <c r="C5" s="371" t="s">
        <v>204</v>
      </c>
      <c r="E5" s="517" t="s">
        <v>1040</v>
      </c>
      <c r="F5" s="517"/>
      <c r="G5" s="172" t="s">
        <v>265</v>
      </c>
      <c r="H5" s="172" t="s">
        <v>266</v>
      </c>
      <c r="I5" s="172" t="s">
        <v>267</v>
      </c>
      <c r="J5" s="172" t="s">
        <v>268</v>
      </c>
      <c r="K5" s="172" t="s">
        <v>269</v>
      </c>
      <c r="L5" s="172" t="s">
        <v>270</v>
      </c>
      <c r="M5" s="172" t="s">
        <v>271</v>
      </c>
      <c r="N5" s="172" t="s">
        <v>272</v>
      </c>
      <c r="O5" s="172" t="s">
        <v>273</v>
      </c>
      <c r="P5" s="66"/>
      <c r="Q5" s="171">
        <v>2013</v>
      </c>
      <c r="R5" s="171">
        <v>2014</v>
      </c>
      <c r="S5" s="172" t="s">
        <v>274</v>
      </c>
    </row>
    <row r="6" spans="1:19" ht="15" thickTop="1">
      <c r="B6" s="374" t="s">
        <v>1041</v>
      </c>
      <c r="C6" s="374"/>
      <c r="D6" s="374"/>
      <c r="E6" s="375"/>
      <c r="F6" s="375"/>
      <c r="G6" s="374"/>
      <c r="H6" s="374"/>
      <c r="I6" s="374"/>
      <c r="J6" s="374"/>
      <c r="K6" s="374"/>
      <c r="L6" s="374"/>
      <c r="M6" s="374"/>
      <c r="N6" s="374"/>
      <c r="P6" s="66"/>
      <c r="Q6" s="103"/>
    </row>
    <row r="7" spans="1:19">
      <c r="B7" s="378" t="s">
        <v>1042</v>
      </c>
      <c r="C7" s="378"/>
      <c r="D7" s="378"/>
      <c r="E7" s="379"/>
      <c r="F7" s="379"/>
      <c r="G7" s="106"/>
      <c r="H7" s="106"/>
      <c r="I7" s="106"/>
      <c r="J7" s="106"/>
      <c r="K7" s="106"/>
      <c r="L7" s="106"/>
      <c r="M7" s="106"/>
      <c r="N7" s="106"/>
      <c r="O7" s="106"/>
      <c r="P7" s="12"/>
      <c r="Q7" s="106"/>
    </row>
    <row r="8" spans="1:19">
      <c r="B8" s="120" t="s">
        <v>1043</v>
      </c>
      <c r="C8" s="120"/>
      <c r="D8" s="120"/>
      <c r="E8" s="379"/>
      <c r="F8" s="379"/>
      <c r="G8" s="106"/>
      <c r="H8" s="106"/>
      <c r="I8" s="106"/>
      <c r="J8" s="106"/>
      <c r="K8" s="106"/>
      <c r="L8" s="106"/>
      <c r="M8" s="106"/>
      <c r="N8" s="106"/>
      <c r="O8" s="106"/>
      <c r="P8" s="12"/>
      <c r="Q8" s="106"/>
    </row>
    <row r="9" spans="1:19">
      <c r="B9" s="518" t="s">
        <v>304</v>
      </c>
      <c r="C9" s="518"/>
      <c r="D9" s="518"/>
      <c r="E9" s="519"/>
      <c r="F9" s="519"/>
      <c r="G9" s="106"/>
      <c r="H9" s="106"/>
      <c r="I9" s="106"/>
      <c r="J9" s="106"/>
      <c r="K9" s="106"/>
      <c r="L9" s="106"/>
      <c r="M9" s="106"/>
      <c r="N9" s="106"/>
      <c r="O9" s="106"/>
      <c r="P9" s="12"/>
      <c r="Q9" s="106"/>
    </row>
    <row r="10" spans="1:19" s="8" customFormat="1">
      <c r="A10" s="358">
        <v>1</v>
      </c>
      <c r="B10" s="405" t="s">
        <v>1044</v>
      </c>
      <c r="C10" s="405"/>
      <c r="D10" s="405"/>
      <c r="E10" s="471" t="s">
        <v>1045</v>
      </c>
      <c r="F10" s="520"/>
      <c r="G10" s="521"/>
      <c r="H10" s="521"/>
      <c r="I10" s="521"/>
      <c r="J10" s="521"/>
      <c r="K10" s="521"/>
      <c r="L10" s="521"/>
      <c r="M10" s="521"/>
      <c r="N10" s="521"/>
      <c r="O10" s="521"/>
      <c r="Q10" s="107">
        <f>K10</f>
        <v>0</v>
      </c>
      <c r="R10" s="107">
        <f>O10</f>
        <v>0</v>
      </c>
      <c r="S10" s="107" t="s">
        <v>1046</v>
      </c>
    </row>
    <row r="11" spans="1:19" s="8" customFormat="1">
      <c r="A11" s="358">
        <v>2</v>
      </c>
      <c r="B11" s="405" t="s">
        <v>1047</v>
      </c>
      <c r="C11" s="405"/>
      <c r="D11" s="405"/>
      <c r="E11" s="471" t="s">
        <v>649</v>
      </c>
      <c r="F11" s="520"/>
      <c r="G11" s="522"/>
      <c r="H11" s="522"/>
      <c r="I11" s="522"/>
      <c r="J11" s="522"/>
      <c r="K11" s="522"/>
      <c r="L11" s="522"/>
      <c r="M11" s="522"/>
      <c r="N11" s="522"/>
      <c r="O11" s="522"/>
      <c r="Q11" s="107">
        <f>SUM(H11:K11)</f>
        <v>0</v>
      </c>
      <c r="R11" s="107">
        <f>SUM(L11:O11)</f>
        <v>0</v>
      </c>
      <c r="S11" s="107">
        <f>SUM(G11:O11)</f>
        <v>0</v>
      </c>
    </row>
    <row r="12" spans="1:19" s="8" customFormat="1">
      <c r="A12" s="358">
        <v>3</v>
      </c>
      <c r="B12" s="405" t="s">
        <v>1048</v>
      </c>
      <c r="C12" s="405"/>
      <c r="D12" s="405"/>
      <c r="E12" s="471" t="s">
        <v>649</v>
      </c>
      <c r="F12" s="520"/>
      <c r="G12" s="522"/>
      <c r="H12" s="522"/>
      <c r="I12" s="522"/>
      <c r="J12" s="522"/>
      <c r="K12" s="522"/>
      <c r="L12" s="522"/>
      <c r="M12" s="522"/>
      <c r="N12" s="522"/>
      <c r="O12" s="522"/>
      <c r="Q12" s="107">
        <f>SUM(H12:K12)</f>
        <v>0</v>
      </c>
      <c r="R12" s="107">
        <f>SUM(L12:O12)</f>
        <v>0</v>
      </c>
      <c r="S12" s="107">
        <f>SUM(G12:O12)</f>
        <v>0</v>
      </c>
    </row>
    <row r="13" spans="1:19">
      <c r="A13" s="361"/>
      <c r="B13" s="518" t="s">
        <v>863</v>
      </c>
      <c r="C13" s="518"/>
      <c r="D13" s="518"/>
      <c r="E13" s="471"/>
      <c r="F13" s="519"/>
      <c r="G13" s="106"/>
      <c r="H13" s="106"/>
      <c r="I13" s="106"/>
      <c r="J13" s="106"/>
      <c r="K13" s="106"/>
      <c r="L13" s="106"/>
      <c r="M13" s="106"/>
      <c r="N13" s="106"/>
      <c r="O13" s="106"/>
      <c r="P13" s="12"/>
      <c r="Q13" s="106"/>
      <c r="R13" s="106"/>
    </row>
    <row r="14" spans="1:19" s="8" customFormat="1">
      <c r="A14" s="358">
        <v>4</v>
      </c>
      <c r="B14" s="405" t="s">
        <v>1049</v>
      </c>
      <c r="C14" s="405"/>
      <c r="D14" s="405"/>
      <c r="E14" s="471" t="s">
        <v>649</v>
      </c>
      <c r="F14" s="520"/>
      <c r="G14" s="521"/>
      <c r="H14" s="521"/>
      <c r="I14" s="521"/>
      <c r="J14" s="521"/>
      <c r="K14" s="521"/>
      <c r="L14" s="521"/>
      <c r="M14" s="521"/>
      <c r="N14" s="521"/>
      <c r="O14" s="521"/>
      <c r="Q14" s="521"/>
      <c r="R14" s="521"/>
      <c r="S14" s="521"/>
    </row>
    <row r="15" spans="1:19" s="8" customFormat="1">
      <c r="A15" s="358">
        <v>5</v>
      </c>
      <c r="B15" s="405" t="s">
        <v>1050</v>
      </c>
      <c r="C15" s="405"/>
      <c r="D15" s="405"/>
      <c r="E15" s="471" t="s">
        <v>649</v>
      </c>
      <c r="F15" s="520"/>
      <c r="G15" s="521"/>
      <c r="H15" s="521"/>
      <c r="I15" s="521"/>
      <c r="J15" s="521"/>
      <c r="K15" s="521"/>
      <c r="L15" s="521"/>
      <c r="M15" s="521"/>
      <c r="N15" s="521"/>
      <c r="O15" s="521"/>
      <c r="Q15" s="107">
        <f>SUM(H15:K15)</f>
        <v>0</v>
      </c>
      <c r="R15" s="107">
        <f>SUM(L15:O15)</f>
        <v>0</v>
      </c>
      <c r="S15" s="107">
        <f>SUM(G15:O15)</f>
        <v>0</v>
      </c>
    </row>
    <row r="16" spans="1:19" s="8" customFormat="1" ht="29">
      <c r="A16" s="422">
        <v>6</v>
      </c>
      <c r="B16" s="523" t="s">
        <v>1051</v>
      </c>
      <c r="C16" s="524" t="s">
        <v>182</v>
      </c>
      <c r="D16" s="405"/>
      <c r="E16" s="471" t="s">
        <v>649</v>
      </c>
      <c r="F16" s="520"/>
      <c r="G16" s="521"/>
      <c r="H16" s="521"/>
      <c r="I16" s="521"/>
      <c r="J16" s="521"/>
      <c r="K16" s="521"/>
      <c r="L16" s="521"/>
      <c r="M16" s="521"/>
      <c r="N16" s="521"/>
      <c r="O16" s="521"/>
      <c r="Q16" s="107">
        <f>SUM(H16:K16)</f>
        <v>0</v>
      </c>
      <c r="R16" s="107">
        <f>SUM(L16:O16)</f>
        <v>0</v>
      </c>
      <c r="S16" s="107">
        <f>SUM(G16:O16)</f>
        <v>0</v>
      </c>
    </row>
    <row r="17" spans="1:19" s="8" customFormat="1">
      <c r="A17" s="358">
        <f>A16+1</f>
        <v>7</v>
      </c>
      <c r="B17" s="405" t="s">
        <v>1052</v>
      </c>
      <c r="C17" s="405"/>
      <c r="D17" s="405"/>
      <c r="E17" s="471" t="s">
        <v>649</v>
      </c>
      <c r="F17" s="520"/>
      <c r="G17" s="522"/>
      <c r="H17" s="522"/>
      <c r="I17" s="522"/>
      <c r="J17" s="522"/>
      <c r="K17" s="522"/>
      <c r="L17" s="522"/>
      <c r="M17" s="522"/>
      <c r="N17" s="522"/>
      <c r="O17" s="522"/>
      <c r="Q17" s="107">
        <f>SUM(H17:K17)</f>
        <v>0</v>
      </c>
      <c r="R17" s="107">
        <f>SUM(L17:O17)</f>
        <v>0</v>
      </c>
      <c r="S17" s="107">
        <f>SUM(G17:O17)</f>
        <v>0</v>
      </c>
    </row>
    <row r="18" spans="1:19">
      <c r="A18" s="361"/>
      <c r="B18" s="518" t="s">
        <v>833</v>
      </c>
      <c r="C18" s="518"/>
      <c r="D18" s="518"/>
      <c r="E18" s="471"/>
      <c r="F18" s="519"/>
      <c r="G18" s="106"/>
      <c r="H18" s="106"/>
      <c r="I18" s="106"/>
      <c r="J18" s="106"/>
      <c r="K18" s="106"/>
      <c r="L18" s="106"/>
      <c r="M18" s="106"/>
      <c r="N18" s="106"/>
      <c r="O18" s="106"/>
      <c r="P18" s="110"/>
      <c r="Q18" s="108"/>
      <c r="R18" s="108"/>
    </row>
    <row r="19" spans="1:19" s="8" customFormat="1">
      <c r="A19" s="358">
        <f>A17+1</f>
        <v>8</v>
      </c>
      <c r="B19" s="405" t="s">
        <v>1053</v>
      </c>
      <c r="C19" s="405"/>
      <c r="D19" s="405"/>
      <c r="E19" s="471" t="s">
        <v>1045</v>
      </c>
      <c r="F19" s="520"/>
      <c r="G19" s="521"/>
      <c r="H19" s="521"/>
      <c r="I19" s="521"/>
      <c r="J19" s="521"/>
      <c r="K19" s="521"/>
      <c r="L19" s="521"/>
      <c r="M19" s="521"/>
      <c r="N19" s="521"/>
      <c r="O19" s="521"/>
      <c r="P19" s="110"/>
      <c r="Q19" s="107">
        <f>K19</f>
        <v>0</v>
      </c>
      <c r="R19" s="107">
        <f>O19</f>
        <v>0</v>
      </c>
      <c r="S19" s="107" t="s">
        <v>1046</v>
      </c>
    </row>
    <row r="20" spans="1:19" s="8" customFormat="1">
      <c r="A20" s="358">
        <f>A19+1</f>
        <v>9</v>
      </c>
      <c r="B20" s="405" t="s">
        <v>1054</v>
      </c>
      <c r="C20" s="405"/>
      <c r="D20" s="405"/>
      <c r="E20" s="471" t="s">
        <v>649</v>
      </c>
      <c r="F20" s="520"/>
      <c r="G20" s="522"/>
      <c r="H20" s="522"/>
      <c r="I20" s="522"/>
      <c r="J20" s="522"/>
      <c r="K20" s="522"/>
      <c r="L20" s="522"/>
      <c r="M20" s="522"/>
      <c r="N20" s="522"/>
      <c r="O20" s="522"/>
      <c r="P20" s="110"/>
      <c r="Q20" s="107">
        <f>SUM(H20:K20)</f>
        <v>0</v>
      </c>
      <c r="R20" s="107">
        <f>SUM(L20:O20)</f>
        <v>0</v>
      </c>
      <c r="S20" s="107">
        <f>SUM(G20:O20)</f>
        <v>0</v>
      </c>
    </row>
    <row r="21" spans="1:19">
      <c r="A21" s="361"/>
      <c r="B21" s="120" t="s">
        <v>1055</v>
      </c>
      <c r="C21" s="120"/>
      <c r="D21" s="120"/>
      <c r="E21" s="471"/>
      <c r="F21" s="519"/>
      <c r="G21" s="108"/>
      <c r="H21" s="108"/>
      <c r="I21" s="108"/>
      <c r="J21" s="108"/>
      <c r="K21" s="108"/>
      <c r="L21" s="108"/>
      <c r="M21" s="108"/>
      <c r="N21" s="108"/>
      <c r="O21" s="108"/>
      <c r="P21" s="110"/>
      <c r="Q21" s="108"/>
      <c r="R21" s="108"/>
    </row>
    <row r="22" spans="1:19" s="8" customFormat="1">
      <c r="A22" s="358">
        <f>A20+1</f>
        <v>10</v>
      </c>
      <c r="B22" s="405" t="s">
        <v>1056</v>
      </c>
      <c r="C22" s="405"/>
      <c r="D22" s="405"/>
      <c r="E22" s="471" t="s">
        <v>649</v>
      </c>
      <c r="F22" s="520"/>
      <c r="G22" s="522"/>
      <c r="H22" s="522"/>
      <c r="I22" s="522"/>
      <c r="J22" s="522"/>
      <c r="K22" s="522"/>
      <c r="L22" s="522"/>
      <c r="M22" s="522"/>
      <c r="N22" s="522"/>
      <c r="O22" s="522"/>
      <c r="P22" s="110"/>
      <c r="Q22" s="107">
        <f>SUM(H22:K22)</f>
        <v>0</v>
      </c>
      <c r="R22" s="107">
        <f>SUM(L22:O22)</f>
        <v>0</v>
      </c>
      <c r="S22" s="107">
        <f>SUM(G22:O22)</f>
        <v>0</v>
      </c>
    </row>
    <row r="23" spans="1:19" s="8" customFormat="1">
      <c r="A23" s="358"/>
      <c r="B23" s="413" t="s">
        <v>1057</v>
      </c>
      <c r="C23" s="413"/>
      <c r="D23" s="413"/>
      <c r="E23" s="471"/>
      <c r="F23" s="413"/>
      <c r="G23" s="108"/>
      <c r="H23" s="108"/>
      <c r="I23" s="108"/>
      <c r="J23" s="108"/>
      <c r="K23" s="108"/>
      <c r="L23" s="108"/>
      <c r="M23" s="108"/>
      <c r="N23" s="108"/>
      <c r="O23" s="108"/>
      <c r="P23" s="110"/>
      <c r="Q23" s="108"/>
      <c r="R23" s="108"/>
    </row>
    <row r="24" spans="1:19" s="8" customFormat="1">
      <c r="A24" s="358">
        <f>A22+1</f>
        <v>11</v>
      </c>
      <c r="B24" s="43" t="s">
        <v>1058</v>
      </c>
      <c r="C24" s="405"/>
      <c r="D24" s="405"/>
      <c r="E24" s="471" t="s">
        <v>1045</v>
      </c>
      <c r="F24" s="520"/>
      <c r="G24" s="521"/>
      <c r="H24" s="521"/>
      <c r="I24" s="521"/>
      <c r="J24" s="521"/>
      <c r="K24" s="521"/>
      <c r="L24" s="521"/>
      <c r="M24" s="521"/>
      <c r="N24" s="521"/>
      <c r="O24" s="521"/>
      <c r="P24" s="110"/>
      <c r="Q24" s="107">
        <f>K24</f>
        <v>0</v>
      </c>
      <c r="R24" s="107">
        <f>O24</f>
        <v>0</v>
      </c>
      <c r="S24" s="107" t="s">
        <v>1046</v>
      </c>
    </row>
    <row r="25" spans="1:19" s="8" customFormat="1">
      <c r="A25" s="358">
        <f>A24+1</f>
        <v>12</v>
      </c>
      <c r="B25" s="43" t="s">
        <v>1059</v>
      </c>
      <c r="C25" s="405"/>
      <c r="D25" s="405"/>
      <c r="E25" s="471" t="s">
        <v>649</v>
      </c>
      <c r="F25" s="520"/>
      <c r="G25" s="521"/>
      <c r="H25" s="521"/>
      <c r="I25" s="521"/>
      <c r="J25" s="521"/>
      <c r="K25" s="521"/>
      <c r="L25" s="521"/>
      <c r="M25" s="521"/>
      <c r="N25" s="521"/>
      <c r="O25" s="521"/>
      <c r="P25" s="110"/>
      <c r="Q25" s="525">
        <f>SUM(H25:K25)</f>
        <v>0</v>
      </c>
      <c r="R25" s="525">
        <f>SUM(L25:O25)</f>
        <v>0</v>
      </c>
      <c r="S25" s="107">
        <f>SUM(G25:O25)</f>
        <v>0</v>
      </c>
    </row>
    <row r="26" spans="1:19" s="8" customFormat="1">
      <c r="A26" s="358">
        <f>A25+1</f>
        <v>13</v>
      </c>
      <c r="B26" s="43" t="s">
        <v>1060</v>
      </c>
      <c r="C26" s="405"/>
      <c r="D26" s="405"/>
      <c r="E26" s="471" t="s">
        <v>649</v>
      </c>
      <c r="F26" s="520"/>
      <c r="G26" s="522"/>
      <c r="H26" s="522"/>
      <c r="I26" s="522"/>
      <c r="J26" s="522"/>
      <c r="K26" s="522"/>
      <c r="L26" s="522"/>
      <c r="M26" s="522"/>
      <c r="N26" s="522"/>
      <c r="O26" s="522"/>
      <c r="P26" s="110"/>
      <c r="Q26" s="107">
        <f>SUM(H26:K26)</f>
        <v>0</v>
      </c>
      <c r="R26" s="107">
        <f>SUM(L26:O26)</f>
        <v>0</v>
      </c>
      <c r="S26" s="107">
        <f>SUM(G26:O26)</f>
        <v>0</v>
      </c>
    </row>
    <row r="27" spans="1:19">
      <c r="A27" s="9"/>
      <c r="B27" s="518" t="s">
        <v>890</v>
      </c>
      <c r="C27" s="518"/>
      <c r="D27" s="518"/>
      <c r="E27" s="471"/>
      <c r="F27" s="519"/>
      <c r="G27" s="108"/>
      <c r="H27" s="108"/>
      <c r="I27" s="108"/>
      <c r="J27" s="108"/>
      <c r="K27" s="108"/>
      <c r="L27" s="108"/>
      <c r="M27" s="108"/>
      <c r="N27" s="108"/>
      <c r="O27" s="108"/>
      <c r="P27" s="110"/>
      <c r="Q27" s="108"/>
      <c r="R27" s="108"/>
    </row>
    <row r="28" spans="1:19" s="8" customFormat="1">
      <c r="A28" s="358">
        <f>A26+1</f>
        <v>14</v>
      </c>
      <c r="B28" s="405" t="s">
        <v>1061</v>
      </c>
      <c r="C28" s="405"/>
      <c r="D28" s="405"/>
      <c r="E28" s="471" t="s">
        <v>649</v>
      </c>
      <c r="F28" s="520"/>
      <c r="G28" s="521"/>
      <c r="H28" s="521"/>
      <c r="I28" s="521"/>
      <c r="J28" s="521"/>
      <c r="K28" s="521"/>
      <c r="L28" s="521"/>
      <c r="M28" s="521"/>
      <c r="N28" s="521"/>
      <c r="O28" s="521"/>
      <c r="P28" s="110"/>
      <c r="Q28" s="525">
        <f>SUM(H28:K28)</f>
        <v>0</v>
      </c>
      <c r="R28" s="525">
        <f>SUM(L28:O28)</f>
        <v>0</v>
      </c>
      <c r="S28" s="107">
        <f>SUM(G28:O28)</f>
        <v>0</v>
      </c>
    </row>
    <row r="29" spans="1:19" s="8" customFormat="1">
      <c r="A29" s="358">
        <f>A28+1</f>
        <v>15</v>
      </c>
      <c r="B29" s="405" t="s">
        <v>1062</v>
      </c>
      <c r="C29" s="405"/>
      <c r="D29" s="405"/>
      <c r="E29" s="471" t="s">
        <v>649</v>
      </c>
      <c r="F29" s="520"/>
      <c r="G29" s="521"/>
      <c r="H29" s="521"/>
      <c r="I29" s="521"/>
      <c r="J29" s="521"/>
      <c r="K29" s="521"/>
      <c r="L29" s="521"/>
      <c r="M29" s="521"/>
      <c r="N29" s="521"/>
      <c r="O29" s="521"/>
      <c r="P29" s="110"/>
      <c r="Q29" s="525">
        <f>SUM(H29:K29)</f>
        <v>0</v>
      </c>
      <c r="R29" s="525">
        <f>SUM(L29:O29)</f>
        <v>0</v>
      </c>
      <c r="S29" s="107">
        <f>SUM(G29:O29)</f>
        <v>0</v>
      </c>
    </row>
    <row r="30" spans="1:19" s="8" customFormat="1">
      <c r="A30" s="358">
        <f>A29+1</f>
        <v>16</v>
      </c>
      <c r="B30" s="405" t="s">
        <v>1063</v>
      </c>
      <c r="C30" s="405"/>
      <c r="D30" s="405"/>
      <c r="E30" s="471" t="s">
        <v>649</v>
      </c>
      <c r="F30" s="520"/>
      <c r="G30" s="521"/>
      <c r="H30" s="521"/>
      <c r="I30" s="521"/>
      <c r="J30" s="521"/>
      <c r="K30" s="521"/>
      <c r="L30" s="521"/>
      <c r="M30" s="521"/>
      <c r="N30" s="521"/>
      <c r="O30" s="521"/>
      <c r="P30" s="110"/>
      <c r="Q30" s="525">
        <f>SUM(H30:K30)</f>
        <v>0</v>
      </c>
      <c r="R30" s="525">
        <f>SUM(L30:O30)</f>
        <v>0</v>
      </c>
      <c r="S30" s="107">
        <f>SUM(G30:O30)</f>
        <v>0</v>
      </c>
    </row>
    <row r="31" spans="1:19" s="8" customFormat="1">
      <c r="A31" s="358">
        <f>A30+1</f>
        <v>17</v>
      </c>
      <c r="B31" s="405" t="s">
        <v>1064</v>
      </c>
      <c r="C31" s="405"/>
      <c r="D31" s="405"/>
      <c r="E31" s="471" t="s">
        <v>649</v>
      </c>
      <c r="F31" s="520"/>
      <c r="G31" s="107"/>
      <c r="H31" s="107"/>
      <c r="I31" s="107"/>
      <c r="J31" s="107"/>
      <c r="K31" s="107"/>
      <c r="L31" s="107"/>
      <c r="M31" s="107"/>
      <c r="N31" s="107"/>
      <c r="O31" s="107"/>
      <c r="P31" s="110"/>
      <c r="Q31" s="107">
        <f>K31</f>
        <v>0</v>
      </c>
      <c r="R31" s="107">
        <f>O31</f>
        <v>0</v>
      </c>
      <c r="S31" s="107">
        <f>SUM(G31:O31)</f>
        <v>0</v>
      </c>
    </row>
    <row r="32" spans="1:19">
      <c r="A32" s="361"/>
      <c r="B32" s="518" t="s">
        <v>892</v>
      </c>
      <c r="C32" s="518"/>
      <c r="D32" s="518"/>
      <c r="E32" s="471"/>
      <c r="F32" s="519"/>
      <c r="G32" s="108"/>
      <c r="H32" s="108"/>
      <c r="I32" s="108"/>
      <c r="J32" s="108"/>
      <c r="K32" s="108"/>
      <c r="L32" s="108"/>
      <c r="M32" s="108"/>
      <c r="N32" s="108"/>
      <c r="O32" s="108"/>
      <c r="P32" s="110"/>
      <c r="Q32" s="108"/>
      <c r="R32" s="108"/>
    </row>
    <row r="33" spans="1:19" s="8" customFormat="1">
      <c r="A33" s="358">
        <f>A31+1</f>
        <v>18</v>
      </c>
      <c r="B33" s="405" t="s">
        <v>1061</v>
      </c>
      <c r="C33" s="405"/>
      <c r="D33" s="405"/>
      <c r="E33" s="471" t="s">
        <v>649</v>
      </c>
      <c r="F33" s="520"/>
      <c r="G33" s="521"/>
      <c r="H33" s="521"/>
      <c r="I33" s="521"/>
      <c r="J33" s="521"/>
      <c r="K33" s="521"/>
      <c r="L33" s="521"/>
      <c r="M33" s="521"/>
      <c r="N33" s="521"/>
      <c r="O33" s="521"/>
      <c r="P33" s="110"/>
      <c r="Q33" s="525">
        <f>SUM(H33:K33)</f>
        <v>0</v>
      </c>
      <c r="R33" s="525">
        <f>SUM(L33:O33)</f>
        <v>0</v>
      </c>
      <c r="S33" s="107">
        <f>SUM(G33:O33)</f>
        <v>0</v>
      </c>
    </row>
    <row r="34" spans="1:19" s="8" customFormat="1">
      <c r="A34" s="358">
        <f>A33+1</f>
        <v>19</v>
      </c>
      <c r="B34" s="405" t="s">
        <v>1062</v>
      </c>
      <c r="C34" s="405"/>
      <c r="D34" s="405"/>
      <c r="E34" s="471" t="s">
        <v>649</v>
      </c>
      <c r="F34" s="520"/>
      <c r="G34" s="521"/>
      <c r="H34" s="521"/>
      <c r="I34" s="521"/>
      <c r="J34" s="521"/>
      <c r="K34" s="521"/>
      <c r="L34" s="521"/>
      <c r="M34" s="521"/>
      <c r="N34" s="521"/>
      <c r="O34" s="521"/>
      <c r="P34" s="110"/>
      <c r="Q34" s="525">
        <f>SUM(H34:K34)</f>
        <v>0</v>
      </c>
      <c r="R34" s="525">
        <f>SUM(L34:O34)</f>
        <v>0</v>
      </c>
      <c r="S34" s="107">
        <f>SUM(G34:O34)</f>
        <v>0</v>
      </c>
    </row>
    <row r="35" spans="1:19" s="8" customFormat="1">
      <c r="A35" s="358">
        <f>A34+1</f>
        <v>20</v>
      </c>
      <c r="B35" s="405" t="s">
        <v>1065</v>
      </c>
      <c r="C35" s="405"/>
      <c r="D35" s="405"/>
      <c r="E35" s="471" t="s">
        <v>649</v>
      </c>
      <c r="F35" s="520"/>
      <c r="G35" s="522"/>
      <c r="H35" s="522"/>
      <c r="I35" s="522"/>
      <c r="J35" s="522"/>
      <c r="K35" s="522"/>
      <c r="L35" s="522"/>
      <c r="M35" s="522"/>
      <c r="N35" s="522"/>
      <c r="O35" s="522"/>
      <c r="P35" s="110"/>
      <c r="Q35" s="525">
        <f>SUM(H35:K35)</f>
        <v>0</v>
      </c>
      <c r="R35" s="525">
        <f>SUM(L35:O35)</f>
        <v>0</v>
      </c>
      <c r="S35" s="107">
        <f>SUM(G35:O35)</f>
        <v>0</v>
      </c>
    </row>
    <row r="36" spans="1:19">
      <c r="A36" s="9"/>
      <c r="B36" s="518" t="s">
        <v>894</v>
      </c>
      <c r="C36" s="518"/>
      <c r="D36" s="518"/>
      <c r="E36" s="471"/>
      <c r="F36" s="519"/>
      <c r="G36" s="108"/>
      <c r="H36" s="108"/>
      <c r="I36" s="108"/>
      <c r="J36" s="108"/>
      <c r="K36" s="108"/>
      <c r="L36" s="108"/>
      <c r="M36" s="108"/>
      <c r="N36" s="108"/>
      <c r="O36" s="108"/>
      <c r="P36" s="110"/>
      <c r="Q36" s="108"/>
      <c r="R36" s="108"/>
    </row>
    <row r="37" spans="1:19" s="8" customFormat="1">
      <c r="A37" s="358">
        <f>A35+1</f>
        <v>21</v>
      </c>
      <c r="B37" s="405" t="s">
        <v>1061</v>
      </c>
      <c r="C37" s="405"/>
      <c r="D37" s="405"/>
      <c r="E37" s="471" t="s">
        <v>649</v>
      </c>
      <c r="F37" s="520"/>
      <c r="G37" s="521"/>
      <c r="H37" s="521"/>
      <c r="I37" s="521"/>
      <c r="J37" s="521"/>
      <c r="K37" s="521"/>
      <c r="L37" s="521"/>
      <c r="M37" s="521"/>
      <c r="N37" s="521"/>
      <c r="O37" s="521"/>
      <c r="P37" s="110"/>
      <c r="Q37" s="525">
        <f>SUM(H37:K37)</f>
        <v>0</v>
      </c>
      <c r="R37" s="525">
        <f>SUM(L37:O37)</f>
        <v>0</v>
      </c>
      <c r="S37" s="107">
        <f t="shared" ref="S37:S50" si="0">SUM(G37:O37)</f>
        <v>0</v>
      </c>
    </row>
    <row r="38" spans="1:19" s="8" customFormat="1">
      <c r="A38" s="358">
        <f>A37+1</f>
        <v>22</v>
      </c>
      <c r="B38" s="405" t="s">
        <v>1062</v>
      </c>
      <c r="C38" s="405"/>
      <c r="D38" s="405"/>
      <c r="E38" s="471" t="s">
        <v>649</v>
      </c>
      <c r="F38" s="520"/>
      <c r="G38" s="521"/>
      <c r="H38" s="521"/>
      <c r="I38" s="521"/>
      <c r="J38" s="521"/>
      <c r="K38" s="521"/>
      <c r="L38" s="521"/>
      <c r="M38" s="521"/>
      <c r="N38" s="521"/>
      <c r="O38" s="521"/>
      <c r="P38" s="110"/>
      <c r="Q38" s="525">
        <f>SUM(H38:K38)</f>
        <v>0</v>
      </c>
      <c r="R38" s="525">
        <f>SUM(L38:O38)</f>
        <v>0</v>
      </c>
      <c r="S38" s="107">
        <f t="shared" si="0"/>
        <v>0</v>
      </c>
    </row>
    <row r="39" spans="1:19" s="8" customFormat="1">
      <c r="A39" s="358">
        <f>A38+1</f>
        <v>23</v>
      </c>
      <c r="B39" s="405" t="s">
        <v>1065</v>
      </c>
      <c r="C39" s="405"/>
      <c r="D39" s="405"/>
      <c r="E39" s="471" t="s">
        <v>649</v>
      </c>
      <c r="F39" s="520"/>
      <c r="G39" s="522"/>
      <c r="H39" s="522"/>
      <c r="I39" s="522"/>
      <c r="J39" s="522"/>
      <c r="K39" s="522"/>
      <c r="L39" s="522"/>
      <c r="M39" s="522"/>
      <c r="N39" s="522"/>
      <c r="O39" s="522"/>
      <c r="P39" s="110"/>
      <c r="Q39" s="525">
        <f>SUM(H39:K39)</f>
        <v>0</v>
      </c>
      <c r="R39" s="107">
        <f>SUM(L39:O39)</f>
        <v>0</v>
      </c>
      <c r="S39" s="107">
        <f t="shared" si="0"/>
        <v>0</v>
      </c>
    </row>
    <row r="40" spans="1:19">
      <c r="A40" s="358"/>
      <c r="B40" s="518" t="s">
        <v>1066</v>
      </c>
      <c r="C40" s="518"/>
      <c r="D40" s="518"/>
      <c r="E40" s="471"/>
      <c r="F40" s="519"/>
      <c r="G40" s="108"/>
      <c r="H40" s="108"/>
      <c r="I40" s="108"/>
      <c r="J40" s="108"/>
      <c r="K40" s="108"/>
      <c r="L40" s="108"/>
      <c r="M40" s="108"/>
      <c r="N40" s="108"/>
      <c r="O40" s="108"/>
      <c r="P40" s="110"/>
      <c r="Q40" s="526"/>
      <c r="R40" s="108"/>
    </row>
    <row r="41" spans="1:19" s="8" customFormat="1">
      <c r="A41" s="358">
        <f>A39+1</f>
        <v>24</v>
      </c>
      <c r="B41" s="405" t="s">
        <v>1061</v>
      </c>
      <c r="C41" s="405"/>
      <c r="D41" s="405"/>
      <c r="E41" s="471" t="s">
        <v>649</v>
      </c>
      <c r="F41" s="520"/>
      <c r="G41" s="521"/>
      <c r="H41" s="521"/>
      <c r="I41" s="521"/>
      <c r="J41" s="521"/>
      <c r="K41" s="521"/>
      <c r="L41" s="521"/>
      <c r="M41" s="521"/>
      <c r="N41" s="521"/>
      <c r="O41" s="521"/>
      <c r="P41" s="110"/>
      <c r="Q41" s="525">
        <f>SUM(H41:K41)</f>
        <v>0</v>
      </c>
      <c r="R41" s="525">
        <f>SUM(L41:O41)</f>
        <v>0</v>
      </c>
      <c r="S41" s="107">
        <f t="shared" si="0"/>
        <v>0</v>
      </c>
    </row>
    <row r="42" spans="1:19" s="8" customFormat="1">
      <c r="A42" s="358">
        <f>A41+1</f>
        <v>25</v>
      </c>
      <c r="B42" s="405" t="s">
        <v>1062</v>
      </c>
      <c r="C42" s="405"/>
      <c r="D42" s="405"/>
      <c r="E42" s="471" t="s">
        <v>649</v>
      </c>
      <c r="F42" s="520"/>
      <c r="G42" s="521"/>
      <c r="H42" s="521"/>
      <c r="I42" s="521"/>
      <c r="J42" s="521"/>
      <c r="K42" s="521"/>
      <c r="L42" s="521"/>
      <c r="M42" s="521"/>
      <c r="N42" s="521"/>
      <c r="O42" s="521"/>
      <c r="P42" s="110"/>
      <c r="Q42" s="525">
        <f>SUM(H42:K42)</f>
        <v>0</v>
      </c>
      <c r="R42" s="525">
        <f>SUM(L42:O42)</f>
        <v>0</v>
      </c>
      <c r="S42" s="107">
        <f t="shared" si="0"/>
        <v>0</v>
      </c>
    </row>
    <row r="43" spans="1:19" s="8" customFormat="1">
      <c r="A43" s="358">
        <f>A42+1</f>
        <v>26</v>
      </c>
      <c r="B43" s="405" t="s">
        <v>1065</v>
      </c>
      <c r="C43" s="405"/>
      <c r="D43" s="405"/>
      <c r="E43" s="471" t="s">
        <v>649</v>
      </c>
      <c r="F43" s="520"/>
      <c r="G43" s="522"/>
      <c r="H43" s="522"/>
      <c r="I43" s="522"/>
      <c r="J43" s="522"/>
      <c r="K43" s="522"/>
      <c r="L43" s="522"/>
      <c r="M43" s="522"/>
      <c r="N43" s="522"/>
      <c r="O43" s="522"/>
      <c r="P43" s="110"/>
      <c r="Q43" s="107">
        <f>SUM(H43:K43)</f>
        <v>0</v>
      </c>
      <c r="R43" s="107">
        <f>SUM(L43:O43)</f>
        <v>0</v>
      </c>
      <c r="S43" s="107">
        <f t="shared" si="0"/>
        <v>0</v>
      </c>
    </row>
    <row r="44" spans="1:19">
      <c r="A44" s="358"/>
      <c r="B44" s="413" t="s">
        <v>842</v>
      </c>
      <c r="C44" s="518"/>
      <c r="D44" s="518"/>
      <c r="E44" s="471"/>
      <c r="F44" s="519"/>
      <c r="G44" s="108"/>
      <c r="H44" s="108"/>
      <c r="I44" s="108"/>
      <c r="J44" s="108"/>
      <c r="K44" s="108"/>
      <c r="L44" s="108"/>
      <c r="M44" s="108"/>
      <c r="N44" s="108"/>
      <c r="O44" s="108"/>
      <c r="P44" s="110"/>
      <c r="Q44" s="108"/>
      <c r="R44" s="108"/>
    </row>
    <row r="45" spans="1:19" s="8" customFormat="1">
      <c r="A45" s="358">
        <f>A43+1</f>
        <v>27</v>
      </c>
      <c r="B45" s="405" t="s">
        <v>1067</v>
      </c>
      <c r="C45" s="405"/>
      <c r="D45" s="405"/>
      <c r="E45" s="471" t="s">
        <v>649</v>
      </c>
      <c r="F45" s="520"/>
      <c r="G45" s="522"/>
      <c r="H45" s="522"/>
      <c r="I45" s="522"/>
      <c r="J45" s="522"/>
      <c r="K45" s="522"/>
      <c r="L45" s="522"/>
      <c r="M45" s="522"/>
      <c r="N45" s="522"/>
      <c r="O45" s="522"/>
      <c r="P45" s="110"/>
      <c r="Q45" s="107">
        <f>K45</f>
        <v>0</v>
      </c>
      <c r="R45" s="107">
        <f>O45</f>
        <v>0</v>
      </c>
      <c r="S45" s="107" t="s">
        <v>1046</v>
      </c>
    </row>
    <row r="46" spans="1:19">
      <c r="A46" s="358">
        <f>A45+1</f>
        <v>28</v>
      </c>
      <c r="B46" s="415" t="s">
        <v>0</v>
      </c>
      <c r="C46" s="415"/>
      <c r="D46" s="415"/>
      <c r="E46" s="471"/>
      <c r="F46" s="416"/>
      <c r="G46" s="527"/>
      <c r="H46" s="527"/>
      <c r="I46" s="527"/>
      <c r="J46" s="527"/>
      <c r="K46" s="527"/>
      <c r="L46" s="527"/>
      <c r="M46" s="527"/>
      <c r="N46" s="527"/>
      <c r="O46" s="527"/>
      <c r="P46" s="109"/>
      <c r="Q46" s="527"/>
      <c r="R46" s="527"/>
    </row>
    <row r="47" spans="1:19" s="8" customFormat="1">
      <c r="A47" s="358">
        <f>A46+1</f>
        <v>29</v>
      </c>
      <c r="B47" s="43" t="s">
        <v>1058</v>
      </c>
      <c r="C47" s="405"/>
      <c r="D47" s="405"/>
      <c r="E47" s="471" t="s">
        <v>1045</v>
      </c>
      <c r="F47" s="520"/>
      <c r="G47" s="521"/>
      <c r="H47" s="521"/>
      <c r="I47" s="521"/>
      <c r="J47" s="521"/>
      <c r="K47" s="521"/>
      <c r="L47" s="521"/>
      <c r="M47" s="521"/>
      <c r="N47" s="521"/>
      <c r="O47" s="521"/>
      <c r="P47" s="110"/>
      <c r="Q47" s="107">
        <f>K47</f>
        <v>0</v>
      </c>
      <c r="R47" s="107">
        <f>O47</f>
        <v>0</v>
      </c>
      <c r="S47" s="107" t="s">
        <v>1046</v>
      </c>
    </row>
    <row r="48" spans="1:19" s="8" customFormat="1">
      <c r="A48" s="358">
        <f>A47+1</f>
        <v>30</v>
      </c>
      <c r="B48" s="43" t="s">
        <v>1</v>
      </c>
      <c r="C48" s="405"/>
      <c r="D48" s="405"/>
      <c r="E48" s="471" t="s">
        <v>649</v>
      </c>
      <c r="F48" s="520"/>
      <c r="G48" s="521"/>
      <c r="H48" s="521"/>
      <c r="I48" s="521"/>
      <c r="J48" s="521"/>
      <c r="K48" s="521"/>
      <c r="L48" s="521"/>
      <c r="M48" s="521"/>
      <c r="N48" s="521"/>
      <c r="O48" s="521"/>
      <c r="P48" s="110"/>
      <c r="Q48" s="525">
        <f>SUM(H48:K48)</f>
        <v>0</v>
      </c>
      <c r="R48" s="525">
        <f>SUM(L48:O48)</f>
        <v>0</v>
      </c>
      <c r="S48" s="107">
        <f t="shared" si="0"/>
        <v>0</v>
      </c>
    </row>
    <row r="49" spans="1:19" s="8" customFormat="1">
      <c r="A49" s="358">
        <f>A48+1</f>
        <v>31</v>
      </c>
      <c r="B49" s="43" t="s">
        <v>2</v>
      </c>
      <c r="C49" s="405"/>
      <c r="D49" s="405"/>
      <c r="E49" s="471" t="s">
        <v>649</v>
      </c>
      <c r="F49" s="520"/>
      <c r="G49" s="521"/>
      <c r="H49" s="521"/>
      <c r="I49" s="521"/>
      <c r="J49" s="521"/>
      <c r="K49" s="521"/>
      <c r="L49" s="521"/>
      <c r="M49" s="521"/>
      <c r="N49" s="521"/>
      <c r="O49" s="521"/>
      <c r="P49" s="110"/>
      <c r="Q49" s="525">
        <f>SUM(H49:K49)</f>
        <v>0</v>
      </c>
      <c r="R49" s="525">
        <f>SUM(L49:O49)</f>
        <v>0</v>
      </c>
      <c r="S49" s="107">
        <f t="shared" si="0"/>
        <v>0</v>
      </c>
    </row>
    <row r="50" spans="1:19" s="8" customFormat="1">
      <c r="A50" s="358">
        <f>A49+1</f>
        <v>32</v>
      </c>
      <c r="B50" s="43" t="s">
        <v>1060</v>
      </c>
      <c r="C50" s="405"/>
      <c r="D50" s="405"/>
      <c r="E50" s="471" t="s">
        <v>649</v>
      </c>
      <c r="F50" s="520"/>
      <c r="G50" s="522"/>
      <c r="H50" s="522"/>
      <c r="I50" s="522"/>
      <c r="J50" s="522"/>
      <c r="K50" s="522"/>
      <c r="L50" s="522"/>
      <c r="M50" s="522"/>
      <c r="N50" s="522"/>
      <c r="O50" s="522"/>
      <c r="P50" s="110"/>
      <c r="Q50" s="107">
        <f>SUM(H50:K50)</f>
        <v>0</v>
      </c>
      <c r="R50" s="107">
        <f>SUM(L50:O50)</f>
        <v>0</v>
      </c>
      <c r="S50" s="107">
        <f t="shared" si="0"/>
        <v>0</v>
      </c>
    </row>
    <row r="51" spans="1:19">
      <c r="A51" s="358"/>
      <c r="B51" s="518" t="s">
        <v>903</v>
      </c>
      <c r="C51" s="518"/>
      <c r="D51" s="518"/>
      <c r="E51" s="471"/>
      <c r="F51" s="519"/>
      <c r="G51" s="108"/>
      <c r="H51" s="108"/>
      <c r="I51" s="108"/>
      <c r="J51" s="108"/>
      <c r="K51" s="108"/>
      <c r="L51" s="108"/>
      <c r="M51" s="108"/>
      <c r="N51" s="108"/>
      <c r="O51" s="108"/>
      <c r="P51" s="109"/>
      <c r="Q51" s="108"/>
      <c r="R51" s="108"/>
    </row>
    <row r="52" spans="1:19" s="8" customFormat="1">
      <c r="A52" s="358">
        <f>A50+1</f>
        <v>33</v>
      </c>
      <c r="B52" s="405" t="s">
        <v>3</v>
      </c>
      <c r="C52" s="405"/>
      <c r="D52" s="405"/>
      <c r="E52" s="471" t="s">
        <v>649</v>
      </c>
      <c r="F52" s="520"/>
      <c r="G52" s="522"/>
      <c r="H52" s="522"/>
      <c r="I52" s="522"/>
      <c r="J52" s="522"/>
      <c r="K52" s="522"/>
      <c r="L52" s="522"/>
      <c r="M52" s="522"/>
      <c r="N52" s="522"/>
      <c r="O52" s="522"/>
      <c r="P52" s="110"/>
      <c r="Q52" s="522"/>
      <c r="R52" s="528"/>
      <c r="S52" s="528"/>
    </row>
    <row r="53" spans="1:19">
      <c r="A53" s="358"/>
      <c r="B53" s="518" t="s">
        <v>909</v>
      </c>
      <c r="C53" s="518"/>
      <c r="D53" s="518"/>
      <c r="E53" s="471"/>
      <c r="F53" s="519"/>
      <c r="G53" s="108"/>
      <c r="H53" s="108"/>
      <c r="I53" s="108"/>
      <c r="J53" s="108"/>
      <c r="K53" s="108"/>
      <c r="L53" s="108"/>
      <c r="M53" s="108"/>
      <c r="N53" s="108"/>
      <c r="O53" s="108"/>
      <c r="P53" s="109"/>
      <c r="Q53" s="108"/>
      <c r="R53" s="108"/>
      <c r="S53" s="108"/>
    </row>
    <row r="54" spans="1:19" s="8" customFormat="1">
      <c r="A54" s="358">
        <f>A52+1</f>
        <v>34</v>
      </c>
      <c r="B54" s="405" t="s">
        <v>3</v>
      </c>
      <c r="C54" s="405"/>
      <c r="D54" s="405"/>
      <c r="E54" s="471" t="s">
        <v>649</v>
      </c>
      <c r="F54" s="520"/>
      <c r="G54" s="522"/>
      <c r="H54" s="522"/>
      <c r="I54" s="522"/>
      <c r="J54" s="522"/>
      <c r="K54" s="522"/>
      <c r="L54" s="522"/>
      <c r="M54" s="522"/>
      <c r="N54" s="522"/>
      <c r="O54" s="522"/>
      <c r="P54" s="110"/>
      <c r="Q54" s="522"/>
      <c r="R54" s="528"/>
      <c r="S54" s="528"/>
    </row>
    <row r="55" spans="1:19">
      <c r="A55" s="358"/>
      <c r="B55" s="518" t="s">
        <v>788</v>
      </c>
      <c r="C55" s="518"/>
      <c r="D55" s="518"/>
      <c r="E55" s="471"/>
      <c r="F55" s="519"/>
      <c r="G55" s="108"/>
      <c r="H55" s="108"/>
      <c r="I55" s="108"/>
      <c r="J55" s="108"/>
      <c r="K55" s="108"/>
      <c r="L55" s="108"/>
      <c r="M55" s="108"/>
      <c r="N55" s="108"/>
      <c r="O55" s="108"/>
      <c r="P55" s="109"/>
      <c r="Q55" s="108"/>
      <c r="R55" s="108"/>
      <c r="S55" s="108"/>
    </row>
    <row r="56" spans="1:19" s="8" customFormat="1">
      <c r="A56" s="358">
        <f>A54+1</f>
        <v>35</v>
      </c>
      <c r="B56" s="405" t="s">
        <v>3</v>
      </c>
      <c r="C56" s="405"/>
      <c r="D56" s="405"/>
      <c r="E56" s="471" t="s">
        <v>649</v>
      </c>
      <c r="F56" s="520"/>
      <c r="G56" s="522"/>
      <c r="H56" s="522"/>
      <c r="I56" s="522"/>
      <c r="J56" s="522"/>
      <c r="K56" s="522"/>
      <c r="L56" s="522"/>
      <c r="M56" s="522"/>
      <c r="N56" s="522"/>
      <c r="O56" s="522"/>
      <c r="P56" s="110"/>
      <c r="Q56" s="522"/>
      <c r="R56" s="528"/>
      <c r="S56" s="528"/>
    </row>
    <row r="57" spans="1:19">
      <c r="A57" s="358"/>
      <c r="B57" s="518" t="s">
        <v>845</v>
      </c>
      <c r="C57" s="518"/>
      <c r="D57" s="518"/>
      <c r="E57" s="471"/>
      <c r="F57" s="519"/>
      <c r="G57" s="108"/>
      <c r="H57" s="108"/>
      <c r="I57" s="108"/>
      <c r="J57" s="108"/>
      <c r="K57" s="108"/>
      <c r="L57" s="108"/>
      <c r="M57" s="108"/>
      <c r="N57" s="108"/>
      <c r="O57" s="108"/>
      <c r="P57" s="109"/>
      <c r="Q57" s="108"/>
      <c r="R57" s="108"/>
      <c r="S57" s="108"/>
    </row>
    <row r="58" spans="1:19" s="8" customFormat="1">
      <c r="A58" s="358">
        <f>A56+1</f>
        <v>36</v>
      </c>
      <c r="B58" s="405" t="s">
        <v>4</v>
      </c>
      <c r="C58" s="405"/>
      <c r="D58" s="405"/>
      <c r="E58" s="471" t="s">
        <v>649</v>
      </c>
      <c r="F58" s="520"/>
      <c r="G58" s="521"/>
      <c r="H58" s="521"/>
      <c r="I58" s="521"/>
      <c r="J58" s="521"/>
      <c r="K58" s="521"/>
      <c r="L58" s="521"/>
      <c r="M58" s="521"/>
      <c r="N58" s="521"/>
      <c r="O58" s="521"/>
      <c r="P58" s="110"/>
      <c r="Q58" s="522"/>
      <c r="R58" s="528"/>
      <c r="S58" s="528"/>
    </row>
    <row r="59" spans="1:19" s="8" customFormat="1">
      <c r="A59" s="358">
        <f>A58+1</f>
        <v>37</v>
      </c>
      <c r="B59" s="405" t="s">
        <v>5</v>
      </c>
      <c r="C59" s="405"/>
      <c r="D59" s="405"/>
      <c r="E59" s="471" t="s">
        <v>649</v>
      </c>
      <c r="F59" s="520"/>
      <c r="G59" s="522"/>
      <c r="H59" s="522"/>
      <c r="I59" s="522"/>
      <c r="J59" s="522"/>
      <c r="K59" s="522"/>
      <c r="L59" s="522"/>
      <c r="M59" s="522"/>
      <c r="N59" s="522"/>
      <c r="O59" s="522"/>
      <c r="P59" s="110"/>
      <c r="Q59" s="107">
        <f>SUM(H59:K59)</f>
        <v>0</v>
      </c>
      <c r="R59" s="107">
        <f>SUM(L59:O59)</f>
        <v>0</v>
      </c>
      <c r="S59" s="107">
        <f>SUM(G59:O59)</f>
        <v>0</v>
      </c>
    </row>
    <row r="60" spans="1:19" s="8" customFormat="1">
      <c r="A60" s="358"/>
      <c r="B60" s="405"/>
      <c r="C60" s="405"/>
      <c r="D60" s="405"/>
      <c r="E60" s="471"/>
      <c r="F60" s="520"/>
      <c r="G60" s="108"/>
      <c r="H60" s="108"/>
      <c r="I60" s="108"/>
      <c r="J60" s="108"/>
      <c r="K60" s="108"/>
      <c r="L60" s="108"/>
      <c r="M60" s="108"/>
      <c r="N60" s="108"/>
      <c r="O60" s="108"/>
      <c r="P60" s="110"/>
      <c r="Q60" s="108"/>
      <c r="R60" s="108"/>
    </row>
    <row r="61" spans="1:19" s="8" customFormat="1">
      <c r="A61" s="358"/>
      <c r="B61" s="413" t="s">
        <v>6</v>
      </c>
      <c r="C61" s="413"/>
      <c r="D61" s="413"/>
      <c r="E61" s="471"/>
      <c r="F61" s="413"/>
      <c r="G61" s="108"/>
      <c r="H61" s="108"/>
      <c r="I61" s="108"/>
      <c r="J61" s="108"/>
      <c r="K61" s="108"/>
      <c r="L61" s="108"/>
      <c r="M61" s="108"/>
      <c r="N61" s="108"/>
      <c r="O61" s="108"/>
      <c r="P61" s="110"/>
      <c r="Q61" s="108"/>
      <c r="R61" s="108"/>
    </row>
    <row r="62" spans="1:19">
      <c r="A62" s="358"/>
      <c r="B62" s="518" t="s">
        <v>921</v>
      </c>
      <c r="C62" s="518"/>
      <c r="D62" s="518"/>
      <c r="E62" s="471"/>
      <c r="F62" s="519"/>
      <c r="G62" s="108"/>
      <c r="H62" s="108"/>
      <c r="I62" s="108"/>
      <c r="J62" s="108"/>
      <c r="K62" s="108"/>
      <c r="L62" s="108"/>
      <c r="M62" s="108"/>
      <c r="N62" s="108"/>
      <c r="O62" s="108"/>
      <c r="P62" s="109"/>
      <c r="Q62" s="108"/>
      <c r="R62" s="108"/>
    </row>
    <row r="63" spans="1:19" s="8" customFormat="1">
      <c r="A63" s="358">
        <f>A59+1</f>
        <v>38</v>
      </c>
      <c r="B63" s="405" t="s">
        <v>7</v>
      </c>
      <c r="C63" s="405"/>
      <c r="D63" s="405"/>
      <c r="E63" s="471" t="s">
        <v>649</v>
      </c>
      <c r="F63" s="520"/>
      <c r="G63" s="525">
        <f t="shared" ref="G63:O63" si="1">SUM(G64:G66)</f>
        <v>0</v>
      </c>
      <c r="H63" s="525">
        <f t="shared" si="1"/>
        <v>0</v>
      </c>
      <c r="I63" s="525">
        <f t="shared" si="1"/>
        <v>0</v>
      </c>
      <c r="J63" s="525">
        <f t="shared" si="1"/>
        <v>0</v>
      </c>
      <c r="K63" s="525">
        <f t="shared" si="1"/>
        <v>0</v>
      </c>
      <c r="L63" s="525">
        <f t="shared" si="1"/>
        <v>0</v>
      </c>
      <c r="M63" s="525">
        <f t="shared" si="1"/>
        <v>0</v>
      </c>
      <c r="N63" s="525">
        <f t="shared" si="1"/>
        <v>0</v>
      </c>
      <c r="O63" s="525">
        <f t="shared" si="1"/>
        <v>0</v>
      </c>
      <c r="P63" s="110"/>
      <c r="Q63" s="525">
        <f>K63</f>
        <v>0</v>
      </c>
      <c r="R63" s="525">
        <f>O63</f>
        <v>0</v>
      </c>
      <c r="S63" s="107" t="s">
        <v>1046</v>
      </c>
    </row>
    <row r="64" spans="1:19" s="8" customFormat="1">
      <c r="A64" s="358" t="str">
        <f>A63&amp;"A"</f>
        <v>38A</v>
      </c>
      <c r="B64" s="75" t="s">
        <v>8</v>
      </c>
      <c r="C64" s="405"/>
      <c r="D64" s="405"/>
      <c r="E64" s="471" t="s">
        <v>649</v>
      </c>
      <c r="F64" s="520"/>
      <c r="G64" s="521"/>
      <c r="H64" s="521"/>
      <c r="I64" s="521"/>
      <c r="J64" s="521"/>
      <c r="K64" s="521"/>
      <c r="L64" s="521"/>
      <c r="M64" s="521"/>
      <c r="N64" s="521"/>
      <c r="O64" s="521"/>
      <c r="P64" s="110"/>
      <c r="Q64" s="525">
        <f>K64</f>
        <v>0</v>
      </c>
      <c r="R64" s="525">
        <f>O64</f>
        <v>0</v>
      </c>
      <c r="S64" s="107" t="s">
        <v>1046</v>
      </c>
    </row>
    <row r="65" spans="1:21" s="8" customFormat="1">
      <c r="A65" s="358" t="str">
        <f>A63&amp;"B"</f>
        <v>38B</v>
      </c>
      <c r="B65" s="75" t="s">
        <v>9</v>
      </c>
      <c r="C65" s="405"/>
      <c r="D65" s="405"/>
      <c r="E65" s="471" t="s">
        <v>649</v>
      </c>
      <c r="F65" s="520"/>
      <c r="G65" s="521"/>
      <c r="H65" s="521"/>
      <c r="I65" s="521"/>
      <c r="J65" s="521"/>
      <c r="K65" s="521"/>
      <c r="L65" s="521"/>
      <c r="M65" s="521"/>
      <c r="N65" s="521"/>
      <c r="O65" s="521"/>
      <c r="P65" s="110"/>
      <c r="Q65" s="525">
        <f>K65</f>
        <v>0</v>
      </c>
      <c r="R65" s="525">
        <f>O65</f>
        <v>0</v>
      </c>
      <c r="S65" s="107" t="s">
        <v>1046</v>
      </c>
    </row>
    <row r="66" spans="1:21" s="8" customFormat="1">
      <c r="A66" s="358" t="str">
        <f>A63&amp;"C"</f>
        <v>38C</v>
      </c>
      <c r="B66" s="75" t="s">
        <v>10</v>
      </c>
      <c r="C66" s="405"/>
      <c r="D66" s="405"/>
      <c r="E66" s="471" t="s">
        <v>649</v>
      </c>
      <c r="F66" s="520"/>
      <c r="G66" s="521"/>
      <c r="H66" s="521"/>
      <c r="I66" s="521"/>
      <c r="J66" s="521"/>
      <c r="K66" s="521"/>
      <c r="L66" s="521"/>
      <c r="M66" s="521"/>
      <c r="N66" s="521"/>
      <c r="O66" s="521"/>
      <c r="P66" s="110"/>
      <c r="Q66" s="525">
        <f>K66</f>
        <v>0</v>
      </c>
      <c r="R66" s="525">
        <f>O66</f>
        <v>0</v>
      </c>
      <c r="S66" s="107" t="s">
        <v>1046</v>
      </c>
    </row>
    <row r="67" spans="1:21" s="8" customFormat="1">
      <c r="A67" s="358">
        <f>A63+1</f>
        <v>39</v>
      </c>
      <c r="B67" s="405" t="s">
        <v>11</v>
      </c>
      <c r="C67" s="405"/>
      <c r="D67" s="405"/>
      <c r="E67" s="471" t="s">
        <v>649</v>
      </c>
      <c r="F67" s="520"/>
      <c r="G67" s="522"/>
      <c r="H67" s="522"/>
      <c r="I67" s="522"/>
      <c r="J67" s="522"/>
      <c r="K67" s="522"/>
      <c r="L67" s="522"/>
      <c r="M67" s="522"/>
      <c r="N67" s="522"/>
      <c r="O67" s="522"/>
      <c r="P67" s="110"/>
      <c r="Q67" s="107">
        <f>SUM(H67:K67)</f>
        <v>0</v>
      </c>
      <c r="R67" s="107">
        <f>SUM(L67:O67)</f>
        <v>0</v>
      </c>
      <c r="S67" s="107">
        <f>SUM(G67:O67)</f>
        <v>0</v>
      </c>
    </row>
    <row r="68" spans="1:21">
      <c r="A68" s="358"/>
      <c r="B68" s="518" t="s">
        <v>12</v>
      </c>
      <c r="C68" s="518"/>
      <c r="D68" s="518"/>
      <c r="E68" s="471"/>
      <c r="F68" s="519"/>
      <c r="G68" s="108"/>
      <c r="H68" s="108"/>
      <c r="I68" s="108"/>
      <c r="J68" s="108"/>
      <c r="K68" s="108"/>
      <c r="L68" s="108"/>
      <c r="M68" s="108"/>
      <c r="N68" s="108"/>
      <c r="O68" s="108"/>
      <c r="P68" s="109"/>
      <c r="Q68" s="108"/>
      <c r="R68" s="108"/>
    </row>
    <row r="69" spans="1:21" s="8" customFormat="1">
      <c r="A69" s="358">
        <f>A67+1</f>
        <v>40</v>
      </c>
      <c r="B69" s="405" t="s">
        <v>7</v>
      </c>
      <c r="C69" s="405"/>
      <c r="D69" s="405"/>
      <c r="E69" s="471" t="s">
        <v>649</v>
      </c>
      <c r="F69" s="520"/>
      <c r="G69" s="525">
        <f t="shared" ref="G69:O69" si="2">SUM(G70:G72)</f>
        <v>0</v>
      </c>
      <c r="H69" s="525">
        <f t="shared" si="2"/>
        <v>0</v>
      </c>
      <c r="I69" s="525">
        <f t="shared" si="2"/>
        <v>0</v>
      </c>
      <c r="J69" s="525">
        <f t="shared" si="2"/>
        <v>0</v>
      </c>
      <c r="K69" s="525">
        <f t="shared" si="2"/>
        <v>0</v>
      </c>
      <c r="L69" s="525">
        <f t="shared" si="2"/>
        <v>0</v>
      </c>
      <c r="M69" s="525">
        <f t="shared" si="2"/>
        <v>0</v>
      </c>
      <c r="N69" s="525">
        <f t="shared" si="2"/>
        <v>0</v>
      </c>
      <c r="O69" s="525">
        <f t="shared" si="2"/>
        <v>0</v>
      </c>
      <c r="P69" s="110"/>
      <c r="Q69" s="525">
        <f>K69</f>
        <v>0</v>
      </c>
      <c r="R69" s="525">
        <f>O69</f>
        <v>0</v>
      </c>
      <c r="S69" s="107" t="s">
        <v>1046</v>
      </c>
    </row>
    <row r="70" spans="1:21" s="8" customFormat="1">
      <c r="A70" s="358" t="str">
        <f>A69&amp;"A"</f>
        <v>40A</v>
      </c>
      <c r="B70" s="75" t="s">
        <v>8</v>
      </c>
      <c r="C70" s="405"/>
      <c r="D70" s="405"/>
      <c r="E70" s="471" t="s">
        <v>649</v>
      </c>
      <c r="F70" s="520"/>
      <c r="G70" s="521"/>
      <c r="H70" s="521"/>
      <c r="I70" s="521"/>
      <c r="J70" s="521"/>
      <c r="K70" s="521"/>
      <c r="L70" s="521"/>
      <c r="M70" s="521"/>
      <c r="N70" s="521"/>
      <c r="O70" s="521"/>
      <c r="P70" s="110"/>
      <c r="Q70" s="525">
        <f>K70</f>
        <v>0</v>
      </c>
      <c r="R70" s="525">
        <f>O70</f>
        <v>0</v>
      </c>
      <c r="S70" s="107" t="s">
        <v>1046</v>
      </c>
    </row>
    <row r="71" spans="1:21" s="8" customFormat="1">
      <c r="A71" s="358" t="str">
        <f>A69&amp;"B"</f>
        <v>40B</v>
      </c>
      <c r="B71" s="75" t="s">
        <v>9</v>
      </c>
      <c r="C71" s="405"/>
      <c r="D71" s="405"/>
      <c r="E71" s="471" t="s">
        <v>649</v>
      </c>
      <c r="F71" s="520"/>
      <c r="G71" s="521"/>
      <c r="H71" s="521"/>
      <c r="I71" s="521"/>
      <c r="J71" s="521"/>
      <c r="K71" s="521"/>
      <c r="L71" s="521"/>
      <c r="M71" s="521"/>
      <c r="N71" s="521"/>
      <c r="O71" s="521"/>
      <c r="P71" s="110"/>
      <c r="Q71" s="525">
        <f>K71</f>
        <v>0</v>
      </c>
      <c r="R71" s="525">
        <f>O71</f>
        <v>0</v>
      </c>
      <c r="S71" s="107" t="s">
        <v>1046</v>
      </c>
    </row>
    <row r="72" spans="1:21" s="8" customFormat="1">
      <c r="A72" s="358" t="str">
        <f>A69&amp;"C"</f>
        <v>40C</v>
      </c>
      <c r="B72" s="75" t="s">
        <v>10</v>
      </c>
      <c r="C72" s="405"/>
      <c r="D72" s="405"/>
      <c r="E72" s="471" t="s">
        <v>649</v>
      </c>
      <c r="F72" s="520"/>
      <c r="G72" s="521"/>
      <c r="H72" s="521"/>
      <c r="I72" s="521"/>
      <c r="J72" s="521"/>
      <c r="K72" s="521"/>
      <c r="L72" s="521"/>
      <c r="M72" s="521"/>
      <c r="N72" s="521"/>
      <c r="O72" s="521"/>
      <c r="P72" s="110"/>
      <c r="Q72" s="525">
        <f>K72</f>
        <v>0</v>
      </c>
      <c r="R72" s="525">
        <f>O72</f>
        <v>0</v>
      </c>
      <c r="S72" s="107" t="s">
        <v>1046</v>
      </c>
    </row>
    <row r="73" spans="1:21">
      <c r="A73" s="358">
        <f>A69+1</f>
        <v>41</v>
      </c>
      <c r="B73" s="405" t="s">
        <v>11</v>
      </c>
      <c r="C73" s="405"/>
      <c r="D73" s="405"/>
      <c r="E73" s="471" t="s">
        <v>649</v>
      </c>
      <c r="F73" s="520"/>
      <c r="G73" s="521"/>
      <c r="H73" s="521"/>
      <c r="I73" s="521"/>
      <c r="J73" s="521"/>
      <c r="K73" s="521"/>
      <c r="L73" s="521"/>
      <c r="M73" s="521"/>
      <c r="N73" s="521"/>
      <c r="O73" s="521"/>
      <c r="P73" s="109"/>
      <c r="Q73" s="525">
        <f>SUM(H73:K73)</f>
        <v>0</v>
      </c>
      <c r="R73" s="525">
        <f>SUM(L73:O73)</f>
        <v>0</v>
      </c>
      <c r="S73" s="107">
        <f>SUM(G73:O73)</f>
        <v>0</v>
      </c>
    </row>
    <row r="74" spans="1:21">
      <c r="A74" s="358">
        <f>A73+1</f>
        <v>42</v>
      </c>
      <c r="B74" s="405" t="s">
        <v>13</v>
      </c>
      <c r="C74" s="405"/>
      <c r="D74" s="405"/>
      <c r="E74" s="471" t="s">
        <v>1045</v>
      </c>
      <c r="F74" s="520"/>
      <c r="G74" s="522"/>
      <c r="H74" s="522"/>
      <c r="I74" s="522"/>
      <c r="J74" s="522"/>
      <c r="K74" s="522"/>
      <c r="L74" s="522"/>
      <c r="M74" s="522"/>
      <c r="N74" s="522"/>
      <c r="O74" s="522"/>
      <c r="P74" s="109"/>
      <c r="Q74" s="107">
        <f>K74</f>
        <v>0</v>
      </c>
      <c r="R74" s="107">
        <f>O74</f>
        <v>0</v>
      </c>
      <c r="S74" s="107" t="s">
        <v>1046</v>
      </c>
    </row>
    <row r="75" spans="1:21" s="8" customFormat="1">
      <c r="A75" s="358"/>
      <c r="B75" s="413" t="s">
        <v>14</v>
      </c>
      <c r="C75" s="413"/>
      <c r="D75" s="413"/>
      <c r="E75" s="471"/>
      <c r="F75" s="413"/>
      <c r="G75" s="108"/>
      <c r="H75" s="108"/>
      <c r="I75" s="108"/>
      <c r="J75" s="108"/>
      <c r="K75" s="108"/>
      <c r="L75" s="108"/>
      <c r="M75" s="108"/>
      <c r="N75" s="108"/>
      <c r="O75" s="108"/>
      <c r="P75" s="110"/>
      <c r="Q75" s="108"/>
      <c r="R75" s="108"/>
    </row>
    <row r="76" spans="1:21">
      <c r="A76" s="358"/>
      <c r="B76" s="518" t="s">
        <v>925</v>
      </c>
      <c r="C76" s="518"/>
      <c r="D76" s="518"/>
      <c r="E76" s="471"/>
      <c r="F76" s="519"/>
      <c r="G76" s="108"/>
      <c r="H76" s="108"/>
      <c r="I76" s="108"/>
      <c r="J76" s="108"/>
      <c r="K76" s="108"/>
      <c r="L76" s="108"/>
      <c r="M76" s="108"/>
      <c r="N76" s="108"/>
      <c r="O76" s="108"/>
      <c r="P76" s="109"/>
      <c r="Q76" s="108"/>
      <c r="R76" s="108"/>
    </row>
    <row r="77" spans="1:21">
      <c r="A77" s="358">
        <f>A74+1</f>
        <v>43</v>
      </c>
      <c r="B77" s="405" t="s">
        <v>15</v>
      </c>
      <c r="C77" s="405"/>
      <c r="D77" s="405"/>
      <c r="E77" s="471" t="s">
        <v>649</v>
      </c>
      <c r="F77" s="520"/>
      <c r="G77" s="522"/>
      <c r="H77" s="522"/>
      <c r="I77" s="522"/>
      <c r="J77" s="522"/>
      <c r="K77" s="522"/>
      <c r="L77" s="522"/>
      <c r="M77" s="522"/>
      <c r="N77" s="522"/>
      <c r="O77" s="522"/>
      <c r="P77" s="109"/>
      <c r="Q77" s="107">
        <f>K77</f>
        <v>0</v>
      </c>
      <c r="R77" s="107">
        <f>O77</f>
        <v>0</v>
      </c>
      <c r="S77" s="107" t="s">
        <v>1046</v>
      </c>
    </row>
    <row r="78" spans="1:21">
      <c r="A78" s="358"/>
      <c r="B78" s="518" t="s">
        <v>930</v>
      </c>
      <c r="C78" s="518"/>
      <c r="D78" s="518"/>
      <c r="E78" s="471"/>
      <c r="F78" s="519"/>
      <c r="G78" s="108"/>
      <c r="H78" s="108"/>
      <c r="I78" s="108"/>
      <c r="J78" s="108"/>
      <c r="K78" s="108"/>
      <c r="L78" s="108"/>
      <c r="M78" s="108"/>
      <c r="N78" s="108"/>
      <c r="O78" s="108"/>
      <c r="P78" s="109"/>
      <c r="Q78" s="108"/>
      <c r="R78" s="108"/>
    </row>
    <row r="79" spans="1:21">
      <c r="A79" s="358">
        <f>A77+1</f>
        <v>44</v>
      </c>
      <c r="B79" s="405" t="s">
        <v>16</v>
      </c>
      <c r="C79" s="405"/>
      <c r="D79" s="405"/>
      <c r="E79" s="471" t="s">
        <v>1045</v>
      </c>
      <c r="F79" s="520"/>
      <c r="G79" s="522"/>
      <c r="H79" s="522"/>
      <c r="I79" s="522"/>
      <c r="J79" s="522"/>
      <c r="K79" s="522"/>
      <c r="L79" s="522"/>
      <c r="M79" s="522"/>
      <c r="N79" s="522"/>
      <c r="O79" s="522"/>
      <c r="P79" s="109"/>
      <c r="Q79" s="107">
        <f>SUM(H79:K79)</f>
        <v>0</v>
      </c>
      <c r="R79" s="107">
        <f>SUM(L79:O79)</f>
        <v>0</v>
      </c>
      <c r="S79" s="107">
        <f>SUM(G79:O79)</f>
        <v>0</v>
      </c>
    </row>
    <row r="80" spans="1:21">
      <c r="A80" s="358"/>
      <c r="B80" s="405"/>
      <c r="C80" s="405"/>
      <c r="D80" s="405"/>
      <c r="E80" s="471"/>
      <c r="F80" s="520"/>
      <c r="G80" s="108"/>
      <c r="H80" s="108"/>
      <c r="I80" s="108"/>
      <c r="J80" s="108"/>
      <c r="K80" s="108"/>
      <c r="L80" s="108"/>
      <c r="M80" s="108"/>
      <c r="N80" s="108"/>
      <c r="O80" s="108"/>
      <c r="P80" s="109"/>
      <c r="Q80" s="108"/>
      <c r="R80" s="108"/>
      <c r="S80" s="391"/>
      <c r="T80" s="391"/>
      <c r="U80" s="391"/>
    </row>
    <row r="81" spans="1:19" s="8" customFormat="1">
      <c r="A81" s="358"/>
      <c r="B81" s="374" t="s">
        <v>17</v>
      </c>
      <c r="C81" s="374"/>
      <c r="D81" s="374"/>
      <c r="E81" s="471"/>
      <c r="F81" s="413"/>
      <c r="G81" s="108"/>
      <c r="H81" s="108"/>
      <c r="I81" s="108"/>
      <c r="J81" s="108"/>
      <c r="K81" s="108"/>
      <c r="L81" s="108"/>
      <c r="M81" s="108"/>
      <c r="N81" s="108"/>
      <c r="O81" s="108"/>
      <c r="P81" s="110"/>
      <c r="Q81" s="108"/>
      <c r="R81" s="108"/>
    </row>
    <row r="82" spans="1:19">
      <c r="A82" s="358">
        <f>A79+1</f>
        <v>45</v>
      </c>
      <c r="B82" s="43" t="s">
        <v>18</v>
      </c>
      <c r="C82" s="529" t="s">
        <v>184</v>
      </c>
      <c r="D82" s="43"/>
      <c r="E82" s="471" t="s">
        <v>1045</v>
      </c>
      <c r="F82" s="42"/>
      <c r="G82" s="105"/>
      <c r="H82" s="105"/>
      <c r="I82" s="105"/>
      <c r="J82" s="105"/>
      <c r="K82" s="105"/>
      <c r="L82" s="105"/>
      <c r="M82" s="105"/>
      <c r="N82" s="105"/>
      <c r="O82" s="105"/>
      <c r="P82" s="109"/>
      <c r="Q82" s="525">
        <f>K82</f>
        <v>0</v>
      </c>
      <c r="R82" s="525">
        <f>O82</f>
        <v>0</v>
      </c>
      <c r="S82" s="107" t="s">
        <v>1046</v>
      </c>
    </row>
    <row r="83" spans="1:19">
      <c r="A83" s="358">
        <f>A82+1</f>
        <v>46</v>
      </c>
      <c r="B83" s="43" t="s">
        <v>19</v>
      </c>
      <c r="C83" s="529"/>
      <c r="D83" s="43"/>
      <c r="E83" s="471" t="s">
        <v>649</v>
      </c>
      <c r="F83" s="42"/>
      <c r="G83" s="107">
        <f>SUM(G84:G87)</f>
        <v>0</v>
      </c>
      <c r="H83" s="107">
        <f t="shared" ref="H83:O83" si="3">SUM(H84:H87)</f>
        <v>0</v>
      </c>
      <c r="I83" s="107">
        <f t="shared" si="3"/>
        <v>0</v>
      </c>
      <c r="J83" s="107">
        <f t="shared" si="3"/>
        <v>0</v>
      </c>
      <c r="K83" s="107">
        <f t="shared" si="3"/>
        <v>0</v>
      </c>
      <c r="L83" s="107">
        <f t="shared" si="3"/>
        <v>0</v>
      </c>
      <c r="M83" s="107">
        <f t="shared" si="3"/>
        <v>0</v>
      </c>
      <c r="N83" s="107">
        <f t="shared" si="3"/>
        <v>0</v>
      </c>
      <c r="O83" s="107">
        <f t="shared" si="3"/>
        <v>0</v>
      </c>
      <c r="P83" s="109"/>
      <c r="Q83" s="525">
        <f t="shared" ref="Q83:Q88" si="4">SUM(H83:K83)</f>
        <v>0</v>
      </c>
      <c r="R83" s="525">
        <f t="shared" ref="R83:R89" si="5">SUM(L83:O83)</f>
        <v>0</v>
      </c>
      <c r="S83" s="107">
        <f t="shared" ref="S83:S89" si="6">SUM(G83:O83)</f>
        <v>0</v>
      </c>
    </row>
    <row r="84" spans="1:19">
      <c r="A84" s="358" t="str">
        <f>A83&amp;"A"</f>
        <v>46A</v>
      </c>
      <c r="B84" s="405" t="s">
        <v>20</v>
      </c>
      <c r="C84" s="43"/>
      <c r="D84" s="43"/>
      <c r="E84" s="471" t="s">
        <v>649</v>
      </c>
      <c r="F84" s="42"/>
      <c r="G84" s="522"/>
      <c r="H84" s="522"/>
      <c r="I84" s="522"/>
      <c r="J84" s="522"/>
      <c r="K84" s="522"/>
      <c r="L84" s="522"/>
      <c r="M84" s="522"/>
      <c r="N84" s="522"/>
      <c r="O84" s="522"/>
      <c r="P84" s="109"/>
      <c r="Q84" s="525">
        <f t="shared" si="4"/>
        <v>0</v>
      </c>
      <c r="R84" s="525">
        <f t="shared" si="5"/>
        <v>0</v>
      </c>
      <c r="S84" s="107">
        <f t="shared" si="6"/>
        <v>0</v>
      </c>
    </row>
    <row r="85" spans="1:19">
      <c r="A85" s="358" t="str">
        <f>A83&amp;"B"</f>
        <v>46B</v>
      </c>
      <c r="B85" s="405" t="s">
        <v>21</v>
      </c>
      <c r="C85" s="43"/>
      <c r="D85" s="43"/>
      <c r="E85" s="471" t="s">
        <v>649</v>
      </c>
      <c r="F85" s="42"/>
      <c r="G85" s="522"/>
      <c r="H85" s="522"/>
      <c r="I85" s="522"/>
      <c r="J85" s="522"/>
      <c r="K85" s="522"/>
      <c r="L85" s="522"/>
      <c r="M85" s="522"/>
      <c r="N85" s="522"/>
      <c r="O85" s="522"/>
      <c r="P85" s="109"/>
      <c r="Q85" s="107">
        <f t="shared" si="4"/>
        <v>0</v>
      </c>
      <c r="R85" s="525">
        <f t="shared" si="5"/>
        <v>0</v>
      </c>
      <c r="S85" s="107">
        <f t="shared" si="6"/>
        <v>0</v>
      </c>
    </row>
    <row r="86" spans="1:19">
      <c r="A86" s="358" t="str">
        <f>A83&amp;"C"</f>
        <v>46C</v>
      </c>
      <c r="B86" s="405" t="s">
        <v>22</v>
      </c>
      <c r="C86" s="43"/>
      <c r="D86" s="43"/>
      <c r="E86" s="471" t="s">
        <v>649</v>
      </c>
      <c r="F86" s="42"/>
      <c r="G86" s="522"/>
      <c r="H86" s="522"/>
      <c r="I86" s="522"/>
      <c r="J86" s="522"/>
      <c r="K86" s="522"/>
      <c r="L86" s="522"/>
      <c r="M86" s="522"/>
      <c r="N86" s="522"/>
      <c r="O86" s="522"/>
      <c r="P86" s="109"/>
      <c r="Q86" s="525">
        <f t="shared" si="4"/>
        <v>0</v>
      </c>
      <c r="R86" s="525">
        <f t="shared" si="5"/>
        <v>0</v>
      </c>
      <c r="S86" s="107">
        <f t="shared" si="6"/>
        <v>0</v>
      </c>
    </row>
    <row r="87" spans="1:19">
      <c r="A87" s="358" t="str">
        <f>A83&amp;"D"</f>
        <v>46D</v>
      </c>
      <c r="B87" s="405" t="s">
        <v>23</v>
      </c>
      <c r="C87" s="43"/>
      <c r="D87" s="43"/>
      <c r="E87" s="471" t="s">
        <v>649</v>
      </c>
      <c r="F87" s="42"/>
      <c r="G87" s="522"/>
      <c r="H87" s="522"/>
      <c r="I87" s="522"/>
      <c r="J87" s="522"/>
      <c r="K87" s="522"/>
      <c r="L87" s="522"/>
      <c r="M87" s="522"/>
      <c r="N87" s="522"/>
      <c r="O87" s="522"/>
      <c r="P87" s="109"/>
      <c r="Q87" s="525">
        <f t="shared" si="4"/>
        <v>0</v>
      </c>
      <c r="R87" s="525">
        <f t="shared" si="5"/>
        <v>0</v>
      </c>
      <c r="S87" s="107">
        <f t="shared" si="6"/>
        <v>0</v>
      </c>
    </row>
    <row r="88" spans="1:19">
      <c r="A88" s="358">
        <f>A83+1</f>
        <v>47</v>
      </c>
      <c r="B88" s="530" t="s">
        <v>24</v>
      </c>
      <c r="C88" s="530"/>
      <c r="D88" s="530"/>
      <c r="E88" s="471" t="s">
        <v>649</v>
      </c>
      <c r="F88" s="42"/>
      <c r="G88" s="107">
        <f>'PPNR Projections Worksheet'!F96-G83</f>
        <v>0</v>
      </c>
      <c r="H88" s="107">
        <f>'PPNR Projections Worksheet'!G96-H83</f>
        <v>0</v>
      </c>
      <c r="I88" s="107">
        <f>'PPNR Projections Worksheet'!H96-I83</f>
        <v>0</v>
      </c>
      <c r="J88" s="107">
        <f>'PPNR Projections Worksheet'!I96-J83</f>
        <v>0</v>
      </c>
      <c r="K88" s="107">
        <f>'PPNR Projections Worksheet'!J96-K83</f>
        <v>0</v>
      </c>
      <c r="L88" s="107">
        <f>'PPNR Projections Worksheet'!K96-L83</f>
        <v>0</v>
      </c>
      <c r="M88" s="107">
        <f>'PPNR Projections Worksheet'!L96-M83</f>
        <v>0</v>
      </c>
      <c r="N88" s="107">
        <f>'PPNR Projections Worksheet'!M96-N83</f>
        <v>0</v>
      </c>
      <c r="O88" s="107">
        <f>'PPNR Projections Worksheet'!N96-O83</f>
        <v>0</v>
      </c>
      <c r="P88" s="109"/>
      <c r="Q88" s="525">
        <f t="shared" si="4"/>
        <v>0</v>
      </c>
      <c r="R88" s="525">
        <f t="shared" si="5"/>
        <v>0</v>
      </c>
      <c r="S88" s="107">
        <f t="shared" si="6"/>
        <v>0</v>
      </c>
    </row>
    <row r="89" spans="1:19">
      <c r="A89" s="358">
        <f>A88+1</f>
        <v>48</v>
      </c>
      <c r="B89" s="530" t="s">
        <v>25</v>
      </c>
      <c r="C89" s="530"/>
      <c r="D89" s="530"/>
      <c r="E89" s="471" t="s">
        <v>649</v>
      </c>
      <c r="F89" s="42"/>
      <c r="G89" s="105"/>
      <c r="H89" s="105"/>
      <c r="I89" s="105"/>
      <c r="J89" s="105"/>
      <c r="K89" s="105"/>
      <c r="L89" s="105"/>
      <c r="M89" s="105"/>
      <c r="N89" s="105"/>
      <c r="O89" s="105"/>
      <c r="P89" s="109"/>
      <c r="Q89" s="525">
        <f>SUM(H89:K89)</f>
        <v>0</v>
      </c>
      <c r="R89" s="525">
        <f t="shared" si="5"/>
        <v>0</v>
      </c>
      <c r="S89" s="107">
        <f t="shared" si="6"/>
        <v>0</v>
      </c>
    </row>
    <row r="90" spans="1:19">
      <c r="A90" s="531">
        <v>49</v>
      </c>
      <c r="B90" s="530" t="s">
        <v>26</v>
      </c>
      <c r="C90" s="530"/>
      <c r="D90" s="530"/>
      <c r="E90" s="471" t="s">
        <v>649</v>
      </c>
      <c r="F90" s="42"/>
      <c r="G90" s="107">
        <f>'Balance Sheet Worksheet'!F137</f>
        <v>0</v>
      </c>
      <c r="H90" s="107">
        <f>'Balance Sheet Worksheet'!G137</f>
        <v>0</v>
      </c>
      <c r="I90" s="107">
        <f>'Balance Sheet Worksheet'!H137</f>
        <v>0</v>
      </c>
      <c r="J90" s="107">
        <f>'Balance Sheet Worksheet'!I137</f>
        <v>0</v>
      </c>
      <c r="K90" s="107">
        <f>'Balance Sheet Worksheet'!J137</f>
        <v>0</v>
      </c>
      <c r="L90" s="107">
        <f>'Balance Sheet Worksheet'!K137</f>
        <v>0</v>
      </c>
      <c r="M90" s="107">
        <f>'Balance Sheet Worksheet'!L137</f>
        <v>0</v>
      </c>
      <c r="N90" s="107">
        <f>'Balance Sheet Worksheet'!M137</f>
        <v>0</v>
      </c>
      <c r="O90" s="107">
        <f>'Balance Sheet Worksheet'!N137</f>
        <v>0</v>
      </c>
      <c r="P90" s="109"/>
      <c r="Q90" s="107">
        <f>K90</f>
        <v>0</v>
      </c>
      <c r="R90" s="107">
        <f>O90</f>
        <v>0</v>
      </c>
      <c r="S90" s="107" t="s">
        <v>1046</v>
      </c>
    </row>
    <row r="91" spans="1:19">
      <c r="A91" s="531" t="str">
        <f>A90&amp;"A"</f>
        <v>49A</v>
      </c>
      <c r="B91" s="532" t="s">
        <v>27</v>
      </c>
      <c r="C91" s="530"/>
      <c r="D91" s="530"/>
      <c r="E91" s="471" t="s">
        <v>649</v>
      </c>
      <c r="F91" s="42"/>
      <c r="G91" s="107">
        <f>'Balance Sheet Worksheet'!F138</f>
        <v>0</v>
      </c>
      <c r="H91" s="107">
        <f>'Balance Sheet Worksheet'!G138</f>
        <v>0</v>
      </c>
      <c r="I91" s="107">
        <f>'Balance Sheet Worksheet'!H138</f>
        <v>0</v>
      </c>
      <c r="J91" s="107">
        <f>'Balance Sheet Worksheet'!I138</f>
        <v>0</v>
      </c>
      <c r="K91" s="107">
        <f>'Balance Sheet Worksheet'!J138</f>
        <v>0</v>
      </c>
      <c r="L91" s="107">
        <f>'Balance Sheet Worksheet'!K138</f>
        <v>0</v>
      </c>
      <c r="M91" s="107">
        <f>'Balance Sheet Worksheet'!L138</f>
        <v>0</v>
      </c>
      <c r="N91" s="107">
        <f>'Balance Sheet Worksheet'!M138</f>
        <v>0</v>
      </c>
      <c r="O91" s="107">
        <f>'Balance Sheet Worksheet'!N138</f>
        <v>0</v>
      </c>
      <c r="P91" s="109"/>
      <c r="Q91" s="107">
        <f t="shared" ref="Q91:Q96" si="7">K91</f>
        <v>0</v>
      </c>
      <c r="R91" s="107">
        <f t="shared" ref="R91:R96" si="8">O91</f>
        <v>0</v>
      </c>
      <c r="S91" s="107" t="s">
        <v>1046</v>
      </c>
    </row>
    <row r="92" spans="1:19">
      <c r="A92" s="531" t="str">
        <f>A90&amp;"B"</f>
        <v>49B</v>
      </c>
      <c r="B92" s="532" t="s">
        <v>429</v>
      </c>
      <c r="C92" s="530"/>
      <c r="D92" s="530"/>
      <c r="E92" s="471" t="s">
        <v>649</v>
      </c>
      <c r="F92" s="42"/>
      <c r="G92" s="107">
        <f>'Balance Sheet Worksheet'!F139</f>
        <v>0</v>
      </c>
      <c r="H92" s="107">
        <f>'Balance Sheet Worksheet'!G139</f>
        <v>0</v>
      </c>
      <c r="I92" s="107">
        <f>'Balance Sheet Worksheet'!H139</f>
        <v>0</v>
      </c>
      <c r="J92" s="107">
        <f>'Balance Sheet Worksheet'!I139</f>
        <v>0</v>
      </c>
      <c r="K92" s="107">
        <f>'Balance Sheet Worksheet'!J139</f>
        <v>0</v>
      </c>
      <c r="L92" s="107">
        <f>'Balance Sheet Worksheet'!K139</f>
        <v>0</v>
      </c>
      <c r="M92" s="107">
        <f>'Balance Sheet Worksheet'!L139</f>
        <v>0</v>
      </c>
      <c r="N92" s="107">
        <f>'Balance Sheet Worksheet'!M139</f>
        <v>0</v>
      </c>
      <c r="O92" s="107">
        <f>'Balance Sheet Worksheet'!N139</f>
        <v>0</v>
      </c>
      <c r="P92" s="109"/>
      <c r="Q92" s="107">
        <f t="shared" si="7"/>
        <v>0</v>
      </c>
      <c r="R92" s="107">
        <f t="shared" si="8"/>
        <v>0</v>
      </c>
      <c r="S92" s="107" t="s">
        <v>1046</v>
      </c>
    </row>
    <row r="93" spans="1:19">
      <c r="A93" s="531">
        <f>A90+1</f>
        <v>50</v>
      </c>
      <c r="B93" s="530" t="s">
        <v>28</v>
      </c>
      <c r="C93" s="529" t="s">
        <v>185</v>
      </c>
      <c r="D93" s="530"/>
      <c r="E93" s="471" t="s">
        <v>649</v>
      </c>
      <c r="F93" s="42"/>
      <c r="G93" s="107">
        <f>'Balance Sheet Worksheet'!F144</f>
        <v>0</v>
      </c>
      <c r="H93" s="107">
        <f>'Balance Sheet Worksheet'!G144</f>
        <v>0</v>
      </c>
      <c r="I93" s="107">
        <f>'Balance Sheet Worksheet'!H144</f>
        <v>0</v>
      </c>
      <c r="J93" s="107">
        <f>'Balance Sheet Worksheet'!I144</f>
        <v>0</v>
      </c>
      <c r="K93" s="107">
        <f>'Balance Sheet Worksheet'!J144</f>
        <v>0</v>
      </c>
      <c r="L93" s="107">
        <f>'Balance Sheet Worksheet'!K144</f>
        <v>0</v>
      </c>
      <c r="M93" s="107">
        <f>'Balance Sheet Worksheet'!L144</f>
        <v>0</v>
      </c>
      <c r="N93" s="107">
        <f>'Balance Sheet Worksheet'!M144</f>
        <v>0</v>
      </c>
      <c r="O93" s="107">
        <f>'Balance Sheet Worksheet'!N144</f>
        <v>0</v>
      </c>
      <c r="P93" s="109"/>
      <c r="Q93" s="107">
        <f t="shared" si="7"/>
        <v>0</v>
      </c>
      <c r="R93" s="107">
        <f t="shared" si="8"/>
        <v>0</v>
      </c>
      <c r="S93" s="107" t="s">
        <v>1046</v>
      </c>
    </row>
    <row r="94" spans="1:19">
      <c r="A94" s="531" t="str">
        <f>A93&amp;"A"</f>
        <v>50A</v>
      </c>
      <c r="B94" s="532" t="s">
        <v>432</v>
      </c>
      <c r="C94" s="530"/>
      <c r="D94" s="530"/>
      <c r="E94" s="471" t="s">
        <v>649</v>
      </c>
      <c r="F94" s="42"/>
      <c r="G94" s="107">
        <f>'Balance Sheet Worksheet'!F145</f>
        <v>0</v>
      </c>
      <c r="H94" s="107">
        <f>'Balance Sheet Worksheet'!G145</f>
        <v>0</v>
      </c>
      <c r="I94" s="107">
        <f>'Balance Sheet Worksheet'!H145</f>
        <v>0</v>
      </c>
      <c r="J94" s="107">
        <f>'Balance Sheet Worksheet'!I145</f>
        <v>0</v>
      </c>
      <c r="K94" s="107">
        <f>'Balance Sheet Worksheet'!J145</f>
        <v>0</v>
      </c>
      <c r="L94" s="107">
        <f>'Balance Sheet Worksheet'!K145</f>
        <v>0</v>
      </c>
      <c r="M94" s="107">
        <f>'Balance Sheet Worksheet'!L145</f>
        <v>0</v>
      </c>
      <c r="N94" s="107">
        <f>'Balance Sheet Worksheet'!M145</f>
        <v>0</v>
      </c>
      <c r="O94" s="107">
        <f>'Balance Sheet Worksheet'!N145</f>
        <v>0</v>
      </c>
      <c r="P94" s="109"/>
      <c r="Q94" s="107">
        <f t="shared" si="7"/>
        <v>0</v>
      </c>
      <c r="R94" s="107">
        <f t="shared" si="8"/>
        <v>0</v>
      </c>
      <c r="S94" s="107" t="s">
        <v>1046</v>
      </c>
    </row>
    <row r="95" spans="1:19">
      <c r="A95" s="531" t="str">
        <f>A93&amp;"B"</f>
        <v>50B</v>
      </c>
      <c r="B95" s="532" t="s">
        <v>433</v>
      </c>
      <c r="C95" s="530"/>
      <c r="D95" s="530"/>
      <c r="E95" s="471" t="s">
        <v>649</v>
      </c>
      <c r="F95" s="42"/>
      <c r="G95" s="107">
        <f>'Balance Sheet Worksheet'!F146</f>
        <v>0</v>
      </c>
      <c r="H95" s="107">
        <f>'Balance Sheet Worksheet'!G146</f>
        <v>0</v>
      </c>
      <c r="I95" s="107">
        <f>'Balance Sheet Worksheet'!H146</f>
        <v>0</v>
      </c>
      <c r="J95" s="107">
        <f>'Balance Sheet Worksheet'!I146</f>
        <v>0</v>
      </c>
      <c r="K95" s="107">
        <f>'Balance Sheet Worksheet'!J146</f>
        <v>0</v>
      </c>
      <c r="L95" s="107">
        <f>'Balance Sheet Worksheet'!K146</f>
        <v>0</v>
      </c>
      <c r="M95" s="107">
        <f>'Balance Sheet Worksheet'!L146</f>
        <v>0</v>
      </c>
      <c r="N95" s="107">
        <f>'Balance Sheet Worksheet'!M146</f>
        <v>0</v>
      </c>
      <c r="O95" s="107">
        <f>'Balance Sheet Worksheet'!N146</f>
        <v>0</v>
      </c>
      <c r="P95" s="109"/>
      <c r="Q95" s="107">
        <f t="shared" si="7"/>
        <v>0</v>
      </c>
      <c r="R95" s="107">
        <f t="shared" si="8"/>
        <v>0</v>
      </c>
      <c r="S95" s="107" t="s">
        <v>1046</v>
      </c>
    </row>
    <row r="96" spans="1:19">
      <c r="A96" s="531" t="str">
        <f>A93&amp;"C"</f>
        <v>50C</v>
      </c>
      <c r="B96" s="532" t="s">
        <v>352</v>
      </c>
      <c r="C96" s="530"/>
      <c r="D96" s="530"/>
      <c r="E96" s="471" t="s">
        <v>649</v>
      </c>
      <c r="F96" s="42"/>
      <c r="G96" s="107">
        <f>'Balance Sheet Worksheet'!F147</f>
        <v>0</v>
      </c>
      <c r="H96" s="107">
        <f>'Balance Sheet Worksheet'!G147</f>
        <v>0</v>
      </c>
      <c r="I96" s="107">
        <f>'Balance Sheet Worksheet'!H147</f>
        <v>0</v>
      </c>
      <c r="J96" s="107">
        <f>'Balance Sheet Worksheet'!I147</f>
        <v>0</v>
      </c>
      <c r="K96" s="107">
        <f>'Balance Sheet Worksheet'!J147</f>
        <v>0</v>
      </c>
      <c r="L96" s="107">
        <f>'Balance Sheet Worksheet'!K147</f>
        <v>0</v>
      </c>
      <c r="M96" s="107">
        <f>'Balance Sheet Worksheet'!L147</f>
        <v>0</v>
      </c>
      <c r="N96" s="107">
        <f>'Balance Sheet Worksheet'!M147</f>
        <v>0</v>
      </c>
      <c r="O96" s="107">
        <f>'Balance Sheet Worksheet'!N147</f>
        <v>0</v>
      </c>
      <c r="P96" s="109"/>
      <c r="Q96" s="107">
        <f t="shared" si="7"/>
        <v>0</v>
      </c>
      <c r="R96" s="107">
        <f t="shared" si="8"/>
        <v>0</v>
      </c>
      <c r="S96" s="107" t="s">
        <v>1046</v>
      </c>
    </row>
    <row r="97" spans="1:19">
      <c r="A97" s="358"/>
      <c r="B97" s="530"/>
      <c r="C97" s="530"/>
      <c r="D97" s="530"/>
      <c r="E97" s="471"/>
      <c r="F97" s="42"/>
      <c r="G97" s="106"/>
      <c r="H97" s="106"/>
      <c r="I97" s="106"/>
      <c r="J97" s="106"/>
      <c r="K97" s="106"/>
      <c r="L97" s="106"/>
      <c r="M97" s="106"/>
      <c r="N97" s="106"/>
      <c r="O97" s="106"/>
      <c r="P97" s="109"/>
    </row>
    <row r="98" spans="1:19">
      <c r="A98" s="358"/>
      <c r="B98" s="518" t="s">
        <v>29</v>
      </c>
      <c r="C98" s="529"/>
      <c r="D98" s="43"/>
      <c r="E98" s="471"/>
      <c r="F98" s="42"/>
    </row>
    <row r="99" spans="1:19">
      <c r="A99" s="358">
        <f>A93+1</f>
        <v>51</v>
      </c>
      <c r="B99" s="532" t="s">
        <v>30</v>
      </c>
      <c r="C99" s="529" t="s">
        <v>186</v>
      </c>
      <c r="D99" s="530"/>
      <c r="E99" s="471" t="s">
        <v>649</v>
      </c>
      <c r="F99" s="42"/>
      <c r="G99" s="105"/>
      <c r="H99" s="105"/>
      <c r="I99" s="105"/>
      <c r="J99" s="105"/>
      <c r="K99" s="105"/>
      <c r="L99" s="105"/>
      <c r="M99" s="105"/>
      <c r="N99" s="105"/>
      <c r="O99" s="105"/>
      <c r="P99" s="109"/>
      <c r="Q99" s="525">
        <f>SUM(H99:K99)</f>
        <v>0</v>
      </c>
      <c r="R99" s="525">
        <f>SUM(L99:O99)</f>
        <v>0</v>
      </c>
      <c r="S99" s="107">
        <f>SUM(G99:O99)</f>
        <v>0</v>
      </c>
    </row>
    <row r="100" spans="1:19">
      <c r="A100" s="358">
        <f>A99+1</f>
        <v>52</v>
      </c>
      <c r="B100" s="40" t="s">
        <v>31</v>
      </c>
      <c r="C100" s="529" t="s">
        <v>187</v>
      </c>
      <c r="D100" s="43"/>
      <c r="E100" s="471" t="s">
        <v>649</v>
      </c>
      <c r="F100" s="42"/>
      <c r="G100" s="105"/>
      <c r="H100" s="105"/>
      <c r="I100" s="105"/>
      <c r="J100" s="105"/>
      <c r="K100" s="105"/>
      <c r="L100" s="105"/>
      <c r="M100" s="105"/>
      <c r="N100" s="105"/>
      <c r="O100" s="105"/>
      <c r="P100" s="109"/>
      <c r="Q100" s="525">
        <f>SUM(H100:K100)</f>
        <v>0</v>
      </c>
      <c r="R100" s="525">
        <f>SUM(L100:O100)</f>
        <v>0</v>
      </c>
      <c r="S100" s="107">
        <f>SUM(G100:O100)</f>
        <v>0</v>
      </c>
    </row>
    <row r="101" spans="1:19">
      <c r="A101" s="358">
        <f>A100+1</f>
        <v>53</v>
      </c>
      <c r="B101" s="40" t="s">
        <v>32</v>
      </c>
      <c r="C101" s="529" t="s">
        <v>188</v>
      </c>
      <c r="D101" s="43"/>
      <c r="E101" s="471" t="s">
        <v>649</v>
      </c>
      <c r="F101" s="42"/>
      <c r="G101" s="105"/>
      <c r="H101" s="105"/>
      <c r="I101" s="105"/>
      <c r="J101" s="105"/>
      <c r="K101" s="105"/>
      <c r="L101" s="105"/>
      <c r="M101" s="105"/>
      <c r="N101" s="105"/>
      <c r="O101" s="105"/>
      <c r="P101" s="109"/>
      <c r="Q101" s="525">
        <f>SUM(H101:K101)</f>
        <v>0</v>
      </c>
      <c r="R101" s="525">
        <f>SUM(L101:O101)</f>
        <v>0</v>
      </c>
      <c r="S101" s="107">
        <f>SUM(G101:O101)</f>
        <v>0</v>
      </c>
    </row>
    <row r="102" spans="1:19">
      <c r="A102" s="358">
        <f>A101+1</f>
        <v>54</v>
      </c>
      <c r="B102" s="40" t="s">
        <v>33</v>
      </c>
      <c r="C102" s="529"/>
      <c r="D102" s="43"/>
      <c r="E102" s="471" t="s">
        <v>649</v>
      </c>
      <c r="F102" s="42"/>
      <c r="G102" s="105"/>
      <c r="H102" s="105"/>
      <c r="I102" s="105"/>
      <c r="J102" s="105"/>
      <c r="K102" s="105"/>
      <c r="L102" s="105"/>
      <c r="M102" s="105"/>
      <c r="N102" s="105"/>
      <c r="O102" s="105"/>
      <c r="P102" s="109"/>
      <c r="Q102" s="107">
        <f>SUM(H102:K102)</f>
        <v>0</v>
      </c>
      <c r="R102" s="107">
        <f>SUM(L102:O102)</f>
        <v>0</v>
      </c>
      <c r="S102" s="107">
        <f>SUM(G102:O102)</f>
        <v>0</v>
      </c>
    </row>
    <row r="103" spans="1:19">
      <c r="A103" s="361"/>
      <c r="E103" s="42"/>
      <c r="F103" s="42"/>
      <c r="O103" s="391"/>
      <c r="P103" s="109"/>
      <c r="Q103" s="109"/>
      <c r="R103" s="109"/>
    </row>
    <row r="104" spans="1:19">
      <c r="A104" s="361"/>
      <c r="B104" s="374" t="s">
        <v>189</v>
      </c>
      <c r="C104" s="374"/>
      <c r="D104" s="374"/>
      <c r="E104" s="42"/>
      <c r="F104" s="42"/>
      <c r="O104" s="391"/>
      <c r="P104" s="109"/>
      <c r="Q104" s="109"/>
      <c r="R104" s="109"/>
    </row>
    <row r="105" spans="1:19">
      <c r="A105" s="358">
        <f>A102+1</f>
        <v>55</v>
      </c>
      <c r="B105" s="43" t="s">
        <v>34</v>
      </c>
      <c r="C105" s="529" t="s">
        <v>190</v>
      </c>
      <c r="D105" s="43"/>
      <c r="E105" s="471" t="s">
        <v>649</v>
      </c>
      <c r="F105" s="42"/>
      <c r="G105" s="105"/>
      <c r="H105" s="105"/>
      <c r="I105" s="105"/>
      <c r="J105" s="105"/>
      <c r="K105" s="105"/>
      <c r="L105" s="105"/>
      <c r="M105" s="105"/>
      <c r="N105" s="105"/>
      <c r="O105" s="105"/>
      <c r="P105" s="109"/>
      <c r="Q105" s="525">
        <f>K105</f>
        <v>0</v>
      </c>
      <c r="R105" s="525">
        <f>O105</f>
        <v>0</v>
      </c>
      <c r="S105" s="107" t="s">
        <v>1046</v>
      </c>
    </row>
    <row r="106" spans="1:19">
      <c r="A106" s="358">
        <f>A105+1</f>
        <v>56</v>
      </c>
      <c r="B106" s="43" t="s">
        <v>35</v>
      </c>
      <c r="C106" s="529" t="s">
        <v>191</v>
      </c>
      <c r="D106" s="43"/>
      <c r="E106" s="471" t="s">
        <v>649</v>
      </c>
      <c r="F106" s="42"/>
      <c r="G106" s="105"/>
      <c r="H106" s="105"/>
      <c r="I106" s="105"/>
      <c r="J106" s="105"/>
      <c r="K106" s="105"/>
      <c r="L106" s="105"/>
      <c r="M106" s="105"/>
      <c r="N106" s="105"/>
      <c r="O106" s="105"/>
      <c r="P106" s="109"/>
      <c r="Q106" s="525">
        <f>K106</f>
        <v>0</v>
      </c>
      <c r="R106" s="525">
        <f>O106</f>
        <v>0</v>
      </c>
      <c r="S106" s="107" t="s">
        <v>1046</v>
      </c>
    </row>
    <row r="107" spans="1:19">
      <c r="A107" s="358">
        <f>A106+1</f>
        <v>57</v>
      </c>
      <c r="B107" s="43" t="s">
        <v>36</v>
      </c>
      <c r="C107" s="43"/>
      <c r="D107" s="43"/>
      <c r="E107" s="471" t="s">
        <v>649</v>
      </c>
      <c r="F107" s="42"/>
      <c r="G107" s="522"/>
      <c r="H107" s="522"/>
      <c r="I107" s="522"/>
      <c r="J107" s="522"/>
      <c r="K107" s="522"/>
      <c r="L107" s="522"/>
      <c r="M107" s="522"/>
      <c r="N107" s="522"/>
      <c r="O107" s="522"/>
      <c r="P107" s="109"/>
      <c r="Q107" s="107">
        <f>K107</f>
        <v>0</v>
      </c>
      <c r="R107" s="107">
        <f>O107</f>
        <v>0</v>
      </c>
      <c r="S107" s="107" t="s">
        <v>1046</v>
      </c>
    </row>
    <row r="108" spans="1:19">
      <c r="A108" s="358"/>
      <c r="B108" s="43"/>
      <c r="C108" s="43"/>
      <c r="D108" s="43"/>
      <c r="E108" s="471"/>
      <c r="F108" s="42"/>
      <c r="G108" s="108"/>
      <c r="H108" s="108"/>
      <c r="I108" s="108"/>
      <c r="J108" s="108"/>
      <c r="K108" s="108"/>
      <c r="L108" s="108"/>
      <c r="M108" s="108"/>
      <c r="N108" s="108"/>
      <c r="O108" s="108"/>
      <c r="P108" s="109"/>
      <c r="Q108" s="106"/>
      <c r="R108" s="106"/>
    </row>
    <row r="109" spans="1:19">
      <c r="A109" s="358"/>
      <c r="B109" s="413" t="s">
        <v>37</v>
      </c>
      <c r="C109" s="413"/>
      <c r="D109" s="413"/>
      <c r="E109" s="42"/>
      <c r="F109" s="42"/>
      <c r="G109" s="109"/>
      <c r="H109" s="109"/>
      <c r="I109" s="109"/>
      <c r="J109" s="109"/>
      <c r="K109" s="109"/>
      <c r="L109" s="109"/>
      <c r="M109" s="109"/>
      <c r="N109" s="109"/>
      <c r="O109" s="109"/>
      <c r="P109" s="109"/>
      <c r="Q109" s="109"/>
      <c r="R109" s="109"/>
    </row>
    <row r="110" spans="1:19">
      <c r="A110" s="358">
        <f>A107+1</f>
        <v>58</v>
      </c>
      <c r="B110" s="43" t="s">
        <v>989</v>
      </c>
      <c r="C110" s="43"/>
      <c r="D110" s="43"/>
      <c r="E110" s="9" t="s">
        <v>38</v>
      </c>
      <c r="F110" s="42"/>
      <c r="G110" s="522"/>
      <c r="H110" s="522"/>
      <c r="I110" s="522"/>
      <c r="J110" s="522"/>
      <c r="K110" s="522"/>
      <c r="L110" s="522"/>
      <c r="M110" s="522"/>
      <c r="N110" s="522"/>
      <c r="O110" s="522"/>
      <c r="P110" s="109"/>
      <c r="Q110" s="522"/>
      <c r="R110" s="522"/>
      <c r="S110" s="522"/>
    </row>
    <row r="111" spans="1:19">
      <c r="A111" s="358">
        <f>A110+1</f>
        <v>59</v>
      </c>
      <c r="B111" s="43" t="s">
        <v>39</v>
      </c>
      <c r="C111" s="43"/>
      <c r="D111" s="43"/>
      <c r="E111" s="9" t="s">
        <v>38</v>
      </c>
      <c r="G111" s="522"/>
      <c r="H111" s="522"/>
      <c r="I111" s="522"/>
      <c r="J111" s="522"/>
      <c r="K111" s="522"/>
      <c r="L111" s="522"/>
      <c r="M111" s="522"/>
      <c r="N111" s="522"/>
      <c r="O111" s="522"/>
      <c r="P111" s="109"/>
      <c r="Q111" s="522"/>
      <c r="R111" s="522"/>
      <c r="S111" s="522"/>
    </row>
    <row r="112" spans="1:19">
      <c r="A112" s="358">
        <f t="shared" ref="A112:A124" si="9">A111+1</f>
        <v>60</v>
      </c>
      <c r="B112" s="43" t="s">
        <v>991</v>
      </c>
      <c r="C112" s="43"/>
      <c r="D112" s="43"/>
      <c r="E112" s="9" t="s">
        <v>38</v>
      </c>
      <c r="G112" s="522"/>
      <c r="H112" s="522"/>
      <c r="I112" s="522"/>
      <c r="J112" s="522"/>
      <c r="K112" s="522"/>
      <c r="L112" s="522"/>
      <c r="M112" s="522"/>
      <c r="N112" s="522"/>
      <c r="O112" s="522"/>
      <c r="P112" s="109"/>
      <c r="Q112" s="522"/>
      <c r="R112" s="522"/>
      <c r="S112" s="522"/>
    </row>
    <row r="113" spans="1:19">
      <c r="A113" s="358">
        <f t="shared" si="9"/>
        <v>61</v>
      </c>
      <c r="B113" s="43" t="s">
        <v>40</v>
      </c>
      <c r="C113" s="43"/>
      <c r="D113" s="43"/>
      <c r="E113" s="9" t="s">
        <v>38</v>
      </c>
      <c r="G113" s="522"/>
      <c r="H113" s="522"/>
      <c r="I113" s="522"/>
      <c r="J113" s="522"/>
      <c r="K113" s="522"/>
      <c r="L113" s="522"/>
      <c r="M113" s="522"/>
      <c r="N113" s="522"/>
      <c r="O113" s="522"/>
      <c r="P113" s="109"/>
      <c r="Q113" s="522"/>
      <c r="R113" s="522"/>
      <c r="S113" s="522"/>
    </row>
    <row r="114" spans="1:19">
      <c r="A114" s="358">
        <f t="shared" si="9"/>
        <v>62</v>
      </c>
      <c r="B114" s="43" t="s">
        <v>302</v>
      </c>
      <c r="C114" s="43"/>
      <c r="D114" s="43"/>
      <c r="E114" s="9" t="s">
        <v>38</v>
      </c>
      <c r="G114" s="522"/>
      <c r="H114" s="522"/>
      <c r="I114" s="522"/>
      <c r="J114" s="522"/>
      <c r="K114" s="522"/>
      <c r="L114" s="522"/>
      <c r="M114" s="522"/>
      <c r="N114" s="522"/>
      <c r="O114" s="522"/>
      <c r="P114" s="109"/>
      <c r="Q114" s="522"/>
      <c r="R114" s="522"/>
      <c r="S114" s="522"/>
    </row>
    <row r="115" spans="1:19">
      <c r="A115" s="358">
        <f t="shared" si="9"/>
        <v>63</v>
      </c>
      <c r="B115" s="43" t="s">
        <v>993</v>
      </c>
      <c r="C115" s="43"/>
      <c r="D115" s="43"/>
      <c r="E115" s="9" t="s">
        <v>38</v>
      </c>
      <c r="G115" s="522"/>
      <c r="H115" s="522"/>
      <c r="I115" s="522"/>
      <c r="J115" s="522"/>
      <c r="K115" s="522"/>
      <c r="L115" s="522"/>
      <c r="M115" s="522"/>
      <c r="N115" s="522"/>
      <c r="O115" s="522"/>
      <c r="P115" s="109"/>
      <c r="Q115" s="522"/>
      <c r="R115" s="522"/>
      <c r="S115" s="522"/>
    </row>
    <row r="116" spans="1:19">
      <c r="A116" s="358">
        <f t="shared" si="9"/>
        <v>64</v>
      </c>
      <c r="B116" s="43" t="s">
        <v>304</v>
      </c>
      <c r="C116" s="43"/>
      <c r="D116" s="43"/>
      <c r="E116" s="9" t="s">
        <v>38</v>
      </c>
      <c r="G116" s="522"/>
      <c r="H116" s="522"/>
      <c r="I116" s="522"/>
      <c r="J116" s="522"/>
      <c r="K116" s="522"/>
      <c r="L116" s="522"/>
      <c r="M116" s="522"/>
      <c r="N116" s="522"/>
      <c r="O116" s="522"/>
      <c r="P116" s="109"/>
      <c r="Q116" s="522"/>
      <c r="R116" s="522"/>
      <c r="S116" s="522"/>
    </row>
    <row r="117" spans="1:19">
      <c r="A117" s="358">
        <f t="shared" si="9"/>
        <v>65</v>
      </c>
      <c r="B117" s="43" t="s">
        <v>307</v>
      </c>
      <c r="C117" s="43"/>
      <c r="D117" s="43"/>
      <c r="E117" s="9" t="s">
        <v>38</v>
      </c>
      <c r="G117" s="522"/>
      <c r="H117" s="522"/>
      <c r="I117" s="522"/>
      <c r="J117" s="522"/>
      <c r="K117" s="522"/>
      <c r="L117" s="522"/>
      <c r="M117" s="522"/>
      <c r="N117" s="522"/>
      <c r="O117" s="522"/>
      <c r="P117" s="109"/>
      <c r="Q117" s="522"/>
      <c r="R117" s="522"/>
      <c r="S117" s="522"/>
    </row>
    <row r="118" spans="1:19">
      <c r="A118" s="358">
        <f t="shared" si="9"/>
        <v>66</v>
      </c>
      <c r="B118" s="43" t="s">
        <v>309</v>
      </c>
      <c r="C118" s="43"/>
      <c r="D118" s="43"/>
      <c r="E118" s="9" t="s">
        <v>38</v>
      </c>
      <c r="G118" s="522"/>
      <c r="H118" s="522"/>
      <c r="I118" s="522"/>
      <c r="J118" s="522"/>
      <c r="K118" s="522"/>
      <c r="L118" s="522"/>
      <c r="M118" s="522"/>
      <c r="N118" s="522"/>
      <c r="O118" s="522"/>
      <c r="P118" s="109"/>
      <c r="Q118" s="522"/>
      <c r="R118" s="522"/>
      <c r="S118" s="522"/>
    </row>
    <row r="119" spans="1:19">
      <c r="A119" s="358">
        <f t="shared" si="9"/>
        <v>67</v>
      </c>
      <c r="B119" s="43" t="s">
        <v>41</v>
      </c>
      <c r="C119" s="43"/>
      <c r="D119" s="43"/>
      <c r="E119" s="9" t="s">
        <v>38</v>
      </c>
      <c r="G119" s="522"/>
      <c r="H119" s="522"/>
      <c r="I119" s="522"/>
      <c r="J119" s="522"/>
      <c r="K119" s="522"/>
      <c r="L119" s="522"/>
      <c r="M119" s="522"/>
      <c r="N119" s="522"/>
      <c r="O119" s="522"/>
      <c r="P119" s="109"/>
      <c r="Q119" s="522"/>
      <c r="R119" s="522"/>
      <c r="S119" s="522"/>
    </row>
    <row r="120" spans="1:19">
      <c r="A120" s="358">
        <f t="shared" si="9"/>
        <v>68</v>
      </c>
      <c r="B120" s="43" t="s">
        <v>42</v>
      </c>
      <c r="C120" s="43"/>
      <c r="D120" s="43"/>
      <c r="E120" s="9" t="s">
        <v>38</v>
      </c>
      <c r="G120" s="522"/>
      <c r="H120" s="522"/>
      <c r="I120" s="522"/>
      <c r="J120" s="522"/>
      <c r="K120" s="522"/>
      <c r="L120" s="522"/>
      <c r="M120" s="522"/>
      <c r="N120" s="522"/>
      <c r="O120" s="522"/>
      <c r="P120" s="109"/>
      <c r="Q120" s="522"/>
      <c r="R120" s="522"/>
      <c r="S120" s="522"/>
    </row>
    <row r="121" spans="1:19">
      <c r="A121" s="358">
        <f t="shared" si="9"/>
        <v>69</v>
      </c>
      <c r="B121" s="43" t="s">
        <v>43</v>
      </c>
      <c r="C121" s="43"/>
      <c r="D121" s="43"/>
      <c r="E121" s="9" t="s">
        <v>38</v>
      </c>
      <c r="G121" s="522"/>
      <c r="H121" s="522"/>
      <c r="I121" s="522"/>
      <c r="J121" s="522"/>
      <c r="K121" s="522"/>
      <c r="L121" s="522"/>
      <c r="M121" s="522"/>
      <c r="N121" s="522"/>
      <c r="O121" s="522"/>
      <c r="P121" s="109"/>
      <c r="Q121" s="522"/>
      <c r="R121" s="522"/>
      <c r="S121" s="522"/>
    </row>
    <row r="122" spans="1:19">
      <c r="A122" s="358">
        <f t="shared" si="9"/>
        <v>70</v>
      </c>
      <c r="B122" s="43" t="s">
        <v>44</v>
      </c>
      <c r="C122" s="43"/>
      <c r="D122" s="43"/>
      <c r="E122" s="9" t="s">
        <v>38</v>
      </c>
      <c r="G122" s="522"/>
      <c r="H122" s="522"/>
      <c r="I122" s="522"/>
      <c r="J122" s="522"/>
      <c r="K122" s="522"/>
      <c r="L122" s="522"/>
      <c r="M122" s="522"/>
      <c r="N122" s="522"/>
      <c r="O122" s="522"/>
      <c r="P122" s="109"/>
      <c r="Q122" s="522"/>
      <c r="R122" s="522"/>
      <c r="S122" s="522"/>
    </row>
    <row r="123" spans="1:19">
      <c r="A123" s="358">
        <f t="shared" si="9"/>
        <v>71</v>
      </c>
      <c r="B123" s="43" t="s">
        <v>997</v>
      </c>
      <c r="C123" s="43"/>
      <c r="D123" s="43"/>
      <c r="E123" s="9" t="s">
        <v>38</v>
      </c>
      <c r="G123" s="522"/>
      <c r="H123" s="522"/>
      <c r="I123" s="522"/>
      <c r="J123" s="522"/>
      <c r="K123" s="522"/>
      <c r="L123" s="522"/>
      <c r="M123" s="522"/>
      <c r="N123" s="522"/>
      <c r="O123" s="522"/>
      <c r="P123" s="109"/>
      <c r="Q123" s="522"/>
      <c r="R123" s="522"/>
      <c r="S123" s="522"/>
    </row>
    <row r="124" spans="1:19">
      <c r="A124" s="358">
        <f t="shared" si="9"/>
        <v>72</v>
      </c>
      <c r="B124" s="43" t="s">
        <v>414</v>
      </c>
      <c r="C124" s="43"/>
      <c r="D124" s="43"/>
      <c r="E124" s="9" t="s">
        <v>38</v>
      </c>
      <c r="G124" s="522"/>
      <c r="H124" s="522"/>
      <c r="I124" s="522"/>
      <c r="J124" s="522"/>
      <c r="K124" s="522"/>
      <c r="L124" s="522"/>
      <c r="M124" s="522"/>
      <c r="N124" s="522"/>
      <c r="O124" s="522"/>
      <c r="P124" s="109"/>
      <c r="Q124" s="522"/>
      <c r="R124" s="522"/>
      <c r="S124" s="522"/>
    </row>
    <row r="125" spans="1:19">
      <c r="A125" s="361"/>
      <c r="B125" s="43"/>
      <c r="C125" s="43"/>
      <c r="D125" s="43"/>
      <c r="G125" s="109"/>
      <c r="H125" s="109"/>
      <c r="I125" s="109"/>
      <c r="J125" s="109"/>
      <c r="K125" s="109"/>
      <c r="L125" s="109"/>
      <c r="M125" s="109"/>
      <c r="N125" s="109"/>
      <c r="O125" s="109"/>
      <c r="P125" s="109"/>
      <c r="Q125" s="109"/>
      <c r="R125" s="109"/>
      <c r="S125" s="109"/>
    </row>
    <row r="126" spans="1:19">
      <c r="A126" s="361"/>
      <c r="B126" s="413" t="s">
        <v>45</v>
      </c>
      <c r="C126" s="413"/>
      <c r="D126" s="413"/>
      <c r="G126" s="109"/>
      <c r="H126" s="109"/>
      <c r="I126" s="109"/>
      <c r="J126" s="109"/>
      <c r="K126" s="109"/>
      <c r="L126" s="109"/>
      <c r="M126" s="109"/>
      <c r="N126" s="109"/>
      <c r="O126" s="109"/>
      <c r="P126" s="109"/>
      <c r="Q126" s="109"/>
      <c r="R126" s="109"/>
      <c r="S126" s="109"/>
    </row>
    <row r="127" spans="1:19">
      <c r="A127" s="361">
        <f>A124+1</f>
        <v>73</v>
      </c>
      <c r="B127" s="43" t="s">
        <v>46</v>
      </c>
      <c r="C127" s="43"/>
      <c r="D127" s="43"/>
      <c r="E127" s="9" t="s">
        <v>38</v>
      </c>
      <c r="G127" s="522"/>
      <c r="H127" s="522"/>
      <c r="I127" s="522"/>
      <c r="J127" s="522"/>
      <c r="K127" s="522"/>
      <c r="L127" s="522"/>
      <c r="M127" s="522"/>
      <c r="N127" s="522"/>
      <c r="O127" s="522"/>
      <c r="P127" s="109"/>
      <c r="Q127" s="522"/>
      <c r="R127" s="522"/>
      <c r="S127" s="522"/>
    </row>
    <row r="128" spans="1:19">
      <c r="A128" s="361">
        <f>A127+1</f>
        <v>74</v>
      </c>
      <c r="B128" s="43" t="s">
        <v>1015</v>
      </c>
      <c r="C128" s="43"/>
      <c r="D128" s="43"/>
      <c r="E128" s="9" t="s">
        <v>38</v>
      </c>
      <c r="G128" s="522"/>
      <c r="H128" s="522"/>
      <c r="I128" s="522"/>
      <c r="J128" s="522"/>
      <c r="K128" s="522"/>
      <c r="L128" s="522"/>
      <c r="M128" s="522"/>
      <c r="N128" s="522"/>
      <c r="O128" s="522"/>
      <c r="P128" s="109"/>
      <c r="Q128" s="522"/>
      <c r="R128" s="522"/>
      <c r="S128" s="522"/>
    </row>
    <row r="129" spans="1:20">
      <c r="A129" s="361">
        <f t="shared" ref="A129:A134" si="10">A128+1</f>
        <v>75</v>
      </c>
      <c r="B129" s="43" t="s">
        <v>47</v>
      </c>
      <c r="C129" s="43"/>
      <c r="D129" s="43"/>
      <c r="E129" s="9" t="s">
        <v>38</v>
      </c>
      <c r="G129" s="522"/>
      <c r="H129" s="522"/>
      <c r="I129" s="522"/>
      <c r="J129" s="522"/>
      <c r="K129" s="522"/>
      <c r="L129" s="522"/>
      <c r="M129" s="522"/>
      <c r="N129" s="522"/>
      <c r="O129" s="522"/>
      <c r="P129" s="109"/>
      <c r="Q129" s="522"/>
      <c r="R129" s="522"/>
      <c r="S129" s="522"/>
    </row>
    <row r="130" spans="1:20">
      <c r="A130" s="361">
        <f t="shared" si="10"/>
        <v>76</v>
      </c>
      <c r="B130" s="43" t="s">
        <v>1018</v>
      </c>
      <c r="C130" s="43"/>
      <c r="D130" s="43"/>
      <c r="E130" s="9" t="s">
        <v>38</v>
      </c>
      <c r="G130" s="522"/>
      <c r="H130" s="522"/>
      <c r="I130" s="522"/>
      <c r="J130" s="522"/>
      <c r="K130" s="522"/>
      <c r="L130" s="522"/>
      <c r="M130" s="522"/>
      <c r="N130" s="522"/>
      <c r="O130" s="522"/>
      <c r="P130" s="109"/>
      <c r="Q130" s="522"/>
      <c r="R130" s="522"/>
      <c r="S130" s="522"/>
    </row>
    <row r="131" spans="1:20">
      <c r="A131" s="361">
        <f t="shared" si="10"/>
        <v>77</v>
      </c>
      <c r="B131" s="43" t="s">
        <v>1019</v>
      </c>
      <c r="C131" s="43"/>
      <c r="D131" s="43"/>
      <c r="E131" s="9" t="s">
        <v>38</v>
      </c>
      <c r="G131" s="522"/>
      <c r="H131" s="522"/>
      <c r="I131" s="522"/>
      <c r="J131" s="522"/>
      <c r="K131" s="522"/>
      <c r="L131" s="522"/>
      <c r="M131" s="522"/>
      <c r="N131" s="522"/>
      <c r="O131" s="522"/>
      <c r="P131" s="109"/>
      <c r="Q131" s="522"/>
      <c r="R131" s="522"/>
      <c r="S131" s="522"/>
    </row>
    <row r="132" spans="1:20">
      <c r="A132" s="361">
        <f t="shared" si="10"/>
        <v>78</v>
      </c>
      <c r="B132" s="43" t="s">
        <v>441</v>
      </c>
      <c r="C132" s="43"/>
      <c r="D132" s="43"/>
      <c r="E132" s="9" t="s">
        <v>38</v>
      </c>
      <c r="G132" s="522"/>
      <c r="H132" s="522"/>
      <c r="I132" s="522"/>
      <c r="J132" s="522"/>
      <c r="K132" s="522"/>
      <c r="L132" s="522"/>
      <c r="M132" s="522"/>
      <c r="N132" s="522"/>
      <c r="O132" s="522"/>
      <c r="P132" s="109"/>
      <c r="Q132" s="522"/>
      <c r="R132" s="522"/>
      <c r="S132" s="522"/>
    </row>
    <row r="133" spans="1:20" ht="29">
      <c r="A133" s="361">
        <f t="shared" si="10"/>
        <v>79</v>
      </c>
      <c r="B133" s="505" t="s">
        <v>443</v>
      </c>
      <c r="C133" s="505"/>
      <c r="D133" s="505"/>
      <c r="E133" s="9" t="s">
        <v>38</v>
      </c>
      <c r="G133" s="522"/>
      <c r="H133" s="522"/>
      <c r="I133" s="522"/>
      <c r="J133" s="522"/>
      <c r="K133" s="522"/>
      <c r="L133" s="522"/>
      <c r="M133" s="522"/>
      <c r="N133" s="522"/>
      <c r="O133" s="522"/>
      <c r="P133" s="109"/>
      <c r="Q133" s="522"/>
      <c r="R133" s="522"/>
      <c r="S133" s="522"/>
    </row>
    <row r="134" spans="1:20">
      <c r="A134" s="361">
        <f t="shared" si="10"/>
        <v>80</v>
      </c>
      <c r="B134" s="43" t="s">
        <v>1021</v>
      </c>
      <c r="C134" s="43"/>
      <c r="D134" s="43"/>
      <c r="E134" s="9" t="s">
        <v>38</v>
      </c>
      <c r="G134" s="522"/>
      <c r="H134" s="522"/>
      <c r="I134" s="522"/>
      <c r="J134" s="522"/>
      <c r="K134" s="522"/>
      <c r="L134" s="522"/>
      <c r="M134" s="522"/>
      <c r="N134" s="522"/>
      <c r="O134" s="522"/>
      <c r="P134" s="109"/>
      <c r="Q134" s="522"/>
      <c r="R134" s="522"/>
      <c r="S134" s="522"/>
    </row>
    <row r="135" spans="1:20">
      <c r="A135" s="9"/>
      <c r="G135" s="109"/>
      <c r="H135" s="109"/>
      <c r="I135" s="109"/>
      <c r="J135" s="109"/>
      <c r="K135" s="109"/>
      <c r="L135" s="109"/>
      <c r="M135" s="109"/>
      <c r="N135" s="109"/>
      <c r="O135" s="109"/>
      <c r="P135" s="109"/>
      <c r="Q135" s="109"/>
      <c r="R135" s="109"/>
    </row>
    <row r="136" spans="1:20" ht="26.5">
      <c r="A136" s="361"/>
      <c r="B136" s="413" t="s">
        <v>48</v>
      </c>
      <c r="C136" s="413"/>
      <c r="D136" s="413"/>
      <c r="F136" s="391"/>
      <c r="G136" s="533" t="s">
        <v>49</v>
      </c>
      <c r="H136" s="533" t="s">
        <v>50</v>
      </c>
      <c r="I136" s="533" t="s">
        <v>51</v>
      </c>
      <c r="J136" s="110"/>
      <c r="K136" s="110"/>
      <c r="L136" s="110"/>
      <c r="M136" s="110"/>
      <c r="N136" s="110"/>
      <c r="O136" s="110"/>
      <c r="P136" s="110"/>
      <c r="Q136" s="110"/>
      <c r="R136" s="110"/>
      <c r="S136" s="8"/>
      <c r="T136" s="8"/>
    </row>
    <row r="137" spans="1:20">
      <c r="A137" s="361">
        <f>A134+1</f>
        <v>81</v>
      </c>
      <c r="B137" s="43" t="s">
        <v>52</v>
      </c>
      <c r="C137" s="120"/>
      <c r="D137" s="120"/>
      <c r="E137" s="391" t="s">
        <v>53</v>
      </c>
      <c r="F137" s="391"/>
      <c r="G137" s="534"/>
      <c r="H137" s="535"/>
      <c r="I137" s="534"/>
      <c r="J137" s="108"/>
      <c r="K137" s="108"/>
      <c r="L137" s="108"/>
      <c r="M137" s="108"/>
      <c r="N137" s="108"/>
      <c r="O137" s="108"/>
      <c r="P137" s="110"/>
      <c r="Q137" s="108"/>
      <c r="R137" s="108"/>
      <c r="S137" s="8"/>
      <c r="T137" s="8"/>
    </row>
    <row r="138" spans="1:20">
      <c r="A138" s="361">
        <f>A137+1</f>
        <v>82</v>
      </c>
      <c r="B138" s="43" t="s">
        <v>1010</v>
      </c>
      <c r="C138" s="120"/>
      <c r="D138" s="120"/>
      <c r="E138" s="391" t="s">
        <v>53</v>
      </c>
      <c r="F138" s="391"/>
      <c r="G138" s="534"/>
      <c r="H138" s="535"/>
      <c r="I138" s="534"/>
      <c r="J138" s="108"/>
      <c r="K138" s="108"/>
      <c r="L138" s="108"/>
      <c r="M138" s="108"/>
      <c r="N138" s="108"/>
      <c r="O138" s="108"/>
      <c r="P138" s="110"/>
      <c r="Q138" s="108"/>
      <c r="R138" s="108"/>
      <c r="S138" s="8"/>
      <c r="T138" s="8"/>
    </row>
    <row r="139" spans="1:20">
      <c r="A139" s="361">
        <f>A138+1</f>
        <v>83</v>
      </c>
      <c r="B139" s="43" t="s">
        <v>1011</v>
      </c>
      <c r="C139" s="120"/>
      <c r="D139" s="120"/>
      <c r="E139" s="391" t="s">
        <v>53</v>
      </c>
      <c r="F139" s="391"/>
      <c r="G139" s="534"/>
      <c r="H139" s="535"/>
      <c r="I139" s="534"/>
      <c r="J139" s="108"/>
      <c r="K139" s="108"/>
      <c r="L139" s="108"/>
      <c r="M139" s="108"/>
      <c r="N139" s="108"/>
      <c r="O139" s="108"/>
      <c r="P139" s="110"/>
      <c r="Q139" s="108"/>
      <c r="R139" s="108"/>
      <c r="S139" s="8"/>
      <c r="T139" s="8"/>
    </row>
    <row r="140" spans="1:20">
      <c r="A140" s="361">
        <f>A139+1</f>
        <v>84</v>
      </c>
      <c r="B140" s="43" t="s">
        <v>1012</v>
      </c>
      <c r="C140" s="120"/>
      <c r="D140" s="120"/>
      <c r="E140" s="391" t="s">
        <v>53</v>
      </c>
      <c r="F140" s="391"/>
      <c r="G140" s="534"/>
      <c r="H140" s="535"/>
      <c r="I140" s="534"/>
      <c r="J140" s="108"/>
      <c r="K140" s="108"/>
      <c r="L140" s="108"/>
      <c r="M140" s="108"/>
      <c r="N140" s="108"/>
      <c r="O140" s="108"/>
      <c r="P140" s="110"/>
      <c r="Q140" s="108"/>
      <c r="R140" s="108"/>
      <c r="S140" s="8"/>
      <c r="T140" s="8"/>
    </row>
    <row r="141" spans="1:20">
      <c r="A141" s="361">
        <f>A140+1</f>
        <v>85</v>
      </c>
      <c r="B141" s="43" t="s">
        <v>54</v>
      </c>
      <c r="C141" s="120"/>
      <c r="D141" s="120"/>
      <c r="E141" s="391" t="s">
        <v>53</v>
      </c>
      <c r="F141" s="391"/>
      <c r="G141" s="108"/>
      <c r="H141" s="108"/>
      <c r="I141" s="108"/>
      <c r="J141" s="108"/>
      <c r="K141" s="108"/>
      <c r="L141" s="108"/>
      <c r="M141" s="108"/>
      <c r="N141" s="108"/>
      <c r="O141" s="108"/>
      <c r="P141" s="110"/>
      <c r="Q141" s="108"/>
      <c r="R141" s="108"/>
      <c r="S141" s="8"/>
      <c r="T141" s="8"/>
    </row>
    <row r="142" spans="1:20">
      <c r="A142" s="391" t="s">
        <v>55</v>
      </c>
      <c r="B142" s="405" t="s">
        <v>56</v>
      </c>
      <c r="C142" s="536"/>
      <c r="D142" s="120"/>
      <c r="E142" s="391" t="s">
        <v>53</v>
      </c>
      <c r="F142" s="391"/>
      <c r="G142" s="534"/>
      <c r="I142" s="9"/>
      <c r="J142" s="9"/>
      <c r="K142" s="9"/>
      <c r="L142" s="9"/>
      <c r="M142" s="9"/>
      <c r="N142" s="9"/>
    </row>
    <row r="143" spans="1:20">
      <c r="A143" s="391" t="s">
        <v>57</v>
      </c>
      <c r="B143" s="405" t="s">
        <v>58</v>
      </c>
      <c r="C143" s="536"/>
      <c r="D143" s="120"/>
      <c r="E143" s="391" t="s">
        <v>53</v>
      </c>
      <c r="F143" s="391"/>
      <c r="G143" s="534"/>
      <c r="I143" s="9"/>
      <c r="J143" s="9"/>
      <c r="K143" s="9"/>
      <c r="L143" s="9"/>
      <c r="M143" s="9"/>
      <c r="N143" s="9"/>
    </row>
    <row r="144" spans="1:20">
      <c r="B144" s="120"/>
      <c r="C144" s="120"/>
      <c r="D144" s="120"/>
      <c r="F144" s="391"/>
      <c r="G144" s="537"/>
      <c r="H144" s="537"/>
      <c r="I144" s="537"/>
      <c r="J144" s="108"/>
      <c r="K144" s="108"/>
      <c r="L144" s="108"/>
      <c r="M144" s="108"/>
      <c r="N144" s="108"/>
      <c r="O144" s="108"/>
      <c r="P144" s="110"/>
      <c r="Q144" s="108"/>
      <c r="R144" s="8"/>
      <c r="S144" s="8"/>
      <c r="T144" s="8"/>
    </row>
    <row r="145" spans="1:22">
      <c r="B145" s="147" t="s">
        <v>59</v>
      </c>
      <c r="C145" s="147"/>
      <c r="D145" s="147"/>
      <c r="E145" s="145"/>
      <c r="F145" s="440"/>
      <c r="G145" s="440"/>
      <c r="H145" s="145"/>
      <c r="I145" s="440"/>
      <c r="J145" s="440"/>
      <c r="K145" s="440"/>
      <c r="L145" s="440"/>
      <c r="M145" s="440"/>
      <c r="N145" s="440"/>
      <c r="O145" s="440"/>
      <c r="P145" s="440"/>
      <c r="Q145" s="440"/>
      <c r="R145" s="440"/>
      <c r="S145" s="440"/>
      <c r="T145" s="440"/>
      <c r="U145" s="440"/>
      <c r="V145" s="440"/>
    </row>
    <row r="146" spans="1:22" s="391" customFormat="1" ht="32.25" customHeight="1">
      <c r="A146" s="538">
        <v>-1</v>
      </c>
      <c r="B146" s="759" t="s">
        <v>60</v>
      </c>
      <c r="C146" s="759"/>
      <c r="D146" s="759"/>
      <c r="E146" s="759"/>
      <c r="F146" s="759"/>
      <c r="G146" s="759"/>
      <c r="H146" s="759"/>
      <c r="I146" s="759"/>
    </row>
    <row r="147" spans="1:22" s="391" customFormat="1">
      <c r="A147" s="538">
        <v>-2</v>
      </c>
      <c r="B147" s="456" t="s">
        <v>61</v>
      </c>
      <c r="C147" s="456"/>
      <c r="D147" s="456"/>
      <c r="E147" s="456"/>
      <c r="F147" s="456"/>
      <c r="G147" s="456"/>
    </row>
    <row r="148" spans="1:22" s="391" customFormat="1">
      <c r="A148" s="538">
        <v>-3</v>
      </c>
      <c r="B148" s="456" t="s">
        <v>193</v>
      </c>
      <c r="C148" s="456"/>
      <c r="D148" s="456"/>
      <c r="E148" s="456"/>
      <c r="F148" s="456"/>
      <c r="G148" s="456"/>
    </row>
    <row r="149" spans="1:22" s="391" customFormat="1" ht="78" customHeight="1">
      <c r="A149" s="538">
        <v>-4</v>
      </c>
      <c r="B149" s="747" t="s">
        <v>198</v>
      </c>
      <c r="C149" s="747"/>
      <c r="D149" s="747"/>
      <c r="E149" s="747"/>
      <c r="F149" s="747"/>
      <c r="G149" s="747"/>
      <c r="H149" s="747"/>
      <c r="I149" s="747"/>
      <c r="J149" s="421"/>
      <c r="K149" s="421"/>
    </row>
    <row r="150" spans="1:22" s="391" customFormat="1" ht="34.5" customHeight="1">
      <c r="A150" s="538">
        <v>-5</v>
      </c>
      <c r="B150" s="747" t="s">
        <v>62</v>
      </c>
      <c r="C150" s="747"/>
      <c r="D150" s="747"/>
      <c r="E150" s="747"/>
      <c r="F150" s="747"/>
      <c r="G150" s="747"/>
      <c r="H150" s="747"/>
      <c r="I150" s="747"/>
    </row>
    <row r="151" spans="1:22" s="391" customFormat="1">
      <c r="A151" s="538">
        <v>-6</v>
      </c>
      <c r="B151" s="539" t="s">
        <v>63</v>
      </c>
      <c r="C151" s="456"/>
      <c r="D151" s="456"/>
      <c r="E151" s="456"/>
      <c r="F151" s="456"/>
      <c r="G151" s="456"/>
    </row>
    <row r="152" spans="1:22" s="391" customFormat="1">
      <c r="A152" s="538">
        <v>-7</v>
      </c>
      <c r="B152" s="456" t="s">
        <v>248</v>
      </c>
      <c r="C152" s="456"/>
      <c r="D152" s="456"/>
      <c r="E152" s="456"/>
      <c r="F152" s="456"/>
      <c r="G152" s="456"/>
    </row>
    <row r="153" spans="1:22" s="391" customFormat="1">
      <c r="A153" s="538">
        <v>-8</v>
      </c>
      <c r="B153" s="456" t="s">
        <v>64</v>
      </c>
    </row>
    <row r="154" spans="1:22" s="391" customFormat="1" ht="33" customHeight="1">
      <c r="A154" s="538">
        <v>-9</v>
      </c>
      <c r="B154" s="747" t="s">
        <v>65</v>
      </c>
      <c r="C154" s="747"/>
      <c r="D154" s="747"/>
      <c r="E154" s="747"/>
      <c r="F154" s="747"/>
      <c r="G154" s="747"/>
      <c r="H154" s="747"/>
      <c r="I154" s="747"/>
      <c r="J154" s="453"/>
      <c r="K154" s="453"/>
    </row>
    <row r="155" spans="1:22" s="391" customFormat="1">
      <c r="A155" s="538">
        <v>-10</v>
      </c>
      <c r="B155" s="539" t="s">
        <v>66</v>
      </c>
    </row>
    <row r="156" spans="1:22" s="391" customFormat="1" ht="32.25" customHeight="1">
      <c r="A156" s="538">
        <v>-11</v>
      </c>
      <c r="B156" s="747" t="s">
        <v>67</v>
      </c>
      <c r="C156" s="747"/>
      <c r="D156" s="747"/>
      <c r="E156" s="747"/>
      <c r="F156" s="747"/>
      <c r="G156" s="747"/>
      <c r="H156" s="747"/>
      <c r="I156" s="747"/>
    </row>
    <row r="157" spans="1:22" s="391" customFormat="1">
      <c r="A157" s="538">
        <v>-12</v>
      </c>
      <c r="B157" s="539" t="s">
        <v>68</v>
      </c>
    </row>
    <row r="158" spans="1:22" s="391" customFormat="1">
      <c r="A158" s="538">
        <v>-13</v>
      </c>
      <c r="B158" s="456" t="s">
        <v>69</v>
      </c>
    </row>
    <row r="159" spans="1:22" s="391" customFormat="1">
      <c r="A159" s="538">
        <v>-14</v>
      </c>
      <c r="B159" s="456" t="s">
        <v>70</v>
      </c>
    </row>
    <row r="160" spans="1:22" s="391" customFormat="1">
      <c r="A160" s="538"/>
      <c r="B160" s="449"/>
    </row>
    <row r="161" spans="1:14" s="391" customFormat="1">
      <c r="A161" s="538">
        <v>-15</v>
      </c>
      <c r="B161" s="456" t="s">
        <v>216</v>
      </c>
    </row>
    <row r="162" spans="1:14" s="391" customFormat="1">
      <c r="A162" s="538">
        <v>-16</v>
      </c>
      <c r="B162" s="539" t="s">
        <v>71</v>
      </c>
    </row>
    <row r="163" spans="1:14" s="391" customFormat="1">
      <c r="A163" s="538">
        <v>-17</v>
      </c>
      <c r="B163" s="539" t="s">
        <v>72</v>
      </c>
    </row>
    <row r="164" spans="1:14" s="391" customFormat="1">
      <c r="A164" s="538">
        <v>-18</v>
      </c>
      <c r="B164" s="539" t="s">
        <v>73</v>
      </c>
    </row>
    <row r="165" spans="1:14" s="391" customFormat="1">
      <c r="A165" s="538">
        <v>-19</v>
      </c>
      <c r="B165" s="391" t="s">
        <v>74</v>
      </c>
    </row>
    <row r="166" spans="1:14" s="391" customFormat="1">
      <c r="B166" s="449"/>
    </row>
    <row r="167" spans="1:14" s="391" customFormat="1">
      <c r="A167" s="538">
        <v>-20</v>
      </c>
      <c r="B167" s="391" t="s">
        <v>74</v>
      </c>
    </row>
    <row r="168" spans="1:14" s="391" customFormat="1">
      <c r="B168" s="449"/>
    </row>
    <row r="169" spans="1:14" s="391" customFormat="1">
      <c r="A169" s="538">
        <v>-21</v>
      </c>
      <c r="B169" s="391" t="s">
        <v>74</v>
      </c>
    </row>
    <row r="170" spans="1:14" s="391" customFormat="1">
      <c r="A170" s="538"/>
      <c r="B170" s="449"/>
    </row>
    <row r="171" spans="1:14">
      <c r="A171" s="538">
        <v>-22</v>
      </c>
      <c r="B171" s="747" t="s">
        <v>75</v>
      </c>
      <c r="C171" s="747"/>
      <c r="D171" s="747"/>
      <c r="E171" s="747"/>
      <c r="F171" s="747"/>
      <c r="G171" s="747"/>
      <c r="I171" s="9"/>
      <c r="J171" s="9"/>
      <c r="K171" s="9"/>
      <c r="L171" s="9"/>
      <c r="M171" s="9"/>
      <c r="N171" s="9"/>
    </row>
    <row r="172" spans="1:14" ht="30" customHeight="1">
      <c r="A172" s="538">
        <v>-23</v>
      </c>
      <c r="B172" s="747" t="s">
        <v>76</v>
      </c>
      <c r="C172" s="747"/>
      <c r="D172" s="747"/>
      <c r="E172" s="747"/>
      <c r="F172" s="747"/>
      <c r="G172" s="747"/>
      <c r="I172" s="9"/>
      <c r="J172" s="9"/>
      <c r="K172" s="9"/>
      <c r="L172" s="9"/>
      <c r="M172" s="9"/>
      <c r="N172" s="9"/>
    </row>
    <row r="173" spans="1:14">
      <c r="A173" s="538"/>
      <c r="B173" s="449"/>
      <c r="I173" s="9"/>
      <c r="J173" s="9"/>
      <c r="K173" s="9"/>
      <c r="L173" s="9"/>
      <c r="M173" s="9"/>
      <c r="N173" s="9"/>
    </row>
    <row r="174" spans="1:14">
      <c r="A174" s="538">
        <v>-24</v>
      </c>
      <c r="B174" s="747" t="s">
        <v>77</v>
      </c>
      <c r="C174" s="747"/>
      <c r="D174" s="747"/>
      <c r="E174" s="747"/>
      <c r="F174" s="747"/>
      <c r="G174" s="747"/>
      <c r="I174" s="9"/>
      <c r="J174" s="9"/>
      <c r="K174" s="9"/>
      <c r="L174" s="9"/>
      <c r="M174" s="9"/>
      <c r="N174" s="9"/>
    </row>
    <row r="175" spans="1:14">
      <c r="A175" s="538">
        <v>-25</v>
      </c>
      <c r="B175" s="747" t="s">
        <v>78</v>
      </c>
      <c r="C175" s="747"/>
      <c r="D175" s="747"/>
      <c r="E175" s="747"/>
      <c r="F175" s="747"/>
      <c r="G175" s="747"/>
      <c r="I175" s="9"/>
      <c r="J175" s="9"/>
      <c r="K175" s="9"/>
      <c r="L175" s="9"/>
      <c r="M175" s="9"/>
      <c r="N175" s="9"/>
    </row>
    <row r="176" spans="1:14">
      <c r="A176" s="538">
        <v>-26</v>
      </c>
      <c r="B176" s="747" t="s">
        <v>192</v>
      </c>
      <c r="C176" s="747"/>
      <c r="D176" s="747"/>
      <c r="E176" s="747"/>
      <c r="F176" s="747"/>
      <c r="G176" s="747"/>
      <c r="I176" s="9"/>
      <c r="J176" s="9"/>
      <c r="K176" s="9"/>
      <c r="L176" s="9"/>
      <c r="M176" s="9"/>
      <c r="N176" s="9"/>
    </row>
    <row r="177" spans="1:15" ht="45.75" customHeight="1">
      <c r="A177" s="538">
        <v>-27</v>
      </c>
      <c r="B177" s="761" t="s">
        <v>249</v>
      </c>
      <c r="C177" s="761"/>
      <c r="D177" s="761"/>
      <c r="E177" s="761"/>
      <c r="F177" s="761"/>
      <c r="G177" s="761"/>
      <c r="H177" s="761"/>
      <c r="I177" s="761"/>
      <c r="J177" s="9"/>
      <c r="K177" s="9"/>
      <c r="L177" s="9"/>
      <c r="M177" s="9"/>
      <c r="N177" s="9"/>
    </row>
    <row r="178" spans="1:15" ht="32.25" customHeight="1">
      <c r="A178" s="538">
        <v>-28</v>
      </c>
      <c r="B178" s="761" t="s">
        <v>79</v>
      </c>
      <c r="C178" s="761"/>
      <c r="D178" s="761"/>
      <c r="E178" s="761"/>
      <c r="F178" s="761"/>
      <c r="G178" s="761"/>
      <c r="H178" s="761"/>
      <c r="I178" s="761"/>
      <c r="J178" s="9"/>
      <c r="K178" s="9"/>
      <c r="L178" s="9"/>
      <c r="M178" s="9"/>
      <c r="N178" s="9"/>
    </row>
    <row r="179" spans="1:15" ht="33.75" customHeight="1">
      <c r="A179" s="538">
        <v>-29</v>
      </c>
      <c r="B179" s="761" t="s">
        <v>250</v>
      </c>
      <c r="C179" s="761"/>
      <c r="D179" s="761"/>
      <c r="E179" s="761"/>
      <c r="F179" s="761"/>
      <c r="G179" s="761"/>
      <c r="H179" s="761"/>
      <c r="I179" s="761"/>
      <c r="J179" s="9"/>
      <c r="K179" s="9"/>
      <c r="L179" s="9"/>
      <c r="M179" s="9"/>
      <c r="N179" s="9"/>
    </row>
    <row r="180" spans="1:15" ht="30.75" customHeight="1">
      <c r="A180" s="538">
        <v>-30</v>
      </c>
      <c r="B180" s="761" t="s">
        <v>215</v>
      </c>
      <c r="C180" s="761"/>
      <c r="D180" s="761"/>
      <c r="E180" s="761"/>
      <c r="F180" s="761"/>
      <c r="G180" s="761"/>
      <c r="H180" s="540"/>
      <c r="I180" s="540"/>
      <c r="J180" s="9"/>
      <c r="K180" s="9"/>
      <c r="L180" s="9"/>
      <c r="M180" s="9"/>
      <c r="N180" s="9"/>
    </row>
    <row r="181" spans="1:15" s="109" customFormat="1">
      <c r="A181" s="541"/>
      <c r="B181" s="542" t="s">
        <v>80</v>
      </c>
      <c r="G181" s="14" t="str">
        <f>IF('PPNR Projections Worksheet'!F96=0,"N/A",IF(G83/'PPNR Projections Worksheet'!F96&gt;5%,"Yes", "No"))</f>
        <v>N/A</v>
      </c>
      <c r="H181" s="14" t="str">
        <f>IF('PPNR Projections Worksheet'!G96=0,"N/A",IF(H83/'PPNR Projections Worksheet'!G96&gt;5%,"Yes", "No"))</f>
        <v>N/A</v>
      </c>
      <c r="I181" s="14" t="str">
        <f>IF('PPNR Projections Worksheet'!H96=0,"N/A",IF(I83/'PPNR Projections Worksheet'!H96&gt;5%,"Yes", "No"))</f>
        <v>N/A</v>
      </c>
      <c r="J181" s="14" t="str">
        <f>IF('PPNR Projections Worksheet'!I96=0,"N/A",IF(J83/'PPNR Projections Worksheet'!I96&gt;5%,"Yes", "No"))</f>
        <v>N/A</v>
      </c>
      <c r="K181" s="14" t="str">
        <f>IF('PPNR Projections Worksheet'!J96=0,"N/A",IF(K83/'PPNR Projections Worksheet'!J96&gt;5%,"Yes", "No"))</f>
        <v>N/A</v>
      </c>
      <c r="L181" s="14" t="str">
        <f>IF('PPNR Projections Worksheet'!K96=0,"N/A",IF(L83/'PPNR Projections Worksheet'!K96&gt;5%,"Yes", "No"))</f>
        <v>N/A</v>
      </c>
      <c r="M181" s="14" t="str">
        <f>IF('PPNR Projections Worksheet'!L96=0,"N/A",IF(M83/'PPNR Projections Worksheet'!L96&gt;5%,"Yes", "No"))</f>
        <v>N/A</v>
      </c>
      <c r="N181" s="14" t="str">
        <f>IF('PPNR Projections Worksheet'!M96=0,"N/A",IF(N83/'PPNR Projections Worksheet'!M96&gt;5%,"Yes", "No"))</f>
        <v>N/A</v>
      </c>
      <c r="O181" s="14" t="str">
        <f>IF('PPNR Projections Worksheet'!N96=0,"N/A",IF(O83/'PPNR Projections Worksheet'!N96&gt;5%,"Yes", "No"))</f>
        <v>N/A</v>
      </c>
    </row>
  </sheetData>
  <protectedRanges>
    <protectedRange sqref="G127:O134 G137:I140 Q127:S134 Q110:S124 G110:O124 G83:O87 G99:O102 G105:O107 G89:O97" name="other"/>
    <protectedRange sqref="G83:O83" name="international"/>
    <protectedRange sqref="G45:O45 G52:O52 G79:O79 G77:O77 G19:O20 G24:O26 G22:O22 G28:O31 G33:O35 G37:O39 G41:O43 G54:O54 G56:O56 G10:O12 G64:O67 G70:O74 G84:O87 G47:O50 G14:O17 G58:O59" name="Metrics data ranges"/>
    <protectedRange sqref="Q14:S14 Q54:S54 Q52:S52 Q56:S56 Q58:S58 Q127:S134 Q110:S124" name="Metrics data sums"/>
    <protectedRange sqref="G82:O82 G99:O102 G105:O106 G89:O97" name="Y9C"/>
    <protectedRange sqref="G142:G143" name="other_1"/>
  </protectedRanges>
  <mergeCells count="19">
    <mergeCell ref="B180:G180"/>
    <mergeCell ref="B150:I150"/>
    <mergeCell ref="B154:I154"/>
    <mergeCell ref="B156:I156"/>
    <mergeCell ref="B171:G171"/>
    <mergeCell ref="B172:G172"/>
    <mergeCell ref="B174:G174"/>
    <mergeCell ref="B175:G175"/>
    <mergeCell ref="B176:G176"/>
    <mergeCell ref="B177:I177"/>
    <mergeCell ref="B178:I178"/>
    <mergeCell ref="B179:I179"/>
    <mergeCell ref="B149:I149"/>
    <mergeCell ref="B1:Q1"/>
    <mergeCell ref="G3:O3"/>
    <mergeCell ref="G4:O4"/>
    <mergeCell ref="Q4:R4"/>
    <mergeCell ref="B146:I146"/>
    <mergeCell ref="B2:S2"/>
  </mergeCells>
  <phoneticPr fontId="0" type="noConversion"/>
  <conditionalFormatting sqref="G181:O181">
    <cfRule type="cellIs" dxfId="0" priority="1" operator="equal">
      <formula>FALSE</formula>
    </cfRule>
  </conditionalFormatting>
  <pageMargins left="0.7" right="0.7" top="0.75" bottom="0.75" header="0.3" footer="0.3"/>
  <pageSetup scale="41" fitToHeight="3" orientation="landscape" r:id="rId1"/>
  <headerFooter>
    <oddFooter>&amp;R&amp;A
&amp;P</oddFooter>
  </headerFooter>
  <rowBreaks count="1" manualBreakCount="1">
    <brk id="97"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5"/>
  <sheetViews>
    <sheetView showGridLines="0" zoomScaleNormal="100" workbookViewId="0">
      <selection activeCell="D3" sqref="B1:D65536"/>
    </sheetView>
  </sheetViews>
  <sheetFormatPr defaultColWidth="9.1796875" defaultRowHeight="14.5"/>
  <cols>
    <col min="1" max="1" width="8.26953125" style="25" customWidth="1"/>
    <col min="2" max="2" width="72" style="9" customWidth="1"/>
    <col min="3" max="3" width="20.453125" style="115" hidden="1" customWidth="1"/>
    <col min="4" max="4" width="39.81640625" style="113" customWidth="1"/>
    <col min="5" max="5" width="12.54296875" style="114" customWidth="1"/>
    <col min="6" max="6" width="14.54296875" style="27" customWidth="1"/>
    <col min="7" max="7" width="12.7265625" style="27" customWidth="1"/>
    <col min="8" max="9" width="11.26953125" style="27" customWidth="1"/>
    <col min="10" max="10" width="12" style="27" customWidth="1"/>
    <col min="11" max="11" width="12.26953125" style="27" customWidth="1"/>
    <col min="12" max="12" width="11.54296875" style="27" customWidth="1"/>
    <col min="13" max="13" width="13.81640625" style="27" customWidth="1"/>
    <col min="14" max="14" width="11.54296875" style="27" customWidth="1"/>
    <col min="15" max="15" width="2.453125" style="27" customWidth="1"/>
    <col min="16" max="18" width="13.81640625" style="27" customWidth="1"/>
    <col min="19" max="16384" width="9.1796875" style="11"/>
  </cols>
  <sheetData>
    <row r="1" spans="1:18" ht="15.5">
      <c r="A1" s="670" t="str">
        <f>'Summary Submission Cover Sheet'!$D$17&amp;" Income Statement Worksheet: "&amp;'Summary Submission Cover Sheet'!$D$14&amp;" in "&amp;'Summary Submission Cover Sheet'!B25</f>
        <v>Bank Income Statement Worksheet: XYZ in Baseline</v>
      </c>
      <c r="B1" s="670"/>
      <c r="C1" s="670"/>
      <c r="D1" s="670"/>
      <c r="E1" s="670"/>
      <c r="F1" s="670"/>
      <c r="G1" s="670"/>
      <c r="H1" s="670"/>
      <c r="I1" s="670"/>
      <c r="J1" s="670"/>
      <c r="K1" s="670"/>
      <c r="L1" s="670"/>
      <c r="M1" s="670"/>
      <c r="N1" s="670"/>
      <c r="O1" s="670"/>
      <c r="P1" s="670"/>
      <c r="Q1" s="670"/>
      <c r="R1" s="670"/>
    </row>
    <row r="2" spans="1:18">
      <c r="A2" s="671" t="str">
        <f>IF('Summary Submission Cover Sheet'!D21="","",'Summary Submission Cover Sheet'!D21)</f>
        <v/>
      </c>
      <c r="B2" s="671"/>
      <c r="C2" s="671"/>
      <c r="D2" s="671"/>
      <c r="E2" s="671"/>
      <c r="F2" s="671"/>
      <c r="G2" s="671"/>
      <c r="H2" s="671"/>
      <c r="I2" s="671"/>
      <c r="J2" s="671"/>
      <c r="K2" s="671"/>
      <c r="L2" s="671"/>
      <c r="M2" s="671"/>
      <c r="N2" s="671"/>
      <c r="O2" s="671"/>
      <c r="P2" s="671"/>
      <c r="Q2" s="671"/>
      <c r="R2" s="671"/>
    </row>
    <row r="3" spans="1:18" ht="29">
      <c r="A3" s="14"/>
      <c r="B3" s="12"/>
      <c r="C3" s="15"/>
      <c r="D3" s="16"/>
      <c r="E3" s="17" t="s">
        <v>259</v>
      </c>
      <c r="F3" s="672" t="s">
        <v>260</v>
      </c>
      <c r="G3" s="672"/>
      <c r="H3" s="672"/>
      <c r="I3" s="672"/>
      <c r="J3" s="672"/>
      <c r="K3" s="672"/>
      <c r="L3" s="672"/>
      <c r="M3" s="672"/>
      <c r="N3" s="672"/>
      <c r="O3" s="18"/>
      <c r="P3" s="673" t="s">
        <v>261</v>
      </c>
      <c r="Q3" s="673"/>
      <c r="R3" s="673"/>
    </row>
    <row r="4" spans="1:18" ht="15" thickBot="1">
      <c r="A4" s="19" t="s">
        <v>262</v>
      </c>
      <c r="B4" s="20"/>
      <c r="C4" s="21"/>
      <c r="D4" s="22" t="s">
        <v>263</v>
      </c>
      <c r="E4" s="23" t="s">
        <v>264</v>
      </c>
      <c r="F4" s="24" t="s">
        <v>265</v>
      </c>
      <c r="G4" s="24" t="s">
        <v>266</v>
      </c>
      <c r="H4" s="24" t="s">
        <v>267</v>
      </c>
      <c r="I4" s="24" t="s">
        <v>268</v>
      </c>
      <c r="J4" s="24" t="s">
        <v>269</v>
      </c>
      <c r="K4" s="24" t="s">
        <v>270</v>
      </c>
      <c r="L4" s="24" t="s">
        <v>271</v>
      </c>
      <c r="M4" s="24" t="s">
        <v>272</v>
      </c>
      <c r="N4" s="24" t="s">
        <v>273</v>
      </c>
      <c r="O4" s="24"/>
      <c r="P4" s="24">
        <v>2013</v>
      </c>
      <c r="Q4" s="24">
        <v>2014</v>
      </c>
      <c r="R4" s="24" t="s">
        <v>274</v>
      </c>
    </row>
    <row r="5" spans="1:18" ht="15" thickTop="1">
      <c r="B5" s="12"/>
      <c r="C5" s="15"/>
      <c r="D5" s="16"/>
      <c r="E5" s="17"/>
      <c r="F5" s="26"/>
      <c r="G5" s="26"/>
      <c r="H5" s="26"/>
      <c r="I5" s="26"/>
      <c r="J5" s="26"/>
      <c r="K5" s="26"/>
      <c r="L5" s="26"/>
      <c r="M5" s="26"/>
      <c r="N5" s="26"/>
    </row>
    <row r="6" spans="1:18">
      <c r="B6" s="28" t="s">
        <v>275</v>
      </c>
      <c r="C6" s="28"/>
      <c r="D6" s="29"/>
      <c r="E6" s="17"/>
      <c r="F6" s="26"/>
      <c r="G6" s="26"/>
      <c r="H6" s="26"/>
      <c r="I6" s="26"/>
      <c r="J6" s="26"/>
      <c r="K6" s="26"/>
      <c r="L6" s="26"/>
      <c r="M6" s="26"/>
      <c r="N6" s="26"/>
    </row>
    <row r="7" spans="1:18">
      <c r="A7" s="25">
        <v>1</v>
      </c>
      <c r="B7" s="30" t="s">
        <v>276</v>
      </c>
      <c r="C7" s="30" t="s">
        <v>277</v>
      </c>
      <c r="D7" s="29" t="str">
        <f>"Sum of items "&amp;A8&amp;", "&amp;A11&amp;", "&amp;A14&amp;", and "&amp;A20</f>
        <v>Sum of items 2, 5, 8, and 14</v>
      </c>
      <c r="E7" s="31">
        <f>SUM(E8,E11,E14,E20)</f>
        <v>0</v>
      </c>
      <c r="F7" s="31">
        <f>SUM(F8,F11,F14,F20)</f>
        <v>0</v>
      </c>
      <c r="G7" s="31">
        <f t="shared" ref="G7:N7" si="0">SUM(G8,G11,G14,G20)</f>
        <v>0</v>
      </c>
      <c r="H7" s="31">
        <f t="shared" si="0"/>
        <v>0</v>
      </c>
      <c r="I7" s="31">
        <f t="shared" si="0"/>
        <v>0</v>
      </c>
      <c r="J7" s="31">
        <f t="shared" si="0"/>
        <v>0</v>
      </c>
      <c r="K7" s="31">
        <f t="shared" si="0"/>
        <v>0</v>
      </c>
      <c r="L7" s="31">
        <f t="shared" si="0"/>
        <v>0</v>
      </c>
      <c r="M7" s="31">
        <f t="shared" si="0"/>
        <v>0</v>
      </c>
      <c r="N7" s="31">
        <f t="shared" si="0"/>
        <v>0</v>
      </c>
      <c r="P7" s="31">
        <f>SUM(G7:J7)</f>
        <v>0</v>
      </c>
      <c r="Q7" s="31">
        <f>SUM(K7:N7)</f>
        <v>0</v>
      </c>
      <c r="R7" s="31">
        <f t="shared" ref="R7:R49" si="1">SUM(F7,G7:J7,K7:N7)</f>
        <v>0</v>
      </c>
    </row>
    <row r="8" spans="1:18">
      <c r="A8" s="25">
        <f>A7+1</f>
        <v>2</v>
      </c>
      <c r="B8" s="32" t="s">
        <v>278</v>
      </c>
      <c r="C8" s="33" t="s">
        <v>279</v>
      </c>
      <c r="D8" s="29" t="str">
        <f>"Sum of items "&amp;A9&amp;" and "&amp;A10</f>
        <v>Sum of items 3 and 4</v>
      </c>
      <c r="E8" s="31">
        <f>SUM(E9:E10)</f>
        <v>0</v>
      </c>
      <c r="F8" s="31">
        <f>SUM(F9:F10)</f>
        <v>0</v>
      </c>
      <c r="G8" s="31">
        <f t="shared" ref="G8:N8" si="2">SUM(G9:G10)</f>
        <v>0</v>
      </c>
      <c r="H8" s="31">
        <f t="shared" si="2"/>
        <v>0</v>
      </c>
      <c r="I8" s="31">
        <f t="shared" si="2"/>
        <v>0</v>
      </c>
      <c r="J8" s="31">
        <f t="shared" si="2"/>
        <v>0</v>
      </c>
      <c r="K8" s="31">
        <f t="shared" si="2"/>
        <v>0</v>
      </c>
      <c r="L8" s="31">
        <f t="shared" si="2"/>
        <v>0</v>
      </c>
      <c r="M8" s="31">
        <f t="shared" si="2"/>
        <v>0</v>
      </c>
      <c r="N8" s="31">
        <f t="shared" si="2"/>
        <v>0</v>
      </c>
      <c r="P8" s="31">
        <f t="shared" ref="P8:P49" si="3">SUM(G8:J8)</f>
        <v>0</v>
      </c>
      <c r="Q8" s="31">
        <f t="shared" ref="Q8:Q49" si="4">SUM(K8:N8)</f>
        <v>0</v>
      </c>
      <c r="R8" s="31">
        <f t="shared" si="1"/>
        <v>0</v>
      </c>
    </row>
    <row r="9" spans="1:18">
      <c r="A9" s="25">
        <f t="shared" ref="A9:A49" si="5">A8+1</f>
        <v>3</v>
      </c>
      <c r="B9" s="34" t="s">
        <v>278</v>
      </c>
      <c r="C9" s="33"/>
      <c r="D9" s="35"/>
      <c r="E9" s="36"/>
      <c r="F9" s="31">
        <f>'Retail Bal. &amp; Loss Projections'!D11</f>
        <v>0</v>
      </c>
      <c r="G9" s="31">
        <f>'Retail Bal. &amp; Loss Projections'!E11</f>
        <v>0</v>
      </c>
      <c r="H9" s="31">
        <f>'Retail Bal. &amp; Loss Projections'!F11</f>
        <v>0</v>
      </c>
      <c r="I9" s="31">
        <f>'Retail Bal. &amp; Loss Projections'!G11</f>
        <v>0</v>
      </c>
      <c r="J9" s="31">
        <f>'Retail Bal. &amp; Loss Projections'!H11</f>
        <v>0</v>
      </c>
      <c r="K9" s="31">
        <f>'Retail Bal. &amp; Loss Projections'!I11</f>
        <v>0</v>
      </c>
      <c r="L9" s="31">
        <f>'Retail Bal. &amp; Loss Projections'!J11</f>
        <v>0</v>
      </c>
      <c r="M9" s="31">
        <f>'Retail Bal. &amp; Loss Projections'!K11</f>
        <v>0</v>
      </c>
      <c r="N9" s="31">
        <f>'Retail Bal. &amp; Loss Projections'!L11</f>
        <v>0</v>
      </c>
      <c r="P9" s="31">
        <f t="shared" si="3"/>
        <v>0</v>
      </c>
      <c r="Q9" s="31">
        <f t="shared" si="4"/>
        <v>0</v>
      </c>
      <c r="R9" s="31">
        <f t="shared" si="1"/>
        <v>0</v>
      </c>
    </row>
    <row r="10" spans="1:18">
      <c r="A10" s="25">
        <f t="shared" si="5"/>
        <v>4</v>
      </c>
      <c r="B10" s="34" t="s">
        <v>280</v>
      </c>
      <c r="C10" s="33"/>
      <c r="D10" s="35"/>
      <c r="E10" s="36"/>
      <c r="F10" s="31">
        <f>'Retail Bal. &amp; Loss Projections'!D20</f>
        <v>0</v>
      </c>
      <c r="G10" s="31">
        <f>'Retail Bal. &amp; Loss Projections'!E20</f>
        <v>0</v>
      </c>
      <c r="H10" s="31">
        <f>'Retail Bal. &amp; Loss Projections'!F20</f>
        <v>0</v>
      </c>
      <c r="I10" s="31">
        <f>'Retail Bal. &amp; Loss Projections'!G20</f>
        <v>0</v>
      </c>
      <c r="J10" s="31">
        <f>'Retail Bal. &amp; Loss Projections'!H20</f>
        <v>0</v>
      </c>
      <c r="K10" s="31">
        <f>'Retail Bal. &amp; Loss Projections'!I20</f>
        <v>0</v>
      </c>
      <c r="L10" s="31">
        <f>'Retail Bal. &amp; Loss Projections'!J20</f>
        <v>0</v>
      </c>
      <c r="M10" s="31">
        <f>'Retail Bal. &amp; Loss Projections'!K20</f>
        <v>0</v>
      </c>
      <c r="N10" s="31">
        <f>'Retail Bal. &amp; Loss Projections'!L20</f>
        <v>0</v>
      </c>
      <c r="P10" s="31">
        <f t="shared" si="3"/>
        <v>0</v>
      </c>
      <c r="Q10" s="31">
        <f t="shared" si="4"/>
        <v>0</v>
      </c>
      <c r="R10" s="31">
        <f t="shared" si="1"/>
        <v>0</v>
      </c>
    </row>
    <row r="11" spans="1:18">
      <c r="A11" s="25">
        <f t="shared" si="5"/>
        <v>5</v>
      </c>
      <c r="B11" s="32" t="s">
        <v>281</v>
      </c>
      <c r="C11" s="33"/>
      <c r="D11" s="35" t="str">
        <f>"Sum of items "&amp;A12&amp;" and "&amp;A13</f>
        <v>Sum of items 6 and 7</v>
      </c>
      <c r="E11" s="31">
        <f>SUM(E12:E13)</f>
        <v>0</v>
      </c>
      <c r="F11" s="31">
        <f>SUM(F12:F13)</f>
        <v>0</v>
      </c>
      <c r="G11" s="31">
        <f t="shared" ref="G11:N11" si="6">SUM(G12:G13)</f>
        <v>0</v>
      </c>
      <c r="H11" s="31">
        <f t="shared" si="6"/>
        <v>0</v>
      </c>
      <c r="I11" s="31">
        <f t="shared" si="6"/>
        <v>0</v>
      </c>
      <c r="J11" s="31">
        <f t="shared" si="6"/>
        <v>0</v>
      </c>
      <c r="K11" s="31">
        <f t="shared" si="6"/>
        <v>0</v>
      </c>
      <c r="L11" s="31">
        <f t="shared" si="6"/>
        <v>0</v>
      </c>
      <c r="M11" s="31">
        <f t="shared" si="6"/>
        <v>0</v>
      </c>
      <c r="N11" s="31">
        <f t="shared" si="6"/>
        <v>0</v>
      </c>
      <c r="P11" s="31">
        <f t="shared" si="3"/>
        <v>0</v>
      </c>
      <c r="Q11" s="31">
        <f t="shared" si="4"/>
        <v>0</v>
      </c>
      <c r="R11" s="31">
        <f t="shared" si="1"/>
        <v>0</v>
      </c>
    </row>
    <row r="12" spans="1:18">
      <c r="A12" s="25">
        <f t="shared" si="5"/>
        <v>6</v>
      </c>
      <c r="B12" s="37" t="s">
        <v>282</v>
      </c>
      <c r="C12" s="38" t="s">
        <v>283</v>
      </c>
      <c r="D12" s="39"/>
      <c r="E12" s="36"/>
      <c r="F12" s="31">
        <f>'Retail Bal. &amp; Loss Projections'!D29</f>
        <v>0</v>
      </c>
      <c r="G12" s="31">
        <f>'Retail Bal. &amp; Loss Projections'!E29</f>
        <v>0</v>
      </c>
      <c r="H12" s="31">
        <f>'Retail Bal. &amp; Loss Projections'!F29</f>
        <v>0</v>
      </c>
      <c r="I12" s="31">
        <f>'Retail Bal. &amp; Loss Projections'!G29</f>
        <v>0</v>
      </c>
      <c r="J12" s="31">
        <f>'Retail Bal. &amp; Loss Projections'!H29</f>
        <v>0</v>
      </c>
      <c r="K12" s="31">
        <f>'Retail Bal. &amp; Loss Projections'!I29</f>
        <v>0</v>
      </c>
      <c r="L12" s="31">
        <f>'Retail Bal. &amp; Loss Projections'!J29</f>
        <v>0</v>
      </c>
      <c r="M12" s="31">
        <f>'Retail Bal. &amp; Loss Projections'!K29</f>
        <v>0</v>
      </c>
      <c r="N12" s="31">
        <f>'Retail Bal. &amp; Loss Projections'!L29</f>
        <v>0</v>
      </c>
      <c r="P12" s="31">
        <f t="shared" si="3"/>
        <v>0</v>
      </c>
      <c r="Q12" s="31">
        <f t="shared" si="4"/>
        <v>0</v>
      </c>
      <c r="R12" s="31">
        <f t="shared" si="1"/>
        <v>0</v>
      </c>
    </row>
    <row r="13" spans="1:18">
      <c r="A13" s="25">
        <f t="shared" si="5"/>
        <v>7</v>
      </c>
      <c r="B13" s="37" t="s">
        <v>284</v>
      </c>
      <c r="C13" s="38" t="s">
        <v>285</v>
      </c>
      <c r="D13" s="39"/>
      <c r="E13" s="36"/>
      <c r="F13" s="31">
        <f>'Retail Bal. &amp; Loss Projections'!D37</f>
        <v>0</v>
      </c>
      <c r="G13" s="31">
        <f>'Retail Bal. &amp; Loss Projections'!E37</f>
        <v>0</v>
      </c>
      <c r="H13" s="31">
        <f>'Retail Bal. &amp; Loss Projections'!F37</f>
        <v>0</v>
      </c>
      <c r="I13" s="31">
        <f>'Retail Bal. &amp; Loss Projections'!G37</f>
        <v>0</v>
      </c>
      <c r="J13" s="31">
        <f>'Retail Bal. &amp; Loss Projections'!H37</f>
        <v>0</v>
      </c>
      <c r="K13" s="31">
        <f>'Retail Bal. &amp; Loss Projections'!I37</f>
        <v>0</v>
      </c>
      <c r="L13" s="31">
        <f>'Retail Bal. &amp; Loss Projections'!J37</f>
        <v>0</v>
      </c>
      <c r="M13" s="31">
        <f>'Retail Bal. &amp; Loss Projections'!K37</f>
        <v>0</v>
      </c>
      <c r="N13" s="31">
        <f>'Retail Bal. &amp; Loss Projections'!L37</f>
        <v>0</v>
      </c>
      <c r="P13" s="31">
        <f t="shared" si="3"/>
        <v>0</v>
      </c>
      <c r="Q13" s="31">
        <f t="shared" si="4"/>
        <v>0</v>
      </c>
      <c r="R13" s="31">
        <f t="shared" si="1"/>
        <v>0</v>
      </c>
    </row>
    <row r="14" spans="1:18">
      <c r="A14" s="25">
        <f t="shared" si="5"/>
        <v>8</v>
      </c>
      <c r="B14" s="32" t="s">
        <v>286</v>
      </c>
      <c r="C14" s="33"/>
      <c r="D14" s="35" t="str">
        <f>"Sum of items "&amp;A15&amp;", "&amp;A16&amp;", and "&amp;A17</f>
        <v>Sum of items 9, 10, and 11</v>
      </c>
      <c r="E14" s="31">
        <f>SUM(E15:E17)</f>
        <v>0</v>
      </c>
      <c r="F14" s="31">
        <f>SUM(F15:F17)</f>
        <v>0</v>
      </c>
      <c r="G14" s="31">
        <f t="shared" ref="G14:N14" si="7">SUM(G15:G17)</f>
        <v>0</v>
      </c>
      <c r="H14" s="31">
        <f t="shared" si="7"/>
        <v>0</v>
      </c>
      <c r="I14" s="31">
        <f t="shared" si="7"/>
        <v>0</v>
      </c>
      <c r="J14" s="31">
        <f t="shared" si="7"/>
        <v>0</v>
      </c>
      <c r="K14" s="31">
        <f t="shared" si="7"/>
        <v>0</v>
      </c>
      <c r="L14" s="31">
        <f t="shared" si="7"/>
        <v>0</v>
      </c>
      <c r="M14" s="31">
        <f t="shared" si="7"/>
        <v>0</v>
      </c>
      <c r="N14" s="31">
        <f t="shared" si="7"/>
        <v>0</v>
      </c>
      <c r="P14" s="31">
        <f t="shared" si="3"/>
        <v>0</v>
      </c>
      <c r="Q14" s="31">
        <f t="shared" si="4"/>
        <v>0</v>
      </c>
      <c r="R14" s="31">
        <f t="shared" si="1"/>
        <v>0</v>
      </c>
    </row>
    <row r="15" spans="1:18">
      <c r="A15" s="25">
        <f t="shared" si="5"/>
        <v>9</v>
      </c>
      <c r="B15" s="37" t="s">
        <v>287</v>
      </c>
      <c r="C15" s="38" t="s">
        <v>288</v>
      </c>
      <c r="D15" s="39"/>
      <c r="E15" s="36"/>
      <c r="F15" s="36"/>
      <c r="G15" s="36"/>
      <c r="H15" s="36"/>
      <c r="I15" s="36"/>
      <c r="J15" s="36"/>
      <c r="K15" s="36"/>
      <c r="L15" s="36"/>
      <c r="M15" s="36"/>
      <c r="N15" s="36"/>
      <c r="P15" s="31">
        <f t="shared" si="3"/>
        <v>0</v>
      </c>
      <c r="Q15" s="31">
        <f t="shared" si="4"/>
        <v>0</v>
      </c>
      <c r="R15" s="31">
        <f t="shared" si="1"/>
        <v>0</v>
      </c>
    </row>
    <row r="16" spans="1:18">
      <c r="A16" s="25">
        <f t="shared" si="5"/>
        <v>10</v>
      </c>
      <c r="B16" s="37" t="s">
        <v>289</v>
      </c>
      <c r="C16" s="38" t="s">
        <v>290</v>
      </c>
      <c r="D16" s="39"/>
      <c r="E16" s="36"/>
      <c r="F16" s="36"/>
      <c r="G16" s="36"/>
      <c r="H16" s="36"/>
      <c r="I16" s="36"/>
      <c r="J16" s="36"/>
      <c r="K16" s="36"/>
      <c r="L16" s="36"/>
      <c r="M16" s="36"/>
      <c r="N16" s="36"/>
      <c r="P16" s="31">
        <f t="shared" si="3"/>
        <v>0</v>
      </c>
      <c r="Q16" s="31">
        <f t="shared" si="4"/>
        <v>0</v>
      </c>
      <c r="R16" s="31">
        <f t="shared" si="1"/>
        <v>0</v>
      </c>
    </row>
    <row r="17" spans="1:18">
      <c r="A17" s="25">
        <f t="shared" si="5"/>
        <v>11</v>
      </c>
      <c r="B17" s="37" t="s">
        <v>291</v>
      </c>
      <c r="C17" s="38" t="s">
        <v>292</v>
      </c>
      <c r="D17" s="35" t="str">
        <f>"Sum of items "&amp;A18&amp;" and "&amp;A19</f>
        <v>Sum of items 12 and 13</v>
      </c>
      <c r="E17" s="31">
        <f>SUM(E18:E19)</f>
        <v>0</v>
      </c>
      <c r="F17" s="31">
        <f>SUM(F18:F19)</f>
        <v>0</v>
      </c>
      <c r="G17" s="31">
        <f t="shared" ref="G17:N17" si="8">SUM(G18:G19)</f>
        <v>0</v>
      </c>
      <c r="H17" s="31">
        <f t="shared" si="8"/>
        <v>0</v>
      </c>
      <c r="I17" s="31">
        <f t="shared" si="8"/>
        <v>0</v>
      </c>
      <c r="J17" s="31">
        <f t="shared" si="8"/>
        <v>0</v>
      </c>
      <c r="K17" s="31">
        <f t="shared" si="8"/>
        <v>0</v>
      </c>
      <c r="L17" s="31">
        <f t="shared" si="8"/>
        <v>0</v>
      </c>
      <c r="M17" s="31">
        <f t="shared" si="8"/>
        <v>0</v>
      </c>
      <c r="N17" s="31">
        <f t="shared" si="8"/>
        <v>0</v>
      </c>
      <c r="P17" s="31">
        <f t="shared" si="3"/>
        <v>0</v>
      </c>
      <c r="Q17" s="31">
        <f t="shared" si="4"/>
        <v>0</v>
      </c>
      <c r="R17" s="31">
        <f t="shared" si="1"/>
        <v>0</v>
      </c>
    </row>
    <row r="18" spans="1:18">
      <c r="A18" s="25">
        <f t="shared" si="5"/>
        <v>12</v>
      </c>
      <c r="B18" s="40" t="s">
        <v>293</v>
      </c>
      <c r="C18" s="41" t="s">
        <v>294</v>
      </c>
      <c r="D18" s="39"/>
      <c r="E18" s="36"/>
      <c r="F18" s="36"/>
      <c r="G18" s="36"/>
      <c r="H18" s="36"/>
      <c r="I18" s="36"/>
      <c r="J18" s="36"/>
      <c r="K18" s="36"/>
      <c r="L18" s="36"/>
      <c r="M18" s="36"/>
      <c r="N18" s="36"/>
      <c r="P18" s="31">
        <f t="shared" si="3"/>
        <v>0</v>
      </c>
      <c r="Q18" s="31">
        <f t="shared" si="4"/>
        <v>0</v>
      </c>
      <c r="R18" s="31">
        <f t="shared" si="1"/>
        <v>0</v>
      </c>
    </row>
    <row r="19" spans="1:18">
      <c r="A19" s="25">
        <f t="shared" si="5"/>
        <v>13</v>
      </c>
      <c r="B19" s="40" t="s">
        <v>295</v>
      </c>
      <c r="C19" s="41"/>
      <c r="D19" s="39"/>
      <c r="E19" s="36"/>
      <c r="F19" s="36"/>
      <c r="G19" s="36"/>
      <c r="H19" s="36"/>
      <c r="I19" s="36"/>
      <c r="J19" s="36"/>
      <c r="K19" s="36"/>
      <c r="L19" s="36"/>
      <c r="M19" s="36"/>
      <c r="N19" s="36"/>
      <c r="P19" s="31">
        <f t="shared" si="3"/>
        <v>0</v>
      </c>
      <c r="Q19" s="31">
        <f t="shared" si="4"/>
        <v>0</v>
      </c>
      <c r="R19" s="31">
        <f t="shared" si="1"/>
        <v>0</v>
      </c>
    </row>
    <row r="20" spans="1:18">
      <c r="A20" s="25">
        <f t="shared" si="5"/>
        <v>14</v>
      </c>
      <c r="B20" s="32" t="s">
        <v>296</v>
      </c>
      <c r="C20" s="33" t="s">
        <v>297</v>
      </c>
      <c r="D20" s="39"/>
      <c r="E20" s="36"/>
      <c r="F20" s="36"/>
      <c r="G20" s="36"/>
      <c r="H20" s="36"/>
      <c r="I20" s="36"/>
      <c r="J20" s="36"/>
      <c r="K20" s="36"/>
      <c r="L20" s="36"/>
      <c r="M20" s="36"/>
      <c r="N20" s="36"/>
      <c r="P20" s="31">
        <f t="shared" si="3"/>
        <v>0</v>
      </c>
      <c r="Q20" s="31">
        <f t="shared" si="4"/>
        <v>0</v>
      </c>
      <c r="R20" s="31">
        <f t="shared" si="1"/>
        <v>0</v>
      </c>
    </row>
    <row r="21" spans="1:18">
      <c r="A21" s="25">
        <f t="shared" si="5"/>
        <v>15</v>
      </c>
      <c r="B21" s="30" t="s">
        <v>298</v>
      </c>
      <c r="C21" s="33" t="s">
        <v>299</v>
      </c>
      <c r="D21" s="29" t="str">
        <f>"Sum of items "&amp;A22&amp;", "&amp;A23&amp;", "&amp;A24&amp;", and "&amp;A30</f>
        <v>Sum of items 16, 17, 18, and 24</v>
      </c>
      <c r="E21" s="31">
        <f t="shared" ref="E21:N21" si="9">SUM(E22,E23,E24,E30)</f>
        <v>0</v>
      </c>
      <c r="F21" s="31">
        <f t="shared" si="9"/>
        <v>0</v>
      </c>
      <c r="G21" s="31">
        <f t="shared" si="9"/>
        <v>0</v>
      </c>
      <c r="H21" s="31">
        <f t="shared" si="9"/>
        <v>0</v>
      </c>
      <c r="I21" s="31">
        <f t="shared" si="9"/>
        <v>0</v>
      </c>
      <c r="J21" s="31">
        <f t="shared" si="9"/>
        <v>0</v>
      </c>
      <c r="K21" s="31">
        <f t="shared" si="9"/>
        <v>0</v>
      </c>
      <c r="L21" s="31">
        <f t="shared" si="9"/>
        <v>0</v>
      </c>
      <c r="M21" s="31">
        <f t="shared" si="9"/>
        <v>0</v>
      </c>
      <c r="N21" s="31">
        <f t="shared" si="9"/>
        <v>0</v>
      </c>
      <c r="P21" s="31">
        <f t="shared" si="3"/>
        <v>0</v>
      </c>
      <c r="Q21" s="31">
        <f t="shared" si="4"/>
        <v>0</v>
      </c>
      <c r="R21" s="31">
        <f t="shared" si="1"/>
        <v>0</v>
      </c>
    </row>
    <row r="22" spans="1:18">
      <c r="A22" s="25">
        <f t="shared" si="5"/>
        <v>16</v>
      </c>
      <c r="B22" s="42" t="s">
        <v>278</v>
      </c>
      <c r="C22" s="33"/>
      <c r="D22" s="39"/>
      <c r="E22" s="36"/>
      <c r="F22" s="31">
        <f>'Retail Bal. &amp; Loss Projections'!D46</f>
        <v>0</v>
      </c>
      <c r="G22" s="31">
        <f>'Retail Bal. &amp; Loss Projections'!E46</f>
        <v>0</v>
      </c>
      <c r="H22" s="31">
        <f>'Retail Bal. &amp; Loss Projections'!F46</f>
        <v>0</v>
      </c>
      <c r="I22" s="31">
        <f>'Retail Bal. &amp; Loss Projections'!G46</f>
        <v>0</v>
      </c>
      <c r="J22" s="31">
        <f>'Retail Bal. &amp; Loss Projections'!H46</f>
        <v>0</v>
      </c>
      <c r="K22" s="31">
        <f>'Retail Bal. &amp; Loss Projections'!I46</f>
        <v>0</v>
      </c>
      <c r="L22" s="31">
        <f>'Retail Bal. &amp; Loss Projections'!J46</f>
        <v>0</v>
      </c>
      <c r="M22" s="31">
        <f>'Retail Bal. &amp; Loss Projections'!K46</f>
        <v>0</v>
      </c>
      <c r="N22" s="31">
        <f>'Retail Bal. &amp; Loss Projections'!L46</f>
        <v>0</v>
      </c>
      <c r="P22" s="31">
        <f t="shared" si="3"/>
        <v>0</v>
      </c>
      <c r="Q22" s="31">
        <f t="shared" si="4"/>
        <v>0</v>
      </c>
      <c r="R22" s="31">
        <f t="shared" si="1"/>
        <v>0</v>
      </c>
    </row>
    <row r="23" spans="1:18">
      <c r="A23" s="25">
        <f t="shared" si="5"/>
        <v>17</v>
      </c>
      <c r="B23" s="42" t="s">
        <v>281</v>
      </c>
      <c r="C23" s="33"/>
      <c r="D23" s="39"/>
      <c r="E23" s="36"/>
      <c r="F23" s="31">
        <f>'Retail Bal. &amp; Loss Projections'!D55</f>
        <v>0</v>
      </c>
      <c r="G23" s="31">
        <f>'Retail Bal. &amp; Loss Projections'!E55</f>
        <v>0</v>
      </c>
      <c r="H23" s="31">
        <f>'Retail Bal. &amp; Loss Projections'!F55</f>
        <v>0</v>
      </c>
      <c r="I23" s="31">
        <f>'Retail Bal. &amp; Loss Projections'!G55</f>
        <v>0</v>
      </c>
      <c r="J23" s="31">
        <f>'Retail Bal. &amp; Loss Projections'!H55</f>
        <v>0</v>
      </c>
      <c r="K23" s="31">
        <f>'Retail Bal. &amp; Loss Projections'!I55</f>
        <v>0</v>
      </c>
      <c r="L23" s="31">
        <f>'Retail Bal. &amp; Loss Projections'!J55</f>
        <v>0</v>
      </c>
      <c r="M23" s="31">
        <f>'Retail Bal. &amp; Loss Projections'!K55</f>
        <v>0</v>
      </c>
      <c r="N23" s="31">
        <f>'Retail Bal. &amp; Loss Projections'!L55</f>
        <v>0</v>
      </c>
      <c r="P23" s="31">
        <f t="shared" si="3"/>
        <v>0</v>
      </c>
      <c r="Q23" s="31">
        <f t="shared" si="4"/>
        <v>0</v>
      </c>
      <c r="R23" s="31">
        <f t="shared" si="1"/>
        <v>0</v>
      </c>
    </row>
    <row r="24" spans="1:18">
      <c r="A24" s="25">
        <f t="shared" si="5"/>
        <v>18</v>
      </c>
      <c r="B24" s="32" t="s">
        <v>286</v>
      </c>
      <c r="C24" s="33"/>
      <c r="D24" s="29" t="str">
        <f>"Sum of items "&amp;A25&amp;", "&amp;A26&amp;", and "&amp;A27</f>
        <v>Sum of items 19, 20, and 21</v>
      </c>
      <c r="E24" s="31">
        <f>SUM(E25:E27)</f>
        <v>0</v>
      </c>
      <c r="F24" s="31">
        <f>SUM(F25:F27)</f>
        <v>0</v>
      </c>
      <c r="G24" s="31">
        <f t="shared" ref="G24:N24" si="10">SUM(G25:G27)</f>
        <v>0</v>
      </c>
      <c r="H24" s="31">
        <f t="shared" si="10"/>
        <v>0</v>
      </c>
      <c r="I24" s="31">
        <f t="shared" si="10"/>
        <v>0</v>
      </c>
      <c r="J24" s="31">
        <f t="shared" si="10"/>
        <v>0</v>
      </c>
      <c r="K24" s="31">
        <f t="shared" si="10"/>
        <v>0</v>
      </c>
      <c r="L24" s="31">
        <f t="shared" si="10"/>
        <v>0</v>
      </c>
      <c r="M24" s="31">
        <f t="shared" si="10"/>
        <v>0</v>
      </c>
      <c r="N24" s="31">
        <f t="shared" si="10"/>
        <v>0</v>
      </c>
      <c r="P24" s="31">
        <f t="shared" si="3"/>
        <v>0</v>
      </c>
      <c r="Q24" s="31">
        <f t="shared" si="4"/>
        <v>0</v>
      </c>
      <c r="R24" s="31">
        <f t="shared" si="1"/>
        <v>0</v>
      </c>
    </row>
    <row r="25" spans="1:18">
      <c r="A25" s="25">
        <f t="shared" si="5"/>
        <v>19</v>
      </c>
      <c r="B25" s="34" t="s">
        <v>287</v>
      </c>
      <c r="C25" s="33"/>
      <c r="D25" s="39"/>
      <c r="E25" s="36"/>
      <c r="F25" s="36"/>
      <c r="G25" s="36"/>
      <c r="H25" s="36"/>
      <c r="I25" s="36"/>
      <c r="J25" s="36"/>
      <c r="K25" s="36"/>
      <c r="L25" s="36"/>
      <c r="M25" s="36"/>
      <c r="N25" s="36"/>
      <c r="P25" s="31">
        <f t="shared" si="3"/>
        <v>0</v>
      </c>
      <c r="Q25" s="31">
        <f t="shared" si="4"/>
        <v>0</v>
      </c>
      <c r="R25" s="31">
        <f t="shared" si="1"/>
        <v>0</v>
      </c>
    </row>
    <row r="26" spans="1:18">
      <c r="A26" s="25">
        <f t="shared" si="5"/>
        <v>20</v>
      </c>
      <c r="B26" s="34" t="s">
        <v>289</v>
      </c>
      <c r="C26" s="33"/>
      <c r="D26" s="39"/>
      <c r="E26" s="36"/>
      <c r="F26" s="36"/>
      <c r="G26" s="36"/>
      <c r="H26" s="36"/>
      <c r="I26" s="36"/>
      <c r="J26" s="36"/>
      <c r="K26" s="36"/>
      <c r="L26" s="36"/>
      <c r="M26" s="36"/>
      <c r="N26" s="36"/>
      <c r="P26" s="31">
        <f t="shared" si="3"/>
        <v>0</v>
      </c>
      <c r="Q26" s="31">
        <f t="shared" si="4"/>
        <v>0</v>
      </c>
      <c r="R26" s="31">
        <f t="shared" si="1"/>
        <v>0</v>
      </c>
    </row>
    <row r="27" spans="1:18">
      <c r="A27" s="25">
        <f t="shared" si="5"/>
        <v>21</v>
      </c>
      <c r="B27" s="34" t="s">
        <v>291</v>
      </c>
      <c r="C27" s="33"/>
      <c r="D27" s="35" t="str">
        <f>"Sum of items "&amp;A28&amp;" and "&amp;A29</f>
        <v>Sum of items 22 and 23</v>
      </c>
      <c r="E27" s="31">
        <f>SUM(E28:E29)</f>
        <v>0</v>
      </c>
      <c r="F27" s="31">
        <f>SUM(F28:F29)</f>
        <v>0</v>
      </c>
      <c r="G27" s="31">
        <f t="shared" ref="G27:N27" si="11">SUM(G28:G29)</f>
        <v>0</v>
      </c>
      <c r="H27" s="31">
        <f t="shared" si="11"/>
        <v>0</v>
      </c>
      <c r="I27" s="31">
        <f t="shared" si="11"/>
        <v>0</v>
      </c>
      <c r="J27" s="31">
        <f t="shared" si="11"/>
        <v>0</v>
      </c>
      <c r="K27" s="31">
        <f t="shared" si="11"/>
        <v>0</v>
      </c>
      <c r="L27" s="31">
        <f t="shared" si="11"/>
        <v>0</v>
      </c>
      <c r="M27" s="31">
        <f t="shared" si="11"/>
        <v>0</v>
      </c>
      <c r="N27" s="31">
        <f t="shared" si="11"/>
        <v>0</v>
      </c>
      <c r="P27" s="31">
        <f t="shared" si="3"/>
        <v>0</v>
      </c>
      <c r="Q27" s="31">
        <f t="shared" si="4"/>
        <v>0</v>
      </c>
      <c r="R27" s="31">
        <f t="shared" si="1"/>
        <v>0</v>
      </c>
    </row>
    <row r="28" spans="1:18">
      <c r="A28" s="25">
        <f t="shared" si="5"/>
        <v>22</v>
      </c>
      <c r="B28" s="40" t="s">
        <v>293</v>
      </c>
      <c r="C28" s="33"/>
      <c r="D28" s="39"/>
      <c r="E28" s="36"/>
      <c r="F28" s="36"/>
      <c r="G28" s="36"/>
      <c r="H28" s="36"/>
      <c r="I28" s="36"/>
      <c r="J28" s="36"/>
      <c r="K28" s="36"/>
      <c r="L28" s="36"/>
      <c r="M28" s="36"/>
      <c r="N28" s="36"/>
      <c r="P28" s="31">
        <f t="shared" si="3"/>
        <v>0</v>
      </c>
      <c r="Q28" s="31">
        <f t="shared" si="4"/>
        <v>0</v>
      </c>
      <c r="R28" s="31">
        <f t="shared" si="1"/>
        <v>0</v>
      </c>
    </row>
    <row r="29" spans="1:18">
      <c r="A29" s="25">
        <f t="shared" si="5"/>
        <v>23</v>
      </c>
      <c r="B29" s="40" t="s">
        <v>295</v>
      </c>
      <c r="C29" s="33"/>
      <c r="D29" s="39"/>
      <c r="E29" s="36"/>
      <c r="F29" s="36"/>
      <c r="G29" s="36"/>
      <c r="H29" s="36"/>
      <c r="I29" s="36"/>
      <c r="J29" s="36"/>
      <c r="K29" s="36"/>
      <c r="L29" s="36"/>
      <c r="M29" s="36"/>
      <c r="N29" s="36"/>
      <c r="P29" s="31">
        <f t="shared" si="3"/>
        <v>0</v>
      </c>
      <c r="Q29" s="31">
        <f t="shared" si="4"/>
        <v>0</v>
      </c>
      <c r="R29" s="31">
        <f t="shared" si="1"/>
        <v>0</v>
      </c>
    </row>
    <row r="30" spans="1:18">
      <c r="A30" s="25">
        <f t="shared" si="5"/>
        <v>24</v>
      </c>
      <c r="B30" s="42" t="s">
        <v>296</v>
      </c>
      <c r="C30" s="33"/>
      <c r="D30" s="39"/>
      <c r="E30" s="36"/>
      <c r="F30" s="36"/>
      <c r="G30" s="36"/>
      <c r="H30" s="36"/>
      <c r="I30" s="36"/>
      <c r="J30" s="36"/>
      <c r="K30" s="36"/>
      <c r="L30" s="36"/>
      <c r="M30" s="36"/>
      <c r="N30" s="36"/>
      <c r="P30" s="31">
        <f t="shared" si="3"/>
        <v>0</v>
      </c>
      <c r="Q30" s="31">
        <f t="shared" si="4"/>
        <v>0</v>
      </c>
      <c r="R30" s="31">
        <f t="shared" si="1"/>
        <v>0</v>
      </c>
    </row>
    <row r="31" spans="1:18">
      <c r="A31" s="25">
        <f t="shared" si="5"/>
        <v>25</v>
      </c>
      <c r="B31" s="30" t="s">
        <v>300</v>
      </c>
      <c r="C31" s="30"/>
      <c r="D31" s="35" t="str">
        <f>"Sum of items "&amp;A32&amp;" to "&amp;A34</f>
        <v>Sum of items 26 to 28</v>
      </c>
      <c r="E31" s="31">
        <f t="shared" ref="E31:N31" si="12">SUM(E32:E34)</f>
        <v>0</v>
      </c>
      <c r="F31" s="31">
        <f t="shared" si="12"/>
        <v>0</v>
      </c>
      <c r="G31" s="31">
        <f t="shared" si="12"/>
        <v>0</v>
      </c>
      <c r="H31" s="31">
        <f t="shared" si="12"/>
        <v>0</v>
      </c>
      <c r="I31" s="31">
        <f t="shared" si="12"/>
        <v>0</v>
      </c>
      <c r="J31" s="31">
        <f t="shared" si="12"/>
        <v>0</v>
      </c>
      <c r="K31" s="31">
        <f t="shared" si="12"/>
        <v>0</v>
      </c>
      <c r="L31" s="31">
        <f t="shared" si="12"/>
        <v>0</v>
      </c>
      <c r="M31" s="31">
        <f t="shared" si="12"/>
        <v>0</v>
      </c>
      <c r="N31" s="31">
        <f t="shared" si="12"/>
        <v>0</v>
      </c>
      <c r="P31" s="31">
        <f t="shared" si="3"/>
        <v>0</v>
      </c>
      <c r="Q31" s="31">
        <f t="shared" si="4"/>
        <v>0</v>
      </c>
      <c r="R31" s="31">
        <f t="shared" si="1"/>
        <v>0</v>
      </c>
    </row>
    <row r="32" spans="1:18">
      <c r="A32" s="25">
        <f t="shared" si="5"/>
        <v>26</v>
      </c>
      <c r="B32" s="43" t="s">
        <v>301</v>
      </c>
      <c r="C32" s="44"/>
      <c r="D32" s="45"/>
      <c r="E32" s="36"/>
      <c r="F32" s="36"/>
      <c r="G32" s="36"/>
      <c r="H32" s="36"/>
      <c r="I32" s="36"/>
      <c r="J32" s="36"/>
      <c r="K32" s="36"/>
      <c r="L32" s="36"/>
      <c r="M32" s="36"/>
      <c r="N32" s="36"/>
      <c r="P32" s="31">
        <f t="shared" si="3"/>
        <v>0</v>
      </c>
      <c r="Q32" s="31">
        <f t="shared" si="4"/>
        <v>0</v>
      </c>
      <c r="R32" s="31">
        <f t="shared" si="1"/>
        <v>0</v>
      </c>
    </row>
    <row r="33" spans="1:18">
      <c r="A33" s="25">
        <f t="shared" si="5"/>
        <v>27</v>
      </c>
      <c r="B33" s="42" t="s">
        <v>302</v>
      </c>
      <c r="C33" s="44"/>
      <c r="D33" s="45"/>
      <c r="E33" s="36"/>
      <c r="F33" s="31">
        <f>SUM('Retail Bal. &amp; Loss Projections'!D141,'Retail Bal. &amp; Loss Projections'!D148)</f>
        <v>0</v>
      </c>
      <c r="G33" s="31">
        <f>SUM('Retail Bal. &amp; Loss Projections'!E141,'Retail Bal. &amp; Loss Projections'!E148)</f>
        <v>0</v>
      </c>
      <c r="H33" s="31">
        <f>SUM('Retail Bal. &amp; Loss Projections'!F141,'Retail Bal. &amp; Loss Projections'!F148)</f>
        <v>0</v>
      </c>
      <c r="I33" s="31">
        <f>SUM('Retail Bal. &amp; Loss Projections'!G141,'Retail Bal. &amp; Loss Projections'!G148)</f>
        <v>0</v>
      </c>
      <c r="J33" s="31">
        <f>SUM('Retail Bal. &amp; Loss Projections'!H141,'Retail Bal. &amp; Loss Projections'!H148)</f>
        <v>0</v>
      </c>
      <c r="K33" s="31">
        <f>SUM('Retail Bal. &amp; Loss Projections'!I141,'Retail Bal. &amp; Loss Projections'!I148)</f>
        <v>0</v>
      </c>
      <c r="L33" s="31">
        <f>SUM('Retail Bal. &amp; Loss Projections'!J141,'Retail Bal. &amp; Loss Projections'!J148)</f>
        <v>0</v>
      </c>
      <c r="M33" s="31">
        <f>SUM('Retail Bal. &amp; Loss Projections'!K141,'Retail Bal. &amp; Loss Projections'!K148)</f>
        <v>0</v>
      </c>
      <c r="N33" s="31">
        <f>SUM('Retail Bal. &amp; Loss Projections'!L141,'Retail Bal. &amp; Loss Projections'!L148)</f>
        <v>0</v>
      </c>
      <c r="P33" s="31">
        <f t="shared" si="3"/>
        <v>0</v>
      </c>
      <c r="Q33" s="31">
        <f t="shared" si="4"/>
        <v>0</v>
      </c>
      <c r="R33" s="31">
        <f t="shared" si="1"/>
        <v>0</v>
      </c>
    </row>
    <row r="34" spans="1:18">
      <c r="A34" s="25">
        <f t="shared" si="5"/>
        <v>28</v>
      </c>
      <c r="B34" s="43" t="s">
        <v>303</v>
      </c>
      <c r="C34" s="30"/>
      <c r="D34" s="35"/>
      <c r="E34" s="36"/>
      <c r="F34" s="31">
        <f>SUM('Retail Bal. &amp; Loss Projections'!D63,'Retail Bal. &amp; Loss Projections'!D69,'Retail Bal. &amp; Loss Projections'!D93)</f>
        <v>0</v>
      </c>
      <c r="G34" s="31">
        <f>SUM('Retail Bal. &amp; Loss Projections'!E63,'Retail Bal. &amp; Loss Projections'!E69,'Retail Bal. &amp; Loss Projections'!E93)</f>
        <v>0</v>
      </c>
      <c r="H34" s="31">
        <f>SUM('Retail Bal. &amp; Loss Projections'!F63,'Retail Bal. &amp; Loss Projections'!F69,'Retail Bal. &amp; Loss Projections'!F93)</f>
        <v>0</v>
      </c>
      <c r="I34" s="31">
        <f>SUM('Retail Bal. &amp; Loss Projections'!G63,'Retail Bal. &amp; Loss Projections'!G69,'Retail Bal. &amp; Loss Projections'!G93)</f>
        <v>0</v>
      </c>
      <c r="J34" s="31">
        <f>SUM('Retail Bal. &amp; Loss Projections'!H63,'Retail Bal. &amp; Loss Projections'!H69,'Retail Bal. &amp; Loss Projections'!H93)</f>
        <v>0</v>
      </c>
      <c r="K34" s="31">
        <f>SUM('Retail Bal. &amp; Loss Projections'!I63,'Retail Bal. &amp; Loss Projections'!I69,'Retail Bal. &amp; Loss Projections'!I93)</f>
        <v>0</v>
      </c>
      <c r="L34" s="31">
        <f>SUM('Retail Bal. &amp; Loss Projections'!J63,'Retail Bal. &amp; Loss Projections'!J69,'Retail Bal. &amp; Loss Projections'!J93)</f>
        <v>0</v>
      </c>
      <c r="M34" s="31">
        <f>SUM('Retail Bal. &amp; Loss Projections'!K63,'Retail Bal. &amp; Loss Projections'!K69,'Retail Bal. &amp; Loss Projections'!K93)</f>
        <v>0</v>
      </c>
      <c r="N34" s="31">
        <f>SUM('Retail Bal. &amp; Loss Projections'!L63,'Retail Bal. &amp; Loss Projections'!L69,'Retail Bal. &amp; Loss Projections'!L93)</f>
        <v>0</v>
      </c>
      <c r="P34" s="31">
        <f t="shared" si="3"/>
        <v>0</v>
      </c>
      <c r="Q34" s="31">
        <f t="shared" si="4"/>
        <v>0</v>
      </c>
      <c r="R34" s="31">
        <f t="shared" si="1"/>
        <v>0</v>
      </c>
    </row>
    <row r="35" spans="1:18">
      <c r="A35" s="25">
        <f t="shared" si="5"/>
        <v>29</v>
      </c>
      <c r="B35" s="30" t="s">
        <v>304</v>
      </c>
      <c r="C35" s="30" t="s">
        <v>305</v>
      </c>
      <c r="D35" s="35"/>
      <c r="E35" s="36"/>
      <c r="F35" s="31">
        <f>SUM('Retail Bal. &amp; Loss Projections'!D78,'Retail Bal. &amp; Loss Projections'!D87,'Retail Bal. &amp; Loss Projections'!D99)</f>
        <v>0</v>
      </c>
      <c r="G35" s="31">
        <f>SUM('Retail Bal. &amp; Loss Projections'!E78,'Retail Bal. &amp; Loss Projections'!E87,'Retail Bal. &amp; Loss Projections'!E99)</f>
        <v>0</v>
      </c>
      <c r="H35" s="31">
        <f>SUM('Retail Bal. &amp; Loss Projections'!F78,'Retail Bal. &amp; Loss Projections'!F87,'Retail Bal. &amp; Loss Projections'!F99)</f>
        <v>0</v>
      </c>
      <c r="I35" s="31">
        <f>SUM('Retail Bal. &amp; Loss Projections'!G78,'Retail Bal. &amp; Loss Projections'!G87,'Retail Bal. &amp; Loss Projections'!G99)</f>
        <v>0</v>
      </c>
      <c r="J35" s="31">
        <f>SUM('Retail Bal. &amp; Loss Projections'!H78,'Retail Bal. &amp; Loss Projections'!H87,'Retail Bal. &amp; Loss Projections'!H99)</f>
        <v>0</v>
      </c>
      <c r="K35" s="31">
        <f>SUM('Retail Bal. &amp; Loss Projections'!I78,'Retail Bal. &amp; Loss Projections'!I87,'Retail Bal. &amp; Loss Projections'!I99)</f>
        <v>0</v>
      </c>
      <c r="L35" s="31">
        <f>SUM('Retail Bal. &amp; Loss Projections'!J78,'Retail Bal. &amp; Loss Projections'!J87,'Retail Bal. &amp; Loss Projections'!J99)</f>
        <v>0</v>
      </c>
      <c r="M35" s="31">
        <f>SUM('Retail Bal. &amp; Loss Projections'!K78,'Retail Bal. &amp; Loss Projections'!K87,'Retail Bal. &amp; Loss Projections'!K99)</f>
        <v>0</v>
      </c>
      <c r="N35" s="31">
        <f>SUM('Retail Bal. &amp; Loss Projections'!L78,'Retail Bal. &amp; Loss Projections'!L87,'Retail Bal. &amp; Loss Projections'!L99)</f>
        <v>0</v>
      </c>
      <c r="P35" s="31">
        <f t="shared" si="3"/>
        <v>0</v>
      </c>
      <c r="Q35" s="31">
        <f t="shared" si="4"/>
        <v>0</v>
      </c>
      <c r="R35" s="31">
        <f t="shared" si="1"/>
        <v>0</v>
      </c>
    </row>
    <row r="36" spans="1:18">
      <c r="A36" s="25">
        <f t="shared" si="5"/>
        <v>30</v>
      </c>
      <c r="B36" s="30" t="s">
        <v>306</v>
      </c>
      <c r="C36" s="30"/>
      <c r="D36" s="29" t="str">
        <f>"Sum of items "&amp;A37&amp;", "&amp;A38&amp;", "&amp;A39&amp;", and "&amp;A40</f>
        <v>Sum of items 31, 32, 33, and 34</v>
      </c>
      <c r="E36" s="31">
        <f>SUM(E37:E40)</f>
        <v>0</v>
      </c>
      <c r="F36" s="31">
        <f>SUM(F37:F40)</f>
        <v>0</v>
      </c>
      <c r="G36" s="31">
        <f t="shared" ref="G36:N36" si="13">SUM(G37:G40)</f>
        <v>0</v>
      </c>
      <c r="H36" s="31">
        <f t="shared" si="13"/>
        <v>0</v>
      </c>
      <c r="I36" s="31">
        <f t="shared" si="13"/>
        <v>0</v>
      </c>
      <c r="J36" s="31">
        <f t="shared" si="13"/>
        <v>0</v>
      </c>
      <c r="K36" s="31">
        <f t="shared" si="13"/>
        <v>0</v>
      </c>
      <c r="L36" s="31">
        <f t="shared" si="13"/>
        <v>0</v>
      </c>
      <c r="M36" s="31">
        <f t="shared" si="13"/>
        <v>0</v>
      </c>
      <c r="N36" s="31">
        <f t="shared" si="13"/>
        <v>0</v>
      </c>
      <c r="P36" s="31">
        <f t="shared" si="3"/>
        <v>0</v>
      </c>
      <c r="Q36" s="31">
        <f t="shared" si="4"/>
        <v>0</v>
      </c>
      <c r="R36" s="31">
        <f t="shared" si="1"/>
        <v>0</v>
      </c>
    </row>
    <row r="37" spans="1:18">
      <c r="A37" s="25">
        <f t="shared" si="5"/>
        <v>31</v>
      </c>
      <c r="B37" s="42" t="s">
        <v>307</v>
      </c>
      <c r="C37" s="44" t="s">
        <v>308</v>
      </c>
      <c r="D37" s="35"/>
      <c r="E37" s="36"/>
      <c r="F37" s="31">
        <f>SUM('Retail Bal. &amp; Loss Projections'!D106,'Retail Bal. &amp; Loss Projections'!D113)</f>
        <v>0</v>
      </c>
      <c r="G37" s="31">
        <f>SUM('Retail Bal. &amp; Loss Projections'!E106,'Retail Bal. &amp; Loss Projections'!E113)</f>
        <v>0</v>
      </c>
      <c r="H37" s="31">
        <f>SUM('Retail Bal. &amp; Loss Projections'!F106,'Retail Bal. &amp; Loss Projections'!F113)</f>
        <v>0</v>
      </c>
      <c r="I37" s="31">
        <f>SUM('Retail Bal. &amp; Loss Projections'!G106,'Retail Bal. &amp; Loss Projections'!G113)</f>
        <v>0</v>
      </c>
      <c r="J37" s="31">
        <f>SUM('Retail Bal. &amp; Loss Projections'!H106,'Retail Bal. &amp; Loss Projections'!H113)</f>
        <v>0</v>
      </c>
      <c r="K37" s="31">
        <f>SUM('Retail Bal. &amp; Loss Projections'!I106,'Retail Bal. &amp; Loss Projections'!I113)</f>
        <v>0</v>
      </c>
      <c r="L37" s="31">
        <f>SUM('Retail Bal. &amp; Loss Projections'!J106,'Retail Bal. &amp; Loss Projections'!J113)</f>
        <v>0</v>
      </c>
      <c r="M37" s="31">
        <f>SUM('Retail Bal. &amp; Loss Projections'!K106,'Retail Bal. &amp; Loss Projections'!K113)</f>
        <v>0</v>
      </c>
      <c r="N37" s="31">
        <f>SUM('Retail Bal. &amp; Loss Projections'!L106,'Retail Bal. &amp; Loss Projections'!L113)</f>
        <v>0</v>
      </c>
      <c r="P37" s="31">
        <f t="shared" si="3"/>
        <v>0</v>
      </c>
      <c r="Q37" s="31">
        <f t="shared" si="4"/>
        <v>0</v>
      </c>
      <c r="R37" s="31">
        <f t="shared" si="1"/>
        <v>0</v>
      </c>
    </row>
    <row r="38" spans="1:18">
      <c r="A38" s="25">
        <f t="shared" si="5"/>
        <v>32</v>
      </c>
      <c r="B38" s="42" t="s">
        <v>309</v>
      </c>
      <c r="C38" s="44"/>
      <c r="D38" s="45"/>
      <c r="E38" s="36"/>
      <c r="F38" s="31">
        <f>'Retail Bal. &amp; Loss Projections'!D134</f>
        <v>0</v>
      </c>
      <c r="G38" s="31">
        <f>'Retail Bal. &amp; Loss Projections'!E134</f>
        <v>0</v>
      </c>
      <c r="H38" s="31">
        <f>'Retail Bal. &amp; Loss Projections'!F134</f>
        <v>0</v>
      </c>
      <c r="I38" s="31">
        <f>'Retail Bal. &amp; Loss Projections'!G134</f>
        <v>0</v>
      </c>
      <c r="J38" s="31">
        <f>'Retail Bal. &amp; Loss Projections'!H134</f>
        <v>0</v>
      </c>
      <c r="K38" s="31">
        <f>'Retail Bal. &amp; Loss Projections'!I134</f>
        <v>0</v>
      </c>
      <c r="L38" s="31">
        <f>'Retail Bal. &amp; Loss Projections'!J134</f>
        <v>0</v>
      </c>
      <c r="M38" s="31">
        <f>'Retail Bal. &amp; Loss Projections'!K134</f>
        <v>0</v>
      </c>
      <c r="N38" s="31">
        <f>'Retail Bal. &amp; Loss Projections'!L134</f>
        <v>0</v>
      </c>
      <c r="P38" s="31">
        <f t="shared" si="3"/>
        <v>0</v>
      </c>
      <c r="Q38" s="31">
        <f t="shared" si="4"/>
        <v>0</v>
      </c>
      <c r="R38" s="31">
        <f t="shared" si="1"/>
        <v>0</v>
      </c>
    </row>
    <row r="39" spans="1:18">
      <c r="A39" s="25">
        <f t="shared" si="5"/>
        <v>33</v>
      </c>
      <c r="B39" s="43" t="s">
        <v>310</v>
      </c>
      <c r="C39" s="44"/>
      <c r="D39" s="45"/>
      <c r="E39" s="36"/>
      <c r="F39" s="36"/>
      <c r="G39" s="36"/>
      <c r="H39" s="36"/>
      <c r="I39" s="36"/>
      <c r="J39" s="36"/>
      <c r="K39" s="36"/>
      <c r="L39" s="36"/>
      <c r="M39" s="36"/>
      <c r="N39" s="36"/>
      <c r="P39" s="31">
        <f t="shared" si="3"/>
        <v>0</v>
      </c>
      <c r="Q39" s="31">
        <f t="shared" si="4"/>
        <v>0</v>
      </c>
      <c r="R39" s="31">
        <f t="shared" si="1"/>
        <v>0</v>
      </c>
    </row>
    <row r="40" spans="1:18">
      <c r="A40" s="25">
        <f t="shared" si="5"/>
        <v>34</v>
      </c>
      <c r="B40" s="42" t="s">
        <v>311</v>
      </c>
      <c r="C40" s="44"/>
      <c r="D40" s="35"/>
      <c r="E40" s="36"/>
      <c r="F40" s="36"/>
      <c r="G40" s="36"/>
      <c r="H40" s="36"/>
      <c r="I40" s="36"/>
      <c r="J40" s="36"/>
      <c r="K40" s="36"/>
      <c r="L40" s="36"/>
      <c r="M40" s="36"/>
      <c r="N40" s="36"/>
      <c r="P40" s="31">
        <f t="shared" si="3"/>
        <v>0</v>
      </c>
      <c r="Q40" s="31">
        <f t="shared" si="4"/>
        <v>0</v>
      </c>
      <c r="R40" s="31">
        <f t="shared" si="1"/>
        <v>0</v>
      </c>
    </row>
    <row r="41" spans="1:18">
      <c r="A41" s="25">
        <f t="shared" si="5"/>
        <v>35</v>
      </c>
      <c r="B41" s="30" t="s">
        <v>312</v>
      </c>
      <c r="C41" s="30"/>
      <c r="D41" s="35" t="str">
        <f>"Sum of items "&amp;A42&amp;" to "&amp;A46</f>
        <v>Sum of items 36 to 40</v>
      </c>
      <c r="E41" s="31">
        <f>SUM(E42:E46)</f>
        <v>0</v>
      </c>
      <c r="F41" s="31">
        <f>SUM(F42:F46)</f>
        <v>0</v>
      </c>
      <c r="G41" s="31">
        <f t="shared" ref="G41:N41" si="14">SUM(G42:G46)</f>
        <v>0</v>
      </c>
      <c r="H41" s="31">
        <f t="shared" si="14"/>
        <v>0</v>
      </c>
      <c r="I41" s="31">
        <f t="shared" si="14"/>
        <v>0</v>
      </c>
      <c r="J41" s="31">
        <f t="shared" si="14"/>
        <v>0</v>
      </c>
      <c r="K41" s="31">
        <f t="shared" si="14"/>
        <v>0</v>
      </c>
      <c r="L41" s="31">
        <f t="shared" si="14"/>
        <v>0</v>
      </c>
      <c r="M41" s="31">
        <f t="shared" si="14"/>
        <v>0</v>
      </c>
      <c r="N41" s="31">
        <f t="shared" si="14"/>
        <v>0</v>
      </c>
      <c r="P41" s="31">
        <f t="shared" si="3"/>
        <v>0</v>
      </c>
      <c r="Q41" s="31">
        <f t="shared" si="4"/>
        <v>0</v>
      </c>
      <c r="R41" s="31">
        <f t="shared" si="1"/>
        <v>0</v>
      </c>
    </row>
    <row r="42" spans="1:18">
      <c r="A42" s="25">
        <f t="shared" si="5"/>
        <v>36</v>
      </c>
      <c r="B42" s="42" t="s">
        <v>313</v>
      </c>
      <c r="C42" s="44" t="s">
        <v>314</v>
      </c>
      <c r="D42" s="35"/>
      <c r="E42" s="36"/>
      <c r="F42" s="36"/>
      <c r="G42" s="36"/>
      <c r="H42" s="36"/>
      <c r="I42" s="36"/>
      <c r="J42" s="36"/>
      <c r="K42" s="36"/>
      <c r="L42" s="36"/>
      <c r="M42" s="36"/>
      <c r="N42" s="36"/>
      <c r="P42" s="31">
        <f t="shared" si="3"/>
        <v>0</v>
      </c>
      <c r="Q42" s="31">
        <f t="shared" si="4"/>
        <v>0</v>
      </c>
      <c r="R42" s="31">
        <f t="shared" si="1"/>
        <v>0</v>
      </c>
    </row>
    <row r="43" spans="1:18">
      <c r="A43" s="25">
        <f t="shared" si="5"/>
        <v>37</v>
      </c>
      <c r="B43" s="42" t="s">
        <v>315</v>
      </c>
      <c r="C43" s="44" t="s">
        <v>316</v>
      </c>
      <c r="D43" s="35"/>
      <c r="E43" s="36"/>
      <c r="F43" s="36"/>
      <c r="G43" s="36"/>
      <c r="H43" s="36"/>
      <c r="I43" s="36"/>
      <c r="J43" s="36"/>
      <c r="K43" s="36"/>
      <c r="L43" s="36"/>
      <c r="M43" s="36"/>
      <c r="N43" s="36"/>
      <c r="P43" s="31">
        <f t="shared" si="3"/>
        <v>0</v>
      </c>
      <c r="Q43" s="31">
        <f t="shared" si="4"/>
        <v>0</v>
      </c>
      <c r="R43" s="31">
        <f t="shared" si="1"/>
        <v>0</v>
      </c>
    </row>
    <row r="44" spans="1:18">
      <c r="A44" s="25">
        <f t="shared" si="5"/>
        <v>38</v>
      </c>
      <c r="B44" s="43" t="s">
        <v>317</v>
      </c>
      <c r="C44" s="44" t="s">
        <v>318</v>
      </c>
      <c r="D44" s="35"/>
      <c r="E44" s="36"/>
      <c r="F44" s="36"/>
      <c r="G44" s="36"/>
      <c r="H44" s="36"/>
      <c r="I44" s="36"/>
      <c r="J44" s="36"/>
      <c r="K44" s="36"/>
      <c r="L44" s="36"/>
      <c r="M44" s="36"/>
      <c r="N44" s="36"/>
      <c r="P44" s="31">
        <f t="shared" si="3"/>
        <v>0</v>
      </c>
      <c r="Q44" s="31">
        <f t="shared" si="4"/>
        <v>0</v>
      </c>
      <c r="R44" s="31">
        <f t="shared" si="1"/>
        <v>0</v>
      </c>
    </row>
    <row r="45" spans="1:18">
      <c r="A45" s="25">
        <f t="shared" si="5"/>
        <v>39</v>
      </c>
      <c r="B45" s="42" t="s">
        <v>319</v>
      </c>
      <c r="C45" s="44" t="s">
        <v>320</v>
      </c>
      <c r="D45" s="35"/>
      <c r="E45" s="36"/>
      <c r="F45" s="36"/>
      <c r="G45" s="36"/>
      <c r="H45" s="36"/>
      <c r="I45" s="36"/>
      <c r="J45" s="36"/>
      <c r="K45" s="36"/>
      <c r="L45" s="36"/>
      <c r="M45" s="36"/>
      <c r="N45" s="36"/>
      <c r="P45" s="31">
        <f t="shared" si="3"/>
        <v>0</v>
      </c>
      <c r="Q45" s="31">
        <f t="shared" si="4"/>
        <v>0</v>
      </c>
      <c r="R45" s="31">
        <f t="shared" si="1"/>
        <v>0</v>
      </c>
    </row>
    <row r="46" spans="1:18">
      <c r="A46" s="25">
        <f t="shared" si="5"/>
        <v>40</v>
      </c>
      <c r="B46" s="46" t="s">
        <v>321</v>
      </c>
      <c r="C46" s="47" t="s">
        <v>322</v>
      </c>
      <c r="D46" s="35" t="str">
        <f>"Sum of items "&amp;A47&amp;" and "&amp;A48</f>
        <v>Sum of items 41 and 42</v>
      </c>
      <c r="E46" s="31">
        <f>SUM(E47:E48)</f>
        <v>0</v>
      </c>
      <c r="F46" s="31">
        <f>SUM(F47:F48)</f>
        <v>0</v>
      </c>
      <c r="G46" s="31">
        <f t="shared" ref="G46:N46" si="15">SUM(G47:G48)</f>
        <v>0</v>
      </c>
      <c r="H46" s="31">
        <f t="shared" si="15"/>
        <v>0</v>
      </c>
      <c r="I46" s="31">
        <f t="shared" si="15"/>
        <v>0</v>
      </c>
      <c r="J46" s="31">
        <f t="shared" si="15"/>
        <v>0</v>
      </c>
      <c r="K46" s="31">
        <f t="shared" si="15"/>
        <v>0</v>
      </c>
      <c r="L46" s="31">
        <f t="shared" si="15"/>
        <v>0</v>
      </c>
      <c r="M46" s="31">
        <f t="shared" si="15"/>
        <v>0</v>
      </c>
      <c r="N46" s="31">
        <f t="shared" si="15"/>
        <v>0</v>
      </c>
      <c r="O46" s="11"/>
      <c r="P46" s="31">
        <f t="shared" si="3"/>
        <v>0</v>
      </c>
      <c r="Q46" s="31">
        <f t="shared" si="4"/>
        <v>0</v>
      </c>
      <c r="R46" s="31">
        <f t="shared" si="1"/>
        <v>0</v>
      </c>
    </row>
    <row r="47" spans="1:18">
      <c r="A47" s="25">
        <f t="shared" si="5"/>
        <v>41</v>
      </c>
      <c r="B47" s="48" t="s">
        <v>323</v>
      </c>
      <c r="C47" s="47"/>
      <c r="D47" s="35"/>
      <c r="E47" s="49"/>
      <c r="F47" s="49"/>
      <c r="G47" s="49"/>
      <c r="H47" s="49"/>
      <c r="I47" s="49"/>
      <c r="J47" s="49"/>
      <c r="K47" s="49"/>
      <c r="L47" s="49"/>
      <c r="M47" s="49"/>
      <c r="N47" s="49"/>
      <c r="O47" s="11"/>
      <c r="P47" s="31">
        <f t="shared" si="3"/>
        <v>0</v>
      </c>
      <c r="Q47" s="31">
        <f t="shared" si="4"/>
        <v>0</v>
      </c>
      <c r="R47" s="31">
        <f t="shared" si="1"/>
        <v>0</v>
      </c>
    </row>
    <row r="48" spans="1:18">
      <c r="A48" s="25">
        <f t="shared" si="5"/>
        <v>42</v>
      </c>
      <c r="B48" s="50" t="s">
        <v>324</v>
      </c>
      <c r="C48" s="51"/>
      <c r="D48" s="52"/>
      <c r="E48" s="53"/>
      <c r="F48" s="53"/>
      <c r="G48" s="53"/>
      <c r="H48" s="53"/>
      <c r="I48" s="53"/>
      <c r="J48" s="53"/>
      <c r="K48" s="53"/>
      <c r="L48" s="53"/>
      <c r="M48" s="53"/>
      <c r="N48" s="53"/>
      <c r="O48" s="54"/>
      <c r="P48" s="31">
        <f t="shared" si="3"/>
        <v>0</v>
      </c>
      <c r="Q48" s="31">
        <f t="shared" si="4"/>
        <v>0</v>
      </c>
      <c r="R48" s="31">
        <f t="shared" si="1"/>
        <v>0</v>
      </c>
    </row>
    <row r="49" spans="1:18">
      <c r="A49" s="25">
        <f t="shared" si="5"/>
        <v>43</v>
      </c>
      <c r="B49" s="33" t="s">
        <v>325</v>
      </c>
      <c r="C49" s="32" t="s">
        <v>326</v>
      </c>
      <c r="D49" s="35" t="str">
        <f>"Sum of items "&amp;A7&amp;", "&amp;A21&amp;", "&amp;A31&amp;", "&amp;A35&amp;", "&amp;A36&amp;", and "&amp;A41</f>
        <v>Sum of items 1, 15, 25, 29, 30, and 35</v>
      </c>
      <c r="E49" s="55">
        <f t="shared" ref="E49:N49" si="16">SUM(E7,E21,E31,E35,E36,E41)</f>
        <v>0</v>
      </c>
      <c r="F49" s="55">
        <f t="shared" si="16"/>
        <v>0</v>
      </c>
      <c r="G49" s="55">
        <f t="shared" si="16"/>
        <v>0</v>
      </c>
      <c r="H49" s="55">
        <f t="shared" si="16"/>
        <v>0</v>
      </c>
      <c r="I49" s="55">
        <f t="shared" si="16"/>
        <v>0</v>
      </c>
      <c r="J49" s="55">
        <f t="shared" si="16"/>
        <v>0</v>
      </c>
      <c r="K49" s="55">
        <f t="shared" si="16"/>
        <v>0</v>
      </c>
      <c r="L49" s="55">
        <f t="shared" si="16"/>
        <v>0</v>
      </c>
      <c r="M49" s="55">
        <f t="shared" si="16"/>
        <v>0</v>
      </c>
      <c r="N49" s="55">
        <f t="shared" si="16"/>
        <v>0</v>
      </c>
      <c r="P49" s="31">
        <f t="shared" si="3"/>
        <v>0</v>
      </c>
      <c r="Q49" s="31">
        <f t="shared" si="4"/>
        <v>0</v>
      </c>
      <c r="R49" s="31">
        <f t="shared" si="1"/>
        <v>0</v>
      </c>
    </row>
    <row r="50" spans="1:18">
      <c r="B50" s="32"/>
      <c r="C50" s="32"/>
      <c r="D50" s="29"/>
      <c r="E50" s="17"/>
      <c r="F50" s="26"/>
      <c r="G50" s="26"/>
      <c r="H50" s="26"/>
      <c r="I50" s="26"/>
      <c r="J50" s="26"/>
      <c r="K50" s="26"/>
      <c r="L50" s="26"/>
      <c r="M50" s="26"/>
      <c r="N50" s="26"/>
      <c r="O50" s="11"/>
    </row>
    <row r="51" spans="1:18">
      <c r="B51" s="28" t="s">
        <v>327</v>
      </c>
      <c r="C51" s="28"/>
      <c r="D51" s="29"/>
      <c r="E51" s="17"/>
      <c r="F51" s="26"/>
      <c r="G51" s="26"/>
      <c r="H51" s="26"/>
      <c r="I51" s="26"/>
      <c r="J51" s="26"/>
      <c r="K51" s="26"/>
      <c r="L51" s="26"/>
      <c r="M51" s="26"/>
      <c r="N51" s="26"/>
    </row>
    <row r="52" spans="1:18">
      <c r="A52" s="25">
        <f>A49+1</f>
        <v>44</v>
      </c>
      <c r="B52" s="30" t="s">
        <v>276</v>
      </c>
      <c r="C52" s="30" t="s">
        <v>277</v>
      </c>
      <c r="D52" s="29" t="str">
        <f>"Sum of items "&amp;A53&amp;", "&amp;A54&amp;", "&amp;A55&amp;", and "&amp;A56</f>
        <v>Sum of items 45, 46, 47, and 48</v>
      </c>
      <c r="E52" s="31">
        <f>SUM(E53:E56)</f>
        <v>0</v>
      </c>
      <c r="F52" s="31">
        <f>SUM(F53:F56)</f>
        <v>0</v>
      </c>
      <c r="G52" s="31">
        <f t="shared" ref="G52:N52" si="17">SUM(G53:G56)</f>
        <v>0</v>
      </c>
      <c r="H52" s="31">
        <f t="shared" si="17"/>
        <v>0</v>
      </c>
      <c r="I52" s="31">
        <f t="shared" si="17"/>
        <v>0</v>
      </c>
      <c r="J52" s="31">
        <f t="shared" si="17"/>
        <v>0</v>
      </c>
      <c r="K52" s="31">
        <f t="shared" si="17"/>
        <v>0</v>
      </c>
      <c r="L52" s="31">
        <f t="shared" si="17"/>
        <v>0</v>
      </c>
      <c r="M52" s="31">
        <f t="shared" si="17"/>
        <v>0</v>
      </c>
      <c r="N52" s="31">
        <f t="shared" si="17"/>
        <v>0</v>
      </c>
      <c r="O52" s="11"/>
      <c r="P52" s="31">
        <f t="shared" ref="P52:P65" si="18">SUM(G52:J52)</f>
        <v>0</v>
      </c>
      <c r="Q52" s="31">
        <f t="shared" ref="Q52:Q65" si="19">SUM(K52:N52)</f>
        <v>0</v>
      </c>
      <c r="R52" s="31">
        <f t="shared" ref="R52:R65" si="20">SUM(F52,G52:J52,K52:N52)</f>
        <v>0</v>
      </c>
    </row>
    <row r="53" spans="1:18">
      <c r="A53" s="25">
        <f>A52+1</f>
        <v>45</v>
      </c>
      <c r="B53" s="42" t="s">
        <v>278</v>
      </c>
      <c r="C53" s="33" t="s">
        <v>279</v>
      </c>
      <c r="D53" s="35"/>
      <c r="E53" s="36"/>
      <c r="F53" s="36"/>
      <c r="G53" s="36"/>
      <c r="H53" s="36"/>
      <c r="I53" s="36"/>
      <c r="J53" s="36"/>
      <c r="K53" s="36"/>
      <c r="L53" s="36"/>
      <c r="M53" s="36"/>
      <c r="N53" s="36"/>
      <c r="O53" s="11"/>
      <c r="P53" s="31">
        <f t="shared" si="18"/>
        <v>0</v>
      </c>
      <c r="Q53" s="31">
        <f t="shared" si="19"/>
        <v>0</v>
      </c>
      <c r="R53" s="31">
        <f t="shared" si="20"/>
        <v>0</v>
      </c>
    </row>
    <row r="54" spans="1:18">
      <c r="A54" s="25">
        <f t="shared" ref="A54:A65" si="21">A53+1</f>
        <v>46</v>
      </c>
      <c r="B54" s="42" t="s">
        <v>281</v>
      </c>
      <c r="C54" s="33"/>
      <c r="D54" s="35"/>
      <c r="E54" s="36"/>
      <c r="F54" s="36"/>
      <c r="G54" s="36"/>
      <c r="H54" s="36"/>
      <c r="I54" s="36"/>
      <c r="J54" s="36"/>
      <c r="K54" s="36"/>
      <c r="L54" s="36"/>
      <c r="M54" s="36"/>
      <c r="N54" s="36"/>
      <c r="O54" s="11"/>
      <c r="P54" s="31">
        <f t="shared" si="18"/>
        <v>0</v>
      </c>
      <c r="Q54" s="31">
        <f t="shared" si="19"/>
        <v>0</v>
      </c>
      <c r="R54" s="31">
        <f t="shared" si="20"/>
        <v>0</v>
      </c>
    </row>
    <row r="55" spans="1:18">
      <c r="A55" s="25">
        <f t="shared" si="21"/>
        <v>47</v>
      </c>
      <c r="B55" s="42" t="s">
        <v>286</v>
      </c>
      <c r="C55" s="33"/>
      <c r="D55" s="35"/>
      <c r="E55" s="36"/>
      <c r="F55" s="36"/>
      <c r="G55" s="36"/>
      <c r="H55" s="36"/>
      <c r="I55" s="36"/>
      <c r="J55" s="36"/>
      <c r="K55" s="36"/>
      <c r="L55" s="36"/>
      <c r="M55" s="36"/>
      <c r="N55" s="36"/>
      <c r="O55" s="11"/>
      <c r="P55" s="31">
        <f t="shared" si="18"/>
        <v>0</v>
      </c>
      <c r="Q55" s="31">
        <f t="shared" si="19"/>
        <v>0</v>
      </c>
      <c r="R55" s="31">
        <f t="shared" si="20"/>
        <v>0</v>
      </c>
    </row>
    <row r="56" spans="1:18">
      <c r="A56" s="25">
        <f t="shared" si="21"/>
        <v>48</v>
      </c>
      <c r="B56" s="42" t="s">
        <v>296</v>
      </c>
      <c r="C56" s="33" t="s">
        <v>297</v>
      </c>
      <c r="D56" s="39"/>
      <c r="E56" s="36"/>
      <c r="F56" s="36"/>
      <c r="G56" s="36"/>
      <c r="H56" s="36"/>
      <c r="I56" s="36"/>
      <c r="J56" s="36"/>
      <c r="K56" s="36"/>
      <c r="L56" s="36"/>
      <c r="M56" s="36"/>
      <c r="N56" s="36"/>
      <c r="O56" s="11"/>
      <c r="P56" s="31">
        <f t="shared" si="18"/>
        <v>0</v>
      </c>
      <c r="Q56" s="31">
        <f t="shared" si="19"/>
        <v>0</v>
      </c>
      <c r="R56" s="31">
        <f t="shared" si="20"/>
        <v>0</v>
      </c>
    </row>
    <row r="57" spans="1:18">
      <c r="A57" s="25">
        <f t="shared" si="21"/>
        <v>49</v>
      </c>
      <c r="B57" s="30" t="s">
        <v>298</v>
      </c>
      <c r="C57" s="33" t="s">
        <v>299</v>
      </c>
      <c r="D57" s="29" t="str">
        <f>"Sum of items "&amp;A58&amp;", "&amp;A59&amp;", and "&amp;A60</f>
        <v>Sum of items 50, 51, and 52</v>
      </c>
      <c r="E57" s="31">
        <f>SUM(E58:E60)</f>
        <v>0</v>
      </c>
      <c r="F57" s="31">
        <f>SUM(F58:F60)</f>
        <v>0</v>
      </c>
      <c r="G57" s="31">
        <f t="shared" ref="G57:N57" si="22">SUM(G58:G60)</f>
        <v>0</v>
      </c>
      <c r="H57" s="31">
        <f t="shared" si="22"/>
        <v>0</v>
      </c>
      <c r="I57" s="31">
        <f t="shared" si="22"/>
        <v>0</v>
      </c>
      <c r="J57" s="31">
        <f t="shared" si="22"/>
        <v>0</v>
      </c>
      <c r="K57" s="31">
        <f t="shared" si="22"/>
        <v>0</v>
      </c>
      <c r="L57" s="31">
        <f t="shared" si="22"/>
        <v>0</v>
      </c>
      <c r="M57" s="31">
        <f t="shared" si="22"/>
        <v>0</v>
      </c>
      <c r="N57" s="31">
        <f t="shared" si="22"/>
        <v>0</v>
      </c>
      <c r="O57" s="11"/>
      <c r="P57" s="31">
        <f t="shared" si="18"/>
        <v>0</v>
      </c>
      <c r="Q57" s="31">
        <f t="shared" si="19"/>
        <v>0</v>
      </c>
      <c r="R57" s="31">
        <f t="shared" si="20"/>
        <v>0</v>
      </c>
    </row>
    <row r="58" spans="1:18">
      <c r="A58" s="25">
        <f t="shared" si="21"/>
        <v>50</v>
      </c>
      <c r="B58" s="43" t="s">
        <v>328</v>
      </c>
      <c r="C58" s="33"/>
      <c r="D58" s="39"/>
      <c r="E58" s="36"/>
      <c r="F58" s="36"/>
      <c r="G58" s="36"/>
      <c r="H58" s="36"/>
      <c r="I58" s="36"/>
      <c r="J58" s="36"/>
      <c r="K58" s="36"/>
      <c r="L58" s="36"/>
      <c r="M58" s="36"/>
      <c r="N58" s="36"/>
      <c r="O58" s="11"/>
      <c r="P58" s="31">
        <f t="shared" si="18"/>
        <v>0</v>
      </c>
      <c r="Q58" s="31">
        <f t="shared" si="19"/>
        <v>0</v>
      </c>
      <c r="R58" s="31">
        <f t="shared" si="20"/>
        <v>0</v>
      </c>
    </row>
    <row r="59" spans="1:18">
      <c r="A59" s="25">
        <f t="shared" si="21"/>
        <v>51</v>
      </c>
      <c r="B59" s="43" t="s">
        <v>286</v>
      </c>
      <c r="C59" s="33"/>
      <c r="D59" s="39"/>
      <c r="E59" s="36"/>
      <c r="F59" s="36"/>
      <c r="G59" s="36"/>
      <c r="H59" s="36"/>
      <c r="I59" s="36"/>
      <c r="J59" s="36"/>
      <c r="K59" s="36"/>
      <c r="L59" s="36"/>
      <c r="M59" s="36"/>
      <c r="N59" s="36"/>
      <c r="O59" s="11"/>
      <c r="P59" s="31">
        <f t="shared" si="18"/>
        <v>0</v>
      </c>
      <c r="Q59" s="31">
        <f t="shared" si="19"/>
        <v>0</v>
      </c>
      <c r="R59" s="31">
        <f t="shared" si="20"/>
        <v>0</v>
      </c>
    </row>
    <row r="60" spans="1:18">
      <c r="A60" s="25">
        <f t="shared" si="21"/>
        <v>52</v>
      </c>
      <c r="B60" s="42" t="s">
        <v>296</v>
      </c>
      <c r="C60" s="33"/>
      <c r="D60" s="39"/>
      <c r="E60" s="36"/>
      <c r="F60" s="36"/>
      <c r="G60" s="36"/>
      <c r="H60" s="36"/>
      <c r="I60" s="36"/>
      <c r="J60" s="36"/>
      <c r="K60" s="36"/>
      <c r="L60" s="36"/>
      <c r="M60" s="36"/>
      <c r="N60" s="36"/>
      <c r="O60" s="11"/>
      <c r="P60" s="31">
        <f t="shared" si="18"/>
        <v>0</v>
      </c>
      <c r="Q60" s="31">
        <f t="shared" si="19"/>
        <v>0</v>
      </c>
      <c r="R60" s="31">
        <f t="shared" si="20"/>
        <v>0</v>
      </c>
    </row>
    <row r="61" spans="1:18">
      <c r="A61" s="25">
        <f t="shared" si="21"/>
        <v>53</v>
      </c>
      <c r="B61" s="30" t="s">
        <v>300</v>
      </c>
      <c r="C61" s="33"/>
      <c r="D61" s="39"/>
      <c r="E61" s="36"/>
      <c r="F61" s="36"/>
      <c r="G61" s="36"/>
      <c r="H61" s="36"/>
      <c r="I61" s="36"/>
      <c r="J61" s="36"/>
      <c r="K61" s="36"/>
      <c r="L61" s="36"/>
      <c r="M61" s="36"/>
      <c r="N61" s="36"/>
      <c r="O61" s="11"/>
      <c r="P61" s="31">
        <f t="shared" si="18"/>
        <v>0</v>
      </c>
      <c r="Q61" s="31">
        <f t="shared" si="19"/>
        <v>0</v>
      </c>
      <c r="R61" s="31">
        <f t="shared" si="20"/>
        <v>0</v>
      </c>
    </row>
    <row r="62" spans="1:18">
      <c r="A62" s="25">
        <f t="shared" si="21"/>
        <v>54</v>
      </c>
      <c r="B62" s="30" t="s">
        <v>304</v>
      </c>
      <c r="C62" s="30"/>
      <c r="D62" s="35"/>
      <c r="E62" s="36"/>
      <c r="F62" s="36"/>
      <c r="G62" s="36"/>
      <c r="H62" s="36"/>
      <c r="I62" s="36"/>
      <c r="J62" s="36"/>
      <c r="K62" s="36"/>
      <c r="L62" s="36"/>
      <c r="M62" s="36"/>
      <c r="N62" s="36"/>
      <c r="O62" s="11"/>
      <c r="P62" s="31">
        <f t="shared" si="18"/>
        <v>0</v>
      </c>
      <c r="Q62" s="31">
        <f t="shared" si="19"/>
        <v>0</v>
      </c>
      <c r="R62" s="31">
        <f t="shared" si="20"/>
        <v>0</v>
      </c>
    </row>
    <row r="63" spans="1:18">
      <c r="A63" s="25">
        <f t="shared" si="21"/>
        <v>55</v>
      </c>
      <c r="B63" s="30" t="s">
        <v>306</v>
      </c>
      <c r="C63" s="30" t="s">
        <v>305</v>
      </c>
      <c r="D63" s="35"/>
      <c r="E63" s="36"/>
      <c r="F63" s="36"/>
      <c r="G63" s="36"/>
      <c r="H63" s="36"/>
      <c r="I63" s="36"/>
      <c r="J63" s="36"/>
      <c r="K63" s="36"/>
      <c r="L63" s="36"/>
      <c r="M63" s="36"/>
      <c r="N63" s="36"/>
      <c r="O63" s="11"/>
      <c r="P63" s="31">
        <f t="shared" si="18"/>
        <v>0</v>
      </c>
      <c r="Q63" s="31">
        <f t="shared" si="19"/>
        <v>0</v>
      </c>
      <c r="R63" s="31">
        <f t="shared" si="20"/>
        <v>0</v>
      </c>
    </row>
    <row r="64" spans="1:18">
      <c r="A64" s="25">
        <f t="shared" si="21"/>
        <v>56</v>
      </c>
      <c r="B64" s="56" t="s">
        <v>321</v>
      </c>
      <c r="C64" s="30"/>
      <c r="D64" s="35"/>
      <c r="E64" s="36"/>
      <c r="F64" s="36"/>
      <c r="G64" s="36"/>
      <c r="H64" s="36"/>
      <c r="I64" s="36"/>
      <c r="J64" s="36"/>
      <c r="K64" s="36"/>
      <c r="L64" s="36"/>
      <c r="M64" s="36"/>
      <c r="N64" s="36"/>
      <c r="O64" s="11"/>
      <c r="P64" s="31">
        <f t="shared" si="18"/>
        <v>0</v>
      </c>
      <c r="Q64" s="31">
        <f t="shared" si="19"/>
        <v>0</v>
      </c>
      <c r="R64" s="31">
        <f t="shared" si="20"/>
        <v>0</v>
      </c>
    </row>
    <row r="65" spans="1:21">
      <c r="A65" s="25">
        <f t="shared" si="21"/>
        <v>57</v>
      </c>
      <c r="B65" s="33" t="s">
        <v>329</v>
      </c>
      <c r="C65" s="32" t="s">
        <v>326</v>
      </c>
      <c r="D65" s="35" t="str">
        <f>"Sum of items "&amp;A52&amp;", "&amp;A57&amp;", "&amp;A61&amp;", "&amp;A62&amp;", "&amp;A63&amp;", and "&amp;A64</f>
        <v>Sum of items 44, 49, 53, 54, 55, and 56</v>
      </c>
      <c r="E65" s="55">
        <f>SUM(E52,E57,E61:E64)</f>
        <v>0</v>
      </c>
      <c r="F65" s="55">
        <f>SUM(F52,F61:F64)</f>
        <v>0</v>
      </c>
      <c r="G65" s="55">
        <f t="shared" ref="G65:N65" si="23">SUM(G52,G61:G64)</f>
        <v>0</v>
      </c>
      <c r="H65" s="55">
        <f t="shared" si="23"/>
        <v>0</v>
      </c>
      <c r="I65" s="55">
        <f t="shared" si="23"/>
        <v>0</v>
      </c>
      <c r="J65" s="55">
        <f t="shared" si="23"/>
        <v>0</v>
      </c>
      <c r="K65" s="55">
        <f t="shared" si="23"/>
        <v>0</v>
      </c>
      <c r="L65" s="55">
        <f t="shared" si="23"/>
        <v>0</v>
      </c>
      <c r="M65" s="55">
        <f t="shared" si="23"/>
        <v>0</v>
      </c>
      <c r="N65" s="55">
        <f t="shared" si="23"/>
        <v>0</v>
      </c>
      <c r="O65" s="11"/>
      <c r="P65" s="31">
        <f t="shared" si="18"/>
        <v>0</v>
      </c>
      <c r="Q65" s="31">
        <f t="shared" si="19"/>
        <v>0</v>
      </c>
      <c r="R65" s="31">
        <f t="shared" si="20"/>
        <v>0</v>
      </c>
    </row>
    <row r="66" spans="1:21">
      <c r="B66" s="32"/>
      <c r="C66" s="32"/>
      <c r="D66" s="29"/>
      <c r="E66" s="17"/>
      <c r="F66" s="26"/>
      <c r="G66" s="26"/>
      <c r="H66" s="26"/>
      <c r="I66" s="26"/>
      <c r="J66" s="26"/>
      <c r="K66" s="26"/>
      <c r="L66" s="26"/>
      <c r="M66" s="26"/>
      <c r="N66" s="26"/>
      <c r="O66" s="11"/>
    </row>
    <row r="67" spans="1:21">
      <c r="B67" s="57" t="s">
        <v>330</v>
      </c>
      <c r="C67" s="58"/>
      <c r="D67" s="16"/>
      <c r="E67" s="17"/>
      <c r="F67" s="26"/>
      <c r="G67" s="26"/>
      <c r="H67" s="26"/>
      <c r="I67" s="26"/>
      <c r="J67" s="26"/>
      <c r="K67" s="26"/>
      <c r="L67" s="26"/>
      <c r="M67" s="26"/>
      <c r="N67" s="26"/>
      <c r="O67" s="11"/>
      <c r="T67" s="58" t="s">
        <v>331</v>
      </c>
    </row>
    <row r="68" spans="1:21">
      <c r="A68" s="25">
        <f>A65+1</f>
        <v>58</v>
      </c>
      <c r="B68" s="56" t="s">
        <v>332</v>
      </c>
      <c r="C68" s="59"/>
      <c r="D68" s="60" t="s">
        <v>333</v>
      </c>
      <c r="E68" s="31"/>
      <c r="F68" s="36"/>
      <c r="G68" s="36"/>
      <c r="H68" s="36"/>
      <c r="I68" s="36"/>
      <c r="J68" s="36"/>
      <c r="K68" s="36"/>
      <c r="L68" s="36"/>
      <c r="M68" s="36"/>
      <c r="N68" s="36"/>
      <c r="O68" s="11"/>
      <c r="P68" s="31">
        <f t="shared" ref="P68:P73" si="24">SUM(G68:J68)</f>
        <v>0</v>
      </c>
      <c r="Q68" s="31">
        <f t="shared" ref="Q68:Q73" si="25">SUM(K68:N68)</f>
        <v>0</v>
      </c>
      <c r="R68" s="31">
        <f t="shared" ref="R68:R73" si="26">SUM(F68,G68:J68,K68:N68)</f>
        <v>0</v>
      </c>
      <c r="T68" s="61" t="str">
        <f>IF(R68=-'Trading Worksheet'!C15, "Matches "&amp;D68, "9-qtr sum must match "&amp;D68)</f>
        <v>Matches Item 10 on Trading Worksheet (flipped sign)</v>
      </c>
    </row>
    <row r="69" spans="1:21">
      <c r="A69" s="25">
        <f>A68+1</f>
        <v>59</v>
      </c>
      <c r="B69" s="56" t="s">
        <v>334</v>
      </c>
      <c r="C69" s="59"/>
      <c r="D69" s="60" t="s">
        <v>335</v>
      </c>
      <c r="E69" s="31"/>
      <c r="F69" s="36"/>
      <c r="G69" s="36"/>
      <c r="H69" s="36"/>
      <c r="I69" s="36"/>
      <c r="J69" s="36"/>
      <c r="K69" s="36"/>
      <c r="L69" s="36"/>
      <c r="M69" s="36"/>
      <c r="N69" s="36"/>
      <c r="O69" s="11"/>
      <c r="P69" s="31">
        <f t="shared" si="24"/>
        <v>0</v>
      </c>
      <c r="Q69" s="31">
        <f t="shared" si="25"/>
        <v>0</v>
      </c>
      <c r="R69" s="31">
        <f>SUM(F69,G69:J69,K69:N69)</f>
        <v>0</v>
      </c>
      <c r="T69" s="61" t="str">
        <f>IF(R69=-'Trading Worksheet'!C16, "Matches "&amp;D69, "9-qtr sum must match "&amp;D69)</f>
        <v>Matches Item 1 on Counterparty Risk Worksheet</v>
      </c>
    </row>
    <row r="70" spans="1:21">
      <c r="A70" s="25">
        <f>A69+1</f>
        <v>60</v>
      </c>
      <c r="B70" s="56" t="s">
        <v>336</v>
      </c>
      <c r="C70" s="59"/>
      <c r="D70" s="60" t="s">
        <v>337</v>
      </c>
      <c r="E70" s="31"/>
      <c r="F70" s="36"/>
      <c r="G70" s="36"/>
      <c r="H70" s="36"/>
      <c r="I70" s="36"/>
      <c r="J70" s="36"/>
      <c r="K70" s="36"/>
      <c r="L70" s="36"/>
      <c r="M70" s="36"/>
      <c r="N70" s="36"/>
      <c r="O70" s="11"/>
      <c r="P70" s="31">
        <f t="shared" si="24"/>
        <v>0</v>
      </c>
      <c r="Q70" s="31">
        <f t="shared" si="25"/>
        <v>0</v>
      </c>
      <c r="R70" s="31">
        <f t="shared" si="26"/>
        <v>0</v>
      </c>
      <c r="T70" s="61" t="str">
        <f>IF(R70=-'Trading Worksheet'!C17, "Matches "&amp;D70, "9-qtr sum must match "&amp;D70)</f>
        <v>Matches Item 2 on Counterparty Risk Worksheet</v>
      </c>
    </row>
    <row r="71" spans="1:21">
      <c r="A71" s="25">
        <f>A70+1</f>
        <v>61</v>
      </c>
      <c r="B71" s="56" t="s">
        <v>338</v>
      </c>
      <c r="C71" s="59"/>
      <c r="D71" s="60" t="s">
        <v>339</v>
      </c>
      <c r="E71" s="31"/>
      <c r="F71" s="36"/>
      <c r="G71" s="36"/>
      <c r="H71" s="36"/>
      <c r="I71" s="36"/>
      <c r="J71" s="36"/>
      <c r="K71" s="36"/>
      <c r="L71" s="36"/>
      <c r="M71" s="36"/>
      <c r="N71" s="36"/>
      <c r="O71" s="11"/>
      <c r="P71" s="31">
        <f t="shared" si="24"/>
        <v>0</v>
      </c>
      <c r="Q71" s="31">
        <f t="shared" si="25"/>
        <v>0</v>
      </c>
      <c r="R71" s="31">
        <f t="shared" si="26"/>
        <v>0</v>
      </c>
      <c r="T71" s="61" t="str">
        <f>IF(R71=-'Trading Worksheet'!C18, "Matches "&amp;D71, "9-qtr sum must match "&amp;D71)</f>
        <v>Matches Item 3 on Counterparty Risk Worksheet</v>
      </c>
    </row>
    <row r="72" spans="1:21">
      <c r="A72" s="25">
        <f>A71+1</f>
        <v>62</v>
      </c>
      <c r="B72" s="62" t="s">
        <v>340</v>
      </c>
      <c r="C72" s="59"/>
      <c r="D72" s="60" t="s">
        <v>341</v>
      </c>
      <c r="E72" s="31"/>
      <c r="F72" s="36"/>
      <c r="G72" s="36"/>
      <c r="H72" s="36"/>
      <c r="I72" s="36"/>
      <c r="J72" s="36"/>
      <c r="K72" s="36"/>
      <c r="L72" s="36"/>
      <c r="M72" s="36"/>
      <c r="N72" s="36"/>
      <c r="O72" s="11"/>
      <c r="P72" s="31">
        <f t="shared" si="24"/>
        <v>0</v>
      </c>
      <c r="Q72" s="31">
        <f t="shared" si="25"/>
        <v>0</v>
      </c>
      <c r="R72" s="31">
        <f t="shared" si="26"/>
        <v>0</v>
      </c>
      <c r="T72" s="61" t="str">
        <f>IF(R72=-'Trading Worksheet'!C19, "Matches "&amp;D72, "9-qtr sum must match "&amp;D72)</f>
        <v>Matches Item 4 on Counterparty Risk Worksheet</v>
      </c>
    </row>
    <row r="73" spans="1:21">
      <c r="A73" s="25">
        <f>A72+1</f>
        <v>63</v>
      </c>
      <c r="B73" s="63" t="s">
        <v>342</v>
      </c>
      <c r="C73" s="64"/>
      <c r="D73" s="16" t="str">
        <f>"Sum of items "&amp;A68&amp;", "&amp;A69&amp;", "&amp;A70&amp;", "&amp;A71&amp;", and "&amp;A72</f>
        <v>Sum of items 58, 59, 60, 61, and 62</v>
      </c>
      <c r="E73" s="17"/>
      <c r="F73" s="31">
        <f>SUM(F68:F72)</f>
        <v>0</v>
      </c>
      <c r="G73" s="31">
        <f t="shared" ref="G73:N73" si="27">SUM(G68:G72)</f>
        <v>0</v>
      </c>
      <c r="H73" s="31">
        <f t="shared" si="27"/>
        <v>0</v>
      </c>
      <c r="I73" s="31">
        <f t="shared" si="27"/>
        <v>0</v>
      </c>
      <c r="J73" s="31">
        <f t="shared" si="27"/>
        <v>0</v>
      </c>
      <c r="K73" s="31">
        <f t="shared" si="27"/>
        <v>0</v>
      </c>
      <c r="L73" s="31">
        <f t="shared" si="27"/>
        <v>0</v>
      </c>
      <c r="M73" s="31">
        <f t="shared" si="27"/>
        <v>0</v>
      </c>
      <c r="N73" s="31">
        <f t="shared" si="27"/>
        <v>0</v>
      </c>
      <c r="O73" s="11"/>
      <c r="P73" s="31">
        <f t="shared" si="24"/>
        <v>0</v>
      </c>
      <c r="Q73" s="65">
        <f t="shared" si="25"/>
        <v>0</v>
      </c>
      <c r="R73" s="31">
        <f t="shared" si="26"/>
        <v>0</v>
      </c>
      <c r="T73" s="61"/>
    </row>
    <row r="74" spans="1:21">
      <c r="B74" s="12"/>
      <c r="C74" s="15"/>
      <c r="D74" s="16"/>
      <c r="E74" s="17"/>
      <c r="F74" s="26"/>
      <c r="G74" s="26"/>
      <c r="H74" s="26"/>
      <c r="I74" s="26"/>
      <c r="J74" s="26"/>
      <c r="K74" s="26"/>
      <c r="L74" s="26"/>
      <c r="M74" s="26"/>
      <c r="N74" s="26"/>
      <c r="O74" s="11"/>
    </row>
    <row r="75" spans="1:21">
      <c r="B75" s="57" t="s">
        <v>343</v>
      </c>
      <c r="C75" s="58"/>
      <c r="D75" s="16"/>
      <c r="E75" s="17"/>
      <c r="F75" s="26"/>
      <c r="G75" s="26"/>
      <c r="H75" s="26"/>
      <c r="I75" s="26"/>
      <c r="J75" s="26"/>
      <c r="K75" s="26"/>
      <c r="L75" s="26"/>
      <c r="M75" s="26"/>
      <c r="N75" s="26"/>
      <c r="O75" s="11"/>
    </row>
    <row r="76" spans="1:21">
      <c r="A76" s="25">
        <f>A73+1</f>
        <v>64</v>
      </c>
      <c r="B76" s="66" t="s">
        <v>344</v>
      </c>
      <c r="C76" s="58"/>
      <c r="D76" s="67" t="s">
        <v>105</v>
      </c>
      <c r="E76" s="36"/>
      <c r="F76" s="31">
        <f>'PPNR Projections Worksheet'!F122</f>
        <v>0</v>
      </c>
      <c r="G76" s="31">
        <f>'PPNR Projections Worksheet'!G122</f>
        <v>0</v>
      </c>
      <c r="H76" s="31">
        <f>'PPNR Projections Worksheet'!H122</f>
        <v>0</v>
      </c>
      <c r="I76" s="31">
        <f>'PPNR Projections Worksheet'!I122</f>
        <v>0</v>
      </c>
      <c r="J76" s="31">
        <f>'PPNR Projections Worksheet'!J122</f>
        <v>0</v>
      </c>
      <c r="K76" s="31">
        <f>'PPNR Projections Worksheet'!K122</f>
        <v>0</v>
      </c>
      <c r="L76" s="31">
        <f>'PPNR Projections Worksheet'!L122</f>
        <v>0</v>
      </c>
      <c r="M76" s="31">
        <f>'PPNR Projections Worksheet'!M122</f>
        <v>0</v>
      </c>
      <c r="N76" s="31">
        <f>'PPNR Projections Worksheet'!N122</f>
        <v>0</v>
      </c>
      <c r="O76" s="11"/>
      <c r="P76" s="31">
        <f>SUM(G76:J76)</f>
        <v>0</v>
      </c>
      <c r="Q76" s="31">
        <f>SUM(K76:N76)</f>
        <v>0</v>
      </c>
      <c r="R76" s="31">
        <f>SUM(F76,G76:J76,K76:N76)</f>
        <v>0</v>
      </c>
    </row>
    <row r="77" spans="1:21">
      <c r="A77" s="25">
        <f>A76+1</f>
        <v>65</v>
      </c>
      <c r="B77" s="66" t="s">
        <v>345</v>
      </c>
      <c r="C77" s="58"/>
      <c r="D77" s="16"/>
      <c r="E77" s="36"/>
      <c r="F77" s="31">
        <f>'PPNR Projections Worksheet'!F121</f>
        <v>0</v>
      </c>
      <c r="G77" s="31">
        <f>'PPNR Projections Worksheet'!G121</f>
        <v>0</v>
      </c>
      <c r="H77" s="31">
        <f>'PPNR Projections Worksheet'!H121</f>
        <v>0</v>
      </c>
      <c r="I77" s="31">
        <f>'PPNR Projections Worksheet'!I121</f>
        <v>0</v>
      </c>
      <c r="J77" s="31">
        <f>'PPNR Projections Worksheet'!J121</f>
        <v>0</v>
      </c>
      <c r="K77" s="31">
        <f>'PPNR Projections Worksheet'!K121</f>
        <v>0</v>
      </c>
      <c r="L77" s="31">
        <f>'PPNR Projections Worksheet'!L121</f>
        <v>0</v>
      </c>
      <c r="M77" s="31">
        <f>'PPNR Projections Worksheet'!M121</f>
        <v>0</v>
      </c>
      <c r="N77" s="31">
        <f>'PPNR Projections Worksheet'!N121</f>
        <v>0</v>
      </c>
      <c r="O77" s="11"/>
      <c r="P77" s="31">
        <f>SUM(G77:J77)</f>
        <v>0</v>
      </c>
      <c r="Q77" s="31">
        <f>SUM(K77:N77)</f>
        <v>0</v>
      </c>
      <c r="R77" s="31">
        <f>SUM(F77,G77:J77,K77:N77)</f>
        <v>0</v>
      </c>
    </row>
    <row r="78" spans="1:21">
      <c r="A78" s="25">
        <f>A77+1</f>
        <v>66</v>
      </c>
      <c r="B78" s="68" t="s">
        <v>346</v>
      </c>
      <c r="C78" s="59"/>
      <c r="D78" s="16"/>
      <c r="E78" s="36"/>
      <c r="F78" s="36"/>
      <c r="G78" s="36"/>
      <c r="H78" s="36"/>
      <c r="I78" s="36"/>
      <c r="J78" s="36"/>
      <c r="K78" s="36"/>
      <c r="L78" s="36"/>
      <c r="M78" s="36"/>
      <c r="N78" s="36"/>
      <c r="O78" s="11"/>
      <c r="P78" s="31">
        <f>SUM(G78:J78)</f>
        <v>0</v>
      </c>
      <c r="Q78" s="31">
        <f>SUM(K78:N78)</f>
        <v>0</v>
      </c>
      <c r="R78" s="31">
        <f>SUM(F78,G78:J78,K78:N78)</f>
        <v>0</v>
      </c>
    </row>
    <row r="79" spans="1:21">
      <c r="A79" s="25">
        <f>A78+1</f>
        <v>67</v>
      </c>
      <c r="B79" s="63" t="s">
        <v>347</v>
      </c>
      <c r="C79" s="59"/>
      <c r="D79" s="16"/>
      <c r="E79" s="55">
        <f>SUM(E76:E78)</f>
        <v>0</v>
      </c>
      <c r="F79" s="55">
        <f>SUM(F76:F78)</f>
        <v>0</v>
      </c>
      <c r="G79" s="55">
        <f t="shared" ref="G79:N79" si="28">SUM(G76:G78)</f>
        <v>0</v>
      </c>
      <c r="H79" s="55">
        <f t="shared" si="28"/>
        <v>0</v>
      </c>
      <c r="I79" s="55">
        <f t="shared" si="28"/>
        <v>0</v>
      </c>
      <c r="J79" s="55">
        <f t="shared" si="28"/>
        <v>0</v>
      </c>
      <c r="K79" s="55">
        <f t="shared" si="28"/>
        <v>0</v>
      </c>
      <c r="L79" s="55">
        <f t="shared" si="28"/>
        <v>0</v>
      </c>
      <c r="M79" s="55">
        <f t="shared" si="28"/>
        <v>0</v>
      </c>
      <c r="N79" s="55">
        <f t="shared" si="28"/>
        <v>0</v>
      </c>
      <c r="O79" s="11"/>
      <c r="P79" s="31">
        <f>SUM(G79:J79)</f>
        <v>0</v>
      </c>
      <c r="Q79" s="31">
        <f>SUM(K79:N79)</f>
        <v>0</v>
      </c>
      <c r="R79" s="31">
        <f>SUM(F79,G79:J79,K79:N79)</f>
        <v>0</v>
      </c>
      <c r="U79" s="61"/>
    </row>
    <row r="80" spans="1:21">
      <c r="B80" s="12"/>
      <c r="C80" s="15"/>
      <c r="D80" s="16"/>
      <c r="E80" s="17"/>
      <c r="F80" s="26"/>
      <c r="G80" s="26"/>
      <c r="H80" s="26"/>
      <c r="I80" s="26"/>
      <c r="J80" s="26"/>
      <c r="K80" s="26"/>
      <c r="L80" s="26"/>
      <c r="M80" s="26"/>
      <c r="N80" s="26"/>
      <c r="O80" s="11"/>
    </row>
    <row r="81" spans="1:18">
      <c r="A81" s="25">
        <f>A79+1</f>
        <v>68</v>
      </c>
      <c r="B81" s="66" t="s">
        <v>348</v>
      </c>
      <c r="C81" s="69"/>
      <c r="D81" s="16" t="str">
        <f>"Sum of items "&amp;A49&amp;", "&amp;A65&amp;", "&amp;A73&amp;", and "&amp;A79</f>
        <v>Sum of items 43, 57, 63, and 67</v>
      </c>
      <c r="E81" s="71"/>
      <c r="F81" s="31">
        <f>SUM(F49,F73,F65,F79)</f>
        <v>0</v>
      </c>
      <c r="G81" s="31">
        <f t="shared" ref="G81:N81" si="29">SUM(G49,G73,G65,G79)</f>
        <v>0</v>
      </c>
      <c r="H81" s="31">
        <f t="shared" si="29"/>
        <v>0</v>
      </c>
      <c r="I81" s="31">
        <f t="shared" si="29"/>
        <v>0</v>
      </c>
      <c r="J81" s="31">
        <f t="shared" si="29"/>
        <v>0</v>
      </c>
      <c r="K81" s="31">
        <f t="shared" si="29"/>
        <v>0</v>
      </c>
      <c r="L81" s="31">
        <f t="shared" si="29"/>
        <v>0</v>
      </c>
      <c r="M81" s="31">
        <f t="shared" si="29"/>
        <v>0</v>
      </c>
      <c r="N81" s="31">
        <f t="shared" si="29"/>
        <v>0</v>
      </c>
      <c r="O81" s="11"/>
      <c r="P81" s="31">
        <f>SUM(G81:J81)</f>
        <v>0</v>
      </c>
      <c r="Q81" s="31">
        <f>SUM(K81:N81)</f>
        <v>0</v>
      </c>
      <c r="R81" s="31">
        <f>SUM(F81,G81:J81,K81:N81)</f>
        <v>0</v>
      </c>
    </row>
    <row r="82" spans="1:18">
      <c r="B82" s="14"/>
      <c r="C82" s="70"/>
      <c r="D82" s="16"/>
      <c r="E82" s="71"/>
      <c r="F82" s="70"/>
      <c r="G82" s="70"/>
      <c r="H82" s="70"/>
      <c r="I82" s="70"/>
      <c r="J82" s="70"/>
      <c r="K82" s="70"/>
      <c r="L82" s="70"/>
      <c r="M82" s="70"/>
      <c r="N82" s="70"/>
      <c r="O82" s="11"/>
    </row>
    <row r="83" spans="1:18">
      <c r="B83" s="72" t="s">
        <v>349</v>
      </c>
      <c r="C83" s="73"/>
      <c r="D83" s="16"/>
      <c r="E83" s="71"/>
      <c r="F83" s="70"/>
      <c r="G83" s="70"/>
      <c r="H83" s="70"/>
      <c r="I83" s="70"/>
      <c r="J83" s="70"/>
      <c r="K83" s="70"/>
      <c r="L83" s="70"/>
      <c r="M83" s="70"/>
      <c r="N83" s="70"/>
      <c r="O83" s="11"/>
    </row>
    <row r="84" spans="1:18">
      <c r="A84" s="25">
        <f>A81+1</f>
        <v>69</v>
      </c>
      <c r="B84" s="56" t="s">
        <v>350</v>
      </c>
      <c r="C84" s="59" t="s">
        <v>351</v>
      </c>
      <c r="D84" s="16"/>
      <c r="E84" s="36"/>
      <c r="F84" s="31">
        <f>E132</f>
        <v>0</v>
      </c>
      <c r="G84" s="31">
        <f t="shared" ref="G84:N84" si="30">F132</f>
        <v>0</v>
      </c>
      <c r="H84" s="31">
        <f t="shared" si="30"/>
        <v>0</v>
      </c>
      <c r="I84" s="31">
        <f t="shared" si="30"/>
        <v>0</v>
      </c>
      <c r="J84" s="31">
        <f t="shared" si="30"/>
        <v>0</v>
      </c>
      <c r="K84" s="31">
        <f t="shared" si="30"/>
        <v>0</v>
      </c>
      <c r="L84" s="31">
        <f t="shared" si="30"/>
        <v>0</v>
      </c>
      <c r="M84" s="31">
        <f t="shared" si="30"/>
        <v>0</v>
      </c>
      <c r="N84" s="31">
        <f t="shared" si="30"/>
        <v>0</v>
      </c>
      <c r="O84" s="11"/>
      <c r="P84" s="74"/>
      <c r="Q84" s="74"/>
      <c r="R84" s="74"/>
    </row>
    <row r="85" spans="1:18">
      <c r="A85" s="25">
        <f t="shared" ref="A85:A132" si="31">A84+1</f>
        <v>70</v>
      </c>
      <c r="B85" s="32" t="s">
        <v>276</v>
      </c>
      <c r="C85" s="30" t="s">
        <v>277</v>
      </c>
      <c r="D85" s="29" t="str">
        <f>"Sum of items "&amp;A86&amp;", "&amp;A90&amp;", and "&amp;A94</f>
        <v>Sum of items 71, 75, and 79</v>
      </c>
      <c r="E85" s="31">
        <f>SUM(E86,E90,E94)</f>
        <v>0</v>
      </c>
      <c r="F85" s="31">
        <f>SUM(F86,F90,F94)</f>
        <v>0</v>
      </c>
      <c r="G85" s="31">
        <f t="shared" ref="G85:N85" si="32">SUM(G86,G90,G94)</f>
        <v>0</v>
      </c>
      <c r="H85" s="31">
        <f t="shared" si="32"/>
        <v>0</v>
      </c>
      <c r="I85" s="31">
        <f t="shared" si="32"/>
        <v>0</v>
      </c>
      <c r="J85" s="31">
        <f t="shared" si="32"/>
        <v>0</v>
      </c>
      <c r="K85" s="31">
        <f t="shared" si="32"/>
        <v>0</v>
      </c>
      <c r="L85" s="31">
        <f t="shared" si="32"/>
        <v>0</v>
      </c>
      <c r="M85" s="31">
        <f t="shared" si="32"/>
        <v>0</v>
      </c>
      <c r="N85" s="31">
        <f t="shared" si="32"/>
        <v>0</v>
      </c>
      <c r="O85" s="11"/>
      <c r="P85" s="74"/>
      <c r="Q85" s="74"/>
      <c r="R85" s="74"/>
    </row>
    <row r="86" spans="1:18">
      <c r="A86" s="25">
        <f t="shared" si="31"/>
        <v>71</v>
      </c>
      <c r="B86" s="40" t="s">
        <v>328</v>
      </c>
      <c r="C86" s="33" t="s">
        <v>279</v>
      </c>
      <c r="D86" s="35"/>
      <c r="E86" s="31">
        <f>SUM(E87:E89)</f>
        <v>0</v>
      </c>
      <c r="F86" s="31">
        <f>SUM(F87:F89)</f>
        <v>0</v>
      </c>
      <c r="G86" s="31">
        <f t="shared" ref="G86:N86" si="33">SUM(G87:G89)</f>
        <v>0</v>
      </c>
      <c r="H86" s="31">
        <f t="shared" si="33"/>
        <v>0</v>
      </c>
      <c r="I86" s="31">
        <f t="shared" si="33"/>
        <v>0</v>
      </c>
      <c r="J86" s="31">
        <f t="shared" si="33"/>
        <v>0</v>
      </c>
      <c r="K86" s="31">
        <f t="shared" si="33"/>
        <v>0</v>
      </c>
      <c r="L86" s="31">
        <f t="shared" si="33"/>
        <v>0</v>
      </c>
      <c r="M86" s="31">
        <f t="shared" si="33"/>
        <v>0</v>
      </c>
      <c r="N86" s="31">
        <f t="shared" si="33"/>
        <v>0</v>
      </c>
      <c r="O86" s="11"/>
      <c r="P86" s="74"/>
      <c r="Q86" s="74"/>
      <c r="R86" s="74"/>
    </row>
    <row r="87" spans="1:18">
      <c r="A87" s="25">
        <f t="shared" si="31"/>
        <v>72</v>
      </c>
      <c r="B87" s="75" t="s">
        <v>278</v>
      </c>
      <c r="C87" s="33"/>
      <c r="D87" s="35"/>
      <c r="E87" s="36"/>
      <c r="F87" s="36"/>
      <c r="G87" s="36"/>
      <c r="H87" s="36"/>
      <c r="I87" s="36"/>
      <c r="J87" s="36"/>
      <c r="K87" s="36"/>
      <c r="L87" s="36"/>
      <c r="M87" s="36"/>
      <c r="N87" s="36"/>
      <c r="O87" s="11"/>
      <c r="P87" s="74"/>
      <c r="Q87" s="74"/>
      <c r="R87" s="74"/>
    </row>
    <row r="88" spans="1:18">
      <c r="A88" s="25">
        <f t="shared" si="31"/>
        <v>73</v>
      </c>
      <c r="B88" s="75" t="s">
        <v>282</v>
      </c>
      <c r="C88" s="33"/>
      <c r="D88" s="35"/>
      <c r="E88" s="36"/>
      <c r="F88" s="36"/>
      <c r="G88" s="36"/>
      <c r="H88" s="36"/>
      <c r="I88" s="36"/>
      <c r="J88" s="36"/>
      <c r="K88" s="36"/>
      <c r="L88" s="36"/>
      <c r="M88" s="36"/>
      <c r="N88" s="36"/>
      <c r="O88" s="11"/>
      <c r="P88" s="74"/>
      <c r="Q88" s="74"/>
      <c r="R88" s="74"/>
    </row>
    <row r="89" spans="1:18">
      <c r="A89" s="25">
        <f t="shared" si="31"/>
        <v>74</v>
      </c>
      <c r="B89" s="75" t="s">
        <v>284</v>
      </c>
      <c r="C89" s="33"/>
      <c r="D89" s="35"/>
      <c r="E89" s="36"/>
      <c r="F89" s="36"/>
      <c r="G89" s="36"/>
      <c r="H89" s="36"/>
      <c r="I89" s="36"/>
      <c r="J89" s="36"/>
      <c r="K89" s="36"/>
      <c r="L89" s="36"/>
      <c r="M89" s="36"/>
      <c r="N89" s="36"/>
      <c r="O89" s="11"/>
      <c r="P89" s="74"/>
      <c r="Q89" s="74"/>
      <c r="R89" s="74"/>
    </row>
    <row r="90" spans="1:18">
      <c r="A90" s="25">
        <f t="shared" si="31"/>
        <v>75</v>
      </c>
      <c r="B90" s="40" t="s">
        <v>286</v>
      </c>
      <c r="C90" s="33"/>
      <c r="D90" s="35"/>
      <c r="E90" s="31">
        <f>SUM(E91:E93)</f>
        <v>0</v>
      </c>
      <c r="F90" s="31">
        <f>SUM(F91:F93)</f>
        <v>0</v>
      </c>
      <c r="G90" s="31">
        <f t="shared" ref="G90:N90" si="34">SUM(G91:G93)</f>
        <v>0</v>
      </c>
      <c r="H90" s="31">
        <f t="shared" si="34"/>
        <v>0</v>
      </c>
      <c r="I90" s="31">
        <f t="shared" si="34"/>
        <v>0</v>
      </c>
      <c r="J90" s="31">
        <f t="shared" si="34"/>
        <v>0</v>
      </c>
      <c r="K90" s="31">
        <f t="shared" si="34"/>
        <v>0</v>
      </c>
      <c r="L90" s="31">
        <f t="shared" si="34"/>
        <v>0</v>
      </c>
      <c r="M90" s="31">
        <f t="shared" si="34"/>
        <v>0</v>
      </c>
      <c r="N90" s="31">
        <f t="shared" si="34"/>
        <v>0</v>
      </c>
      <c r="O90" s="11"/>
      <c r="P90" s="74"/>
      <c r="Q90" s="74"/>
      <c r="R90" s="74"/>
    </row>
    <row r="91" spans="1:18">
      <c r="A91" s="25">
        <f t="shared" si="31"/>
        <v>76</v>
      </c>
      <c r="B91" s="75" t="s">
        <v>287</v>
      </c>
      <c r="C91" s="33"/>
      <c r="D91" s="35"/>
      <c r="E91" s="36"/>
      <c r="F91" s="36"/>
      <c r="G91" s="36"/>
      <c r="H91" s="36"/>
      <c r="I91" s="36"/>
      <c r="J91" s="36"/>
      <c r="K91" s="36"/>
      <c r="L91" s="36"/>
      <c r="M91" s="36"/>
      <c r="N91" s="36"/>
      <c r="O91" s="11"/>
      <c r="P91" s="74"/>
      <c r="Q91" s="74"/>
      <c r="R91" s="74"/>
    </row>
    <row r="92" spans="1:18">
      <c r="A92" s="25">
        <f t="shared" si="31"/>
        <v>77</v>
      </c>
      <c r="B92" s="75" t="s">
        <v>289</v>
      </c>
      <c r="C92" s="33"/>
      <c r="D92" s="35"/>
      <c r="E92" s="36"/>
      <c r="F92" s="36"/>
      <c r="G92" s="36"/>
      <c r="H92" s="36"/>
      <c r="I92" s="36"/>
      <c r="J92" s="36"/>
      <c r="K92" s="36"/>
      <c r="L92" s="36"/>
      <c r="M92" s="36"/>
      <c r="N92" s="36"/>
      <c r="O92" s="11"/>
      <c r="P92" s="74"/>
      <c r="Q92" s="74"/>
      <c r="R92" s="74"/>
    </row>
    <row r="93" spans="1:18">
      <c r="A93" s="25">
        <f t="shared" si="31"/>
        <v>78</v>
      </c>
      <c r="B93" s="75" t="s">
        <v>291</v>
      </c>
      <c r="C93" s="33"/>
      <c r="D93" s="35"/>
      <c r="E93" s="36"/>
      <c r="F93" s="36"/>
      <c r="G93" s="36"/>
      <c r="H93" s="36"/>
      <c r="I93" s="36"/>
      <c r="J93" s="36"/>
      <c r="K93" s="36"/>
      <c r="L93" s="36"/>
      <c r="M93" s="36"/>
      <c r="N93" s="36"/>
      <c r="O93" s="11"/>
      <c r="P93" s="74"/>
      <c r="Q93" s="74"/>
      <c r="R93" s="74"/>
    </row>
    <row r="94" spans="1:18">
      <c r="A94" s="25">
        <f t="shared" si="31"/>
        <v>79</v>
      </c>
      <c r="B94" s="40" t="s">
        <v>296</v>
      </c>
      <c r="C94" s="33"/>
      <c r="D94" s="35"/>
      <c r="E94" s="36"/>
      <c r="F94" s="36"/>
      <c r="G94" s="36"/>
      <c r="H94" s="36"/>
      <c r="I94" s="36"/>
      <c r="J94" s="36"/>
      <c r="K94" s="36"/>
      <c r="L94" s="36"/>
      <c r="M94" s="36"/>
      <c r="N94" s="36"/>
      <c r="O94" s="11"/>
      <c r="P94" s="74"/>
      <c r="Q94" s="74"/>
      <c r="R94" s="74"/>
    </row>
    <row r="95" spans="1:18">
      <c r="A95" s="25">
        <f t="shared" si="31"/>
        <v>80</v>
      </c>
      <c r="B95" s="32" t="s">
        <v>298</v>
      </c>
      <c r="C95" s="33" t="s">
        <v>299</v>
      </c>
      <c r="D95" s="29" t="str">
        <f>"Sum of items "&amp;A96&amp;", "&amp;A97&amp;", and "&amp;A98</f>
        <v>Sum of items 81, 82, and 83</v>
      </c>
      <c r="E95" s="31">
        <f t="shared" ref="E95:N95" si="35">SUM(E96:E98)</f>
        <v>0</v>
      </c>
      <c r="F95" s="31">
        <f t="shared" si="35"/>
        <v>0</v>
      </c>
      <c r="G95" s="31">
        <f t="shared" si="35"/>
        <v>0</v>
      </c>
      <c r="H95" s="31">
        <f t="shared" si="35"/>
        <v>0</v>
      </c>
      <c r="I95" s="31">
        <f t="shared" si="35"/>
        <v>0</v>
      </c>
      <c r="J95" s="31">
        <f t="shared" si="35"/>
        <v>0</v>
      </c>
      <c r="K95" s="31">
        <f t="shared" si="35"/>
        <v>0</v>
      </c>
      <c r="L95" s="31">
        <f t="shared" si="35"/>
        <v>0</v>
      </c>
      <c r="M95" s="31">
        <f t="shared" si="35"/>
        <v>0</v>
      </c>
      <c r="N95" s="31">
        <f t="shared" si="35"/>
        <v>0</v>
      </c>
      <c r="O95" s="11"/>
      <c r="P95" s="74"/>
      <c r="Q95" s="74"/>
      <c r="R95" s="74"/>
    </row>
    <row r="96" spans="1:18">
      <c r="A96" s="25">
        <f t="shared" si="31"/>
        <v>81</v>
      </c>
      <c r="B96" s="40" t="s">
        <v>328</v>
      </c>
      <c r="C96" s="33"/>
      <c r="D96" s="39"/>
      <c r="E96" s="36"/>
      <c r="F96" s="36"/>
      <c r="G96" s="36"/>
      <c r="H96" s="36"/>
      <c r="I96" s="36"/>
      <c r="J96" s="36"/>
      <c r="K96" s="36"/>
      <c r="L96" s="36"/>
      <c r="M96" s="36"/>
      <c r="N96" s="36"/>
      <c r="O96" s="11"/>
      <c r="P96" s="74"/>
      <c r="Q96" s="74"/>
      <c r="R96" s="74"/>
    </row>
    <row r="97" spans="1:18">
      <c r="A97" s="25">
        <f t="shared" si="31"/>
        <v>82</v>
      </c>
      <c r="B97" s="40" t="s">
        <v>286</v>
      </c>
      <c r="C97" s="33"/>
      <c r="D97" s="39"/>
      <c r="E97" s="36"/>
      <c r="F97" s="36"/>
      <c r="G97" s="36"/>
      <c r="H97" s="36"/>
      <c r="I97" s="36"/>
      <c r="J97" s="36"/>
      <c r="K97" s="36"/>
      <c r="L97" s="36"/>
      <c r="M97" s="36"/>
      <c r="N97" s="36"/>
      <c r="O97" s="11"/>
      <c r="P97" s="74"/>
      <c r="Q97" s="74"/>
      <c r="R97" s="74"/>
    </row>
    <row r="98" spans="1:18">
      <c r="A98" s="25">
        <f t="shared" si="31"/>
        <v>83</v>
      </c>
      <c r="B98" s="40" t="s">
        <v>352</v>
      </c>
      <c r="C98" s="33"/>
      <c r="D98" s="39"/>
      <c r="E98" s="36"/>
      <c r="F98" s="36"/>
      <c r="G98" s="36"/>
      <c r="H98" s="36"/>
      <c r="I98" s="36"/>
      <c r="J98" s="36"/>
      <c r="K98" s="36"/>
      <c r="L98" s="36"/>
      <c r="M98" s="36"/>
      <c r="N98" s="36"/>
      <c r="O98" s="11"/>
      <c r="P98" s="74"/>
      <c r="Q98" s="74"/>
      <c r="R98" s="74"/>
    </row>
    <row r="99" spans="1:18">
      <c r="A99" s="25">
        <f t="shared" si="31"/>
        <v>84</v>
      </c>
      <c r="B99" s="32" t="s">
        <v>300</v>
      </c>
      <c r="C99" s="33"/>
      <c r="D99" s="29" t="str">
        <f>"Sum of items "&amp;A100&amp;", "&amp;A101&amp;", and "&amp;A102</f>
        <v>Sum of items 85, 86, and 87</v>
      </c>
      <c r="E99" s="31">
        <f t="shared" ref="E99:M99" si="36">SUM(E100:E102)</f>
        <v>0</v>
      </c>
      <c r="F99" s="31">
        <f t="shared" si="36"/>
        <v>0</v>
      </c>
      <c r="G99" s="31">
        <f t="shared" si="36"/>
        <v>0</v>
      </c>
      <c r="H99" s="31">
        <f t="shared" si="36"/>
        <v>0</v>
      </c>
      <c r="I99" s="31">
        <f t="shared" si="36"/>
        <v>0</v>
      </c>
      <c r="J99" s="31">
        <f t="shared" si="36"/>
        <v>0</v>
      </c>
      <c r="K99" s="31">
        <f t="shared" si="36"/>
        <v>0</v>
      </c>
      <c r="L99" s="31">
        <f t="shared" si="36"/>
        <v>0</v>
      </c>
      <c r="M99" s="31">
        <f t="shared" si="36"/>
        <v>0</v>
      </c>
      <c r="N99" s="31">
        <f>SUM(N100:N102)</f>
        <v>0</v>
      </c>
      <c r="O99" s="11"/>
      <c r="P99" s="74"/>
      <c r="Q99" s="74"/>
      <c r="R99" s="74"/>
    </row>
    <row r="100" spans="1:18">
      <c r="A100" s="25">
        <f t="shared" si="31"/>
        <v>85</v>
      </c>
      <c r="B100" s="40" t="s">
        <v>301</v>
      </c>
      <c r="C100" s="44"/>
      <c r="D100" s="45"/>
      <c r="E100" s="36"/>
      <c r="F100" s="36"/>
      <c r="G100" s="36"/>
      <c r="H100" s="36"/>
      <c r="I100" s="36"/>
      <c r="J100" s="36"/>
      <c r="K100" s="36"/>
      <c r="L100" s="36"/>
      <c r="M100" s="36"/>
      <c r="N100" s="36"/>
      <c r="P100" s="74"/>
      <c r="Q100" s="74"/>
      <c r="R100" s="74"/>
    </row>
    <row r="101" spans="1:18">
      <c r="A101" s="25">
        <f t="shared" si="31"/>
        <v>86</v>
      </c>
      <c r="B101" s="76" t="s">
        <v>302</v>
      </c>
      <c r="C101" s="44"/>
      <c r="D101" s="45"/>
      <c r="E101" s="36"/>
      <c r="F101" s="36"/>
      <c r="G101" s="36"/>
      <c r="H101" s="36"/>
      <c r="I101" s="36"/>
      <c r="J101" s="36"/>
      <c r="K101" s="36"/>
      <c r="L101" s="36"/>
      <c r="M101" s="36"/>
      <c r="N101" s="36"/>
      <c r="P101" s="74"/>
      <c r="Q101" s="74"/>
      <c r="R101" s="74"/>
    </row>
    <row r="102" spans="1:18">
      <c r="A102" s="25">
        <f t="shared" si="31"/>
        <v>87</v>
      </c>
      <c r="B102" s="40" t="s">
        <v>353</v>
      </c>
      <c r="C102" s="30"/>
      <c r="D102" s="35"/>
      <c r="E102" s="36"/>
      <c r="F102" s="36"/>
      <c r="G102" s="36"/>
      <c r="H102" s="36"/>
      <c r="I102" s="36"/>
      <c r="J102" s="36"/>
      <c r="K102" s="36"/>
      <c r="L102" s="36"/>
      <c r="M102" s="36"/>
      <c r="N102" s="36"/>
      <c r="P102" s="74"/>
      <c r="Q102" s="74"/>
      <c r="R102" s="74"/>
    </row>
    <row r="103" spans="1:18">
      <c r="A103" s="25">
        <f t="shared" si="31"/>
        <v>88</v>
      </c>
      <c r="B103" s="32" t="s">
        <v>304</v>
      </c>
      <c r="C103" s="30"/>
      <c r="D103" s="35"/>
      <c r="E103" s="36"/>
      <c r="F103" s="36"/>
      <c r="G103" s="36"/>
      <c r="H103" s="36"/>
      <c r="I103" s="36"/>
      <c r="J103" s="36"/>
      <c r="K103" s="36"/>
      <c r="L103" s="36"/>
      <c r="M103" s="36"/>
      <c r="N103" s="36"/>
      <c r="O103" s="11"/>
      <c r="P103" s="74"/>
      <c r="Q103" s="74"/>
      <c r="R103" s="74"/>
    </row>
    <row r="104" spans="1:18">
      <c r="A104" s="25">
        <f t="shared" si="31"/>
        <v>89</v>
      </c>
      <c r="B104" s="32" t="s">
        <v>306</v>
      </c>
      <c r="C104" s="30" t="s">
        <v>305</v>
      </c>
      <c r="D104" s="35"/>
      <c r="E104" s="36"/>
      <c r="F104" s="36"/>
      <c r="G104" s="36"/>
      <c r="H104" s="36"/>
      <c r="I104" s="36"/>
      <c r="J104" s="36"/>
      <c r="K104" s="36"/>
      <c r="L104" s="36"/>
      <c r="M104" s="36"/>
      <c r="N104" s="36"/>
      <c r="O104" s="11"/>
      <c r="P104" s="74"/>
      <c r="Q104" s="74"/>
      <c r="R104" s="74"/>
    </row>
    <row r="105" spans="1:18">
      <c r="A105" s="25">
        <f t="shared" si="31"/>
        <v>90</v>
      </c>
      <c r="B105" s="32" t="s">
        <v>321</v>
      </c>
      <c r="C105" s="30"/>
      <c r="D105" s="35"/>
      <c r="E105" s="36"/>
      <c r="F105" s="36"/>
      <c r="G105" s="36"/>
      <c r="H105" s="36"/>
      <c r="I105" s="36"/>
      <c r="J105" s="36"/>
      <c r="K105" s="36"/>
      <c r="L105" s="36"/>
      <c r="M105" s="36"/>
      <c r="N105" s="36"/>
      <c r="O105" s="11"/>
      <c r="P105" s="74"/>
      <c r="Q105" s="74"/>
      <c r="R105" s="74"/>
    </row>
    <row r="106" spans="1:18">
      <c r="A106" s="25">
        <f t="shared" si="31"/>
        <v>91</v>
      </c>
      <c r="B106" s="77" t="s">
        <v>354</v>
      </c>
      <c r="C106" s="30"/>
      <c r="D106" s="35"/>
      <c r="E106" s="36"/>
      <c r="F106" s="36"/>
      <c r="G106" s="36"/>
      <c r="H106" s="36"/>
      <c r="I106" s="36"/>
      <c r="J106" s="36"/>
      <c r="K106" s="36"/>
      <c r="L106" s="36"/>
      <c r="M106" s="36"/>
      <c r="N106" s="36"/>
      <c r="O106" s="11"/>
      <c r="P106" s="74"/>
      <c r="Q106" s="74"/>
      <c r="R106" s="74"/>
    </row>
    <row r="107" spans="1:18">
      <c r="A107" s="25">
        <f t="shared" si="31"/>
        <v>92</v>
      </c>
      <c r="B107" s="56" t="s">
        <v>355</v>
      </c>
      <c r="C107" s="59" t="s">
        <v>356</v>
      </c>
      <c r="D107" s="16" t="s">
        <v>166</v>
      </c>
      <c r="E107" s="31">
        <f>SUM(E108,E118,E122,E126:E129)</f>
        <v>0</v>
      </c>
      <c r="F107" s="31">
        <f>SUM(F108,F118,F122,F126:F129)</f>
        <v>0</v>
      </c>
      <c r="G107" s="31">
        <f t="shared" ref="G107:N107" si="37">SUM(G108,G118,G122,G126:G129)</f>
        <v>0</v>
      </c>
      <c r="H107" s="31">
        <f t="shared" si="37"/>
        <v>0</v>
      </c>
      <c r="I107" s="31">
        <f t="shared" si="37"/>
        <v>0</v>
      </c>
      <c r="J107" s="31">
        <f t="shared" si="37"/>
        <v>0</v>
      </c>
      <c r="K107" s="31">
        <f t="shared" si="37"/>
        <v>0</v>
      </c>
      <c r="L107" s="31">
        <f t="shared" si="37"/>
        <v>0</v>
      </c>
      <c r="M107" s="31">
        <f t="shared" si="37"/>
        <v>0</v>
      </c>
      <c r="N107" s="31">
        <f t="shared" si="37"/>
        <v>0</v>
      </c>
      <c r="O107" s="11"/>
      <c r="P107" s="31">
        <f t="shared" ref="P107:P129" si="38">SUM(G107:J107)</f>
        <v>0</v>
      </c>
      <c r="Q107" s="31">
        <f t="shared" ref="Q107:Q129" si="39">SUM(K107:N107)</f>
        <v>0</v>
      </c>
      <c r="R107" s="31">
        <f t="shared" ref="R107:R129" si="40">SUM(F107,G107:J107,K107:N107)</f>
        <v>0</v>
      </c>
    </row>
    <row r="108" spans="1:18">
      <c r="A108" s="25">
        <f t="shared" si="31"/>
        <v>93</v>
      </c>
      <c r="B108" s="32" t="s">
        <v>276</v>
      </c>
      <c r="C108" s="30" t="s">
        <v>277</v>
      </c>
      <c r="D108" s="29" t="str">
        <f>"Sum of items "&amp;A109&amp;", "&amp;A113&amp;", and "&amp;A117</f>
        <v>Sum of items 94, 98, and 102</v>
      </c>
      <c r="E108" s="31">
        <f>SUM(E109,E113,E117)</f>
        <v>0</v>
      </c>
      <c r="F108" s="31">
        <f>SUM(F109,F113,F117)</f>
        <v>0</v>
      </c>
      <c r="G108" s="31">
        <f t="shared" ref="G108:N108" si="41">SUM(G109,G113,G117)</f>
        <v>0</v>
      </c>
      <c r="H108" s="31">
        <f t="shared" si="41"/>
        <v>0</v>
      </c>
      <c r="I108" s="31">
        <f t="shared" si="41"/>
        <v>0</v>
      </c>
      <c r="J108" s="31">
        <f t="shared" si="41"/>
        <v>0</v>
      </c>
      <c r="K108" s="31">
        <f t="shared" si="41"/>
        <v>0</v>
      </c>
      <c r="L108" s="31">
        <f t="shared" si="41"/>
        <v>0</v>
      </c>
      <c r="M108" s="31">
        <f t="shared" si="41"/>
        <v>0</v>
      </c>
      <c r="N108" s="31">
        <f t="shared" si="41"/>
        <v>0</v>
      </c>
      <c r="O108" s="11"/>
      <c r="P108" s="31">
        <f t="shared" si="38"/>
        <v>0</v>
      </c>
      <c r="Q108" s="31">
        <f t="shared" si="39"/>
        <v>0</v>
      </c>
      <c r="R108" s="31">
        <f t="shared" si="40"/>
        <v>0</v>
      </c>
    </row>
    <row r="109" spans="1:18">
      <c r="A109" s="25">
        <f t="shared" si="31"/>
        <v>94</v>
      </c>
      <c r="B109" s="40" t="s">
        <v>328</v>
      </c>
      <c r="C109" s="33" t="s">
        <v>279</v>
      </c>
      <c r="D109" s="35"/>
      <c r="E109" s="31">
        <f>SUM(E110:E112)</f>
        <v>0</v>
      </c>
      <c r="F109" s="31">
        <f>SUM(F110:F112)</f>
        <v>0</v>
      </c>
      <c r="G109" s="31">
        <f t="shared" ref="G109:N109" si="42">SUM(G110:G112)</f>
        <v>0</v>
      </c>
      <c r="H109" s="31">
        <f t="shared" si="42"/>
        <v>0</v>
      </c>
      <c r="I109" s="31">
        <f t="shared" si="42"/>
        <v>0</v>
      </c>
      <c r="J109" s="31">
        <f t="shared" si="42"/>
        <v>0</v>
      </c>
      <c r="K109" s="31">
        <f t="shared" si="42"/>
        <v>0</v>
      </c>
      <c r="L109" s="31">
        <f t="shared" si="42"/>
        <v>0</v>
      </c>
      <c r="M109" s="31">
        <f t="shared" si="42"/>
        <v>0</v>
      </c>
      <c r="N109" s="31">
        <f t="shared" si="42"/>
        <v>0</v>
      </c>
      <c r="O109" s="11"/>
      <c r="P109" s="31">
        <f t="shared" si="38"/>
        <v>0</v>
      </c>
      <c r="Q109" s="31">
        <f t="shared" si="39"/>
        <v>0</v>
      </c>
      <c r="R109" s="31">
        <f t="shared" si="40"/>
        <v>0</v>
      </c>
    </row>
    <row r="110" spans="1:18">
      <c r="A110" s="25">
        <f t="shared" si="31"/>
        <v>95</v>
      </c>
      <c r="B110" s="75" t="s">
        <v>278</v>
      </c>
      <c r="C110" s="33"/>
      <c r="D110" s="35"/>
      <c r="E110" s="36"/>
      <c r="F110" s="36"/>
      <c r="G110" s="36"/>
      <c r="H110" s="36"/>
      <c r="I110" s="36"/>
      <c r="J110" s="36"/>
      <c r="K110" s="36"/>
      <c r="L110" s="36"/>
      <c r="M110" s="36"/>
      <c r="N110" s="36"/>
      <c r="O110" s="11"/>
      <c r="P110" s="31">
        <f t="shared" si="38"/>
        <v>0</v>
      </c>
      <c r="Q110" s="31">
        <f t="shared" si="39"/>
        <v>0</v>
      </c>
      <c r="R110" s="31">
        <f t="shared" si="40"/>
        <v>0</v>
      </c>
    </row>
    <row r="111" spans="1:18">
      <c r="A111" s="25">
        <f t="shared" si="31"/>
        <v>96</v>
      </c>
      <c r="B111" s="75" t="s">
        <v>282</v>
      </c>
      <c r="C111" s="33"/>
      <c r="D111" s="35"/>
      <c r="E111" s="36"/>
      <c r="F111" s="36"/>
      <c r="G111" s="36"/>
      <c r="H111" s="36"/>
      <c r="I111" s="36"/>
      <c r="J111" s="36"/>
      <c r="K111" s="36"/>
      <c r="L111" s="36"/>
      <c r="M111" s="36"/>
      <c r="N111" s="36"/>
      <c r="O111" s="11"/>
      <c r="P111" s="31">
        <f t="shared" si="38"/>
        <v>0</v>
      </c>
      <c r="Q111" s="31">
        <f t="shared" si="39"/>
        <v>0</v>
      </c>
      <c r="R111" s="31">
        <f t="shared" si="40"/>
        <v>0</v>
      </c>
    </row>
    <row r="112" spans="1:18">
      <c r="A112" s="25">
        <f t="shared" si="31"/>
        <v>97</v>
      </c>
      <c r="B112" s="75" t="s">
        <v>284</v>
      </c>
      <c r="C112" s="33"/>
      <c r="D112" s="35"/>
      <c r="E112" s="36"/>
      <c r="F112" s="36"/>
      <c r="G112" s="36"/>
      <c r="H112" s="36"/>
      <c r="I112" s="36"/>
      <c r="J112" s="36"/>
      <c r="K112" s="36"/>
      <c r="L112" s="36"/>
      <c r="M112" s="36"/>
      <c r="N112" s="36"/>
      <c r="O112" s="11"/>
      <c r="P112" s="31">
        <f t="shared" si="38"/>
        <v>0</v>
      </c>
      <c r="Q112" s="31">
        <f t="shared" si="39"/>
        <v>0</v>
      </c>
      <c r="R112" s="31">
        <f t="shared" si="40"/>
        <v>0</v>
      </c>
    </row>
    <row r="113" spans="1:18">
      <c r="A113" s="25">
        <f t="shared" si="31"/>
        <v>98</v>
      </c>
      <c r="B113" s="40" t="s">
        <v>286</v>
      </c>
      <c r="C113" s="33"/>
      <c r="D113" s="35"/>
      <c r="E113" s="31">
        <f>SUM(E114:E116)</f>
        <v>0</v>
      </c>
      <c r="F113" s="31">
        <f>SUM(F114:F116)</f>
        <v>0</v>
      </c>
      <c r="G113" s="31">
        <f t="shared" ref="G113:N113" si="43">SUM(G114:G116)</f>
        <v>0</v>
      </c>
      <c r="H113" s="31">
        <f t="shared" si="43"/>
        <v>0</v>
      </c>
      <c r="I113" s="31">
        <f t="shared" si="43"/>
        <v>0</v>
      </c>
      <c r="J113" s="31">
        <f t="shared" si="43"/>
        <v>0</v>
      </c>
      <c r="K113" s="31">
        <f t="shared" si="43"/>
        <v>0</v>
      </c>
      <c r="L113" s="31">
        <f t="shared" si="43"/>
        <v>0</v>
      </c>
      <c r="M113" s="31">
        <f t="shared" si="43"/>
        <v>0</v>
      </c>
      <c r="N113" s="31">
        <f t="shared" si="43"/>
        <v>0</v>
      </c>
      <c r="O113" s="11"/>
      <c r="P113" s="31">
        <f t="shared" si="38"/>
        <v>0</v>
      </c>
      <c r="Q113" s="31">
        <f t="shared" si="39"/>
        <v>0</v>
      </c>
      <c r="R113" s="31">
        <f t="shared" si="40"/>
        <v>0</v>
      </c>
    </row>
    <row r="114" spans="1:18">
      <c r="A114" s="25">
        <f t="shared" si="31"/>
        <v>99</v>
      </c>
      <c r="B114" s="75" t="s">
        <v>287</v>
      </c>
      <c r="C114" s="33"/>
      <c r="D114" s="35"/>
      <c r="E114" s="36"/>
      <c r="F114" s="36"/>
      <c r="G114" s="36"/>
      <c r="H114" s="36"/>
      <c r="I114" s="36"/>
      <c r="J114" s="36"/>
      <c r="K114" s="36"/>
      <c r="L114" s="36"/>
      <c r="M114" s="36"/>
      <c r="N114" s="36"/>
      <c r="O114" s="11"/>
      <c r="P114" s="31">
        <f t="shared" si="38"/>
        <v>0</v>
      </c>
      <c r="Q114" s="31">
        <f t="shared" si="39"/>
        <v>0</v>
      </c>
      <c r="R114" s="31">
        <f t="shared" si="40"/>
        <v>0</v>
      </c>
    </row>
    <row r="115" spans="1:18">
      <c r="A115" s="25">
        <f t="shared" si="31"/>
        <v>100</v>
      </c>
      <c r="B115" s="75" t="s">
        <v>289</v>
      </c>
      <c r="C115" s="33"/>
      <c r="D115" s="35"/>
      <c r="E115" s="36"/>
      <c r="F115" s="36"/>
      <c r="G115" s="36"/>
      <c r="H115" s="36"/>
      <c r="I115" s="36"/>
      <c r="J115" s="36"/>
      <c r="K115" s="36"/>
      <c r="L115" s="36"/>
      <c r="M115" s="36"/>
      <c r="N115" s="36"/>
      <c r="O115" s="11"/>
      <c r="P115" s="31">
        <f t="shared" si="38"/>
        <v>0</v>
      </c>
      <c r="Q115" s="31">
        <f t="shared" si="39"/>
        <v>0</v>
      </c>
      <c r="R115" s="31">
        <f t="shared" si="40"/>
        <v>0</v>
      </c>
    </row>
    <row r="116" spans="1:18">
      <c r="A116" s="25">
        <f t="shared" si="31"/>
        <v>101</v>
      </c>
      <c r="B116" s="75" t="s">
        <v>291</v>
      </c>
      <c r="C116" s="33"/>
      <c r="D116" s="35"/>
      <c r="E116" s="36"/>
      <c r="F116" s="36"/>
      <c r="G116" s="36"/>
      <c r="H116" s="36"/>
      <c r="I116" s="36"/>
      <c r="J116" s="36"/>
      <c r="K116" s="36"/>
      <c r="L116" s="36"/>
      <c r="M116" s="36"/>
      <c r="N116" s="36"/>
      <c r="O116" s="11"/>
      <c r="P116" s="31">
        <f t="shared" si="38"/>
        <v>0</v>
      </c>
      <c r="Q116" s="31">
        <f t="shared" si="39"/>
        <v>0</v>
      </c>
      <c r="R116" s="31">
        <f t="shared" si="40"/>
        <v>0</v>
      </c>
    </row>
    <row r="117" spans="1:18">
      <c r="A117" s="25">
        <f t="shared" si="31"/>
        <v>102</v>
      </c>
      <c r="B117" s="40" t="s">
        <v>296</v>
      </c>
      <c r="C117" s="33"/>
      <c r="D117" s="35"/>
      <c r="E117" s="36"/>
      <c r="F117" s="36"/>
      <c r="G117" s="36"/>
      <c r="H117" s="36"/>
      <c r="I117" s="36"/>
      <c r="J117" s="36"/>
      <c r="K117" s="36"/>
      <c r="L117" s="36"/>
      <c r="M117" s="36"/>
      <c r="N117" s="36"/>
      <c r="O117" s="11"/>
      <c r="P117" s="31">
        <f t="shared" si="38"/>
        <v>0</v>
      </c>
      <c r="Q117" s="31">
        <f t="shared" si="39"/>
        <v>0</v>
      </c>
      <c r="R117" s="31">
        <f t="shared" si="40"/>
        <v>0</v>
      </c>
    </row>
    <row r="118" spans="1:18">
      <c r="A118" s="25">
        <f t="shared" si="31"/>
        <v>103</v>
      </c>
      <c r="B118" s="32" t="s">
        <v>298</v>
      </c>
      <c r="C118" s="33" t="s">
        <v>299</v>
      </c>
      <c r="D118" s="29" t="str">
        <f>"Sum of items "&amp;A119&amp;", "&amp;A120&amp;", and "&amp;A121</f>
        <v>Sum of items 104, 105, and 106</v>
      </c>
      <c r="E118" s="31">
        <f t="shared" ref="E118:N118" si="44">SUM(E119:E121)</f>
        <v>0</v>
      </c>
      <c r="F118" s="31">
        <f t="shared" si="44"/>
        <v>0</v>
      </c>
      <c r="G118" s="31">
        <f t="shared" si="44"/>
        <v>0</v>
      </c>
      <c r="H118" s="31">
        <f t="shared" si="44"/>
        <v>0</v>
      </c>
      <c r="I118" s="31">
        <f t="shared" si="44"/>
        <v>0</v>
      </c>
      <c r="J118" s="31">
        <f t="shared" si="44"/>
        <v>0</v>
      </c>
      <c r="K118" s="31">
        <f t="shared" si="44"/>
        <v>0</v>
      </c>
      <c r="L118" s="31">
        <f t="shared" si="44"/>
        <v>0</v>
      </c>
      <c r="M118" s="31">
        <f t="shared" si="44"/>
        <v>0</v>
      </c>
      <c r="N118" s="31">
        <f t="shared" si="44"/>
        <v>0</v>
      </c>
      <c r="O118" s="11"/>
      <c r="P118" s="31">
        <f t="shared" si="38"/>
        <v>0</v>
      </c>
      <c r="Q118" s="31">
        <f t="shared" si="39"/>
        <v>0</v>
      </c>
      <c r="R118" s="31">
        <f t="shared" si="40"/>
        <v>0</v>
      </c>
    </row>
    <row r="119" spans="1:18">
      <c r="A119" s="25">
        <f t="shared" si="31"/>
        <v>104</v>
      </c>
      <c r="B119" s="40" t="s">
        <v>328</v>
      </c>
      <c r="C119" s="33"/>
      <c r="D119" s="39"/>
      <c r="E119" s="36"/>
      <c r="F119" s="36"/>
      <c r="G119" s="36"/>
      <c r="H119" s="36"/>
      <c r="I119" s="36"/>
      <c r="J119" s="36"/>
      <c r="K119" s="36"/>
      <c r="L119" s="36"/>
      <c r="M119" s="36"/>
      <c r="N119" s="36"/>
      <c r="O119" s="11"/>
      <c r="P119" s="31">
        <f t="shared" si="38"/>
        <v>0</v>
      </c>
      <c r="Q119" s="31">
        <f t="shared" si="39"/>
        <v>0</v>
      </c>
      <c r="R119" s="31">
        <f t="shared" si="40"/>
        <v>0</v>
      </c>
    </row>
    <row r="120" spans="1:18">
      <c r="A120" s="25">
        <f t="shared" si="31"/>
        <v>105</v>
      </c>
      <c r="B120" s="40" t="s">
        <v>286</v>
      </c>
      <c r="C120" s="33"/>
      <c r="D120" s="39"/>
      <c r="E120" s="36"/>
      <c r="F120" s="36"/>
      <c r="G120" s="36"/>
      <c r="H120" s="36"/>
      <c r="I120" s="36"/>
      <c r="J120" s="36"/>
      <c r="K120" s="36"/>
      <c r="L120" s="36"/>
      <c r="M120" s="36"/>
      <c r="N120" s="36"/>
      <c r="O120" s="11"/>
      <c r="P120" s="31">
        <f t="shared" si="38"/>
        <v>0</v>
      </c>
      <c r="Q120" s="31">
        <f t="shared" si="39"/>
        <v>0</v>
      </c>
      <c r="R120" s="31">
        <f t="shared" si="40"/>
        <v>0</v>
      </c>
    </row>
    <row r="121" spans="1:18">
      <c r="A121" s="25">
        <f t="shared" si="31"/>
        <v>106</v>
      </c>
      <c r="B121" s="40" t="s">
        <v>352</v>
      </c>
      <c r="C121" s="33"/>
      <c r="D121" s="39"/>
      <c r="E121" s="36"/>
      <c r="F121" s="36"/>
      <c r="G121" s="36"/>
      <c r="H121" s="36"/>
      <c r="I121" s="36"/>
      <c r="J121" s="36"/>
      <c r="K121" s="36"/>
      <c r="L121" s="36"/>
      <c r="M121" s="36"/>
      <c r="N121" s="36"/>
      <c r="O121" s="11"/>
      <c r="P121" s="31">
        <f t="shared" si="38"/>
        <v>0</v>
      </c>
      <c r="Q121" s="31">
        <f t="shared" si="39"/>
        <v>0</v>
      </c>
      <c r="R121" s="31">
        <f t="shared" si="40"/>
        <v>0</v>
      </c>
    </row>
    <row r="122" spans="1:18">
      <c r="A122" s="25">
        <f t="shared" si="31"/>
        <v>107</v>
      </c>
      <c r="B122" s="32" t="s">
        <v>300</v>
      </c>
      <c r="C122" s="33"/>
      <c r="D122" s="29" t="str">
        <f>"Sum of items "&amp;A123&amp;", "&amp;A124&amp;", and "&amp;A125</f>
        <v>Sum of items 108, 109, and 110</v>
      </c>
      <c r="E122" s="31">
        <f>SUM(E123:E125)</f>
        <v>0</v>
      </c>
      <c r="F122" s="31">
        <f>SUM(F123:F125)</f>
        <v>0</v>
      </c>
      <c r="G122" s="31">
        <f t="shared" ref="G122:M122" si="45">SUM(G123:G125)</f>
        <v>0</v>
      </c>
      <c r="H122" s="31">
        <f t="shared" si="45"/>
        <v>0</v>
      </c>
      <c r="I122" s="31">
        <f t="shared" si="45"/>
        <v>0</v>
      </c>
      <c r="J122" s="31">
        <f t="shared" si="45"/>
        <v>0</v>
      </c>
      <c r="K122" s="31">
        <f t="shared" si="45"/>
        <v>0</v>
      </c>
      <c r="L122" s="31">
        <f t="shared" si="45"/>
        <v>0</v>
      </c>
      <c r="M122" s="31">
        <f t="shared" si="45"/>
        <v>0</v>
      </c>
      <c r="N122" s="31">
        <f>SUM(N123:N125)</f>
        <v>0</v>
      </c>
      <c r="O122" s="11"/>
      <c r="P122" s="31">
        <f t="shared" si="38"/>
        <v>0</v>
      </c>
      <c r="Q122" s="31">
        <f t="shared" si="39"/>
        <v>0</v>
      </c>
      <c r="R122" s="31">
        <f t="shared" si="40"/>
        <v>0</v>
      </c>
    </row>
    <row r="123" spans="1:18">
      <c r="A123" s="25">
        <f t="shared" si="31"/>
        <v>108</v>
      </c>
      <c r="B123" s="40" t="s">
        <v>301</v>
      </c>
      <c r="C123" s="44"/>
      <c r="D123" s="45"/>
      <c r="E123" s="36"/>
      <c r="F123" s="36"/>
      <c r="G123" s="36"/>
      <c r="H123" s="36"/>
      <c r="I123" s="36"/>
      <c r="J123" s="36"/>
      <c r="K123" s="36"/>
      <c r="L123" s="36"/>
      <c r="M123" s="36"/>
      <c r="N123" s="36"/>
      <c r="P123" s="31">
        <f t="shared" si="38"/>
        <v>0</v>
      </c>
      <c r="Q123" s="31">
        <f t="shared" si="39"/>
        <v>0</v>
      </c>
      <c r="R123" s="31">
        <f t="shared" si="40"/>
        <v>0</v>
      </c>
    </row>
    <row r="124" spans="1:18">
      <c r="A124" s="25">
        <f t="shared" si="31"/>
        <v>109</v>
      </c>
      <c r="B124" s="76" t="s">
        <v>302</v>
      </c>
      <c r="C124" s="44"/>
      <c r="D124" s="45"/>
      <c r="E124" s="36"/>
      <c r="F124" s="36"/>
      <c r="G124" s="36"/>
      <c r="H124" s="36"/>
      <c r="I124" s="36"/>
      <c r="J124" s="36"/>
      <c r="K124" s="36"/>
      <c r="L124" s="36"/>
      <c r="M124" s="36"/>
      <c r="N124" s="36"/>
      <c r="P124" s="31">
        <f t="shared" si="38"/>
        <v>0</v>
      </c>
      <c r="Q124" s="31">
        <f t="shared" si="39"/>
        <v>0</v>
      </c>
      <c r="R124" s="31">
        <f t="shared" si="40"/>
        <v>0</v>
      </c>
    </row>
    <row r="125" spans="1:18">
      <c r="A125" s="25">
        <f t="shared" si="31"/>
        <v>110</v>
      </c>
      <c r="B125" s="40" t="s">
        <v>353</v>
      </c>
      <c r="C125" s="30"/>
      <c r="D125" s="35"/>
      <c r="E125" s="36"/>
      <c r="F125" s="36"/>
      <c r="G125" s="36"/>
      <c r="H125" s="36"/>
      <c r="I125" s="36"/>
      <c r="J125" s="36"/>
      <c r="K125" s="36"/>
      <c r="L125" s="36"/>
      <c r="M125" s="36"/>
      <c r="N125" s="36"/>
      <c r="P125" s="31">
        <f t="shared" si="38"/>
        <v>0</v>
      </c>
      <c r="Q125" s="31">
        <f t="shared" si="39"/>
        <v>0</v>
      </c>
      <c r="R125" s="31">
        <f t="shared" si="40"/>
        <v>0</v>
      </c>
    </row>
    <row r="126" spans="1:18">
      <c r="A126" s="25">
        <f t="shared" si="31"/>
        <v>111</v>
      </c>
      <c r="B126" s="32" t="s">
        <v>304</v>
      </c>
      <c r="C126" s="30"/>
      <c r="D126" s="35"/>
      <c r="E126" s="36"/>
      <c r="F126" s="36"/>
      <c r="G126" s="36"/>
      <c r="H126" s="36"/>
      <c r="I126" s="36"/>
      <c r="J126" s="36"/>
      <c r="K126" s="36"/>
      <c r="L126" s="36"/>
      <c r="M126" s="36"/>
      <c r="N126" s="36"/>
      <c r="O126" s="11"/>
      <c r="P126" s="31">
        <f t="shared" si="38"/>
        <v>0</v>
      </c>
      <c r="Q126" s="31">
        <f t="shared" si="39"/>
        <v>0</v>
      </c>
      <c r="R126" s="31">
        <f t="shared" si="40"/>
        <v>0</v>
      </c>
    </row>
    <row r="127" spans="1:18">
      <c r="A127" s="25">
        <f t="shared" si="31"/>
        <v>112</v>
      </c>
      <c r="B127" s="32" t="s">
        <v>306</v>
      </c>
      <c r="C127" s="30" t="s">
        <v>305</v>
      </c>
      <c r="D127" s="35"/>
      <c r="E127" s="36"/>
      <c r="F127" s="36"/>
      <c r="G127" s="36"/>
      <c r="H127" s="36"/>
      <c r="I127" s="36"/>
      <c r="J127" s="36"/>
      <c r="K127" s="36"/>
      <c r="L127" s="36"/>
      <c r="M127" s="36"/>
      <c r="N127" s="36"/>
      <c r="O127" s="11"/>
      <c r="P127" s="31">
        <f t="shared" si="38"/>
        <v>0</v>
      </c>
      <c r="Q127" s="31">
        <f t="shared" si="39"/>
        <v>0</v>
      </c>
      <c r="R127" s="31">
        <f t="shared" si="40"/>
        <v>0</v>
      </c>
    </row>
    <row r="128" spans="1:18">
      <c r="A128" s="25">
        <f t="shared" si="31"/>
        <v>113</v>
      </c>
      <c r="B128" s="32" t="s">
        <v>321</v>
      </c>
      <c r="C128" s="30"/>
      <c r="D128" s="35"/>
      <c r="E128" s="36"/>
      <c r="F128" s="36"/>
      <c r="G128" s="36"/>
      <c r="H128" s="36"/>
      <c r="I128" s="36"/>
      <c r="J128" s="36"/>
      <c r="K128" s="36"/>
      <c r="L128" s="36"/>
      <c r="M128" s="36"/>
      <c r="N128" s="36"/>
      <c r="O128" s="11"/>
      <c r="P128" s="31">
        <f t="shared" si="38"/>
        <v>0</v>
      </c>
      <c r="Q128" s="31">
        <f t="shared" si="39"/>
        <v>0</v>
      </c>
      <c r="R128" s="31">
        <f t="shared" si="40"/>
        <v>0</v>
      </c>
    </row>
    <row r="129" spans="1:18">
      <c r="A129" s="25">
        <f t="shared" si="31"/>
        <v>114</v>
      </c>
      <c r="B129" s="77" t="s">
        <v>354</v>
      </c>
      <c r="C129" s="30"/>
      <c r="D129" s="35"/>
      <c r="E129" s="36"/>
      <c r="F129" s="36"/>
      <c r="G129" s="36"/>
      <c r="H129" s="36"/>
      <c r="I129" s="36"/>
      <c r="J129" s="36"/>
      <c r="K129" s="36"/>
      <c r="L129" s="36"/>
      <c r="M129" s="36"/>
      <c r="N129" s="36"/>
      <c r="O129" s="11"/>
      <c r="P129" s="31">
        <f t="shared" si="38"/>
        <v>0</v>
      </c>
      <c r="Q129" s="31">
        <f t="shared" si="39"/>
        <v>0</v>
      </c>
      <c r="R129" s="31">
        <f t="shared" si="40"/>
        <v>0</v>
      </c>
    </row>
    <row r="130" spans="1:18">
      <c r="A130" s="25">
        <f t="shared" si="31"/>
        <v>115</v>
      </c>
      <c r="B130" s="56" t="s">
        <v>357</v>
      </c>
      <c r="C130" s="59"/>
      <c r="D130" s="16" t="str">
        <f>"Item "&amp;A49</f>
        <v>Item 43</v>
      </c>
      <c r="E130" s="31">
        <f t="shared" ref="E130:N130" si="46">E49</f>
        <v>0</v>
      </c>
      <c r="F130" s="31">
        <f t="shared" si="46"/>
        <v>0</v>
      </c>
      <c r="G130" s="31">
        <f t="shared" si="46"/>
        <v>0</v>
      </c>
      <c r="H130" s="31">
        <f t="shared" si="46"/>
        <v>0</v>
      </c>
      <c r="I130" s="31">
        <f t="shared" si="46"/>
        <v>0</v>
      </c>
      <c r="J130" s="31">
        <f t="shared" si="46"/>
        <v>0</v>
      </c>
      <c r="K130" s="31">
        <f t="shared" si="46"/>
        <v>0</v>
      </c>
      <c r="L130" s="31">
        <f t="shared" si="46"/>
        <v>0</v>
      </c>
      <c r="M130" s="31">
        <f t="shared" si="46"/>
        <v>0</v>
      </c>
      <c r="N130" s="31">
        <f t="shared" si="46"/>
        <v>0</v>
      </c>
      <c r="O130" s="11"/>
      <c r="P130" s="31">
        <f>SUM(G130:J130)</f>
        <v>0</v>
      </c>
      <c r="Q130" s="31">
        <f>SUM(K130:N130)</f>
        <v>0</v>
      </c>
      <c r="R130" s="31">
        <f>SUM(F130,G130:J130,K130:N130)</f>
        <v>0</v>
      </c>
    </row>
    <row r="131" spans="1:18">
      <c r="A131" s="25">
        <f t="shared" si="31"/>
        <v>116</v>
      </c>
      <c r="B131" s="56" t="s">
        <v>358</v>
      </c>
      <c r="C131" s="59"/>
      <c r="D131" s="16" t="s">
        <v>167</v>
      </c>
      <c r="E131" s="36"/>
      <c r="F131" s="36"/>
      <c r="G131" s="36"/>
      <c r="H131" s="36"/>
      <c r="I131" s="36"/>
      <c r="J131" s="36"/>
      <c r="K131" s="36"/>
      <c r="L131" s="36"/>
      <c r="M131" s="36"/>
      <c r="N131" s="36"/>
      <c r="O131" s="11"/>
      <c r="P131" s="31">
        <f>SUM(G131:J131)</f>
        <v>0</v>
      </c>
      <c r="Q131" s="31">
        <f>SUM(K131:N131)</f>
        <v>0</v>
      </c>
      <c r="R131" s="31">
        <f>SUM(F131,G131:J131,K131:N131)</f>
        <v>0</v>
      </c>
    </row>
    <row r="132" spans="1:18">
      <c r="A132" s="25">
        <f t="shared" si="31"/>
        <v>117</v>
      </c>
      <c r="B132" s="56" t="s">
        <v>359</v>
      </c>
      <c r="C132" s="59" t="s">
        <v>360</v>
      </c>
      <c r="D132" s="16" t="str">
        <f>"Items "&amp;A84&amp;", "&amp;A107&amp;", and "&amp;A131&amp;" less item "&amp;A130&amp;" = rcfd3123"</f>
        <v>Items 69, 92, and 116 less item 115 = rcfd3123</v>
      </c>
      <c r="E132" s="31">
        <f t="shared" ref="E132:N132" si="47">SUM(E84,E107,E131)-E130</f>
        <v>0</v>
      </c>
      <c r="F132" s="31">
        <f t="shared" si="47"/>
        <v>0</v>
      </c>
      <c r="G132" s="31">
        <f t="shared" si="47"/>
        <v>0</v>
      </c>
      <c r="H132" s="31">
        <f t="shared" si="47"/>
        <v>0</v>
      </c>
      <c r="I132" s="31">
        <f t="shared" si="47"/>
        <v>0</v>
      </c>
      <c r="J132" s="31">
        <f t="shared" si="47"/>
        <v>0</v>
      </c>
      <c r="K132" s="31">
        <f t="shared" si="47"/>
        <v>0</v>
      </c>
      <c r="L132" s="31">
        <f t="shared" si="47"/>
        <v>0</v>
      </c>
      <c r="M132" s="31">
        <f t="shared" si="47"/>
        <v>0</v>
      </c>
      <c r="N132" s="31">
        <f t="shared" si="47"/>
        <v>0</v>
      </c>
      <c r="O132" s="11"/>
      <c r="P132" s="74"/>
      <c r="Q132" s="74"/>
      <c r="R132" s="74"/>
    </row>
    <row r="133" spans="1:18">
      <c r="B133" s="14"/>
      <c r="C133" s="70"/>
      <c r="D133" s="16"/>
      <c r="E133" s="71"/>
      <c r="F133" s="70"/>
      <c r="G133" s="70"/>
      <c r="H133" s="70"/>
      <c r="I133" s="70"/>
      <c r="J133" s="70"/>
      <c r="K133" s="70"/>
      <c r="L133" s="70"/>
      <c r="M133" s="70"/>
      <c r="N133" s="70"/>
      <c r="O133" s="11"/>
    </row>
    <row r="134" spans="1:18">
      <c r="B134" s="72" t="s">
        <v>361</v>
      </c>
      <c r="C134" s="73"/>
      <c r="D134" s="16"/>
      <c r="E134" s="17"/>
      <c r="F134" s="26"/>
      <c r="G134" s="26"/>
      <c r="H134" s="26"/>
      <c r="I134" s="26"/>
      <c r="J134" s="26"/>
      <c r="K134" s="26"/>
      <c r="L134" s="26"/>
      <c r="M134" s="26"/>
      <c r="N134" s="26"/>
      <c r="O134" s="11"/>
    </row>
    <row r="135" spans="1:18">
      <c r="A135" s="25">
        <f>A132+1</f>
        <v>118</v>
      </c>
      <c r="B135" s="56" t="s">
        <v>362</v>
      </c>
      <c r="C135" s="59" t="s">
        <v>363</v>
      </c>
      <c r="D135" s="16" t="str">
        <f>"PPNR Projections Worksheet Item "&amp;'PPNR Projections Worksheet'!A31</f>
        <v>PPNR Projections Worksheet Item 13</v>
      </c>
      <c r="E135" s="36"/>
      <c r="F135" s="31">
        <f>'PPNR Projections Worksheet'!F31</f>
        <v>0</v>
      </c>
      <c r="G135" s="31">
        <f>'PPNR Projections Worksheet'!G31</f>
        <v>0</v>
      </c>
      <c r="H135" s="31">
        <f>'PPNR Projections Worksheet'!H31</f>
        <v>0</v>
      </c>
      <c r="I135" s="31">
        <f>'PPNR Projections Worksheet'!I31</f>
        <v>0</v>
      </c>
      <c r="J135" s="31">
        <f>'PPNR Projections Worksheet'!J31</f>
        <v>0</v>
      </c>
      <c r="K135" s="31">
        <f>'PPNR Projections Worksheet'!K31</f>
        <v>0</v>
      </c>
      <c r="L135" s="31">
        <f>'PPNR Projections Worksheet'!L31</f>
        <v>0</v>
      </c>
      <c r="M135" s="31">
        <f>'PPNR Projections Worksheet'!M31</f>
        <v>0</v>
      </c>
      <c r="N135" s="31">
        <f>'PPNR Projections Worksheet'!N31</f>
        <v>0</v>
      </c>
      <c r="O135" s="11"/>
      <c r="P135" s="31">
        <f>SUM(G135:J135)</f>
        <v>0</v>
      </c>
      <c r="Q135" s="31">
        <f>SUM(K135:N135)</f>
        <v>0</v>
      </c>
      <c r="R135" s="31">
        <f>SUM(F135,G135:J135,K135:N135)</f>
        <v>0</v>
      </c>
    </row>
    <row r="136" spans="1:18">
      <c r="A136" s="25">
        <f>A135+1</f>
        <v>119</v>
      </c>
      <c r="B136" s="56" t="s">
        <v>364</v>
      </c>
      <c r="C136" s="59" t="s">
        <v>365</v>
      </c>
      <c r="D136" s="16" t="str">
        <f>"PPNR Projections Worksheet Item "&amp;'PPNR Projections Worksheet'!A94</f>
        <v>PPNR Projections Worksheet Item 26</v>
      </c>
      <c r="E136" s="36"/>
      <c r="F136" s="31">
        <f>'PPNR Projections Worksheet'!F94</f>
        <v>0</v>
      </c>
      <c r="G136" s="31">
        <f>'PPNR Projections Worksheet'!G94</f>
        <v>0</v>
      </c>
      <c r="H136" s="31">
        <f>'PPNR Projections Worksheet'!H94</f>
        <v>0</v>
      </c>
      <c r="I136" s="31">
        <f>'PPNR Projections Worksheet'!I94</f>
        <v>0</v>
      </c>
      <c r="J136" s="31">
        <f>'PPNR Projections Worksheet'!J94</f>
        <v>0</v>
      </c>
      <c r="K136" s="31">
        <f>'PPNR Projections Worksheet'!K94</f>
        <v>0</v>
      </c>
      <c r="L136" s="31">
        <f>'PPNR Projections Worksheet'!L94</f>
        <v>0</v>
      </c>
      <c r="M136" s="31">
        <f>'PPNR Projections Worksheet'!M94</f>
        <v>0</v>
      </c>
      <c r="N136" s="31">
        <f>'PPNR Projections Worksheet'!N94</f>
        <v>0</v>
      </c>
      <c r="O136" s="11"/>
      <c r="P136" s="31">
        <f>SUM(G136:J136)</f>
        <v>0</v>
      </c>
      <c r="Q136" s="31">
        <f>SUM(K136:N136)</f>
        <v>0</v>
      </c>
      <c r="R136" s="31">
        <f>SUM(F136,G136:J136,K136:N136)</f>
        <v>0</v>
      </c>
    </row>
    <row r="137" spans="1:18">
      <c r="A137" s="78">
        <f>A136+1</f>
        <v>120</v>
      </c>
      <c r="B137" s="79" t="s">
        <v>366</v>
      </c>
      <c r="C137" s="80" t="s">
        <v>367</v>
      </c>
      <c r="D137" s="81" t="str">
        <f>"PPNR Projections Worksheet Item "&amp;'PPNR Projections Worksheet'!A117</f>
        <v>PPNR Projections Worksheet Item 38</v>
      </c>
      <c r="E137" s="82"/>
      <c r="F137" s="65">
        <f>'PPNR Projections Worksheet'!F117</f>
        <v>0</v>
      </c>
      <c r="G137" s="65">
        <f>'PPNR Projections Worksheet'!G117</f>
        <v>0</v>
      </c>
      <c r="H137" s="65">
        <f>'PPNR Projections Worksheet'!H117</f>
        <v>0</v>
      </c>
      <c r="I137" s="65">
        <f>'PPNR Projections Worksheet'!I117</f>
        <v>0</v>
      </c>
      <c r="J137" s="65">
        <f>'PPNR Projections Worksheet'!J117</f>
        <v>0</v>
      </c>
      <c r="K137" s="65">
        <f>'PPNR Projections Worksheet'!K117</f>
        <v>0</v>
      </c>
      <c r="L137" s="65">
        <f>'PPNR Projections Worksheet'!L117</f>
        <v>0</v>
      </c>
      <c r="M137" s="65">
        <f>'PPNR Projections Worksheet'!M117</f>
        <v>0</v>
      </c>
      <c r="N137" s="65">
        <f>'PPNR Projections Worksheet'!N117</f>
        <v>0</v>
      </c>
      <c r="O137" s="83"/>
      <c r="P137" s="65">
        <f>SUM(G137:J137)</f>
        <v>0</v>
      </c>
      <c r="Q137" s="65">
        <f>SUM(K137:N137)</f>
        <v>0</v>
      </c>
      <c r="R137" s="65">
        <f>SUM(F137,G137:J137,K137:N137)</f>
        <v>0</v>
      </c>
    </row>
    <row r="138" spans="1:18">
      <c r="A138" s="25">
        <f>A137+1</f>
        <v>121</v>
      </c>
      <c r="B138" s="84" t="s">
        <v>368</v>
      </c>
      <c r="C138" s="85"/>
      <c r="D138" s="16" t="str">
        <f>"Items "&amp;A135&amp;" and "&amp;A136&amp;" less item "&amp;A137</f>
        <v>Items 118 and 119 less item 120</v>
      </c>
      <c r="E138" s="65">
        <f t="shared" ref="E138:N138" si="48">SUM(E135:E136)-E137</f>
        <v>0</v>
      </c>
      <c r="F138" s="65">
        <f t="shared" si="48"/>
        <v>0</v>
      </c>
      <c r="G138" s="65">
        <f t="shared" si="48"/>
        <v>0</v>
      </c>
      <c r="H138" s="65">
        <f t="shared" si="48"/>
        <v>0</v>
      </c>
      <c r="I138" s="65">
        <f t="shared" si="48"/>
        <v>0</v>
      </c>
      <c r="J138" s="65">
        <f t="shared" si="48"/>
        <v>0</v>
      </c>
      <c r="K138" s="65">
        <f t="shared" si="48"/>
        <v>0</v>
      </c>
      <c r="L138" s="65">
        <f t="shared" si="48"/>
        <v>0</v>
      </c>
      <c r="M138" s="65">
        <f t="shared" si="48"/>
        <v>0</v>
      </c>
      <c r="N138" s="65">
        <f t="shared" si="48"/>
        <v>0</v>
      </c>
      <c r="O138" s="11"/>
      <c r="P138" s="65">
        <f>SUM(G138:J138)</f>
        <v>0</v>
      </c>
      <c r="Q138" s="65">
        <f>SUM(K138:N138)</f>
        <v>0</v>
      </c>
      <c r="R138" s="65">
        <f>SUM(F138,G138:J138,K138:N138)</f>
        <v>0</v>
      </c>
    </row>
    <row r="139" spans="1:18">
      <c r="B139" s="84"/>
      <c r="C139" s="85"/>
      <c r="D139" s="86"/>
      <c r="E139" s="17"/>
      <c r="F139" s="26"/>
      <c r="G139" s="26"/>
      <c r="H139" s="26"/>
      <c r="I139" s="26"/>
      <c r="J139" s="26"/>
      <c r="K139" s="26"/>
      <c r="L139" s="26"/>
      <c r="M139" s="26"/>
      <c r="N139" s="26"/>
      <c r="O139" s="11"/>
    </row>
    <row r="140" spans="1:18">
      <c r="B140" s="72" t="s">
        <v>369</v>
      </c>
      <c r="C140" s="73"/>
      <c r="D140" s="86"/>
      <c r="E140" s="17"/>
      <c r="F140" s="26"/>
      <c r="G140" s="26"/>
      <c r="H140" s="26"/>
      <c r="I140" s="26"/>
      <c r="J140" s="26"/>
      <c r="K140" s="26"/>
      <c r="L140" s="26"/>
      <c r="M140" s="26"/>
      <c r="N140" s="26"/>
      <c r="O140" s="11"/>
    </row>
    <row r="141" spans="1:18">
      <c r="A141" s="25">
        <f>A138+1</f>
        <v>122</v>
      </c>
      <c r="B141" s="56" t="s">
        <v>368</v>
      </c>
      <c r="C141" s="59"/>
      <c r="D141" s="16" t="str">
        <f>"Item "&amp;A138</f>
        <v>Item 121</v>
      </c>
      <c r="E141" s="31">
        <f>E138</f>
        <v>0</v>
      </c>
      <c r="F141" s="31">
        <f t="shared" ref="F141:N141" si="49">F138</f>
        <v>0</v>
      </c>
      <c r="G141" s="31">
        <f t="shared" si="49"/>
        <v>0</v>
      </c>
      <c r="H141" s="31">
        <f t="shared" si="49"/>
        <v>0</v>
      </c>
      <c r="I141" s="31">
        <f t="shared" si="49"/>
        <v>0</v>
      </c>
      <c r="J141" s="31">
        <f t="shared" si="49"/>
        <v>0</v>
      </c>
      <c r="K141" s="31">
        <f t="shared" si="49"/>
        <v>0</v>
      </c>
      <c r="L141" s="31">
        <f t="shared" si="49"/>
        <v>0</v>
      </c>
      <c r="M141" s="31">
        <f t="shared" si="49"/>
        <v>0</v>
      </c>
      <c r="N141" s="31">
        <f t="shared" si="49"/>
        <v>0</v>
      </c>
      <c r="O141" s="11"/>
      <c r="P141" s="31">
        <f t="shared" ref="P141:P147" si="50">SUM(G141:J141)</f>
        <v>0</v>
      </c>
      <c r="Q141" s="31">
        <f t="shared" ref="Q141:Q147" si="51">SUM(K141:N141)</f>
        <v>0</v>
      </c>
      <c r="R141" s="31">
        <f t="shared" ref="R141:R147" si="52">SUM(F141,G141:J141,K141:N141)</f>
        <v>0</v>
      </c>
    </row>
    <row r="142" spans="1:18">
      <c r="A142" s="25">
        <f t="shared" ref="A142:A148" si="53">A141+1</f>
        <v>123</v>
      </c>
      <c r="B142" s="56" t="s">
        <v>355</v>
      </c>
      <c r="C142" s="59"/>
      <c r="D142" s="16" t="str">
        <f>"Item "&amp;A107&amp;" = riad4230"</f>
        <v>Item 92 = riad4230</v>
      </c>
      <c r="E142" s="31">
        <f>E107</f>
        <v>0</v>
      </c>
      <c r="F142" s="31">
        <f t="shared" ref="F142:N142" si="54">F107</f>
        <v>0</v>
      </c>
      <c r="G142" s="31">
        <f t="shared" si="54"/>
        <v>0</v>
      </c>
      <c r="H142" s="31">
        <f t="shared" si="54"/>
        <v>0</v>
      </c>
      <c r="I142" s="31">
        <f t="shared" si="54"/>
        <v>0</v>
      </c>
      <c r="J142" s="31">
        <f t="shared" si="54"/>
        <v>0</v>
      </c>
      <c r="K142" s="31">
        <f t="shared" si="54"/>
        <v>0</v>
      </c>
      <c r="L142" s="31">
        <f t="shared" si="54"/>
        <v>0</v>
      </c>
      <c r="M142" s="31">
        <f t="shared" si="54"/>
        <v>0</v>
      </c>
      <c r="N142" s="31">
        <f t="shared" si="54"/>
        <v>0</v>
      </c>
      <c r="O142" s="11"/>
      <c r="P142" s="31">
        <f t="shared" si="50"/>
        <v>0</v>
      </c>
      <c r="Q142" s="31">
        <f t="shared" si="51"/>
        <v>0</v>
      </c>
      <c r="R142" s="31">
        <f t="shared" si="52"/>
        <v>0</v>
      </c>
    </row>
    <row r="143" spans="1:18">
      <c r="A143" s="25">
        <f t="shared" si="53"/>
        <v>124</v>
      </c>
      <c r="B143" s="56" t="s">
        <v>370</v>
      </c>
      <c r="C143" s="59"/>
      <c r="D143" s="16" t="str">
        <f>"Item "&amp;A73</f>
        <v>Item 63</v>
      </c>
      <c r="E143" s="31">
        <f>E73</f>
        <v>0</v>
      </c>
      <c r="F143" s="31">
        <f>F73</f>
        <v>0</v>
      </c>
      <c r="G143" s="31"/>
      <c r="H143" s="31"/>
      <c r="I143" s="31"/>
      <c r="J143" s="31"/>
      <c r="K143" s="31"/>
      <c r="L143" s="31"/>
      <c r="M143" s="31"/>
      <c r="N143" s="31"/>
      <c r="O143" s="11"/>
      <c r="P143" s="31">
        <f t="shared" si="50"/>
        <v>0</v>
      </c>
      <c r="Q143" s="31">
        <f t="shared" si="51"/>
        <v>0</v>
      </c>
      <c r="R143" s="31">
        <f t="shared" si="52"/>
        <v>0</v>
      </c>
    </row>
    <row r="144" spans="1:18">
      <c r="A144" s="25">
        <f t="shared" si="53"/>
        <v>125</v>
      </c>
      <c r="B144" s="56" t="s">
        <v>347</v>
      </c>
      <c r="C144" s="59"/>
      <c r="D144" s="16" t="str">
        <f>"Item "&amp;A79</f>
        <v>Item 67</v>
      </c>
      <c r="E144" s="31">
        <f>E79</f>
        <v>0</v>
      </c>
      <c r="F144" s="31">
        <f>F79</f>
        <v>0</v>
      </c>
      <c r="G144" s="31">
        <f t="shared" ref="G144:N144" si="55">G79</f>
        <v>0</v>
      </c>
      <c r="H144" s="31">
        <f t="shared" si="55"/>
        <v>0</v>
      </c>
      <c r="I144" s="31">
        <f t="shared" si="55"/>
        <v>0</v>
      </c>
      <c r="J144" s="31">
        <f t="shared" si="55"/>
        <v>0</v>
      </c>
      <c r="K144" s="31">
        <f t="shared" si="55"/>
        <v>0</v>
      </c>
      <c r="L144" s="31">
        <f t="shared" si="55"/>
        <v>0</v>
      </c>
      <c r="M144" s="31">
        <f t="shared" si="55"/>
        <v>0</v>
      </c>
      <c r="N144" s="31">
        <f t="shared" si="55"/>
        <v>0</v>
      </c>
      <c r="O144" s="11"/>
      <c r="P144" s="31">
        <f t="shared" si="50"/>
        <v>0</v>
      </c>
      <c r="Q144" s="31">
        <f t="shared" si="51"/>
        <v>0</v>
      </c>
      <c r="R144" s="31">
        <f t="shared" si="52"/>
        <v>0</v>
      </c>
    </row>
    <row r="145" spans="1:18" s="92" customFormat="1">
      <c r="A145" s="87">
        <f t="shared" si="53"/>
        <v>126</v>
      </c>
      <c r="B145" s="88" t="s">
        <v>371</v>
      </c>
      <c r="C145" s="89"/>
      <c r="D145" s="90"/>
      <c r="E145" s="91"/>
      <c r="F145" s="91"/>
      <c r="G145" s="91"/>
      <c r="H145" s="91"/>
      <c r="I145" s="91"/>
      <c r="J145" s="91"/>
      <c r="K145" s="91"/>
      <c r="L145" s="91"/>
      <c r="M145" s="91"/>
      <c r="N145" s="91"/>
      <c r="P145" s="31">
        <f t="shared" si="50"/>
        <v>0</v>
      </c>
      <c r="Q145" s="31">
        <f t="shared" si="51"/>
        <v>0</v>
      </c>
      <c r="R145" s="31">
        <f t="shared" si="52"/>
        <v>0</v>
      </c>
    </row>
    <row r="146" spans="1:18">
      <c r="A146" s="25">
        <f t="shared" si="53"/>
        <v>127</v>
      </c>
      <c r="B146" s="56" t="s">
        <v>372</v>
      </c>
      <c r="C146" s="59" t="s">
        <v>373</v>
      </c>
      <c r="D146" s="16" t="s">
        <v>106</v>
      </c>
      <c r="E146" s="82"/>
      <c r="F146" s="31">
        <f>'Securities OTTI by Portfolio'!D35</f>
        <v>0</v>
      </c>
      <c r="G146" s="31">
        <f>'Securities OTTI by Portfolio'!E35</f>
        <v>0</v>
      </c>
      <c r="H146" s="31">
        <f>'Securities OTTI by Portfolio'!F35</f>
        <v>0</v>
      </c>
      <c r="I146" s="31">
        <f>'Securities OTTI by Portfolio'!G35</f>
        <v>0</v>
      </c>
      <c r="J146" s="31">
        <f>'Securities OTTI by Portfolio'!H35</f>
        <v>0</v>
      </c>
      <c r="K146" s="31">
        <f>'Securities OTTI by Portfolio'!I35</f>
        <v>0</v>
      </c>
      <c r="L146" s="31">
        <f>'Securities OTTI by Portfolio'!J35</f>
        <v>0</v>
      </c>
      <c r="M146" s="31">
        <f>'Securities OTTI by Portfolio'!K35</f>
        <v>0</v>
      </c>
      <c r="N146" s="31">
        <f>'Securities OTTI by Portfolio'!L35</f>
        <v>0</v>
      </c>
      <c r="O146" s="11"/>
      <c r="P146" s="65">
        <f>SUM(G146:J146)</f>
        <v>0</v>
      </c>
      <c r="Q146" s="65">
        <f>SUM(K146:N146)</f>
        <v>0</v>
      </c>
      <c r="R146" s="65">
        <f>SUM(F146,G146:J146,K146:N146)</f>
        <v>0</v>
      </c>
    </row>
    <row r="147" spans="1:18">
      <c r="A147" s="25">
        <f t="shared" si="53"/>
        <v>128</v>
      </c>
      <c r="B147" s="56" t="s">
        <v>374</v>
      </c>
      <c r="C147" s="59" t="s">
        <v>375</v>
      </c>
      <c r="D147" s="16" t="s">
        <v>107</v>
      </c>
      <c r="E147" s="36"/>
      <c r="F147" s="31">
        <f>'Securities OTTI by Portfolio'!D69</f>
        <v>0</v>
      </c>
      <c r="G147" s="31">
        <f>'Securities OTTI by Portfolio'!E69</f>
        <v>0</v>
      </c>
      <c r="H147" s="31">
        <f>'Securities OTTI by Portfolio'!F69</f>
        <v>0</v>
      </c>
      <c r="I147" s="31">
        <f>'Securities OTTI by Portfolio'!G69</f>
        <v>0</v>
      </c>
      <c r="J147" s="31">
        <f>'Securities OTTI by Portfolio'!H69</f>
        <v>0</v>
      </c>
      <c r="K147" s="31">
        <f>'Securities OTTI by Portfolio'!I69</f>
        <v>0</v>
      </c>
      <c r="L147" s="31">
        <f>'Securities OTTI by Portfolio'!J69</f>
        <v>0</v>
      </c>
      <c r="M147" s="31">
        <f>'Securities OTTI by Portfolio'!K69</f>
        <v>0</v>
      </c>
      <c r="N147" s="31">
        <f>'Securities OTTI by Portfolio'!L69</f>
        <v>0</v>
      </c>
      <c r="O147" s="11"/>
      <c r="P147" s="31">
        <f t="shared" si="50"/>
        <v>0</v>
      </c>
      <c r="Q147" s="31">
        <f t="shared" si="51"/>
        <v>0</v>
      </c>
      <c r="R147" s="31">
        <f t="shared" si="52"/>
        <v>0</v>
      </c>
    </row>
    <row r="148" spans="1:18" ht="29">
      <c r="A148" s="93">
        <f t="shared" si="53"/>
        <v>129</v>
      </c>
      <c r="B148" s="94" t="s">
        <v>376</v>
      </c>
      <c r="C148" s="95" t="s">
        <v>377</v>
      </c>
      <c r="D148" s="96" t="str">
        <f>"Sum of items "&amp;A141&amp;", "&amp;A145&amp;", "&amp;A147&amp;", and "&amp;A146&amp;", less items "&amp;A142&amp;", "&amp;A143&amp;", and "&amp;A144&amp;" =riad4301"</f>
        <v>Sum of items 122, 126, 128, and 127, less items 123, 124, and 125 =riad4301</v>
      </c>
      <c r="E148" s="65">
        <f t="shared" ref="E148:N148" si="56">SUM(E141,E145,E147,E146)-SUM(E142:E144)</f>
        <v>0</v>
      </c>
      <c r="F148" s="65">
        <f t="shared" si="56"/>
        <v>0</v>
      </c>
      <c r="G148" s="65">
        <f t="shared" si="56"/>
        <v>0</v>
      </c>
      <c r="H148" s="65">
        <f t="shared" si="56"/>
        <v>0</v>
      </c>
      <c r="I148" s="65">
        <f t="shared" si="56"/>
        <v>0</v>
      </c>
      <c r="J148" s="65">
        <f t="shared" si="56"/>
        <v>0</v>
      </c>
      <c r="K148" s="65">
        <f t="shared" si="56"/>
        <v>0</v>
      </c>
      <c r="L148" s="65">
        <f t="shared" si="56"/>
        <v>0</v>
      </c>
      <c r="M148" s="65">
        <f t="shared" si="56"/>
        <v>0</v>
      </c>
      <c r="N148" s="65">
        <f t="shared" si="56"/>
        <v>0</v>
      </c>
      <c r="O148" s="11"/>
      <c r="P148" s="65">
        <f>SUM(G148:J148)</f>
        <v>0</v>
      </c>
      <c r="Q148" s="65">
        <f>SUM(K148:N148)</f>
        <v>0</v>
      </c>
      <c r="R148" s="65">
        <f>SUM(F148,G148:J148,K148:N148)</f>
        <v>0</v>
      </c>
    </row>
    <row r="149" spans="1:18">
      <c r="B149" s="56"/>
      <c r="C149" s="59"/>
      <c r="D149" s="16"/>
      <c r="E149" s="17"/>
      <c r="F149" s="26"/>
      <c r="G149" s="26"/>
      <c r="H149" s="26"/>
      <c r="I149" s="26"/>
      <c r="J149" s="26"/>
      <c r="K149" s="26"/>
      <c r="L149" s="26"/>
      <c r="M149" s="26"/>
      <c r="N149" s="26"/>
      <c r="O149" s="11"/>
    </row>
    <row r="150" spans="1:18">
      <c r="A150" s="78">
        <f>A148+1</f>
        <v>130</v>
      </c>
      <c r="B150" s="79" t="s">
        <v>378</v>
      </c>
      <c r="C150" s="80" t="s">
        <v>379</v>
      </c>
      <c r="D150" s="81" t="s">
        <v>108</v>
      </c>
      <c r="E150" s="82"/>
      <c r="F150" s="36"/>
      <c r="G150" s="36"/>
      <c r="H150" s="36"/>
      <c r="I150" s="36"/>
      <c r="J150" s="36"/>
      <c r="K150" s="36"/>
      <c r="L150" s="36"/>
      <c r="M150" s="36"/>
      <c r="N150" s="36"/>
      <c r="O150" s="11"/>
      <c r="P150" s="65">
        <f>SUM(G150:J150)</f>
        <v>0</v>
      </c>
      <c r="Q150" s="65">
        <f>SUM(K150:N150)</f>
        <v>0</v>
      </c>
      <c r="R150" s="65">
        <f>SUM(F150,G150:J150,K150:N150)</f>
        <v>0</v>
      </c>
    </row>
    <row r="151" spans="1:18">
      <c r="A151" s="25">
        <f>A150+1</f>
        <v>131</v>
      </c>
      <c r="B151" s="77" t="s">
        <v>380</v>
      </c>
      <c r="C151" s="97" t="s">
        <v>381</v>
      </c>
      <c r="D151" s="16" t="str">
        <f>"Item "&amp;A148&amp;" less item "&amp;A150&amp;" =riad4300"</f>
        <v>Item 129 less item 130 =riad4300</v>
      </c>
      <c r="E151" s="65">
        <f>E148-E150</f>
        <v>0</v>
      </c>
      <c r="F151" s="65">
        <f>F148-F150</f>
        <v>0</v>
      </c>
      <c r="G151" s="65">
        <f t="shared" ref="G151:N151" si="57">G148-G150</f>
        <v>0</v>
      </c>
      <c r="H151" s="65">
        <f t="shared" si="57"/>
        <v>0</v>
      </c>
      <c r="I151" s="65">
        <f t="shared" si="57"/>
        <v>0</v>
      </c>
      <c r="J151" s="65">
        <f t="shared" si="57"/>
        <v>0</v>
      </c>
      <c r="K151" s="65">
        <f t="shared" si="57"/>
        <v>0</v>
      </c>
      <c r="L151" s="65">
        <f t="shared" si="57"/>
        <v>0</v>
      </c>
      <c r="M151" s="65">
        <f t="shared" si="57"/>
        <v>0</v>
      </c>
      <c r="N151" s="65">
        <f t="shared" si="57"/>
        <v>0</v>
      </c>
      <c r="O151" s="11"/>
      <c r="P151" s="65">
        <f>SUM(G151:J151)</f>
        <v>0</v>
      </c>
      <c r="Q151" s="65">
        <f>SUM(K151:N151)</f>
        <v>0</v>
      </c>
      <c r="R151" s="65">
        <f>SUM(F151,G151:J151,K151:N151)</f>
        <v>0</v>
      </c>
    </row>
    <row r="152" spans="1:18">
      <c r="B152" s="56"/>
      <c r="C152" s="59"/>
      <c r="D152" s="16"/>
      <c r="E152" s="17"/>
      <c r="F152" s="26"/>
      <c r="G152" s="26"/>
      <c r="H152" s="26"/>
      <c r="I152" s="26"/>
      <c r="J152" s="26"/>
      <c r="K152" s="26"/>
      <c r="L152" s="26"/>
      <c r="M152" s="26"/>
      <c r="N152" s="26"/>
      <c r="O152" s="11"/>
    </row>
    <row r="153" spans="1:18">
      <c r="A153" s="78">
        <f>A151+1</f>
        <v>132</v>
      </c>
      <c r="B153" s="79" t="s">
        <v>382</v>
      </c>
      <c r="C153" s="80" t="s">
        <v>383</v>
      </c>
      <c r="D153" s="81" t="s">
        <v>109</v>
      </c>
      <c r="E153" s="82"/>
      <c r="F153" s="36"/>
      <c r="G153" s="36"/>
      <c r="H153" s="36"/>
      <c r="I153" s="36"/>
      <c r="J153" s="36"/>
      <c r="K153" s="36"/>
      <c r="L153" s="36"/>
      <c r="M153" s="36"/>
      <c r="N153" s="36"/>
      <c r="O153" s="11"/>
      <c r="P153" s="65">
        <f>SUM(G153:J153)</f>
        <v>0</v>
      </c>
      <c r="Q153" s="65">
        <f>SUM(K153:N153)</f>
        <v>0</v>
      </c>
      <c r="R153" s="65">
        <f>SUM(F153,G153:J153,K153:N153)</f>
        <v>0</v>
      </c>
    </row>
    <row r="154" spans="1:18" s="98" customFormat="1">
      <c r="A154" s="93">
        <f>A153+1</f>
        <v>133</v>
      </c>
      <c r="B154" s="94" t="s">
        <v>223</v>
      </c>
      <c r="C154" s="95" t="s">
        <v>384</v>
      </c>
      <c r="D154" s="96" t="str">
        <f>"Sum of items "&amp;A151&amp;" and "&amp;A153&amp;" = riadg104"</f>
        <v>Sum of items 131 and 132 = riadg104</v>
      </c>
      <c r="E154" s="65">
        <f t="shared" ref="E154:N154" si="58">SUM(E151,E153)</f>
        <v>0</v>
      </c>
      <c r="F154" s="65">
        <f t="shared" si="58"/>
        <v>0</v>
      </c>
      <c r="G154" s="65">
        <f t="shared" si="58"/>
        <v>0</v>
      </c>
      <c r="H154" s="65">
        <f t="shared" si="58"/>
        <v>0</v>
      </c>
      <c r="I154" s="65">
        <f t="shared" si="58"/>
        <v>0</v>
      </c>
      <c r="J154" s="65">
        <f t="shared" si="58"/>
        <v>0</v>
      </c>
      <c r="K154" s="65">
        <f t="shared" si="58"/>
        <v>0</v>
      </c>
      <c r="L154" s="65">
        <f t="shared" si="58"/>
        <v>0</v>
      </c>
      <c r="M154" s="65">
        <f t="shared" si="58"/>
        <v>0</v>
      </c>
      <c r="N154" s="65">
        <f t="shared" si="58"/>
        <v>0</v>
      </c>
      <c r="P154" s="65">
        <f>SUM(G154:J154)</f>
        <v>0</v>
      </c>
      <c r="Q154" s="65">
        <f>SUM(K154:N154)</f>
        <v>0</v>
      </c>
      <c r="R154" s="65">
        <f>SUM(F154,G154:J154,K154:N154)</f>
        <v>0</v>
      </c>
    </row>
    <row r="155" spans="1:18">
      <c r="B155" s="56"/>
      <c r="C155" s="59"/>
      <c r="D155" s="16"/>
      <c r="E155" s="17"/>
      <c r="F155" s="26"/>
      <c r="G155" s="26"/>
      <c r="H155" s="26"/>
      <c r="I155" s="26"/>
      <c r="J155" s="26"/>
      <c r="K155" s="26"/>
      <c r="L155" s="26"/>
      <c r="M155" s="26"/>
      <c r="N155" s="26"/>
      <c r="O155" s="11"/>
    </row>
    <row r="156" spans="1:18">
      <c r="A156" s="78">
        <f>A154+1</f>
        <v>134</v>
      </c>
      <c r="B156" s="79" t="s">
        <v>385</v>
      </c>
      <c r="C156" s="80" t="s">
        <v>386</v>
      </c>
      <c r="D156" s="81" t="s">
        <v>110</v>
      </c>
      <c r="E156" s="82"/>
      <c r="F156" s="36"/>
      <c r="G156" s="36"/>
      <c r="H156" s="36"/>
      <c r="I156" s="36"/>
      <c r="J156" s="36"/>
      <c r="K156" s="36"/>
      <c r="L156" s="36"/>
      <c r="M156" s="36"/>
      <c r="N156" s="36"/>
      <c r="O156" s="11"/>
      <c r="P156" s="65">
        <f>SUM(G156:J156)</f>
        <v>0</v>
      </c>
      <c r="Q156" s="65">
        <f>SUM(K156:N156)</f>
        <v>0</v>
      </c>
      <c r="R156" s="65">
        <f>SUM(F156,G156:J156,K156:N156)</f>
        <v>0</v>
      </c>
    </row>
    <row r="157" spans="1:18" s="98" customFormat="1" ht="29">
      <c r="A157" s="93">
        <f>A156+1</f>
        <v>135</v>
      </c>
      <c r="B157" s="94" t="s">
        <v>202</v>
      </c>
      <c r="C157" s="95" t="s">
        <v>387</v>
      </c>
      <c r="D157" s="96" t="s">
        <v>168</v>
      </c>
      <c r="E157" s="65">
        <f t="shared" ref="E157:N157" si="59">E154-E156</f>
        <v>0</v>
      </c>
      <c r="F157" s="65">
        <f t="shared" si="59"/>
        <v>0</v>
      </c>
      <c r="G157" s="65">
        <f t="shared" si="59"/>
        <v>0</v>
      </c>
      <c r="H157" s="65">
        <f t="shared" si="59"/>
        <v>0</v>
      </c>
      <c r="I157" s="65">
        <f t="shared" si="59"/>
        <v>0</v>
      </c>
      <c r="J157" s="65">
        <f t="shared" si="59"/>
        <v>0</v>
      </c>
      <c r="K157" s="65">
        <f t="shared" si="59"/>
        <v>0</v>
      </c>
      <c r="L157" s="65">
        <f t="shared" si="59"/>
        <v>0</v>
      </c>
      <c r="M157" s="65">
        <f t="shared" si="59"/>
        <v>0</v>
      </c>
      <c r="N157" s="65">
        <f t="shared" si="59"/>
        <v>0</v>
      </c>
      <c r="P157" s="65">
        <f>SUM(G157:J157)</f>
        <v>0</v>
      </c>
      <c r="Q157" s="65">
        <f>SUM(K157:N157)</f>
        <v>0</v>
      </c>
      <c r="R157" s="65">
        <f>SUM(F157,G157:J157,K157:N157)</f>
        <v>0</v>
      </c>
    </row>
    <row r="158" spans="1:18">
      <c r="B158" s="56"/>
      <c r="C158" s="59"/>
      <c r="D158" s="16"/>
      <c r="E158" s="17"/>
      <c r="F158" s="26"/>
      <c r="G158" s="26"/>
      <c r="H158" s="26"/>
      <c r="I158" s="26"/>
      <c r="J158" s="26"/>
      <c r="K158" s="26"/>
      <c r="L158" s="26"/>
      <c r="M158" s="26"/>
      <c r="N158" s="26"/>
    </row>
    <row r="159" spans="1:18" ht="29">
      <c r="A159" s="25">
        <f>A157+1</f>
        <v>136</v>
      </c>
      <c r="B159" s="56" t="s">
        <v>388</v>
      </c>
      <c r="C159" s="59"/>
      <c r="D159" s="16" t="str">
        <f>"Item "&amp;A150&amp;" divided by item "&amp;A151&amp;", multiplied by 100"</f>
        <v>Item 130 divided by item 131, multiplied by 100</v>
      </c>
      <c r="E159" s="99" t="str">
        <f>IFERROR(E150/E148*100,"-na-")</f>
        <v>-na-</v>
      </c>
      <c r="F159" s="99" t="str">
        <f>IFERROR(F150/F148*100,"-na-")</f>
        <v>-na-</v>
      </c>
      <c r="G159" s="99" t="str">
        <f t="shared" ref="G159:N159" si="60">IFERROR(G150/G148*100,"-na-")</f>
        <v>-na-</v>
      </c>
      <c r="H159" s="99" t="str">
        <f t="shared" si="60"/>
        <v>-na-</v>
      </c>
      <c r="I159" s="99" t="str">
        <f t="shared" si="60"/>
        <v>-na-</v>
      </c>
      <c r="J159" s="99" t="str">
        <f t="shared" si="60"/>
        <v>-na-</v>
      </c>
      <c r="K159" s="99" t="str">
        <f t="shared" si="60"/>
        <v>-na-</v>
      </c>
      <c r="L159" s="99" t="str">
        <f t="shared" si="60"/>
        <v>-na-</v>
      </c>
      <c r="M159" s="99" t="str">
        <f t="shared" si="60"/>
        <v>-na-</v>
      </c>
      <c r="N159" s="99" t="str">
        <f t="shared" si="60"/>
        <v>-na-</v>
      </c>
      <c r="P159" s="99" t="str">
        <f>IFERROR(P150/P148*100,"-na-")</f>
        <v>-na-</v>
      </c>
      <c r="Q159" s="99" t="str">
        <f>IFERROR(Q150/Q148*100,"-na-")</f>
        <v>-na-</v>
      </c>
      <c r="R159" s="99" t="str">
        <f>IFERROR(R150/R148*100,"-na-")</f>
        <v>-na-</v>
      </c>
    </row>
    <row r="160" spans="1:18">
      <c r="B160" s="56"/>
      <c r="C160" s="59"/>
      <c r="D160" s="16"/>
      <c r="E160" s="17"/>
      <c r="F160" s="26"/>
      <c r="G160" s="26"/>
      <c r="H160" s="26"/>
      <c r="I160" s="26"/>
      <c r="J160" s="26"/>
      <c r="K160" s="26"/>
      <c r="L160" s="26"/>
      <c r="M160" s="26"/>
      <c r="N160" s="26"/>
    </row>
    <row r="161" spans="1:21" s="12" customFormat="1">
      <c r="A161" s="25"/>
      <c r="B161" s="100" t="s">
        <v>389</v>
      </c>
      <c r="C161" s="100"/>
      <c r="D161" s="101"/>
      <c r="E161" s="102"/>
      <c r="F161" s="102"/>
      <c r="G161" s="103"/>
      <c r="I161" s="103"/>
      <c r="J161" s="103"/>
      <c r="K161" s="103"/>
      <c r="L161" s="103"/>
      <c r="M161" s="104"/>
      <c r="N161" s="103"/>
      <c r="O161" s="103"/>
      <c r="P161" s="103"/>
      <c r="Q161" s="103"/>
      <c r="R161" s="9"/>
    </row>
    <row r="162" spans="1:21" s="12" customFormat="1">
      <c r="A162" s="25">
        <f>A159+1</f>
        <v>137</v>
      </c>
      <c r="B162" s="56" t="s">
        <v>390</v>
      </c>
      <c r="C162" s="56"/>
      <c r="D162" s="101"/>
      <c r="E162" s="105"/>
      <c r="F162" s="31">
        <f>E165</f>
        <v>0</v>
      </c>
      <c r="G162" s="31">
        <f t="shared" ref="G162:N162" si="61">F165</f>
        <v>0</v>
      </c>
      <c r="H162" s="31">
        <f t="shared" si="61"/>
        <v>0</v>
      </c>
      <c r="I162" s="31">
        <f t="shared" si="61"/>
        <v>0</v>
      </c>
      <c r="J162" s="31">
        <f t="shared" si="61"/>
        <v>0</v>
      </c>
      <c r="K162" s="31">
        <f t="shared" si="61"/>
        <v>0</v>
      </c>
      <c r="L162" s="31">
        <f t="shared" si="61"/>
        <v>0</v>
      </c>
      <c r="M162" s="31">
        <f t="shared" si="61"/>
        <v>0</v>
      </c>
      <c r="N162" s="31">
        <f t="shared" si="61"/>
        <v>0</v>
      </c>
      <c r="O162" s="106"/>
    </row>
    <row r="163" spans="1:21" s="12" customFormat="1">
      <c r="A163" s="25">
        <f>A162+1</f>
        <v>138</v>
      </c>
      <c r="B163" s="56" t="s">
        <v>355</v>
      </c>
      <c r="C163" s="56"/>
      <c r="D163" s="101"/>
      <c r="E163" s="105"/>
      <c r="F163" s="31">
        <f>-'PPNR Projections Worksheet'!F48+'PPNR Projections Worksheet'!F106</f>
        <v>0</v>
      </c>
      <c r="G163" s="31">
        <f>-'PPNR Projections Worksheet'!G48+'PPNR Projections Worksheet'!G106</f>
        <v>0</v>
      </c>
      <c r="H163" s="31">
        <f>-'PPNR Projections Worksheet'!H48+'PPNR Projections Worksheet'!H106</f>
        <v>0</v>
      </c>
      <c r="I163" s="31">
        <f>-'PPNR Projections Worksheet'!I48+'PPNR Projections Worksheet'!I106</f>
        <v>0</v>
      </c>
      <c r="J163" s="31">
        <f>-'PPNR Projections Worksheet'!J48+'PPNR Projections Worksheet'!J106</f>
        <v>0</v>
      </c>
      <c r="K163" s="31">
        <f>-'PPNR Projections Worksheet'!K48+'PPNR Projections Worksheet'!K106</f>
        <v>0</v>
      </c>
      <c r="L163" s="31">
        <f>-'PPNR Projections Worksheet'!L48+'PPNR Projections Worksheet'!L106</f>
        <v>0</v>
      </c>
      <c r="M163" s="31">
        <f>-'PPNR Projections Worksheet'!M48+'PPNR Projections Worksheet'!M106</f>
        <v>0</v>
      </c>
      <c r="N163" s="31">
        <f>-'PPNR Projections Worksheet'!N48+'PPNR Projections Worksheet'!N106</f>
        <v>0</v>
      </c>
      <c r="O163" s="106"/>
      <c r="P163" s="65">
        <f>SUM(G163:J163)</f>
        <v>0</v>
      </c>
      <c r="Q163" s="65">
        <f>SUM(K163:N163)</f>
        <v>0</v>
      </c>
      <c r="R163" s="65">
        <f>SUM(F163,G163:J163,K163:N163)</f>
        <v>0</v>
      </c>
    </row>
    <row r="164" spans="1:21" s="12" customFormat="1">
      <c r="A164" s="25">
        <f>A163+1</f>
        <v>139</v>
      </c>
      <c r="B164" s="56" t="s">
        <v>391</v>
      </c>
      <c r="C164" s="56"/>
      <c r="D164" s="101"/>
      <c r="E164" s="105"/>
      <c r="F164" s="107">
        <f>'Retail Repurchase Worksheet'!B187</f>
        <v>0</v>
      </c>
      <c r="G164" s="107">
        <f>'Retail Repurchase Worksheet'!C187</f>
        <v>0</v>
      </c>
      <c r="H164" s="107">
        <f>'Retail Repurchase Worksheet'!D187</f>
        <v>0</v>
      </c>
      <c r="I164" s="107">
        <f>'Retail Repurchase Worksheet'!E187</f>
        <v>0</v>
      </c>
      <c r="J164" s="107">
        <f>'Retail Repurchase Worksheet'!F187</f>
        <v>0</v>
      </c>
      <c r="K164" s="107">
        <f>'Retail Repurchase Worksheet'!G187</f>
        <v>0</v>
      </c>
      <c r="L164" s="107">
        <f>'Retail Repurchase Worksheet'!H187</f>
        <v>0</v>
      </c>
      <c r="M164" s="107">
        <f>'Retail Repurchase Worksheet'!I187</f>
        <v>0</v>
      </c>
      <c r="N164" s="107">
        <f>'Retail Repurchase Worksheet'!J187</f>
        <v>0</v>
      </c>
      <c r="O164" s="106"/>
      <c r="P164" s="65">
        <f>SUM(G164:J164)</f>
        <v>0</v>
      </c>
      <c r="Q164" s="65">
        <f>SUM(K164:N164)</f>
        <v>0</v>
      </c>
      <c r="R164" s="65">
        <f>SUM(F164,G164:J164,K164:N164)</f>
        <v>0</v>
      </c>
    </row>
    <row r="165" spans="1:21" s="12" customFormat="1">
      <c r="A165" s="25">
        <f>A164+1</f>
        <v>140</v>
      </c>
      <c r="B165" s="56" t="s">
        <v>392</v>
      </c>
      <c r="C165" s="56"/>
      <c r="D165" s="101" t="str">
        <f>"Items "&amp;A162&amp;" and "&amp;A163&amp;" less item "&amp;A164</f>
        <v>Items 137 and 138 less item 139</v>
      </c>
      <c r="E165" s="65">
        <f>E162+E163-E164</f>
        <v>0</v>
      </c>
      <c r="F165" s="65">
        <f>F162+F163-F164</f>
        <v>0</v>
      </c>
      <c r="G165" s="65">
        <f t="shared" ref="G165:N165" si="62">G162+G163-G164</f>
        <v>0</v>
      </c>
      <c r="H165" s="65">
        <f t="shared" si="62"/>
        <v>0</v>
      </c>
      <c r="I165" s="65">
        <f t="shared" si="62"/>
        <v>0</v>
      </c>
      <c r="J165" s="65">
        <f t="shared" si="62"/>
        <v>0</v>
      </c>
      <c r="K165" s="65">
        <f t="shared" si="62"/>
        <v>0</v>
      </c>
      <c r="L165" s="65">
        <f t="shared" si="62"/>
        <v>0</v>
      </c>
      <c r="M165" s="65">
        <f t="shared" si="62"/>
        <v>0</v>
      </c>
      <c r="N165" s="65">
        <f t="shared" si="62"/>
        <v>0</v>
      </c>
      <c r="O165" s="106"/>
    </row>
    <row r="166" spans="1:21" s="110" customFormat="1">
      <c r="A166" s="25"/>
      <c r="B166" s="25"/>
      <c r="C166" s="25"/>
      <c r="D166" s="25"/>
      <c r="E166" s="25"/>
      <c r="F166" s="25"/>
      <c r="G166" s="25"/>
      <c r="H166" s="25"/>
      <c r="I166" s="25"/>
      <c r="J166" s="25"/>
      <c r="K166" s="25"/>
      <c r="L166" s="25"/>
      <c r="M166" s="25"/>
      <c r="N166" s="25"/>
      <c r="O166" s="25"/>
      <c r="P166" s="25"/>
      <c r="Q166" s="25"/>
      <c r="R166" s="25"/>
      <c r="S166" s="25"/>
      <c r="T166" s="25"/>
      <c r="U166" s="25"/>
    </row>
    <row r="167" spans="1:21" s="110" customFormat="1">
      <c r="A167" s="25"/>
      <c r="B167" s="25"/>
      <c r="C167" s="25"/>
      <c r="D167" s="25"/>
      <c r="E167" s="25"/>
      <c r="F167" s="25"/>
      <c r="G167" s="25"/>
      <c r="H167" s="25"/>
      <c r="I167" s="25"/>
      <c r="J167" s="25"/>
      <c r="K167" s="25"/>
      <c r="L167" s="25"/>
      <c r="M167" s="25"/>
      <c r="N167" s="25"/>
      <c r="O167" s="25"/>
      <c r="P167" s="25"/>
      <c r="Q167" s="25"/>
      <c r="R167" s="25"/>
      <c r="S167" s="25"/>
      <c r="T167" s="25"/>
      <c r="U167" s="25"/>
    </row>
    <row r="180" spans="2:3">
      <c r="B180" s="111"/>
      <c r="C180" s="112"/>
    </row>
    <row r="181" spans="2:3">
      <c r="B181" s="111"/>
      <c r="C181" s="112"/>
    </row>
    <row r="182" spans="2:3">
      <c r="B182" s="111"/>
      <c r="C182" s="112"/>
    </row>
    <row r="183" spans="2:3">
      <c r="B183" s="111"/>
      <c r="C183" s="112"/>
    </row>
    <row r="184" spans="2:3">
      <c r="B184" s="111"/>
      <c r="C184" s="112"/>
    </row>
    <row r="185" spans="2:3">
      <c r="B185" s="111"/>
      <c r="C185" s="112"/>
    </row>
    <row r="186" spans="2:3">
      <c r="B186" s="111"/>
      <c r="C186" s="112"/>
    </row>
    <row r="187" spans="2:3">
      <c r="B187" s="111"/>
      <c r="C187" s="112"/>
    </row>
    <row r="188" spans="2:3">
      <c r="B188" s="111"/>
      <c r="C188" s="112"/>
    </row>
    <row r="189" spans="2:3">
      <c r="B189" s="111"/>
      <c r="C189" s="112"/>
    </row>
    <row r="190" spans="2:3">
      <c r="B190" s="111"/>
      <c r="C190" s="112"/>
    </row>
    <row r="191" spans="2:3">
      <c r="B191" s="111"/>
      <c r="C191" s="112"/>
    </row>
    <row r="192" spans="2:3">
      <c r="B192" s="111"/>
      <c r="C192" s="112"/>
    </row>
    <row r="193" spans="2:3">
      <c r="B193" s="111"/>
      <c r="C193" s="112"/>
    </row>
    <row r="194" spans="2:3">
      <c r="B194" s="111"/>
      <c r="C194" s="112"/>
    </row>
    <row r="195" spans="2:3">
      <c r="B195" s="111"/>
      <c r="C195" s="112"/>
    </row>
  </sheetData>
  <protectedRanges>
    <protectedRange sqref="F150:N150 F153:N153 F156:N156 F131:N131 F76:N78 F146:N147 F162:N163 T68:T73 E107:N107" name="Range2"/>
    <protectedRange sqref="E53:E56 E58:E64 F164:N164 E87:E89 E103:E106 E50 E131 E91:E94 E96:E98 E133:E137 E139:E140 E145:E147 E149:E150 E152:E153 E155:E156 E158 E160:E164 E80:E83 E66:E78" name="Range1"/>
    <protectedRange sqref="F58:N64 F53:N56 F119:N121 F126:N129 F96:N98 F68:N73 F103:N106 F109:N117 F86:N94 E86 E90 E109 E113" name="Range2_1"/>
    <protectedRange sqref="F47:N48 F32:N32 F15:N16 F18:N20 F100:N100 F25:N26 F28:N30 F42:N45 F123:N123" name="Range2_2"/>
    <protectedRange sqref="E100:E102 E12:E13 E15:E16 E25:E26 E28:E30 E42:E45 E47:E48 F10:N10 E9:E10 E18:E20 E32:E35 E22:E23 E37:E40" name="Range1_1"/>
  </protectedRanges>
  <mergeCells count="4">
    <mergeCell ref="A1:R1"/>
    <mergeCell ref="A2:R2"/>
    <mergeCell ref="F3:N3"/>
    <mergeCell ref="P3:R3"/>
  </mergeCells>
  <phoneticPr fontId="0" type="noConversion"/>
  <pageMargins left="0.7" right="0.7" top="0.75" bottom="0.75" header="0.3" footer="0.3"/>
  <pageSetup scale="40" fitToHeight="2" orientation="landscape" r:id="rId1"/>
  <headerFooter>
    <oddFooter>&amp;R&amp;A
&amp;P</oddFooter>
  </headerFooter>
  <rowBreaks count="1" manualBreakCount="1">
    <brk id="82"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8"/>
  <sheetViews>
    <sheetView showGridLines="0" topLeftCell="A3" zoomScaleNormal="100" workbookViewId="0">
      <selection activeCell="B25" sqref="B25"/>
    </sheetView>
  </sheetViews>
  <sheetFormatPr defaultColWidth="9.1796875" defaultRowHeight="14.5"/>
  <cols>
    <col min="1" max="1" width="8.26953125" style="87" customWidth="1"/>
    <col min="2" max="2" width="76.453125" style="109" customWidth="1"/>
    <col min="3" max="3" width="21.453125" style="115" hidden="1" customWidth="1"/>
    <col min="4" max="4" width="54.453125" style="140" customWidth="1"/>
    <col min="5" max="5" width="12.54296875" style="114" customWidth="1"/>
    <col min="6" max="6" width="14.54296875" style="27" customWidth="1"/>
    <col min="7" max="7" width="12.7265625" style="27" customWidth="1"/>
    <col min="8" max="9" width="11.26953125" style="27" customWidth="1"/>
    <col min="10" max="10" width="12" style="27" customWidth="1"/>
    <col min="11" max="11" width="12.26953125" style="27" customWidth="1"/>
    <col min="12" max="12" width="11.54296875" style="27" customWidth="1"/>
    <col min="13" max="13" width="13.81640625" style="27" customWidth="1"/>
    <col min="14" max="14" width="11.54296875" style="27" customWidth="1"/>
    <col min="15" max="16384" width="9.1796875" style="27"/>
  </cols>
  <sheetData>
    <row r="1" spans="1:18" s="116" customFormat="1" ht="15.5">
      <c r="A1" s="670" t="str">
        <f>'Summary Submission Cover Sheet'!$D$17&amp;" Balance Sheet Worksheet: "&amp;'Summary Submission Cover Sheet'!$D$14&amp;" in "&amp;'Summary Submission Cover Sheet'!B25</f>
        <v>Bank Balance Sheet Worksheet: XYZ in Baseline</v>
      </c>
      <c r="B1" s="670"/>
      <c r="C1" s="670"/>
      <c r="D1" s="670"/>
      <c r="E1" s="670"/>
      <c r="F1" s="670"/>
      <c r="G1" s="670"/>
      <c r="H1" s="670"/>
      <c r="I1" s="670"/>
      <c r="J1" s="670"/>
      <c r="K1" s="670"/>
      <c r="L1" s="670"/>
      <c r="M1" s="670"/>
      <c r="N1" s="670"/>
      <c r="O1" s="166"/>
      <c r="P1" s="166"/>
      <c r="Q1" s="166"/>
      <c r="R1" s="166"/>
    </row>
    <row r="2" spans="1:18" s="54" customFormat="1">
      <c r="A2" s="671" t="str">
        <f>IF('Summary Submission Cover Sheet'!D21="","",'Summary Submission Cover Sheet'!D21)</f>
        <v/>
      </c>
      <c r="B2" s="671"/>
      <c r="C2" s="671"/>
      <c r="D2" s="671"/>
      <c r="E2" s="671"/>
      <c r="F2" s="671"/>
      <c r="G2" s="671"/>
      <c r="H2" s="671"/>
      <c r="I2" s="671"/>
      <c r="J2" s="671"/>
      <c r="K2" s="671"/>
      <c r="L2" s="671"/>
      <c r="M2" s="671"/>
      <c r="N2" s="671"/>
      <c r="O2" s="648"/>
      <c r="P2" s="648"/>
      <c r="Q2" s="648"/>
      <c r="R2" s="648"/>
    </row>
    <row r="3" spans="1:18" s="11" customFormat="1" ht="29">
      <c r="A3" s="566"/>
      <c r="B3" s="110"/>
      <c r="C3" s="15"/>
      <c r="D3" s="160"/>
      <c r="E3" s="17" t="s">
        <v>259</v>
      </c>
      <c r="F3" s="672" t="s">
        <v>260</v>
      </c>
      <c r="G3" s="672"/>
      <c r="H3" s="672"/>
      <c r="I3" s="672"/>
      <c r="J3" s="672"/>
      <c r="K3" s="672"/>
      <c r="L3" s="672"/>
      <c r="M3" s="672"/>
      <c r="N3" s="672"/>
    </row>
    <row r="4" spans="1:18" s="117" customFormat="1" ht="15" thickBot="1">
      <c r="A4" s="567" t="s">
        <v>262</v>
      </c>
      <c r="B4" s="568"/>
      <c r="C4" s="21"/>
      <c r="D4" s="549" t="s">
        <v>263</v>
      </c>
      <c r="E4" s="23" t="s">
        <v>264</v>
      </c>
      <c r="F4" s="24" t="s">
        <v>265</v>
      </c>
      <c r="G4" s="24" t="s">
        <v>266</v>
      </c>
      <c r="H4" s="24" t="s">
        <v>267</v>
      </c>
      <c r="I4" s="24" t="s">
        <v>268</v>
      </c>
      <c r="J4" s="24" t="s">
        <v>269</v>
      </c>
      <c r="K4" s="24" t="s">
        <v>270</v>
      </c>
      <c r="L4" s="24" t="s">
        <v>271</v>
      </c>
      <c r="M4" s="24" t="s">
        <v>272</v>
      </c>
      <c r="N4" s="24" t="s">
        <v>273</v>
      </c>
    </row>
    <row r="5" spans="1:18" ht="15" thickTop="1">
      <c r="B5" s="110"/>
      <c r="C5" s="15"/>
      <c r="D5" s="160"/>
      <c r="E5" s="17"/>
      <c r="F5" s="26"/>
      <c r="G5" s="26"/>
      <c r="H5" s="26"/>
      <c r="I5" s="26"/>
      <c r="J5" s="26"/>
      <c r="K5" s="26"/>
      <c r="L5" s="26"/>
      <c r="M5" s="26"/>
      <c r="N5" s="26"/>
    </row>
    <row r="6" spans="1:18" s="54" customFormat="1">
      <c r="A6" s="674" t="s">
        <v>393</v>
      </c>
      <c r="B6" s="674"/>
      <c r="C6" s="674"/>
      <c r="D6" s="674"/>
      <c r="E6" s="674"/>
      <c r="F6" s="674"/>
      <c r="G6" s="674"/>
      <c r="H6" s="674"/>
      <c r="I6" s="674"/>
      <c r="J6" s="674"/>
      <c r="K6" s="674"/>
      <c r="L6" s="674"/>
      <c r="M6" s="674"/>
      <c r="N6" s="674"/>
    </row>
    <row r="7" spans="1:18">
      <c r="A7" s="566"/>
      <c r="B7" s="569"/>
      <c r="C7" s="30"/>
      <c r="D7" s="160"/>
      <c r="E7" s="71"/>
      <c r="F7" s="70"/>
      <c r="G7" s="70"/>
      <c r="H7" s="70"/>
      <c r="I7" s="70"/>
      <c r="J7" s="70"/>
      <c r="K7" s="70"/>
      <c r="L7" s="70"/>
      <c r="M7" s="70"/>
      <c r="N7" s="70"/>
    </row>
    <row r="8" spans="1:18">
      <c r="B8" s="570" t="s">
        <v>394</v>
      </c>
      <c r="C8" s="28"/>
      <c r="D8" s="550"/>
      <c r="E8" s="118"/>
      <c r="F8" s="119"/>
      <c r="G8" s="119"/>
      <c r="H8" s="119"/>
      <c r="I8" s="119"/>
      <c r="J8" s="119"/>
      <c r="K8" s="119"/>
      <c r="L8" s="119"/>
      <c r="M8" s="119"/>
      <c r="N8" s="119"/>
    </row>
    <row r="9" spans="1:18">
      <c r="A9" s="87">
        <f>A8+1</f>
        <v>1</v>
      </c>
      <c r="B9" s="88" t="s">
        <v>395</v>
      </c>
      <c r="C9" s="56" t="s">
        <v>396</v>
      </c>
      <c r="D9" s="551" t="s">
        <v>111</v>
      </c>
      <c r="E9" s="36"/>
      <c r="F9" s="36"/>
      <c r="G9" s="36"/>
      <c r="H9" s="36"/>
      <c r="I9" s="36"/>
      <c r="J9" s="36"/>
      <c r="K9" s="36"/>
      <c r="L9" s="36"/>
      <c r="M9" s="36"/>
      <c r="N9" s="36"/>
    </row>
    <row r="10" spans="1:18" s="54" customFormat="1">
      <c r="A10" s="571">
        <f>A9+1</f>
        <v>2</v>
      </c>
      <c r="B10" s="572" t="s">
        <v>397</v>
      </c>
      <c r="C10" s="79" t="s">
        <v>398</v>
      </c>
      <c r="D10" s="552" t="s">
        <v>112</v>
      </c>
      <c r="E10" s="36"/>
      <c r="F10" s="36"/>
      <c r="G10" s="36"/>
      <c r="H10" s="36"/>
      <c r="I10" s="36"/>
      <c r="J10" s="36"/>
      <c r="K10" s="36"/>
      <c r="L10" s="36"/>
      <c r="M10" s="36"/>
      <c r="N10" s="36"/>
    </row>
    <row r="11" spans="1:18">
      <c r="A11" s="87">
        <f>A10+1</f>
        <v>3</v>
      </c>
      <c r="B11" s="542" t="s">
        <v>399</v>
      </c>
      <c r="C11" s="85"/>
      <c r="D11" s="550" t="str">
        <f>"Sum of items "&amp;A9&amp;" and "&amp;A10</f>
        <v>Sum of items 1 and 2</v>
      </c>
      <c r="E11" s="31">
        <f>SUM(E9:E10)</f>
        <v>0</v>
      </c>
      <c r="F11" s="31">
        <f>SUM(F9:F10)</f>
        <v>0</v>
      </c>
      <c r="G11" s="31">
        <f t="shared" ref="G11:N11" si="0">SUM(G9:G10)</f>
        <v>0</v>
      </c>
      <c r="H11" s="31">
        <f t="shared" si="0"/>
        <v>0</v>
      </c>
      <c r="I11" s="31">
        <f t="shared" si="0"/>
        <v>0</v>
      </c>
      <c r="J11" s="31">
        <f t="shared" si="0"/>
        <v>0</v>
      </c>
      <c r="K11" s="31">
        <f t="shared" si="0"/>
        <v>0</v>
      </c>
      <c r="L11" s="31">
        <f t="shared" si="0"/>
        <v>0</v>
      </c>
      <c r="M11" s="31">
        <f t="shared" si="0"/>
        <v>0</v>
      </c>
      <c r="N11" s="31">
        <f t="shared" si="0"/>
        <v>0</v>
      </c>
    </row>
    <row r="12" spans="1:18">
      <c r="B12" s="570"/>
      <c r="C12" s="28"/>
      <c r="D12" s="550"/>
      <c r="E12" s="118"/>
      <c r="F12" s="119"/>
      <c r="G12" s="119"/>
      <c r="H12" s="119"/>
      <c r="I12" s="119"/>
      <c r="J12" s="119"/>
      <c r="K12" s="119"/>
      <c r="L12" s="119"/>
      <c r="M12" s="119"/>
      <c r="N12" s="119"/>
    </row>
    <row r="13" spans="1:18">
      <c r="B13" s="570" t="s">
        <v>325</v>
      </c>
      <c r="C13" s="28"/>
      <c r="D13" s="142"/>
      <c r="E13" s="27"/>
    </row>
    <row r="14" spans="1:18">
      <c r="A14" s="87">
        <f>A11+1</f>
        <v>4</v>
      </c>
      <c r="B14" s="569" t="s">
        <v>276</v>
      </c>
      <c r="C14" s="30" t="s">
        <v>277</v>
      </c>
      <c r="D14" s="553" t="str">
        <f>"Sum of items "&amp;A15&amp;", "&amp;A18&amp;", "&amp;A21&amp;", and "&amp;A27</f>
        <v>Sum of items 5, 8, 11, and 17</v>
      </c>
      <c r="E14" s="31">
        <f>SUM(E15,E18,E21,E27)</f>
        <v>0</v>
      </c>
      <c r="F14" s="31">
        <f>SUM(F15,F18,F21,F27)</f>
        <v>0</v>
      </c>
      <c r="G14" s="31">
        <f t="shared" ref="G14:N14" si="1">SUM(G15,G18,G21,G27)</f>
        <v>0</v>
      </c>
      <c r="H14" s="31">
        <f t="shared" si="1"/>
        <v>0</v>
      </c>
      <c r="I14" s="31">
        <f t="shared" si="1"/>
        <v>0</v>
      </c>
      <c r="J14" s="31">
        <f t="shared" si="1"/>
        <v>0</v>
      </c>
      <c r="K14" s="31">
        <f t="shared" si="1"/>
        <v>0</v>
      </c>
      <c r="L14" s="31">
        <f t="shared" si="1"/>
        <v>0</v>
      </c>
      <c r="M14" s="31">
        <f t="shared" si="1"/>
        <v>0</v>
      </c>
      <c r="N14" s="31">
        <f t="shared" si="1"/>
        <v>0</v>
      </c>
    </row>
    <row r="15" spans="1:18">
      <c r="A15" s="87">
        <f>A14+1</f>
        <v>5</v>
      </c>
      <c r="B15" s="573" t="s">
        <v>278</v>
      </c>
      <c r="C15" s="33" t="s">
        <v>279</v>
      </c>
      <c r="D15" s="553" t="str">
        <f>"Sum of items "&amp;A16&amp;" and "&amp;A17&amp;" = rcon5367"</f>
        <v>Sum of items 6 and 7 = rcon5367</v>
      </c>
      <c r="E15" s="31">
        <f>SUM(E16:E17)</f>
        <v>0</v>
      </c>
      <c r="F15" s="31">
        <f>SUM(F16:F17)</f>
        <v>0</v>
      </c>
      <c r="G15" s="31">
        <f t="shared" ref="G15:N15" si="2">SUM(G16:G17)</f>
        <v>0</v>
      </c>
      <c r="H15" s="31">
        <f t="shared" si="2"/>
        <v>0</v>
      </c>
      <c r="I15" s="31">
        <f t="shared" si="2"/>
        <v>0</v>
      </c>
      <c r="J15" s="31">
        <f t="shared" si="2"/>
        <v>0</v>
      </c>
      <c r="K15" s="31">
        <f t="shared" si="2"/>
        <v>0</v>
      </c>
      <c r="L15" s="31">
        <f t="shared" si="2"/>
        <v>0</v>
      </c>
      <c r="M15" s="31">
        <f t="shared" si="2"/>
        <v>0</v>
      </c>
      <c r="N15" s="31">
        <f t="shared" si="2"/>
        <v>0</v>
      </c>
    </row>
    <row r="16" spans="1:18">
      <c r="A16" s="87">
        <f t="shared" ref="A16:A59" si="3">A15+1</f>
        <v>6</v>
      </c>
      <c r="B16" s="530" t="s">
        <v>278</v>
      </c>
      <c r="C16" s="33"/>
      <c r="D16" s="550"/>
      <c r="E16" s="36"/>
      <c r="F16" s="36"/>
      <c r="G16" s="36"/>
      <c r="H16" s="36"/>
      <c r="I16" s="36"/>
      <c r="J16" s="36"/>
      <c r="K16" s="36"/>
      <c r="L16" s="36"/>
      <c r="M16" s="36"/>
      <c r="N16" s="36"/>
    </row>
    <row r="17" spans="1:14">
      <c r="A17" s="87">
        <f t="shared" si="3"/>
        <v>7</v>
      </c>
      <c r="B17" s="530" t="s">
        <v>280</v>
      </c>
      <c r="C17" s="33"/>
      <c r="D17" s="550"/>
      <c r="E17" s="36"/>
      <c r="F17" s="36"/>
      <c r="G17" s="36"/>
      <c r="H17" s="36"/>
      <c r="I17" s="36"/>
      <c r="J17" s="36"/>
      <c r="K17" s="36"/>
      <c r="L17" s="36"/>
      <c r="M17" s="36"/>
      <c r="N17" s="36"/>
    </row>
    <row r="18" spans="1:14">
      <c r="A18" s="87">
        <f t="shared" si="3"/>
        <v>8</v>
      </c>
      <c r="B18" s="573" t="s">
        <v>281</v>
      </c>
      <c r="C18" s="33"/>
      <c r="D18" s="550" t="str">
        <f>"Sum of items "&amp;A19&amp;" and "&amp;A20&amp;" = rcon5368"</f>
        <v>Sum of items 9 and 10 = rcon5368</v>
      </c>
      <c r="E18" s="31">
        <f>SUM(E19:E20)</f>
        <v>0</v>
      </c>
      <c r="F18" s="31">
        <f>SUM(F19:F20)</f>
        <v>0</v>
      </c>
      <c r="G18" s="31">
        <f t="shared" ref="G18:N18" si="4">SUM(G19:G20)</f>
        <v>0</v>
      </c>
      <c r="H18" s="31">
        <f t="shared" si="4"/>
        <v>0</v>
      </c>
      <c r="I18" s="31">
        <f t="shared" si="4"/>
        <v>0</v>
      </c>
      <c r="J18" s="31">
        <f t="shared" si="4"/>
        <v>0</v>
      </c>
      <c r="K18" s="31">
        <f t="shared" si="4"/>
        <v>0</v>
      </c>
      <c r="L18" s="31">
        <f t="shared" si="4"/>
        <v>0</v>
      </c>
      <c r="M18" s="31">
        <f t="shared" si="4"/>
        <v>0</v>
      </c>
      <c r="N18" s="31">
        <f t="shared" si="4"/>
        <v>0</v>
      </c>
    </row>
    <row r="19" spans="1:14">
      <c r="A19" s="87">
        <f t="shared" si="3"/>
        <v>9</v>
      </c>
      <c r="B19" s="530" t="s">
        <v>282</v>
      </c>
      <c r="C19" s="38" t="s">
        <v>283</v>
      </c>
      <c r="D19" s="140" t="str">
        <f>" = rcon5368"</f>
        <v xml:space="preserve"> = rcon5368</v>
      </c>
      <c r="E19" s="36"/>
      <c r="F19" s="36"/>
      <c r="G19" s="36"/>
      <c r="H19" s="36"/>
      <c r="I19" s="36"/>
      <c r="J19" s="36"/>
      <c r="K19" s="36"/>
      <c r="L19" s="36"/>
      <c r="M19" s="36"/>
      <c r="N19" s="36"/>
    </row>
    <row r="20" spans="1:14">
      <c r="A20" s="87">
        <f t="shared" si="3"/>
        <v>10</v>
      </c>
      <c r="B20" s="530" t="s">
        <v>284</v>
      </c>
      <c r="C20" s="38" t="s">
        <v>285</v>
      </c>
      <c r="D20" s="140" t="str">
        <f>" = rcon1797"</f>
        <v xml:space="preserve"> = rcon1797</v>
      </c>
      <c r="E20" s="36"/>
      <c r="F20" s="36"/>
      <c r="G20" s="36"/>
      <c r="H20" s="36"/>
      <c r="I20" s="36"/>
      <c r="J20" s="36"/>
      <c r="K20" s="36"/>
      <c r="L20" s="36"/>
      <c r="M20" s="36"/>
      <c r="N20" s="36"/>
    </row>
    <row r="21" spans="1:14">
      <c r="A21" s="87">
        <f t="shared" si="3"/>
        <v>11</v>
      </c>
      <c r="B21" s="573" t="s">
        <v>286</v>
      </c>
      <c r="C21" s="33"/>
      <c r="D21" s="550" t="str">
        <f>"Sum of items "&amp;A22&amp;", "&amp;A23&amp;", and "&amp;A24</f>
        <v>Sum of items 12, 13, and 14</v>
      </c>
      <c r="E21" s="31">
        <f>SUM(E22:E24)</f>
        <v>0</v>
      </c>
      <c r="F21" s="31">
        <f>SUM(F22:F24)</f>
        <v>0</v>
      </c>
      <c r="G21" s="31">
        <f t="shared" ref="G21:N21" si="5">SUM(G22:G24)</f>
        <v>0</v>
      </c>
      <c r="H21" s="31">
        <f t="shared" si="5"/>
        <v>0</v>
      </c>
      <c r="I21" s="31">
        <f t="shared" si="5"/>
        <v>0</v>
      </c>
      <c r="J21" s="31">
        <f t="shared" si="5"/>
        <v>0</v>
      </c>
      <c r="K21" s="31">
        <f t="shared" si="5"/>
        <v>0</v>
      </c>
      <c r="L21" s="31">
        <f t="shared" si="5"/>
        <v>0</v>
      </c>
      <c r="M21" s="31">
        <f t="shared" si="5"/>
        <v>0</v>
      </c>
      <c r="N21" s="31">
        <f t="shared" si="5"/>
        <v>0</v>
      </c>
    </row>
    <row r="22" spans="1:14">
      <c r="A22" s="87">
        <f t="shared" si="3"/>
        <v>12</v>
      </c>
      <c r="B22" s="530" t="s">
        <v>287</v>
      </c>
      <c r="C22" s="38" t="s">
        <v>288</v>
      </c>
      <c r="D22" s="140" t="str">
        <f>" = sum of rconf158 and rconf159"</f>
        <v xml:space="preserve"> = sum of rconf158 and rconf159</v>
      </c>
      <c r="E22" s="36"/>
      <c r="F22" s="36"/>
      <c r="G22" s="36"/>
      <c r="H22" s="36"/>
      <c r="I22" s="36"/>
      <c r="J22" s="36"/>
      <c r="K22" s="36"/>
      <c r="L22" s="36"/>
      <c r="M22" s="36"/>
      <c r="N22" s="36"/>
    </row>
    <row r="23" spans="1:14">
      <c r="A23" s="87">
        <f t="shared" si="3"/>
        <v>13</v>
      </c>
      <c r="B23" s="530" t="s">
        <v>289</v>
      </c>
      <c r="C23" s="38" t="s">
        <v>290</v>
      </c>
      <c r="D23" s="140" t="str">
        <f>" = rcon1460"</f>
        <v xml:space="preserve"> = rcon1460</v>
      </c>
      <c r="E23" s="36"/>
      <c r="F23" s="36"/>
      <c r="G23" s="36"/>
      <c r="H23" s="36"/>
      <c r="I23" s="36"/>
      <c r="J23" s="36"/>
      <c r="K23" s="36"/>
      <c r="L23" s="36"/>
      <c r="M23" s="36"/>
      <c r="N23" s="36"/>
    </row>
    <row r="24" spans="1:14">
      <c r="A24" s="87">
        <f t="shared" si="3"/>
        <v>14</v>
      </c>
      <c r="B24" s="530" t="s">
        <v>291</v>
      </c>
      <c r="C24" s="38" t="s">
        <v>292</v>
      </c>
      <c r="D24" s="550" t="str">
        <f>"Sum of items "&amp;A25&amp;" and "&amp;A26</f>
        <v>Sum of items 15 and 16</v>
      </c>
      <c r="E24" s="31">
        <f>SUM(E25:E26)</f>
        <v>0</v>
      </c>
      <c r="F24" s="31">
        <f t="shared" ref="F24:N24" si="6">SUM(F25:F26)</f>
        <v>0</v>
      </c>
      <c r="G24" s="31">
        <f t="shared" si="6"/>
        <v>0</v>
      </c>
      <c r="H24" s="31">
        <f t="shared" si="6"/>
        <v>0</v>
      </c>
      <c r="I24" s="31">
        <f t="shared" si="6"/>
        <v>0</v>
      </c>
      <c r="J24" s="31">
        <f t="shared" si="6"/>
        <v>0</v>
      </c>
      <c r="K24" s="31">
        <f t="shared" si="6"/>
        <v>0</v>
      </c>
      <c r="L24" s="31">
        <f t="shared" si="6"/>
        <v>0</v>
      </c>
      <c r="M24" s="31">
        <f t="shared" si="6"/>
        <v>0</v>
      </c>
      <c r="N24" s="31">
        <f t="shared" si="6"/>
        <v>0</v>
      </c>
    </row>
    <row r="25" spans="1:14">
      <c r="A25" s="87">
        <f t="shared" si="3"/>
        <v>15</v>
      </c>
      <c r="B25" s="574" t="s">
        <v>293</v>
      </c>
      <c r="C25" s="41" t="s">
        <v>294</v>
      </c>
      <c r="D25" s="140" t="str">
        <f>" = rconf160"</f>
        <v xml:space="preserve"> = rconf160</v>
      </c>
      <c r="E25" s="36"/>
      <c r="F25" s="36"/>
      <c r="G25" s="36"/>
      <c r="H25" s="36"/>
      <c r="I25" s="36"/>
      <c r="J25" s="36"/>
      <c r="K25" s="36"/>
      <c r="L25" s="36"/>
      <c r="M25" s="36"/>
      <c r="N25" s="36"/>
    </row>
    <row r="26" spans="1:14">
      <c r="A26" s="87">
        <f t="shared" si="3"/>
        <v>16</v>
      </c>
      <c r="B26" s="574" t="s">
        <v>295</v>
      </c>
      <c r="C26" s="41"/>
      <c r="D26" s="140" t="str">
        <f>" = rconf161"</f>
        <v xml:space="preserve"> = rconf161</v>
      </c>
      <c r="E26" s="36"/>
      <c r="F26" s="36"/>
      <c r="G26" s="36"/>
      <c r="H26" s="36"/>
      <c r="I26" s="36"/>
      <c r="J26" s="36"/>
      <c r="K26" s="36"/>
      <c r="L26" s="36"/>
      <c r="M26" s="36"/>
      <c r="N26" s="36"/>
    </row>
    <row r="27" spans="1:14">
      <c r="A27" s="87">
        <f t="shared" si="3"/>
        <v>17</v>
      </c>
      <c r="B27" s="573" t="s">
        <v>296</v>
      </c>
      <c r="C27" s="33" t="s">
        <v>297</v>
      </c>
      <c r="D27" s="140" t="str">
        <f>" = rcon1420"</f>
        <v xml:space="preserve"> = rcon1420</v>
      </c>
      <c r="E27" s="36"/>
      <c r="F27" s="36"/>
      <c r="G27" s="36"/>
      <c r="H27" s="36"/>
      <c r="I27" s="36"/>
      <c r="J27" s="36"/>
      <c r="K27" s="36"/>
      <c r="L27" s="36"/>
      <c r="M27" s="36"/>
      <c r="N27" s="36"/>
    </row>
    <row r="28" spans="1:14">
      <c r="A28" s="87">
        <f t="shared" si="3"/>
        <v>18</v>
      </c>
      <c r="B28" s="569" t="s">
        <v>298</v>
      </c>
      <c r="C28" s="33" t="s">
        <v>299</v>
      </c>
      <c r="D28" s="553" t="str">
        <f>"Sum of items "&amp;A29&amp;", "&amp;A30&amp;", "&amp;A31&amp;", and "&amp;A37</f>
        <v>Sum of items 19, 20, 21, and 27</v>
      </c>
      <c r="E28" s="31">
        <f>SUM(E29:E31,E37)</f>
        <v>0</v>
      </c>
      <c r="F28" s="31">
        <f t="shared" ref="F28:N28" si="7">SUM(F29:F31,F37)</f>
        <v>0</v>
      </c>
      <c r="G28" s="31">
        <f t="shared" si="7"/>
        <v>0</v>
      </c>
      <c r="H28" s="31">
        <f t="shared" si="7"/>
        <v>0</v>
      </c>
      <c r="I28" s="31">
        <f t="shared" si="7"/>
        <v>0</v>
      </c>
      <c r="J28" s="31">
        <f t="shared" si="7"/>
        <v>0</v>
      </c>
      <c r="K28" s="31">
        <f t="shared" si="7"/>
        <v>0</v>
      </c>
      <c r="L28" s="31">
        <f t="shared" si="7"/>
        <v>0</v>
      </c>
      <c r="M28" s="31">
        <f t="shared" si="7"/>
        <v>0</v>
      </c>
      <c r="N28" s="31">
        <f t="shared" si="7"/>
        <v>0</v>
      </c>
    </row>
    <row r="29" spans="1:14">
      <c r="A29" s="87">
        <f t="shared" si="3"/>
        <v>19</v>
      </c>
      <c r="B29" s="575" t="s">
        <v>278</v>
      </c>
      <c r="C29" s="33"/>
      <c r="E29" s="36"/>
      <c r="F29" s="36"/>
      <c r="G29" s="36"/>
      <c r="H29" s="36"/>
      <c r="I29" s="36"/>
      <c r="J29" s="36"/>
      <c r="K29" s="36"/>
      <c r="L29" s="36"/>
      <c r="M29" s="36"/>
      <c r="N29" s="36"/>
    </row>
    <row r="30" spans="1:14">
      <c r="A30" s="87">
        <f>A29+1</f>
        <v>20</v>
      </c>
      <c r="B30" s="575" t="s">
        <v>281</v>
      </c>
      <c r="C30" s="33"/>
      <c r="E30" s="36"/>
      <c r="F30" s="36"/>
      <c r="G30" s="36"/>
      <c r="H30" s="36"/>
      <c r="I30" s="36"/>
      <c r="J30" s="36"/>
      <c r="K30" s="36"/>
      <c r="L30" s="36"/>
      <c r="M30" s="36"/>
      <c r="N30" s="36"/>
    </row>
    <row r="31" spans="1:14">
      <c r="A31" s="87">
        <f>A30+1</f>
        <v>21</v>
      </c>
      <c r="B31" s="573" t="s">
        <v>286</v>
      </c>
      <c r="C31" s="33"/>
      <c r="D31" s="553" t="str">
        <f>"Sum of items "&amp;A32&amp;", "&amp;A33&amp;", and "&amp;A34</f>
        <v>Sum of items 22, 23, and 24</v>
      </c>
      <c r="E31" s="31">
        <f>SUM(E32:E34)</f>
        <v>0</v>
      </c>
      <c r="F31" s="31">
        <f>SUM(F32:F34)</f>
        <v>0</v>
      </c>
      <c r="G31" s="31">
        <f t="shared" ref="G31:N31" si="8">SUM(G32:G34)</f>
        <v>0</v>
      </c>
      <c r="H31" s="31">
        <f t="shared" si="8"/>
        <v>0</v>
      </c>
      <c r="I31" s="31">
        <f t="shared" si="8"/>
        <v>0</v>
      </c>
      <c r="J31" s="31">
        <f t="shared" si="8"/>
        <v>0</v>
      </c>
      <c r="K31" s="31">
        <f t="shared" si="8"/>
        <v>0</v>
      </c>
      <c r="L31" s="31">
        <f t="shared" si="8"/>
        <v>0</v>
      </c>
      <c r="M31" s="31">
        <f t="shared" si="8"/>
        <v>0</v>
      </c>
      <c r="N31" s="31">
        <f t="shared" si="8"/>
        <v>0</v>
      </c>
    </row>
    <row r="32" spans="1:14">
      <c r="A32" s="87">
        <f t="shared" si="3"/>
        <v>22</v>
      </c>
      <c r="B32" s="530" t="s">
        <v>287</v>
      </c>
      <c r="C32" s="33"/>
      <c r="E32" s="36"/>
      <c r="F32" s="36"/>
      <c r="G32" s="36"/>
      <c r="H32" s="36"/>
      <c r="I32" s="36"/>
      <c r="J32" s="36"/>
      <c r="K32" s="36"/>
      <c r="L32" s="36"/>
      <c r="M32" s="36"/>
      <c r="N32" s="36"/>
    </row>
    <row r="33" spans="1:14">
      <c r="A33" s="87">
        <f t="shared" si="3"/>
        <v>23</v>
      </c>
      <c r="B33" s="530" t="s">
        <v>289</v>
      </c>
      <c r="C33" s="33"/>
      <c r="E33" s="36"/>
      <c r="F33" s="36"/>
      <c r="G33" s="36"/>
      <c r="H33" s="36"/>
      <c r="I33" s="36"/>
      <c r="J33" s="36"/>
      <c r="K33" s="36"/>
      <c r="L33" s="36"/>
      <c r="M33" s="36"/>
      <c r="N33" s="36"/>
    </row>
    <row r="34" spans="1:14">
      <c r="A34" s="87">
        <f t="shared" si="3"/>
        <v>24</v>
      </c>
      <c r="B34" s="530" t="s">
        <v>291</v>
      </c>
      <c r="C34" s="33"/>
      <c r="D34" s="550" t="str">
        <f>"Sum of items "&amp;A35&amp;" and "&amp;A36</f>
        <v>Sum of items 25 and 26</v>
      </c>
      <c r="E34" s="31">
        <f>SUM(E35:E36)</f>
        <v>0</v>
      </c>
      <c r="F34" s="31">
        <f>SUM(F35:F36)</f>
        <v>0</v>
      </c>
      <c r="G34" s="31">
        <f t="shared" ref="G34:N34" si="9">SUM(G35:G36)</f>
        <v>0</v>
      </c>
      <c r="H34" s="31">
        <f t="shared" si="9"/>
        <v>0</v>
      </c>
      <c r="I34" s="31">
        <f t="shared" si="9"/>
        <v>0</v>
      </c>
      <c r="J34" s="31">
        <f t="shared" si="9"/>
        <v>0</v>
      </c>
      <c r="K34" s="31">
        <f t="shared" si="9"/>
        <v>0</v>
      </c>
      <c r="L34" s="31">
        <f t="shared" si="9"/>
        <v>0</v>
      </c>
      <c r="M34" s="31">
        <f t="shared" si="9"/>
        <v>0</v>
      </c>
      <c r="N34" s="31">
        <f t="shared" si="9"/>
        <v>0</v>
      </c>
    </row>
    <row r="35" spans="1:14">
      <c r="A35" s="87">
        <f t="shared" si="3"/>
        <v>25</v>
      </c>
      <c r="B35" s="574" t="s">
        <v>293</v>
      </c>
      <c r="C35" s="33"/>
      <c r="E35" s="36"/>
      <c r="F35" s="36"/>
      <c r="G35" s="36"/>
      <c r="H35" s="36"/>
      <c r="I35" s="36"/>
      <c r="J35" s="36"/>
      <c r="K35" s="36"/>
      <c r="L35" s="36"/>
      <c r="M35" s="36"/>
      <c r="N35" s="36"/>
    </row>
    <row r="36" spans="1:14">
      <c r="A36" s="87">
        <f t="shared" si="3"/>
        <v>26</v>
      </c>
      <c r="B36" s="574" t="s">
        <v>295</v>
      </c>
      <c r="C36" s="33"/>
      <c r="E36" s="36"/>
      <c r="F36" s="36"/>
      <c r="G36" s="36"/>
      <c r="H36" s="36"/>
      <c r="I36" s="36"/>
      <c r="J36" s="36"/>
      <c r="K36" s="36"/>
      <c r="L36" s="36"/>
      <c r="M36" s="36"/>
      <c r="N36" s="36"/>
    </row>
    <row r="37" spans="1:14">
      <c r="A37" s="87">
        <f t="shared" si="3"/>
        <v>27</v>
      </c>
      <c r="B37" s="575" t="s">
        <v>296</v>
      </c>
      <c r="C37" s="33"/>
      <c r="E37" s="36"/>
      <c r="F37" s="36"/>
      <c r="G37" s="36"/>
      <c r="H37" s="36"/>
      <c r="I37" s="36"/>
      <c r="J37" s="36"/>
      <c r="K37" s="36"/>
      <c r="L37" s="36"/>
      <c r="M37" s="36"/>
      <c r="N37" s="36"/>
    </row>
    <row r="38" spans="1:14">
      <c r="A38" s="87">
        <f t="shared" si="3"/>
        <v>28</v>
      </c>
      <c r="B38" s="569" t="s">
        <v>300</v>
      </c>
      <c r="C38" s="30"/>
      <c r="D38" s="550" t="str">
        <f>"Sum of items "&amp;A39&amp;" to "&amp;A42</f>
        <v>Sum of items 29 to 32</v>
      </c>
      <c r="E38" s="31">
        <f>SUM(E39:E42)</f>
        <v>0</v>
      </c>
      <c r="F38" s="31">
        <f>SUM(F39:F42)</f>
        <v>0</v>
      </c>
      <c r="G38" s="31">
        <f t="shared" ref="G38:N38" si="10">SUM(G39:G42)</f>
        <v>0</v>
      </c>
      <c r="H38" s="31">
        <f t="shared" si="10"/>
        <v>0</v>
      </c>
      <c r="I38" s="31">
        <f t="shared" si="10"/>
        <v>0</v>
      </c>
      <c r="J38" s="31">
        <f t="shared" si="10"/>
        <v>0</v>
      </c>
      <c r="K38" s="31">
        <f t="shared" si="10"/>
        <v>0</v>
      </c>
      <c r="L38" s="31">
        <f t="shared" si="10"/>
        <v>0</v>
      </c>
      <c r="M38" s="31">
        <f t="shared" si="10"/>
        <v>0</v>
      </c>
      <c r="N38" s="31">
        <f t="shared" si="10"/>
        <v>0</v>
      </c>
    </row>
    <row r="39" spans="1:14">
      <c r="A39" s="87">
        <f t="shared" si="3"/>
        <v>29</v>
      </c>
      <c r="B39" s="575" t="s">
        <v>301</v>
      </c>
      <c r="C39" s="44"/>
      <c r="D39" s="554"/>
      <c r="E39" s="36"/>
      <c r="F39" s="36"/>
      <c r="G39" s="36"/>
      <c r="H39" s="36"/>
      <c r="I39" s="36"/>
      <c r="J39" s="36"/>
      <c r="K39" s="36"/>
      <c r="L39" s="36"/>
      <c r="M39" s="36"/>
      <c r="N39" s="36"/>
    </row>
    <row r="40" spans="1:14">
      <c r="A40" s="87">
        <f t="shared" si="3"/>
        <v>30</v>
      </c>
      <c r="B40" s="575" t="s">
        <v>302</v>
      </c>
      <c r="C40" s="44"/>
      <c r="D40" s="554"/>
      <c r="E40" s="36"/>
      <c r="F40" s="36"/>
      <c r="G40" s="36"/>
      <c r="H40" s="36"/>
      <c r="I40" s="36"/>
      <c r="J40" s="36"/>
      <c r="K40" s="36"/>
      <c r="L40" s="36"/>
      <c r="M40" s="36"/>
      <c r="N40" s="36"/>
    </row>
    <row r="41" spans="1:14">
      <c r="A41" s="87">
        <f t="shared" si="3"/>
        <v>31</v>
      </c>
      <c r="B41" s="575" t="s">
        <v>400</v>
      </c>
      <c r="C41" s="30"/>
      <c r="D41" s="550"/>
      <c r="E41" s="36"/>
      <c r="F41" s="36"/>
      <c r="G41" s="36"/>
      <c r="H41" s="36"/>
      <c r="I41" s="36"/>
      <c r="J41" s="36"/>
      <c r="K41" s="36"/>
      <c r="L41" s="36"/>
      <c r="M41" s="36"/>
      <c r="N41" s="36"/>
    </row>
    <row r="42" spans="1:14">
      <c r="A42" s="87">
        <f t="shared" si="3"/>
        <v>32</v>
      </c>
      <c r="B42" s="575" t="s">
        <v>401</v>
      </c>
      <c r="C42" s="30"/>
      <c r="D42" s="550"/>
      <c r="E42" s="36"/>
      <c r="F42" s="36"/>
      <c r="G42" s="36"/>
      <c r="H42" s="36"/>
      <c r="I42" s="36"/>
      <c r="J42" s="36"/>
      <c r="K42" s="36"/>
      <c r="L42" s="36"/>
      <c r="M42" s="36"/>
      <c r="N42" s="36"/>
    </row>
    <row r="43" spans="1:14">
      <c r="A43" s="87">
        <f t="shared" si="3"/>
        <v>33</v>
      </c>
      <c r="B43" s="569" t="s">
        <v>304</v>
      </c>
      <c r="C43" s="30" t="s">
        <v>305</v>
      </c>
      <c r="D43" s="550" t="str">
        <f>"Sum of items "&amp;A44&amp;" and "&amp;A45</f>
        <v>Sum of items 34 and 35</v>
      </c>
      <c r="E43" s="31">
        <f t="shared" ref="E43:N43" si="11">SUM(E44:E45)</f>
        <v>0</v>
      </c>
      <c r="F43" s="31">
        <f t="shared" si="11"/>
        <v>0</v>
      </c>
      <c r="G43" s="31">
        <f t="shared" si="11"/>
        <v>0</v>
      </c>
      <c r="H43" s="31">
        <f t="shared" si="11"/>
        <v>0</v>
      </c>
      <c r="I43" s="31">
        <f t="shared" si="11"/>
        <v>0</v>
      </c>
      <c r="J43" s="31">
        <f t="shared" si="11"/>
        <v>0</v>
      </c>
      <c r="K43" s="31">
        <f t="shared" si="11"/>
        <v>0</v>
      </c>
      <c r="L43" s="31">
        <f t="shared" si="11"/>
        <v>0</v>
      </c>
      <c r="M43" s="31">
        <f t="shared" si="11"/>
        <v>0</v>
      </c>
      <c r="N43" s="31">
        <f t="shared" si="11"/>
        <v>0</v>
      </c>
    </row>
    <row r="44" spans="1:14">
      <c r="A44" s="87">
        <f t="shared" si="3"/>
        <v>34</v>
      </c>
      <c r="B44" s="575" t="s">
        <v>402</v>
      </c>
      <c r="C44" s="30"/>
      <c r="D44" s="550"/>
      <c r="E44" s="36"/>
      <c r="F44" s="36"/>
      <c r="G44" s="36"/>
      <c r="H44" s="36"/>
      <c r="I44" s="36"/>
      <c r="J44" s="36"/>
      <c r="K44" s="36"/>
      <c r="L44" s="36"/>
      <c r="M44" s="36"/>
      <c r="N44" s="36"/>
    </row>
    <row r="45" spans="1:14">
      <c r="A45" s="87">
        <f t="shared" si="3"/>
        <v>35</v>
      </c>
      <c r="B45" s="575" t="s">
        <v>403</v>
      </c>
      <c r="C45" s="30"/>
      <c r="D45" s="550"/>
      <c r="E45" s="36"/>
      <c r="F45" s="36"/>
      <c r="G45" s="36"/>
      <c r="H45" s="36"/>
      <c r="I45" s="36"/>
      <c r="J45" s="36"/>
      <c r="K45" s="36"/>
      <c r="L45" s="36"/>
      <c r="M45" s="36"/>
      <c r="N45" s="36"/>
    </row>
    <row r="46" spans="1:14">
      <c r="A46" s="87">
        <f>A45+1</f>
        <v>36</v>
      </c>
      <c r="B46" s="569" t="s">
        <v>306</v>
      </c>
      <c r="C46" s="30"/>
      <c r="D46" s="553" t="str">
        <f>"Sum of items "&amp;A47&amp;", "&amp;A48&amp;", "&amp;A49&amp;", and "&amp;A50</f>
        <v>Sum of items 37, 38, 39, and 40</v>
      </c>
      <c r="E46" s="31">
        <f>SUM(E47:E50)</f>
        <v>0</v>
      </c>
      <c r="F46" s="31">
        <f>SUM(F47:F50)</f>
        <v>0</v>
      </c>
      <c r="G46" s="31">
        <f t="shared" ref="G46:N46" si="12">SUM(G47:G50)</f>
        <v>0</v>
      </c>
      <c r="H46" s="31">
        <f t="shared" si="12"/>
        <v>0</v>
      </c>
      <c r="I46" s="31">
        <f t="shared" si="12"/>
        <v>0</v>
      </c>
      <c r="J46" s="31">
        <f t="shared" si="12"/>
        <v>0</v>
      </c>
      <c r="K46" s="31">
        <f t="shared" si="12"/>
        <v>0</v>
      </c>
      <c r="L46" s="31">
        <f t="shared" si="12"/>
        <v>0</v>
      </c>
      <c r="M46" s="31">
        <f t="shared" si="12"/>
        <v>0</v>
      </c>
      <c r="N46" s="31">
        <f t="shared" si="12"/>
        <v>0</v>
      </c>
    </row>
    <row r="47" spans="1:14">
      <c r="A47" s="87">
        <f t="shared" si="3"/>
        <v>37</v>
      </c>
      <c r="B47" s="575" t="s">
        <v>307</v>
      </c>
      <c r="C47" s="44" t="s">
        <v>308</v>
      </c>
      <c r="D47" s="140" t="str">
        <f>" = rcfdk137"</f>
        <v xml:space="preserve"> = rcfdk137</v>
      </c>
      <c r="E47" s="36"/>
      <c r="F47" s="36"/>
      <c r="G47" s="36"/>
      <c r="H47" s="36"/>
      <c r="I47" s="36"/>
      <c r="J47" s="36"/>
      <c r="K47" s="36"/>
      <c r="L47" s="36"/>
      <c r="M47" s="36"/>
      <c r="N47" s="36"/>
    </row>
    <row r="48" spans="1:14">
      <c r="A48" s="87">
        <f t="shared" si="3"/>
        <v>38</v>
      </c>
      <c r="B48" s="575" t="s">
        <v>309</v>
      </c>
      <c r="C48" s="44"/>
      <c r="D48" s="554"/>
      <c r="E48" s="36"/>
      <c r="F48" s="36"/>
      <c r="G48" s="36"/>
      <c r="H48" s="36"/>
      <c r="I48" s="36"/>
      <c r="J48" s="36"/>
      <c r="K48" s="36"/>
      <c r="L48" s="36"/>
      <c r="M48" s="36"/>
      <c r="N48" s="36"/>
    </row>
    <row r="49" spans="1:14">
      <c r="A49" s="87">
        <f t="shared" si="3"/>
        <v>39</v>
      </c>
      <c r="B49" s="575" t="s">
        <v>310</v>
      </c>
      <c r="C49" s="44"/>
      <c r="D49" s="554"/>
      <c r="E49" s="36"/>
      <c r="F49" s="36"/>
      <c r="G49" s="36"/>
      <c r="H49" s="36"/>
      <c r="I49" s="36"/>
      <c r="J49" s="36"/>
      <c r="K49" s="36"/>
      <c r="L49" s="36"/>
      <c r="M49" s="36"/>
      <c r="N49" s="36"/>
    </row>
    <row r="50" spans="1:14">
      <c r="A50" s="87">
        <f t="shared" si="3"/>
        <v>40</v>
      </c>
      <c r="B50" s="575" t="s">
        <v>311</v>
      </c>
      <c r="C50" s="44"/>
      <c r="D50" s="550"/>
      <c r="E50" s="36"/>
      <c r="F50" s="36"/>
      <c r="G50" s="36"/>
      <c r="H50" s="36"/>
      <c r="I50" s="36"/>
      <c r="J50" s="36"/>
      <c r="K50" s="36"/>
      <c r="L50" s="36"/>
      <c r="M50" s="36"/>
      <c r="N50" s="36"/>
    </row>
    <row r="51" spans="1:14">
      <c r="A51" s="87">
        <f t="shared" si="3"/>
        <v>41</v>
      </c>
      <c r="B51" s="569" t="s">
        <v>404</v>
      </c>
      <c r="C51" s="30"/>
      <c r="D51" s="550" t="str">
        <f>"Sum of items "&amp;A52&amp;" to "&amp;A56</f>
        <v>Sum of items 42 to 46</v>
      </c>
      <c r="E51" s="31">
        <f>SUM(E52:E56)</f>
        <v>0</v>
      </c>
      <c r="F51" s="31">
        <f>SUM(F52:F56)</f>
        <v>0</v>
      </c>
      <c r="G51" s="31">
        <f t="shared" ref="G51:N51" si="13">SUM(G52:G56)</f>
        <v>0</v>
      </c>
      <c r="H51" s="31">
        <f t="shared" si="13"/>
        <v>0</v>
      </c>
      <c r="I51" s="31">
        <f t="shared" si="13"/>
        <v>0</v>
      </c>
      <c r="J51" s="31">
        <f t="shared" si="13"/>
        <v>0</v>
      </c>
      <c r="K51" s="31">
        <f t="shared" si="13"/>
        <v>0</v>
      </c>
      <c r="L51" s="31">
        <f t="shared" si="13"/>
        <v>0</v>
      </c>
      <c r="M51" s="31">
        <f t="shared" si="13"/>
        <v>0</v>
      </c>
      <c r="N51" s="31">
        <f t="shared" si="13"/>
        <v>0</v>
      </c>
    </row>
    <row r="52" spans="1:14">
      <c r="A52" s="87">
        <f t="shared" si="3"/>
        <v>42</v>
      </c>
      <c r="B52" s="575" t="s">
        <v>313</v>
      </c>
      <c r="C52" s="44" t="s">
        <v>314</v>
      </c>
      <c r="D52" s="140" t="str">
        <f>" = rcfd2081"</f>
        <v xml:space="preserve"> = rcfd2081</v>
      </c>
      <c r="E52" s="36"/>
      <c r="F52" s="36"/>
      <c r="G52" s="36"/>
      <c r="H52" s="36"/>
      <c r="I52" s="36"/>
      <c r="J52" s="36"/>
      <c r="K52" s="36"/>
      <c r="L52" s="36"/>
      <c r="M52" s="36"/>
      <c r="N52" s="36"/>
    </row>
    <row r="53" spans="1:14">
      <c r="A53" s="87">
        <f t="shared" si="3"/>
        <v>43</v>
      </c>
      <c r="B53" s="575" t="s">
        <v>315</v>
      </c>
      <c r="C53" s="44" t="s">
        <v>316</v>
      </c>
      <c r="D53" s="140" t="str">
        <f>" = rcfd1590"</f>
        <v xml:space="preserve"> = rcfd1590</v>
      </c>
      <c r="E53" s="36"/>
      <c r="F53" s="36"/>
      <c r="G53" s="36"/>
      <c r="H53" s="36"/>
      <c r="I53" s="36"/>
      <c r="J53" s="36"/>
      <c r="K53" s="36"/>
      <c r="L53" s="36"/>
      <c r="M53" s="36"/>
      <c r="N53" s="36"/>
    </row>
    <row r="54" spans="1:14">
      <c r="A54" s="87">
        <f t="shared" si="3"/>
        <v>44</v>
      </c>
      <c r="B54" s="575" t="s">
        <v>317</v>
      </c>
      <c r="C54" s="44" t="s">
        <v>318</v>
      </c>
      <c r="D54" s="140" t="str">
        <f>" = rcon1545"</f>
        <v xml:space="preserve"> = rcon1545</v>
      </c>
      <c r="E54" s="36"/>
      <c r="F54" s="36"/>
      <c r="G54" s="36"/>
      <c r="H54" s="36"/>
      <c r="I54" s="36"/>
      <c r="J54" s="36"/>
      <c r="K54" s="36"/>
      <c r="L54" s="36"/>
      <c r="M54" s="36"/>
      <c r="N54" s="36"/>
    </row>
    <row r="55" spans="1:14">
      <c r="A55" s="87">
        <f t="shared" si="3"/>
        <v>45</v>
      </c>
      <c r="B55" s="575" t="s">
        <v>319</v>
      </c>
      <c r="C55" s="44" t="s">
        <v>320</v>
      </c>
      <c r="D55" s="555" t="s">
        <v>115</v>
      </c>
      <c r="E55" s="36"/>
      <c r="F55" s="36"/>
      <c r="G55" s="36"/>
      <c r="H55" s="36"/>
      <c r="I55" s="36"/>
      <c r="J55" s="36"/>
      <c r="K55" s="36"/>
      <c r="L55" s="36"/>
      <c r="M55" s="36"/>
      <c r="N55" s="36"/>
    </row>
    <row r="56" spans="1:14">
      <c r="A56" s="87">
        <f t="shared" si="3"/>
        <v>46</v>
      </c>
      <c r="B56" s="576" t="s">
        <v>321</v>
      </c>
      <c r="C56" s="47" t="s">
        <v>322</v>
      </c>
      <c r="D56" s="550" t="str">
        <f>"Sum of items "&amp;A57&amp;" and "&amp;A58</f>
        <v>Sum of items 47 and 48</v>
      </c>
      <c r="E56" s="31">
        <f>SUM(E57:E58)</f>
        <v>0</v>
      </c>
      <c r="F56" s="31">
        <f>SUM(F57:F58)</f>
        <v>0</v>
      </c>
      <c r="G56" s="31">
        <f t="shared" ref="G56:N56" si="14">SUM(G57:G58)</f>
        <v>0</v>
      </c>
      <c r="H56" s="31">
        <f t="shared" si="14"/>
        <v>0</v>
      </c>
      <c r="I56" s="31">
        <f t="shared" si="14"/>
        <v>0</v>
      </c>
      <c r="J56" s="31">
        <f t="shared" si="14"/>
        <v>0</v>
      </c>
      <c r="K56" s="31">
        <f t="shared" si="14"/>
        <v>0</v>
      </c>
      <c r="L56" s="31">
        <f t="shared" si="14"/>
        <v>0</v>
      </c>
      <c r="M56" s="31">
        <f t="shared" si="14"/>
        <v>0</v>
      </c>
      <c r="N56" s="31">
        <f t="shared" si="14"/>
        <v>0</v>
      </c>
    </row>
    <row r="57" spans="1:14">
      <c r="A57" s="87">
        <f t="shared" si="3"/>
        <v>47</v>
      </c>
      <c r="B57" s="577" t="s">
        <v>323</v>
      </c>
      <c r="C57" s="47"/>
      <c r="D57" s="555" t="s">
        <v>114</v>
      </c>
      <c r="E57" s="49"/>
      <c r="F57" s="49"/>
      <c r="G57" s="49"/>
      <c r="H57" s="49"/>
      <c r="I57" s="49"/>
      <c r="J57" s="49"/>
      <c r="K57" s="49"/>
      <c r="L57" s="49"/>
      <c r="M57" s="49"/>
      <c r="N57" s="49"/>
    </row>
    <row r="58" spans="1:14" s="54" customFormat="1">
      <c r="A58" s="571">
        <f t="shared" si="3"/>
        <v>48</v>
      </c>
      <c r="B58" s="578" t="s">
        <v>324</v>
      </c>
      <c r="C58" s="51"/>
      <c r="D58" s="556" t="s">
        <v>113</v>
      </c>
      <c r="E58" s="53"/>
      <c r="F58" s="53"/>
      <c r="G58" s="53"/>
      <c r="H58" s="53"/>
      <c r="I58" s="53"/>
      <c r="J58" s="53"/>
      <c r="K58" s="53"/>
      <c r="L58" s="53"/>
      <c r="M58" s="53"/>
      <c r="N58" s="53"/>
    </row>
    <row r="59" spans="1:14">
      <c r="A59" s="87">
        <f t="shared" si="3"/>
        <v>49</v>
      </c>
      <c r="B59" s="573" t="s">
        <v>325</v>
      </c>
      <c r="C59" s="32" t="s">
        <v>326</v>
      </c>
      <c r="D59" s="550" t="str">
        <f>"Sum of items "&amp;A14&amp;", "&amp;A28&amp;", "&amp;A38&amp;", "&amp;A43&amp;", "&amp;A46&amp;", and "&amp;A51</f>
        <v>Sum of items 4, 18, 28, 33, 36, and 41</v>
      </c>
      <c r="E59" s="55">
        <f t="shared" ref="E59:N59" si="15">SUM(E14,E28,E38,E43,E46,E51)</f>
        <v>0</v>
      </c>
      <c r="F59" s="55">
        <f t="shared" si="15"/>
        <v>0</v>
      </c>
      <c r="G59" s="55">
        <f t="shared" si="15"/>
        <v>0</v>
      </c>
      <c r="H59" s="55">
        <f t="shared" si="15"/>
        <v>0</v>
      </c>
      <c r="I59" s="55">
        <f t="shared" si="15"/>
        <v>0</v>
      </c>
      <c r="J59" s="55">
        <f t="shared" si="15"/>
        <v>0</v>
      </c>
      <c r="K59" s="55">
        <f t="shared" si="15"/>
        <v>0</v>
      </c>
      <c r="L59" s="55">
        <f t="shared" si="15"/>
        <v>0</v>
      </c>
      <c r="M59" s="55">
        <f t="shared" si="15"/>
        <v>0</v>
      </c>
      <c r="N59" s="55">
        <f t="shared" si="15"/>
        <v>0</v>
      </c>
    </row>
    <row r="60" spans="1:14">
      <c r="B60" s="570"/>
      <c r="C60" s="28"/>
      <c r="D60" s="550"/>
      <c r="E60" s="118"/>
      <c r="F60" s="119"/>
      <c r="G60" s="119"/>
      <c r="H60" s="119"/>
      <c r="I60" s="119"/>
      <c r="J60" s="119"/>
      <c r="K60" s="119"/>
      <c r="L60" s="119"/>
      <c r="M60" s="119"/>
      <c r="N60" s="119"/>
    </row>
    <row r="61" spans="1:14">
      <c r="B61" s="570" t="s">
        <v>405</v>
      </c>
      <c r="C61" s="28"/>
      <c r="D61" s="550"/>
      <c r="E61" s="118"/>
      <c r="F61" s="119"/>
      <c r="G61" s="119"/>
      <c r="H61" s="119"/>
      <c r="I61" s="119"/>
      <c r="J61" s="119"/>
      <c r="K61" s="119"/>
      <c r="L61" s="119"/>
      <c r="M61" s="119"/>
      <c r="N61" s="119"/>
    </row>
    <row r="62" spans="1:14">
      <c r="A62" s="87">
        <f>A59+1</f>
        <v>50</v>
      </c>
      <c r="B62" s="569" t="s">
        <v>276</v>
      </c>
      <c r="C62" s="30" t="s">
        <v>277</v>
      </c>
      <c r="D62" s="553" t="str">
        <f>"Sum of items "&amp;A63&amp;", "&amp;A66&amp;", "&amp;A69&amp;", and "&amp;A75</f>
        <v>Sum of items 51, 54, 57, and 63</v>
      </c>
      <c r="E62" s="31">
        <f>SUM(E63,E66,E69,E75)</f>
        <v>0</v>
      </c>
      <c r="F62" s="31">
        <f>SUM(F63,F66,F69,F75)</f>
        <v>0</v>
      </c>
      <c r="G62" s="31">
        <f t="shared" ref="G62:N62" si="16">SUM(G63,G66,G69,G75)</f>
        <v>0</v>
      </c>
      <c r="H62" s="31">
        <f t="shared" si="16"/>
        <v>0</v>
      </c>
      <c r="I62" s="31">
        <f t="shared" si="16"/>
        <v>0</v>
      </c>
      <c r="J62" s="31">
        <f t="shared" si="16"/>
        <v>0</v>
      </c>
      <c r="K62" s="31">
        <f t="shared" si="16"/>
        <v>0</v>
      </c>
      <c r="L62" s="31">
        <f t="shared" si="16"/>
        <v>0</v>
      </c>
      <c r="M62" s="31">
        <f t="shared" si="16"/>
        <v>0</v>
      </c>
      <c r="N62" s="31">
        <f t="shared" si="16"/>
        <v>0</v>
      </c>
    </row>
    <row r="63" spans="1:14">
      <c r="A63" s="87">
        <f>A62+1</f>
        <v>51</v>
      </c>
      <c r="B63" s="573" t="s">
        <v>278</v>
      </c>
      <c r="C63" s="33" t="s">
        <v>279</v>
      </c>
      <c r="D63" s="553" t="str">
        <f>"Sum of items "&amp;A64&amp;" and "&amp;A65</f>
        <v>Sum of items 52 and 53</v>
      </c>
      <c r="E63" s="31">
        <f>SUM(E64:E65)</f>
        <v>0</v>
      </c>
      <c r="F63" s="31">
        <f>SUM(F64:F65)</f>
        <v>0</v>
      </c>
      <c r="G63" s="31">
        <f t="shared" ref="G63:N63" si="17">SUM(G64:G65)</f>
        <v>0</v>
      </c>
      <c r="H63" s="31">
        <f t="shared" si="17"/>
        <v>0</v>
      </c>
      <c r="I63" s="31">
        <f t="shared" si="17"/>
        <v>0</v>
      </c>
      <c r="J63" s="31">
        <f t="shared" si="17"/>
        <v>0</v>
      </c>
      <c r="K63" s="31">
        <f t="shared" si="17"/>
        <v>0</v>
      </c>
      <c r="L63" s="31">
        <f t="shared" si="17"/>
        <v>0</v>
      </c>
      <c r="M63" s="31">
        <f t="shared" si="17"/>
        <v>0</v>
      </c>
      <c r="N63" s="31">
        <f t="shared" si="17"/>
        <v>0</v>
      </c>
    </row>
    <row r="64" spans="1:14">
      <c r="A64" s="87">
        <f t="shared" ref="A64:A104" si="18">A63+1</f>
        <v>52</v>
      </c>
      <c r="B64" s="530" t="s">
        <v>278</v>
      </c>
      <c r="C64" s="33"/>
      <c r="D64" s="550"/>
      <c r="E64" s="36"/>
      <c r="F64" s="31">
        <f>'Retail Bal. &amp; Loss Projections'!D6</f>
        <v>0</v>
      </c>
      <c r="G64" s="31">
        <f>'Retail Bal. &amp; Loss Projections'!E6</f>
        <v>0</v>
      </c>
      <c r="H64" s="31">
        <f>'Retail Bal. &amp; Loss Projections'!F6</f>
        <v>0</v>
      </c>
      <c r="I64" s="31">
        <f>'Retail Bal. &amp; Loss Projections'!G6</f>
        <v>0</v>
      </c>
      <c r="J64" s="31">
        <f>'Retail Bal. &amp; Loss Projections'!H6</f>
        <v>0</v>
      </c>
      <c r="K64" s="31">
        <f>'Retail Bal. &amp; Loss Projections'!I6</f>
        <v>0</v>
      </c>
      <c r="L64" s="31">
        <f>'Retail Bal. &amp; Loss Projections'!J6</f>
        <v>0</v>
      </c>
      <c r="M64" s="31">
        <f>'Retail Bal. &amp; Loss Projections'!K6</f>
        <v>0</v>
      </c>
      <c r="N64" s="31">
        <f>'Retail Bal. &amp; Loss Projections'!L6</f>
        <v>0</v>
      </c>
    </row>
    <row r="65" spans="1:14">
      <c r="A65" s="87">
        <f t="shared" si="18"/>
        <v>53</v>
      </c>
      <c r="B65" s="530" t="s">
        <v>280</v>
      </c>
      <c r="C65" s="33"/>
      <c r="D65" s="550"/>
      <c r="E65" s="36"/>
      <c r="F65" s="31">
        <f>'Retail Bal. &amp; Loss Projections'!D15</f>
        <v>0</v>
      </c>
      <c r="G65" s="31">
        <f>'Retail Bal. &amp; Loss Projections'!E15</f>
        <v>0</v>
      </c>
      <c r="H65" s="31">
        <f>'Retail Bal. &amp; Loss Projections'!F15</f>
        <v>0</v>
      </c>
      <c r="I65" s="31">
        <f>'Retail Bal. &amp; Loss Projections'!G15</f>
        <v>0</v>
      </c>
      <c r="J65" s="31">
        <f>'Retail Bal. &amp; Loss Projections'!H15</f>
        <v>0</v>
      </c>
      <c r="K65" s="31">
        <f>'Retail Bal. &amp; Loss Projections'!I15</f>
        <v>0</v>
      </c>
      <c r="L65" s="31">
        <f>'Retail Bal. &amp; Loss Projections'!J15</f>
        <v>0</v>
      </c>
      <c r="M65" s="31">
        <f>'Retail Bal. &amp; Loss Projections'!K15</f>
        <v>0</v>
      </c>
      <c r="N65" s="31">
        <f>'Retail Bal. &amp; Loss Projections'!L15</f>
        <v>0</v>
      </c>
    </row>
    <row r="66" spans="1:14">
      <c r="A66" s="87">
        <f t="shared" si="18"/>
        <v>54</v>
      </c>
      <c r="B66" s="573" t="s">
        <v>281</v>
      </c>
      <c r="C66" s="33"/>
      <c r="D66" s="550" t="str">
        <f>"Sum of items "&amp;A67&amp;" and "&amp;A68</f>
        <v>Sum of items 55 and 56</v>
      </c>
      <c r="E66" s="31">
        <f>SUM(E67:E68)</f>
        <v>0</v>
      </c>
      <c r="F66" s="31">
        <f>SUM(F67:F68)</f>
        <v>0</v>
      </c>
      <c r="G66" s="31">
        <f t="shared" ref="G66:N66" si="19">SUM(G67:G68)</f>
        <v>0</v>
      </c>
      <c r="H66" s="31">
        <f t="shared" si="19"/>
        <v>0</v>
      </c>
      <c r="I66" s="31">
        <f t="shared" si="19"/>
        <v>0</v>
      </c>
      <c r="J66" s="31">
        <f t="shared" si="19"/>
        <v>0</v>
      </c>
      <c r="K66" s="31">
        <f t="shared" si="19"/>
        <v>0</v>
      </c>
      <c r="L66" s="31">
        <f t="shared" si="19"/>
        <v>0</v>
      </c>
      <c r="M66" s="31">
        <f t="shared" si="19"/>
        <v>0</v>
      </c>
      <c r="N66" s="31">
        <f t="shared" si="19"/>
        <v>0</v>
      </c>
    </row>
    <row r="67" spans="1:14">
      <c r="A67" s="87">
        <f t="shared" si="18"/>
        <v>55</v>
      </c>
      <c r="B67" s="530" t="s">
        <v>282</v>
      </c>
      <c r="C67" s="38" t="s">
        <v>283</v>
      </c>
      <c r="E67" s="36"/>
      <c r="F67" s="31">
        <f>'Retail Bal. &amp; Loss Projections'!D24</f>
        <v>0</v>
      </c>
      <c r="G67" s="31">
        <f>'Retail Bal. &amp; Loss Projections'!E24</f>
        <v>0</v>
      </c>
      <c r="H67" s="31">
        <f>'Retail Bal. &amp; Loss Projections'!F24</f>
        <v>0</v>
      </c>
      <c r="I67" s="31">
        <f>'Retail Bal. &amp; Loss Projections'!G24</f>
        <v>0</v>
      </c>
      <c r="J67" s="31">
        <f>'Retail Bal. &amp; Loss Projections'!H24</f>
        <v>0</v>
      </c>
      <c r="K67" s="31">
        <f>'Retail Bal. &amp; Loss Projections'!I24</f>
        <v>0</v>
      </c>
      <c r="L67" s="31">
        <f>'Retail Bal. &amp; Loss Projections'!J24</f>
        <v>0</v>
      </c>
      <c r="M67" s="31">
        <f>'Retail Bal. &amp; Loss Projections'!K24</f>
        <v>0</v>
      </c>
      <c r="N67" s="31">
        <f>'Retail Bal. &amp; Loss Projections'!L24</f>
        <v>0</v>
      </c>
    </row>
    <row r="68" spans="1:14">
      <c r="A68" s="87">
        <f t="shared" si="18"/>
        <v>56</v>
      </c>
      <c r="B68" s="530" t="s">
        <v>284</v>
      </c>
      <c r="C68" s="38" t="s">
        <v>285</v>
      </c>
      <c r="E68" s="36"/>
      <c r="F68" s="31">
        <f>'Retail Bal. &amp; Loss Projections'!D33</f>
        <v>0</v>
      </c>
      <c r="G68" s="31">
        <f>'Retail Bal. &amp; Loss Projections'!E33</f>
        <v>0</v>
      </c>
      <c r="H68" s="31">
        <f>'Retail Bal. &amp; Loss Projections'!F33</f>
        <v>0</v>
      </c>
      <c r="I68" s="31">
        <f>'Retail Bal. &amp; Loss Projections'!G33</f>
        <v>0</v>
      </c>
      <c r="J68" s="31">
        <f>'Retail Bal. &amp; Loss Projections'!H33</f>
        <v>0</v>
      </c>
      <c r="K68" s="31">
        <f>'Retail Bal. &amp; Loss Projections'!I33</f>
        <v>0</v>
      </c>
      <c r="L68" s="31">
        <f>'Retail Bal. &amp; Loss Projections'!J33</f>
        <v>0</v>
      </c>
      <c r="M68" s="31">
        <f>'Retail Bal. &amp; Loss Projections'!K33</f>
        <v>0</v>
      </c>
      <c r="N68" s="31">
        <f>'Retail Bal. &amp; Loss Projections'!L33</f>
        <v>0</v>
      </c>
    </row>
    <row r="69" spans="1:14">
      <c r="A69" s="87">
        <f t="shared" si="18"/>
        <v>57</v>
      </c>
      <c r="B69" s="573" t="s">
        <v>286</v>
      </c>
      <c r="C69" s="33"/>
      <c r="D69" s="550" t="str">
        <f>"Sum of items "&amp;A70&amp;", "&amp;A71&amp;", and "&amp;A72</f>
        <v>Sum of items 58, 59, and 60</v>
      </c>
      <c r="E69" s="31">
        <f>SUM(E70:E72)</f>
        <v>0</v>
      </c>
      <c r="F69" s="31">
        <f>SUM(F70:F72)</f>
        <v>0</v>
      </c>
      <c r="G69" s="31">
        <f t="shared" ref="G69:N69" si="20">SUM(G70:G72)</f>
        <v>0</v>
      </c>
      <c r="H69" s="31">
        <f t="shared" si="20"/>
        <v>0</v>
      </c>
      <c r="I69" s="31">
        <f t="shared" si="20"/>
        <v>0</v>
      </c>
      <c r="J69" s="31">
        <f t="shared" si="20"/>
        <v>0</v>
      </c>
      <c r="K69" s="31">
        <f t="shared" si="20"/>
        <v>0</v>
      </c>
      <c r="L69" s="31">
        <f t="shared" si="20"/>
        <v>0</v>
      </c>
      <c r="M69" s="31">
        <f t="shared" si="20"/>
        <v>0</v>
      </c>
      <c r="N69" s="31">
        <f t="shared" si="20"/>
        <v>0</v>
      </c>
    </row>
    <row r="70" spans="1:14">
      <c r="A70" s="87">
        <f t="shared" si="18"/>
        <v>58</v>
      </c>
      <c r="B70" s="530" t="s">
        <v>287</v>
      </c>
      <c r="C70" s="38" t="s">
        <v>288</v>
      </c>
      <c r="E70" s="36"/>
      <c r="F70" s="36"/>
      <c r="G70" s="36"/>
      <c r="H70" s="36"/>
      <c r="I70" s="36"/>
      <c r="J70" s="36"/>
      <c r="K70" s="36"/>
      <c r="L70" s="36"/>
      <c r="M70" s="36"/>
      <c r="N70" s="36"/>
    </row>
    <row r="71" spans="1:14">
      <c r="A71" s="87">
        <f t="shared" si="18"/>
        <v>59</v>
      </c>
      <c r="B71" s="530" t="s">
        <v>289</v>
      </c>
      <c r="C71" s="38" t="s">
        <v>290</v>
      </c>
      <c r="E71" s="36"/>
      <c r="F71" s="36"/>
      <c r="G71" s="36"/>
      <c r="H71" s="36"/>
      <c r="I71" s="36"/>
      <c r="J71" s="36"/>
      <c r="K71" s="36"/>
      <c r="L71" s="36"/>
      <c r="M71" s="36"/>
      <c r="N71" s="36"/>
    </row>
    <row r="72" spans="1:14">
      <c r="A72" s="87">
        <f t="shared" si="18"/>
        <v>60</v>
      </c>
      <c r="B72" s="530" t="s">
        <v>291</v>
      </c>
      <c r="C72" s="38" t="s">
        <v>292</v>
      </c>
      <c r="D72" s="550" t="str">
        <f>"Sum of items "&amp;A73&amp;" and "&amp;A74</f>
        <v>Sum of items 61 and 62</v>
      </c>
      <c r="E72" s="31">
        <f>SUM(E73:E74)</f>
        <v>0</v>
      </c>
      <c r="F72" s="31">
        <f t="shared" ref="F72:N72" si="21">SUM(F73:F74)</f>
        <v>0</v>
      </c>
      <c r="G72" s="31">
        <f t="shared" si="21"/>
        <v>0</v>
      </c>
      <c r="H72" s="31">
        <f t="shared" si="21"/>
        <v>0</v>
      </c>
      <c r="I72" s="31">
        <f t="shared" si="21"/>
        <v>0</v>
      </c>
      <c r="J72" s="31">
        <f t="shared" si="21"/>
        <v>0</v>
      </c>
      <c r="K72" s="31">
        <f t="shared" si="21"/>
        <v>0</v>
      </c>
      <c r="L72" s="31">
        <f t="shared" si="21"/>
        <v>0</v>
      </c>
      <c r="M72" s="31">
        <f t="shared" si="21"/>
        <v>0</v>
      </c>
      <c r="N72" s="31">
        <f t="shared" si="21"/>
        <v>0</v>
      </c>
    </row>
    <row r="73" spans="1:14">
      <c r="A73" s="87">
        <f t="shared" si="18"/>
        <v>61</v>
      </c>
      <c r="B73" s="574" t="s">
        <v>293</v>
      </c>
      <c r="C73" s="41" t="s">
        <v>294</v>
      </c>
      <c r="E73" s="36"/>
      <c r="F73" s="36"/>
      <c r="G73" s="36"/>
      <c r="H73" s="36"/>
      <c r="I73" s="36"/>
      <c r="J73" s="36"/>
      <c r="K73" s="36"/>
      <c r="L73" s="36"/>
      <c r="M73" s="36"/>
      <c r="N73" s="36"/>
    </row>
    <row r="74" spans="1:14">
      <c r="A74" s="87">
        <f t="shared" si="18"/>
        <v>62</v>
      </c>
      <c r="B74" s="574" t="s">
        <v>295</v>
      </c>
      <c r="C74" s="41"/>
      <c r="E74" s="36"/>
      <c r="F74" s="36"/>
      <c r="G74" s="36"/>
      <c r="H74" s="36"/>
      <c r="I74" s="36"/>
      <c r="J74" s="36"/>
      <c r="K74" s="36"/>
      <c r="L74" s="36"/>
      <c r="M74" s="36"/>
      <c r="N74" s="36"/>
    </row>
    <row r="75" spans="1:14">
      <c r="A75" s="87">
        <f t="shared" si="18"/>
        <v>63</v>
      </c>
      <c r="B75" s="573" t="s">
        <v>296</v>
      </c>
      <c r="C75" s="33" t="s">
        <v>297</v>
      </c>
      <c r="E75" s="36"/>
      <c r="F75" s="36"/>
      <c r="G75" s="36"/>
      <c r="H75" s="36"/>
      <c r="I75" s="36"/>
      <c r="J75" s="36"/>
      <c r="K75" s="36"/>
      <c r="L75" s="36"/>
      <c r="M75" s="36"/>
      <c r="N75" s="36"/>
    </row>
    <row r="76" spans="1:14">
      <c r="A76" s="87">
        <f t="shared" si="18"/>
        <v>64</v>
      </c>
      <c r="B76" s="569" t="s">
        <v>298</v>
      </c>
      <c r="C76" s="33" t="s">
        <v>299</v>
      </c>
      <c r="D76" s="553" t="str">
        <f>"Sum of items "&amp;A77&amp;", "&amp;A78&amp;", "&amp;A79&amp;", and "&amp;A85</f>
        <v>Sum of items 65, 66, 67, and 73</v>
      </c>
      <c r="E76" s="31">
        <f t="shared" ref="E76:N76" si="22">SUM(E77:E79,E85)</f>
        <v>0</v>
      </c>
      <c r="F76" s="31">
        <f t="shared" si="22"/>
        <v>0</v>
      </c>
      <c r="G76" s="31">
        <f t="shared" si="22"/>
        <v>0</v>
      </c>
      <c r="H76" s="31">
        <f t="shared" si="22"/>
        <v>0</v>
      </c>
      <c r="I76" s="31">
        <f t="shared" si="22"/>
        <v>0</v>
      </c>
      <c r="J76" s="31">
        <f t="shared" si="22"/>
        <v>0</v>
      </c>
      <c r="K76" s="31">
        <f t="shared" si="22"/>
        <v>0</v>
      </c>
      <c r="L76" s="31">
        <f t="shared" si="22"/>
        <v>0</v>
      </c>
      <c r="M76" s="31">
        <f t="shared" si="22"/>
        <v>0</v>
      </c>
      <c r="N76" s="31">
        <f t="shared" si="22"/>
        <v>0</v>
      </c>
    </row>
    <row r="77" spans="1:14">
      <c r="A77" s="87">
        <f t="shared" si="18"/>
        <v>65</v>
      </c>
      <c r="B77" s="575" t="s">
        <v>278</v>
      </c>
      <c r="C77" s="33"/>
      <c r="E77" s="36"/>
      <c r="F77" s="31">
        <f>'Retail Bal. &amp; Loss Projections'!D41</f>
        <v>0</v>
      </c>
      <c r="G77" s="31">
        <f>'Retail Bal. &amp; Loss Projections'!E41</f>
        <v>0</v>
      </c>
      <c r="H77" s="31">
        <f>'Retail Bal. &amp; Loss Projections'!F41</f>
        <v>0</v>
      </c>
      <c r="I77" s="31">
        <f>'Retail Bal. &amp; Loss Projections'!G41</f>
        <v>0</v>
      </c>
      <c r="J77" s="31">
        <f>'Retail Bal. &amp; Loss Projections'!H41</f>
        <v>0</v>
      </c>
      <c r="K77" s="31">
        <f>'Retail Bal. &amp; Loss Projections'!I41</f>
        <v>0</v>
      </c>
      <c r="L77" s="31">
        <f>'Retail Bal. &amp; Loss Projections'!J41</f>
        <v>0</v>
      </c>
      <c r="M77" s="31">
        <f>'Retail Bal. &amp; Loss Projections'!K41</f>
        <v>0</v>
      </c>
      <c r="N77" s="31">
        <f>'Retail Bal. &amp; Loss Projections'!L41</f>
        <v>0</v>
      </c>
    </row>
    <row r="78" spans="1:14">
      <c r="A78" s="87">
        <f t="shared" si="18"/>
        <v>66</v>
      </c>
      <c r="B78" s="575" t="s">
        <v>281</v>
      </c>
      <c r="C78" s="33"/>
      <c r="E78" s="36"/>
      <c r="F78" s="31">
        <f>'Retail Bal. &amp; Loss Projections'!D50</f>
        <v>0</v>
      </c>
      <c r="G78" s="31">
        <f>'Retail Bal. &amp; Loss Projections'!E50</f>
        <v>0</v>
      </c>
      <c r="H78" s="31">
        <f>'Retail Bal. &amp; Loss Projections'!F50</f>
        <v>0</v>
      </c>
      <c r="I78" s="31">
        <f>'Retail Bal. &amp; Loss Projections'!G50</f>
        <v>0</v>
      </c>
      <c r="J78" s="31">
        <f>'Retail Bal. &amp; Loss Projections'!H50</f>
        <v>0</v>
      </c>
      <c r="K78" s="31">
        <f>'Retail Bal. &amp; Loss Projections'!I50</f>
        <v>0</v>
      </c>
      <c r="L78" s="31">
        <f>'Retail Bal. &amp; Loss Projections'!J50</f>
        <v>0</v>
      </c>
      <c r="M78" s="31">
        <f>'Retail Bal. &amp; Loss Projections'!K50</f>
        <v>0</v>
      </c>
      <c r="N78" s="31">
        <f>'Retail Bal. &amp; Loss Projections'!L50</f>
        <v>0</v>
      </c>
    </row>
    <row r="79" spans="1:14">
      <c r="A79" s="87">
        <f t="shared" si="18"/>
        <v>67</v>
      </c>
      <c r="B79" s="573" t="s">
        <v>286</v>
      </c>
      <c r="C79" s="33"/>
      <c r="D79" s="553" t="str">
        <f>"Sum of items "&amp;A80&amp;", "&amp;A81&amp;", and "&amp;A82</f>
        <v>Sum of items 68, 69, and 70</v>
      </c>
      <c r="E79" s="31">
        <f>SUM(E80:E82)</f>
        <v>0</v>
      </c>
      <c r="F79" s="31">
        <f>SUM(F80:F82)</f>
        <v>0</v>
      </c>
      <c r="G79" s="31">
        <f t="shared" ref="G79:N79" si="23">SUM(G80:G82)</f>
        <v>0</v>
      </c>
      <c r="H79" s="31">
        <f t="shared" si="23"/>
        <v>0</v>
      </c>
      <c r="I79" s="31">
        <f t="shared" si="23"/>
        <v>0</v>
      </c>
      <c r="J79" s="31">
        <f t="shared" si="23"/>
        <v>0</v>
      </c>
      <c r="K79" s="31">
        <f t="shared" si="23"/>
        <v>0</v>
      </c>
      <c r="L79" s="31">
        <f t="shared" si="23"/>
        <v>0</v>
      </c>
      <c r="M79" s="31">
        <f t="shared" si="23"/>
        <v>0</v>
      </c>
      <c r="N79" s="31">
        <f t="shared" si="23"/>
        <v>0</v>
      </c>
    </row>
    <row r="80" spans="1:14">
      <c r="A80" s="87">
        <f t="shared" si="18"/>
        <v>68</v>
      </c>
      <c r="B80" s="530" t="s">
        <v>287</v>
      </c>
      <c r="C80" s="33"/>
      <c r="E80" s="36"/>
      <c r="F80" s="36"/>
      <c r="G80" s="36"/>
      <c r="H80" s="36"/>
      <c r="I80" s="36"/>
      <c r="J80" s="36"/>
      <c r="K80" s="36"/>
      <c r="L80" s="36"/>
      <c r="M80" s="36"/>
      <c r="N80" s="36"/>
    </row>
    <row r="81" spans="1:14">
      <c r="A81" s="87">
        <f t="shared" si="18"/>
        <v>69</v>
      </c>
      <c r="B81" s="530" t="s">
        <v>289</v>
      </c>
      <c r="C81" s="33"/>
      <c r="E81" s="36"/>
      <c r="F81" s="36"/>
      <c r="G81" s="36"/>
      <c r="H81" s="36"/>
      <c r="I81" s="36"/>
      <c r="J81" s="36"/>
      <c r="K81" s="36"/>
      <c r="L81" s="36"/>
      <c r="M81" s="36"/>
      <c r="N81" s="36"/>
    </row>
    <row r="82" spans="1:14">
      <c r="A82" s="87">
        <f t="shared" si="18"/>
        <v>70</v>
      </c>
      <c r="B82" s="530" t="s">
        <v>291</v>
      </c>
      <c r="C82" s="33"/>
      <c r="D82" s="550" t="str">
        <f>"Sum of items "&amp;A83&amp;" and "&amp;A84</f>
        <v>Sum of items 71 and 72</v>
      </c>
      <c r="E82" s="31">
        <f>SUM(E83:E84)</f>
        <v>0</v>
      </c>
      <c r="F82" s="31">
        <f>SUM(F83:F84)</f>
        <v>0</v>
      </c>
      <c r="G82" s="31">
        <f t="shared" ref="G82:N82" si="24">SUM(G83:G84)</f>
        <v>0</v>
      </c>
      <c r="H82" s="31">
        <f t="shared" si="24"/>
        <v>0</v>
      </c>
      <c r="I82" s="31">
        <f t="shared" si="24"/>
        <v>0</v>
      </c>
      <c r="J82" s="31">
        <f t="shared" si="24"/>
        <v>0</v>
      </c>
      <c r="K82" s="31">
        <f t="shared" si="24"/>
        <v>0</v>
      </c>
      <c r="L82" s="31">
        <f t="shared" si="24"/>
        <v>0</v>
      </c>
      <c r="M82" s="31">
        <f t="shared" si="24"/>
        <v>0</v>
      </c>
      <c r="N82" s="31">
        <f t="shared" si="24"/>
        <v>0</v>
      </c>
    </row>
    <row r="83" spans="1:14">
      <c r="A83" s="87">
        <f t="shared" si="18"/>
        <v>71</v>
      </c>
      <c r="B83" s="574" t="s">
        <v>293</v>
      </c>
      <c r="C83" s="33"/>
      <c r="E83" s="36"/>
      <c r="F83" s="36"/>
      <c r="G83" s="36"/>
      <c r="H83" s="36"/>
      <c r="I83" s="36"/>
      <c r="J83" s="36"/>
      <c r="K83" s="36"/>
      <c r="L83" s="36"/>
      <c r="M83" s="36"/>
      <c r="N83" s="36"/>
    </row>
    <row r="84" spans="1:14">
      <c r="A84" s="87">
        <f t="shared" si="18"/>
        <v>72</v>
      </c>
      <c r="B84" s="574" t="s">
        <v>295</v>
      </c>
      <c r="C84" s="33"/>
      <c r="E84" s="36"/>
      <c r="F84" s="36"/>
      <c r="G84" s="36"/>
      <c r="H84" s="36"/>
      <c r="I84" s="36"/>
      <c r="J84" s="36"/>
      <c r="K84" s="36"/>
      <c r="L84" s="36"/>
      <c r="M84" s="36"/>
      <c r="N84" s="36"/>
    </row>
    <row r="85" spans="1:14">
      <c r="A85" s="87">
        <f t="shared" si="18"/>
        <v>73</v>
      </c>
      <c r="B85" s="575" t="s">
        <v>296</v>
      </c>
      <c r="C85" s="33"/>
      <c r="E85" s="36"/>
      <c r="F85" s="36"/>
      <c r="G85" s="36"/>
      <c r="H85" s="36"/>
      <c r="I85" s="36"/>
      <c r="J85" s="36"/>
      <c r="K85" s="36"/>
      <c r="L85" s="36"/>
      <c r="M85" s="36"/>
      <c r="N85" s="36"/>
    </row>
    <row r="86" spans="1:14">
      <c r="A86" s="87">
        <f t="shared" si="18"/>
        <v>74</v>
      </c>
      <c r="B86" s="569" t="s">
        <v>300</v>
      </c>
      <c r="C86" s="30"/>
      <c r="D86" s="553" t="str">
        <f>"Sum of items "&amp;A87&amp;", "&amp;A88&amp;", and "&amp;A89</f>
        <v>Sum of items 75, 76, and 77</v>
      </c>
      <c r="E86" s="31">
        <f t="shared" ref="E86:N86" si="25">SUM(E87:E89)</f>
        <v>0</v>
      </c>
      <c r="F86" s="31">
        <f t="shared" si="25"/>
        <v>0</v>
      </c>
      <c r="G86" s="31">
        <f t="shared" si="25"/>
        <v>0</v>
      </c>
      <c r="H86" s="31">
        <f t="shared" si="25"/>
        <v>0</v>
      </c>
      <c r="I86" s="31">
        <f t="shared" si="25"/>
        <v>0</v>
      </c>
      <c r="J86" s="31">
        <f t="shared" si="25"/>
        <v>0</v>
      </c>
      <c r="K86" s="31">
        <f t="shared" si="25"/>
        <v>0</v>
      </c>
      <c r="L86" s="31">
        <f t="shared" si="25"/>
        <v>0</v>
      </c>
      <c r="M86" s="31">
        <f t="shared" si="25"/>
        <v>0</v>
      </c>
      <c r="N86" s="31">
        <f t="shared" si="25"/>
        <v>0</v>
      </c>
    </row>
    <row r="87" spans="1:14">
      <c r="A87" s="87">
        <f t="shared" si="18"/>
        <v>75</v>
      </c>
      <c r="B87" s="575" t="s">
        <v>301</v>
      </c>
      <c r="C87" s="44"/>
      <c r="D87" s="554"/>
      <c r="E87" s="36"/>
      <c r="F87" s="36"/>
      <c r="G87" s="36"/>
      <c r="H87" s="36"/>
      <c r="I87" s="36"/>
      <c r="J87" s="36"/>
      <c r="K87" s="36"/>
      <c r="L87" s="36"/>
      <c r="M87" s="36"/>
      <c r="N87" s="36"/>
    </row>
    <row r="88" spans="1:14">
      <c r="A88" s="87">
        <f t="shared" si="18"/>
        <v>76</v>
      </c>
      <c r="B88" s="575" t="s">
        <v>302</v>
      </c>
      <c r="C88" s="44"/>
      <c r="D88" s="554"/>
      <c r="E88" s="36"/>
      <c r="F88" s="31">
        <f>SUM('Retail Bal. &amp; Loss Projections'!D136,'Retail Bal. &amp; Loss Projections'!D143)</f>
        <v>0</v>
      </c>
      <c r="G88" s="31">
        <f>SUM('Retail Bal. &amp; Loss Projections'!E136,'Retail Bal. &amp; Loss Projections'!E143)</f>
        <v>0</v>
      </c>
      <c r="H88" s="31">
        <f>SUM('Retail Bal. &amp; Loss Projections'!F136,'Retail Bal. &amp; Loss Projections'!F143)</f>
        <v>0</v>
      </c>
      <c r="I88" s="31">
        <f>SUM('Retail Bal. &amp; Loss Projections'!G136,'Retail Bal. &amp; Loss Projections'!G143)</f>
        <v>0</v>
      </c>
      <c r="J88" s="31">
        <f>SUM('Retail Bal. &amp; Loss Projections'!H136,'Retail Bal. &amp; Loss Projections'!H143)</f>
        <v>0</v>
      </c>
      <c r="K88" s="31">
        <f>SUM('Retail Bal. &amp; Loss Projections'!I136,'Retail Bal. &amp; Loss Projections'!I143)</f>
        <v>0</v>
      </c>
      <c r="L88" s="31">
        <f>SUM('Retail Bal. &amp; Loss Projections'!J136,'Retail Bal. &amp; Loss Projections'!J143)</f>
        <v>0</v>
      </c>
      <c r="M88" s="31">
        <f>SUM('Retail Bal. &amp; Loss Projections'!K136,'Retail Bal. &amp; Loss Projections'!K143)</f>
        <v>0</v>
      </c>
      <c r="N88" s="31">
        <f>SUM('Retail Bal. &amp; Loss Projections'!L136,'Retail Bal. &amp; Loss Projections'!L143)</f>
        <v>0</v>
      </c>
    </row>
    <row r="89" spans="1:14">
      <c r="A89" s="87">
        <f t="shared" si="18"/>
        <v>77</v>
      </c>
      <c r="B89" s="575" t="s">
        <v>303</v>
      </c>
      <c r="C89" s="30"/>
      <c r="D89" s="550"/>
      <c r="E89" s="36"/>
      <c r="F89" s="31">
        <f>SUM('Retail Bal. &amp; Loss Projections'!D59,'Retail Bal. &amp; Loss Projections'!D65,'Retail Bal. &amp; Loss Projections'!D89)</f>
        <v>0</v>
      </c>
      <c r="G89" s="31">
        <f>SUM('Retail Bal. &amp; Loss Projections'!E59,'Retail Bal. &amp; Loss Projections'!E65,'Retail Bal. &amp; Loss Projections'!E89)</f>
        <v>0</v>
      </c>
      <c r="H89" s="31">
        <f>SUM('Retail Bal. &amp; Loss Projections'!F59,'Retail Bal. &amp; Loss Projections'!F65,'Retail Bal. &amp; Loss Projections'!F89)</f>
        <v>0</v>
      </c>
      <c r="I89" s="31">
        <f>SUM('Retail Bal. &amp; Loss Projections'!G59,'Retail Bal. &amp; Loss Projections'!G65,'Retail Bal. &amp; Loss Projections'!G89)</f>
        <v>0</v>
      </c>
      <c r="J89" s="31">
        <f>SUM('Retail Bal. &amp; Loss Projections'!H59,'Retail Bal. &amp; Loss Projections'!H65,'Retail Bal. &amp; Loss Projections'!H89)</f>
        <v>0</v>
      </c>
      <c r="K89" s="31">
        <f>SUM('Retail Bal. &amp; Loss Projections'!I59,'Retail Bal. &amp; Loss Projections'!I65,'Retail Bal. &amp; Loss Projections'!I89)</f>
        <v>0</v>
      </c>
      <c r="L89" s="31">
        <f>SUM('Retail Bal. &amp; Loss Projections'!J59,'Retail Bal. &amp; Loss Projections'!J65,'Retail Bal. &amp; Loss Projections'!J89)</f>
        <v>0</v>
      </c>
      <c r="M89" s="31">
        <f>SUM('Retail Bal. &amp; Loss Projections'!K59,'Retail Bal. &amp; Loss Projections'!K65,'Retail Bal. &amp; Loss Projections'!K89)</f>
        <v>0</v>
      </c>
      <c r="N89" s="31">
        <f>SUM('Retail Bal. &amp; Loss Projections'!L59,'Retail Bal. &amp; Loss Projections'!L65,'Retail Bal. &amp; Loss Projections'!L89)</f>
        <v>0</v>
      </c>
    </row>
    <row r="90" spans="1:14">
      <c r="A90" s="87">
        <f t="shared" si="18"/>
        <v>78</v>
      </c>
      <c r="B90" s="569" t="s">
        <v>304</v>
      </c>
      <c r="C90" s="30" t="s">
        <v>305</v>
      </c>
      <c r="D90" s="550"/>
      <c r="E90" s="36"/>
      <c r="F90" s="31">
        <f>SUM('Retail Bal. &amp; Loss Projections'!D71,'Retail Bal. &amp; Loss Projections'!D80,'Retail Bal. &amp; Loss Projections'!D95)</f>
        <v>0</v>
      </c>
      <c r="G90" s="31">
        <f>SUM('Retail Bal. &amp; Loss Projections'!E71,'Retail Bal. &amp; Loss Projections'!E80,'Retail Bal. &amp; Loss Projections'!E95)</f>
        <v>0</v>
      </c>
      <c r="H90" s="31">
        <f>SUM('Retail Bal. &amp; Loss Projections'!F71,'Retail Bal. &amp; Loss Projections'!F80,'Retail Bal. &amp; Loss Projections'!F95)</f>
        <v>0</v>
      </c>
      <c r="I90" s="31">
        <f>SUM('Retail Bal. &amp; Loss Projections'!G71,'Retail Bal. &amp; Loss Projections'!G80,'Retail Bal. &amp; Loss Projections'!G95)</f>
        <v>0</v>
      </c>
      <c r="J90" s="31">
        <f>SUM('Retail Bal. &amp; Loss Projections'!H71,'Retail Bal. &amp; Loss Projections'!H80,'Retail Bal. &amp; Loss Projections'!H95)</f>
        <v>0</v>
      </c>
      <c r="K90" s="31">
        <f>SUM('Retail Bal. &amp; Loss Projections'!I71,'Retail Bal. &amp; Loss Projections'!I80,'Retail Bal. &amp; Loss Projections'!I95)</f>
        <v>0</v>
      </c>
      <c r="L90" s="31">
        <f>SUM('Retail Bal. &amp; Loss Projections'!J71,'Retail Bal. &amp; Loss Projections'!J80,'Retail Bal. &amp; Loss Projections'!J95)</f>
        <v>0</v>
      </c>
      <c r="M90" s="31">
        <f>SUM('Retail Bal. &amp; Loss Projections'!K71,'Retail Bal. &amp; Loss Projections'!K80,'Retail Bal. &amp; Loss Projections'!K95)</f>
        <v>0</v>
      </c>
      <c r="N90" s="31">
        <f>SUM('Retail Bal. &amp; Loss Projections'!L71,'Retail Bal. &amp; Loss Projections'!L80,'Retail Bal. &amp; Loss Projections'!L95)</f>
        <v>0</v>
      </c>
    </row>
    <row r="91" spans="1:14">
      <c r="A91" s="87">
        <f t="shared" si="18"/>
        <v>79</v>
      </c>
      <c r="B91" s="569" t="s">
        <v>306</v>
      </c>
      <c r="C91" s="30"/>
      <c r="D91" s="553" t="str">
        <f>"Sum of items "&amp;A92&amp;", "&amp;A93&amp;", "&amp;A94&amp;", and "&amp;A95</f>
        <v>Sum of items 80, 81, 82, and 83</v>
      </c>
      <c r="E91" s="31">
        <f>SUM(E92:E95)</f>
        <v>0</v>
      </c>
      <c r="F91" s="31">
        <f>SUM(F92:F95)</f>
        <v>0</v>
      </c>
      <c r="G91" s="31">
        <f t="shared" ref="G91:N91" si="26">SUM(G92:G95)</f>
        <v>0</v>
      </c>
      <c r="H91" s="31">
        <f t="shared" si="26"/>
        <v>0</v>
      </c>
      <c r="I91" s="31">
        <f t="shared" si="26"/>
        <v>0</v>
      </c>
      <c r="J91" s="31">
        <f t="shared" si="26"/>
        <v>0</v>
      </c>
      <c r="K91" s="31">
        <f t="shared" si="26"/>
        <v>0</v>
      </c>
      <c r="L91" s="31">
        <f t="shared" si="26"/>
        <v>0</v>
      </c>
      <c r="M91" s="31">
        <f t="shared" si="26"/>
        <v>0</v>
      </c>
      <c r="N91" s="31">
        <f t="shared" si="26"/>
        <v>0</v>
      </c>
    </row>
    <row r="92" spans="1:14">
      <c r="A92" s="87">
        <f t="shared" si="18"/>
        <v>80</v>
      </c>
      <c r="B92" s="575" t="s">
        <v>307</v>
      </c>
      <c r="C92" s="44" t="s">
        <v>308</v>
      </c>
      <c r="D92" s="550"/>
      <c r="E92" s="36"/>
      <c r="F92" s="31">
        <f>SUM('Retail Bal. &amp; Loss Projections'!D101,'Retail Bal. &amp; Loss Projections'!D108)</f>
        <v>0</v>
      </c>
      <c r="G92" s="31">
        <f>SUM('Retail Bal. &amp; Loss Projections'!E101,'Retail Bal. &amp; Loss Projections'!E108)</f>
        <v>0</v>
      </c>
      <c r="H92" s="31">
        <f>SUM('Retail Bal. &amp; Loss Projections'!F101,'Retail Bal. &amp; Loss Projections'!F108)</f>
        <v>0</v>
      </c>
      <c r="I92" s="31">
        <f>SUM('Retail Bal. &amp; Loss Projections'!G101,'Retail Bal. &amp; Loss Projections'!G108)</f>
        <v>0</v>
      </c>
      <c r="J92" s="31">
        <f>SUM('Retail Bal. &amp; Loss Projections'!H101,'Retail Bal. &amp; Loss Projections'!H108)</f>
        <v>0</v>
      </c>
      <c r="K92" s="31">
        <f>SUM('Retail Bal. &amp; Loss Projections'!I101,'Retail Bal. &amp; Loss Projections'!I108)</f>
        <v>0</v>
      </c>
      <c r="L92" s="31">
        <f>SUM('Retail Bal. &amp; Loss Projections'!J101,'Retail Bal. &amp; Loss Projections'!J108)</f>
        <v>0</v>
      </c>
      <c r="M92" s="31">
        <f>SUM('Retail Bal. &amp; Loss Projections'!K101,'Retail Bal. &amp; Loss Projections'!K108)</f>
        <v>0</v>
      </c>
      <c r="N92" s="31">
        <f>SUM('Retail Bal. &amp; Loss Projections'!L101,'Retail Bal. &amp; Loss Projections'!L108)</f>
        <v>0</v>
      </c>
    </row>
    <row r="93" spans="1:14">
      <c r="A93" s="87">
        <f t="shared" si="18"/>
        <v>81</v>
      </c>
      <c r="B93" s="575" t="s">
        <v>309</v>
      </c>
      <c r="C93" s="44"/>
      <c r="D93" s="554"/>
      <c r="E93" s="36"/>
      <c r="F93" s="31">
        <f>'Retail Bal. &amp; Loss Projections'!D129</f>
        <v>0</v>
      </c>
      <c r="G93" s="31">
        <f>'Retail Bal. &amp; Loss Projections'!E129</f>
        <v>0</v>
      </c>
      <c r="H93" s="31">
        <f>'Retail Bal. &amp; Loss Projections'!F129</f>
        <v>0</v>
      </c>
      <c r="I93" s="31">
        <f>'Retail Bal. &amp; Loss Projections'!G129</f>
        <v>0</v>
      </c>
      <c r="J93" s="31">
        <f>'Retail Bal. &amp; Loss Projections'!H129</f>
        <v>0</v>
      </c>
      <c r="K93" s="31">
        <f>'Retail Bal. &amp; Loss Projections'!I129</f>
        <v>0</v>
      </c>
      <c r="L93" s="31">
        <f>'Retail Bal. &amp; Loss Projections'!J129</f>
        <v>0</v>
      </c>
      <c r="M93" s="31">
        <f>'Retail Bal. &amp; Loss Projections'!K129</f>
        <v>0</v>
      </c>
      <c r="N93" s="31">
        <f>'Retail Bal. &amp; Loss Projections'!L129</f>
        <v>0</v>
      </c>
    </row>
    <row r="94" spans="1:14">
      <c r="A94" s="87">
        <f t="shared" si="18"/>
        <v>82</v>
      </c>
      <c r="B94" s="575" t="s">
        <v>310</v>
      </c>
      <c r="C94" s="44"/>
      <c r="D94" s="554"/>
      <c r="E94" s="36"/>
      <c r="F94" s="36"/>
      <c r="G94" s="36"/>
      <c r="H94" s="36"/>
      <c r="I94" s="36"/>
      <c r="J94" s="36"/>
      <c r="K94" s="36"/>
      <c r="L94" s="36"/>
      <c r="M94" s="36"/>
      <c r="N94" s="36"/>
    </row>
    <row r="95" spans="1:14">
      <c r="A95" s="87">
        <f t="shared" si="18"/>
        <v>83</v>
      </c>
      <c r="B95" s="575" t="s">
        <v>311</v>
      </c>
      <c r="C95" s="44"/>
      <c r="D95" s="550"/>
      <c r="E95" s="36"/>
      <c r="F95" s="36"/>
      <c r="G95" s="36"/>
      <c r="H95" s="36"/>
      <c r="I95" s="36"/>
      <c r="J95" s="36"/>
      <c r="K95" s="36"/>
      <c r="L95" s="36"/>
      <c r="M95" s="36"/>
      <c r="N95" s="36"/>
    </row>
    <row r="96" spans="1:14">
      <c r="A96" s="87">
        <f t="shared" si="18"/>
        <v>84</v>
      </c>
      <c r="B96" s="569" t="s">
        <v>404</v>
      </c>
      <c r="C96" s="30"/>
      <c r="D96" s="550" t="str">
        <f>"Sum of items "&amp;A97&amp;" to "&amp;A101</f>
        <v>Sum of items 85 to 89</v>
      </c>
      <c r="E96" s="31">
        <f>SUM(E97:E101)</f>
        <v>0</v>
      </c>
      <c r="F96" s="31">
        <f>SUM(F97:F101)</f>
        <v>0</v>
      </c>
      <c r="G96" s="31">
        <f t="shared" ref="G96:N96" si="27">SUM(G97:G101)</f>
        <v>0</v>
      </c>
      <c r="H96" s="31">
        <f t="shared" si="27"/>
        <v>0</v>
      </c>
      <c r="I96" s="31">
        <f t="shared" si="27"/>
        <v>0</v>
      </c>
      <c r="J96" s="31">
        <f t="shared" si="27"/>
        <v>0</v>
      </c>
      <c r="K96" s="31">
        <f t="shared" si="27"/>
        <v>0</v>
      </c>
      <c r="L96" s="31">
        <f t="shared" si="27"/>
        <v>0</v>
      </c>
      <c r="M96" s="31">
        <f t="shared" si="27"/>
        <v>0</v>
      </c>
      <c r="N96" s="31">
        <f t="shared" si="27"/>
        <v>0</v>
      </c>
    </row>
    <row r="97" spans="1:14">
      <c r="A97" s="87">
        <f t="shared" si="18"/>
        <v>85</v>
      </c>
      <c r="B97" s="575" t="s">
        <v>313</v>
      </c>
      <c r="C97" s="44" t="s">
        <v>314</v>
      </c>
      <c r="D97" s="550"/>
      <c r="E97" s="36"/>
      <c r="F97" s="36"/>
      <c r="G97" s="36"/>
      <c r="H97" s="36"/>
      <c r="I97" s="36"/>
      <c r="J97" s="36"/>
      <c r="K97" s="36"/>
      <c r="L97" s="36"/>
      <c r="M97" s="36"/>
      <c r="N97" s="36"/>
    </row>
    <row r="98" spans="1:14">
      <c r="A98" s="87">
        <f t="shared" si="18"/>
        <v>86</v>
      </c>
      <c r="B98" s="575" t="s">
        <v>315</v>
      </c>
      <c r="C98" s="44" t="s">
        <v>316</v>
      </c>
      <c r="D98" s="550"/>
      <c r="E98" s="36"/>
      <c r="F98" s="36"/>
      <c r="G98" s="36"/>
      <c r="H98" s="36"/>
      <c r="I98" s="36"/>
      <c r="J98" s="36"/>
      <c r="K98" s="36"/>
      <c r="L98" s="36"/>
      <c r="M98" s="36"/>
      <c r="N98" s="36"/>
    </row>
    <row r="99" spans="1:14">
      <c r="A99" s="87">
        <f t="shared" si="18"/>
        <v>87</v>
      </c>
      <c r="B99" s="575" t="s">
        <v>317</v>
      </c>
      <c r="C99" s="44" t="s">
        <v>318</v>
      </c>
      <c r="D99" s="550"/>
      <c r="E99" s="36"/>
      <c r="F99" s="36"/>
      <c r="G99" s="36"/>
      <c r="H99" s="36"/>
      <c r="I99" s="36"/>
      <c r="J99" s="36"/>
      <c r="K99" s="36"/>
      <c r="L99" s="36"/>
      <c r="M99" s="36"/>
      <c r="N99" s="36"/>
    </row>
    <row r="100" spans="1:14">
      <c r="A100" s="87">
        <f t="shared" si="18"/>
        <v>88</v>
      </c>
      <c r="B100" s="575" t="s">
        <v>319</v>
      </c>
      <c r="C100" s="44" t="s">
        <v>320</v>
      </c>
      <c r="D100" s="550"/>
      <c r="E100" s="36"/>
      <c r="F100" s="36"/>
      <c r="G100" s="36"/>
      <c r="H100" s="36"/>
      <c r="I100" s="36"/>
      <c r="J100" s="36"/>
      <c r="K100" s="36"/>
      <c r="L100" s="36"/>
      <c r="M100" s="36"/>
      <c r="N100" s="36"/>
    </row>
    <row r="101" spans="1:14" s="11" customFormat="1">
      <c r="A101" s="87">
        <f t="shared" si="18"/>
        <v>89</v>
      </c>
      <c r="B101" s="576" t="s">
        <v>321</v>
      </c>
      <c r="C101" s="47" t="s">
        <v>322</v>
      </c>
      <c r="D101" s="550" t="str">
        <f>"Sum of items "&amp;A102&amp;" and "&amp;A103</f>
        <v>Sum of items 90 and 91</v>
      </c>
      <c r="E101" s="31">
        <f>SUM(E102:E103)</f>
        <v>0</v>
      </c>
      <c r="F101" s="31">
        <f>SUM(F102:F103)</f>
        <v>0</v>
      </c>
      <c r="G101" s="31">
        <f t="shared" ref="G101:N101" si="28">SUM(G102:G103)</f>
        <v>0</v>
      </c>
      <c r="H101" s="31">
        <f t="shared" si="28"/>
        <v>0</v>
      </c>
      <c r="I101" s="31">
        <f t="shared" si="28"/>
        <v>0</v>
      </c>
      <c r="J101" s="31">
        <f t="shared" si="28"/>
        <v>0</v>
      </c>
      <c r="K101" s="31">
        <f t="shared" si="28"/>
        <v>0</v>
      </c>
      <c r="L101" s="31">
        <f t="shared" si="28"/>
        <v>0</v>
      </c>
      <c r="M101" s="31">
        <f t="shared" si="28"/>
        <v>0</v>
      </c>
      <c r="N101" s="31">
        <f t="shared" si="28"/>
        <v>0</v>
      </c>
    </row>
    <row r="102" spans="1:14" s="11" customFormat="1">
      <c r="A102" s="87">
        <f t="shared" si="18"/>
        <v>90</v>
      </c>
      <c r="B102" s="577" t="s">
        <v>323</v>
      </c>
      <c r="C102" s="47"/>
      <c r="D102" s="550"/>
      <c r="E102" s="49"/>
      <c r="F102" s="49"/>
      <c r="G102" s="49"/>
      <c r="H102" s="49"/>
      <c r="I102" s="49"/>
      <c r="J102" s="49"/>
      <c r="K102" s="49"/>
      <c r="L102" s="49"/>
      <c r="M102" s="49"/>
      <c r="N102" s="49"/>
    </row>
    <row r="103" spans="1:14" s="54" customFormat="1">
      <c r="A103" s="87">
        <f t="shared" si="18"/>
        <v>91</v>
      </c>
      <c r="B103" s="578" t="s">
        <v>324</v>
      </c>
      <c r="C103" s="51"/>
      <c r="D103" s="557"/>
      <c r="E103" s="53"/>
      <c r="F103" s="53"/>
      <c r="G103" s="53"/>
      <c r="H103" s="53"/>
      <c r="I103" s="53"/>
      <c r="J103" s="53"/>
      <c r="K103" s="53"/>
      <c r="L103" s="53"/>
      <c r="M103" s="53"/>
      <c r="N103" s="53"/>
    </row>
    <row r="104" spans="1:14">
      <c r="A104" s="87">
        <f t="shared" si="18"/>
        <v>92</v>
      </c>
      <c r="B104" s="573" t="s">
        <v>325</v>
      </c>
      <c r="C104" s="32" t="s">
        <v>326</v>
      </c>
      <c r="D104" s="550" t="str">
        <f>"Sum of items "&amp;A62&amp;", "&amp;A76&amp;", "&amp;A86&amp;", "&amp;A90&amp;", "&amp;A91&amp;", and "&amp;A96</f>
        <v>Sum of items 50, 64, 74, 78, 79, and 84</v>
      </c>
      <c r="E104" s="55">
        <f t="shared" ref="E104:N104" si="29">SUM(E62,E76,E86,E90,E91,E96)</f>
        <v>0</v>
      </c>
      <c r="F104" s="55">
        <f t="shared" si="29"/>
        <v>0</v>
      </c>
      <c r="G104" s="55">
        <f t="shared" si="29"/>
        <v>0</v>
      </c>
      <c r="H104" s="55">
        <f t="shared" si="29"/>
        <v>0</v>
      </c>
      <c r="I104" s="55">
        <f t="shared" si="29"/>
        <v>0</v>
      </c>
      <c r="J104" s="55">
        <f t="shared" si="29"/>
        <v>0</v>
      </c>
      <c r="K104" s="55">
        <f t="shared" si="29"/>
        <v>0</v>
      </c>
      <c r="L104" s="55">
        <f t="shared" si="29"/>
        <v>0</v>
      </c>
      <c r="M104" s="55">
        <f t="shared" si="29"/>
        <v>0</v>
      </c>
      <c r="N104" s="55">
        <f t="shared" si="29"/>
        <v>0</v>
      </c>
    </row>
    <row r="105" spans="1:14">
      <c r="B105" s="570"/>
      <c r="C105" s="28"/>
      <c r="D105" s="550"/>
      <c r="E105" s="118"/>
      <c r="F105" s="119"/>
      <c r="G105" s="119"/>
      <c r="H105" s="119"/>
      <c r="I105" s="119"/>
      <c r="J105" s="119"/>
      <c r="K105" s="119"/>
      <c r="L105" s="119"/>
      <c r="M105" s="119"/>
      <c r="N105" s="119"/>
    </row>
    <row r="106" spans="1:14">
      <c r="B106" s="570" t="s">
        <v>406</v>
      </c>
      <c r="C106" s="28"/>
      <c r="D106" s="550"/>
      <c r="E106" s="118"/>
      <c r="F106" s="119"/>
      <c r="G106" s="119"/>
      <c r="H106" s="119"/>
      <c r="I106" s="119"/>
      <c r="J106" s="119"/>
      <c r="K106" s="119"/>
      <c r="L106" s="119"/>
      <c r="M106" s="119"/>
      <c r="N106" s="119"/>
    </row>
    <row r="107" spans="1:14">
      <c r="A107" s="87">
        <f>A104+1</f>
        <v>93</v>
      </c>
      <c r="B107" s="569" t="s">
        <v>276</v>
      </c>
      <c r="C107" s="30" t="s">
        <v>277</v>
      </c>
      <c r="D107" s="553" t="str">
        <f>"Sum of items "&amp;A108&amp;", "&amp;A109&amp;", "&amp;A110&amp;", and "&amp;A111</f>
        <v>Sum of items 94, 95, 96, and 97</v>
      </c>
      <c r="E107" s="31">
        <f>SUM(E108:E111)</f>
        <v>0</v>
      </c>
      <c r="F107" s="31">
        <f t="shared" ref="F107:N107" si="30">SUM(F108:F111)</f>
        <v>0</v>
      </c>
      <c r="G107" s="31">
        <f t="shared" si="30"/>
        <v>0</v>
      </c>
      <c r="H107" s="31">
        <f t="shared" si="30"/>
        <v>0</v>
      </c>
      <c r="I107" s="31">
        <f t="shared" si="30"/>
        <v>0</v>
      </c>
      <c r="J107" s="31">
        <f t="shared" si="30"/>
        <v>0</v>
      </c>
      <c r="K107" s="31">
        <f t="shared" si="30"/>
        <v>0</v>
      </c>
      <c r="L107" s="31">
        <f t="shared" si="30"/>
        <v>0</v>
      </c>
      <c r="M107" s="31">
        <f t="shared" si="30"/>
        <v>0</v>
      </c>
      <c r="N107" s="31">
        <f t="shared" si="30"/>
        <v>0</v>
      </c>
    </row>
    <row r="108" spans="1:14">
      <c r="A108" s="87">
        <f>A107+1</f>
        <v>94</v>
      </c>
      <c r="B108" s="530" t="s">
        <v>278</v>
      </c>
      <c r="C108" s="33" t="s">
        <v>279</v>
      </c>
      <c r="D108" s="550" t="str">
        <f>"Item "&amp;A15&amp;" less "&amp;A63</f>
        <v>Item 5 less 51</v>
      </c>
      <c r="E108" s="31">
        <f t="shared" ref="E108:N108" si="31">E15-E63</f>
        <v>0</v>
      </c>
      <c r="F108" s="31">
        <f t="shared" si="31"/>
        <v>0</v>
      </c>
      <c r="G108" s="31">
        <f t="shared" si="31"/>
        <v>0</v>
      </c>
      <c r="H108" s="31">
        <f t="shared" si="31"/>
        <v>0</v>
      </c>
      <c r="I108" s="31">
        <f t="shared" si="31"/>
        <v>0</v>
      </c>
      <c r="J108" s="31">
        <f t="shared" si="31"/>
        <v>0</v>
      </c>
      <c r="K108" s="31">
        <f t="shared" si="31"/>
        <v>0</v>
      </c>
      <c r="L108" s="31">
        <f t="shared" si="31"/>
        <v>0</v>
      </c>
      <c r="M108" s="31">
        <f t="shared" si="31"/>
        <v>0</v>
      </c>
      <c r="N108" s="31">
        <f t="shared" si="31"/>
        <v>0</v>
      </c>
    </row>
    <row r="109" spans="1:14">
      <c r="A109" s="87">
        <f t="shared" ref="A109:A120" si="32">A108+1</f>
        <v>95</v>
      </c>
      <c r="B109" s="530" t="s">
        <v>281</v>
      </c>
      <c r="C109" s="33"/>
      <c r="D109" s="550" t="str">
        <f>"Item "&amp;A18&amp;" less "&amp;A66</f>
        <v>Item 8 less 54</v>
      </c>
      <c r="E109" s="31">
        <f t="shared" ref="E109:N109" si="33">E18-E66</f>
        <v>0</v>
      </c>
      <c r="F109" s="31">
        <f t="shared" si="33"/>
        <v>0</v>
      </c>
      <c r="G109" s="31">
        <f t="shared" si="33"/>
        <v>0</v>
      </c>
      <c r="H109" s="31">
        <f t="shared" si="33"/>
        <v>0</v>
      </c>
      <c r="I109" s="31">
        <f t="shared" si="33"/>
        <v>0</v>
      </c>
      <c r="J109" s="31">
        <f t="shared" si="33"/>
        <v>0</v>
      </c>
      <c r="K109" s="31">
        <f t="shared" si="33"/>
        <v>0</v>
      </c>
      <c r="L109" s="31">
        <f t="shared" si="33"/>
        <v>0</v>
      </c>
      <c r="M109" s="31">
        <f t="shared" si="33"/>
        <v>0</v>
      </c>
      <c r="N109" s="31">
        <f t="shared" si="33"/>
        <v>0</v>
      </c>
    </row>
    <row r="110" spans="1:14">
      <c r="A110" s="87">
        <f t="shared" si="32"/>
        <v>96</v>
      </c>
      <c r="B110" s="530" t="s">
        <v>286</v>
      </c>
      <c r="C110" s="33"/>
      <c r="D110" s="550" t="str">
        <f>"Item "&amp;A21&amp;" less "&amp;A69</f>
        <v>Item 11 less 57</v>
      </c>
      <c r="E110" s="31">
        <f t="shared" ref="E110:N110" si="34">E21-E69</f>
        <v>0</v>
      </c>
      <c r="F110" s="31">
        <f t="shared" si="34"/>
        <v>0</v>
      </c>
      <c r="G110" s="31">
        <f t="shared" si="34"/>
        <v>0</v>
      </c>
      <c r="H110" s="31">
        <f t="shared" si="34"/>
        <v>0</v>
      </c>
      <c r="I110" s="31">
        <f t="shared" si="34"/>
        <v>0</v>
      </c>
      <c r="J110" s="31">
        <f t="shared" si="34"/>
        <v>0</v>
      </c>
      <c r="K110" s="31">
        <f t="shared" si="34"/>
        <v>0</v>
      </c>
      <c r="L110" s="31">
        <f t="shared" si="34"/>
        <v>0</v>
      </c>
      <c r="M110" s="31">
        <f t="shared" si="34"/>
        <v>0</v>
      </c>
      <c r="N110" s="31">
        <f t="shared" si="34"/>
        <v>0</v>
      </c>
    </row>
    <row r="111" spans="1:14">
      <c r="A111" s="87">
        <f t="shared" si="32"/>
        <v>97</v>
      </c>
      <c r="B111" s="530" t="s">
        <v>296</v>
      </c>
      <c r="C111" s="33" t="s">
        <v>297</v>
      </c>
      <c r="D111" s="550" t="str">
        <f>"Item "&amp;A27&amp;" less "&amp;A75</f>
        <v>Item 17 less 63</v>
      </c>
      <c r="E111" s="31">
        <f t="shared" ref="E111:N111" si="35">E27-E75</f>
        <v>0</v>
      </c>
      <c r="F111" s="31">
        <f t="shared" si="35"/>
        <v>0</v>
      </c>
      <c r="G111" s="31">
        <f t="shared" si="35"/>
        <v>0</v>
      </c>
      <c r="H111" s="31">
        <f t="shared" si="35"/>
        <v>0</v>
      </c>
      <c r="I111" s="31">
        <f t="shared" si="35"/>
        <v>0</v>
      </c>
      <c r="J111" s="31">
        <f t="shared" si="35"/>
        <v>0</v>
      </c>
      <c r="K111" s="31">
        <f t="shared" si="35"/>
        <v>0</v>
      </c>
      <c r="L111" s="31">
        <f t="shared" si="35"/>
        <v>0</v>
      </c>
      <c r="M111" s="31">
        <f t="shared" si="35"/>
        <v>0</v>
      </c>
      <c r="N111" s="31">
        <f t="shared" si="35"/>
        <v>0</v>
      </c>
    </row>
    <row r="112" spans="1:14">
      <c r="A112" s="87">
        <f>A111+1</f>
        <v>98</v>
      </c>
      <c r="B112" s="569" t="s">
        <v>298</v>
      </c>
      <c r="C112" s="33" t="s">
        <v>299</v>
      </c>
      <c r="D112" s="553" t="str">
        <f>"Sum of items "&amp;A113&amp;", "&amp;A114&amp;", and "&amp;A115</f>
        <v>Sum of items 99, 100, and 101</v>
      </c>
      <c r="E112" s="31">
        <f>SUM(E113:E115)</f>
        <v>0</v>
      </c>
      <c r="F112" s="31">
        <f t="shared" ref="F112:N112" si="36">SUM(F113:F115)</f>
        <v>0</v>
      </c>
      <c r="G112" s="31">
        <f t="shared" si="36"/>
        <v>0</v>
      </c>
      <c r="H112" s="31">
        <f t="shared" si="36"/>
        <v>0</v>
      </c>
      <c r="I112" s="31">
        <f t="shared" si="36"/>
        <v>0</v>
      </c>
      <c r="J112" s="31">
        <f t="shared" si="36"/>
        <v>0</v>
      </c>
      <c r="K112" s="31">
        <f t="shared" si="36"/>
        <v>0</v>
      </c>
      <c r="L112" s="31">
        <f t="shared" si="36"/>
        <v>0</v>
      </c>
      <c r="M112" s="31">
        <f t="shared" si="36"/>
        <v>0</v>
      </c>
      <c r="N112" s="31">
        <f t="shared" si="36"/>
        <v>0</v>
      </c>
    </row>
    <row r="113" spans="1:14">
      <c r="A113" s="87">
        <f t="shared" si="32"/>
        <v>99</v>
      </c>
      <c r="B113" s="530" t="s">
        <v>328</v>
      </c>
      <c r="C113" s="33"/>
      <c r="D113" s="550" t="str">
        <f>"Items "&amp;A29&amp;" and "&amp;A30&amp;" less "&amp;A77&amp;" and "&amp;A78</f>
        <v>Items 19 and 20 less 65 and 66</v>
      </c>
      <c r="E113" s="31">
        <f>SUM(E29,E30)-SUM(E77,E78)</f>
        <v>0</v>
      </c>
      <c r="F113" s="31">
        <f t="shared" ref="F113:N113" si="37">SUM(F15,F18)-SUM(F77,F78)</f>
        <v>0</v>
      </c>
      <c r="G113" s="31">
        <f t="shared" si="37"/>
        <v>0</v>
      </c>
      <c r="H113" s="31">
        <f t="shared" si="37"/>
        <v>0</v>
      </c>
      <c r="I113" s="31">
        <f t="shared" si="37"/>
        <v>0</v>
      </c>
      <c r="J113" s="31">
        <f t="shared" si="37"/>
        <v>0</v>
      </c>
      <c r="K113" s="31">
        <f t="shared" si="37"/>
        <v>0</v>
      </c>
      <c r="L113" s="31">
        <f t="shared" si="37"/>
        <v>0</v>
      </c>
      <c r="M113" s="31">
        <f t="shared" si="37"/>
        <v>0</v>
      </c>
      <c r="N113" s="31">
        <f t="shared" si="37"/>
        <v>0</v>
      </c>
    </row>
    <row r="114" spans="1:14">
      <c r="A114" s="87">
        <f t="shared" si="32"/>
        <v>100</v>
      </c>
      <c r="B114" s="530" t="s">
        <v>286</v>
      </c>
      <c r="C114" s="33"/>
      <c r="D114" s="550" t="str">
        <f>"Item "&amp;A31&amp;" less "&amp;A79</f>
        <v>Item 21 less 67</v>
      </c>
      <c r="E114" s="31">
        <f t="shared" ref="E114:N114" si="38">E31-E79</f>
        <v>0</v>
      </c>
      <c r="F114" s="31">
        <f t="shared" si="38"/>
        <v>0</v>
      </c>
      <c r="G114" s="31">
        <f t="shared" si="38"/>
        <v>0</v>
      </c>
      <c r="H114" s="31">
        <f t="shared" si="38"/>
        <v>0</v>
      </c>
      <c r="I114" s="31">
        <f t="shared" si="38"/>
        <v>0</v>
      </c>
      <c r="J114" s="31">
        <f t="shared" si="38"/>
        <v>0</v>
      </c>
      <c r="K114" s="31">
        <f t="shared" si="38"/>
        <v>0</v>
      </c>
      <c r="L114" s="31">
        <f t="shared" si="38"/>
        <v>0</v>
      </c>
      <c r="M114" s="31">
        <f t="shared" si="38"/>
        <v>0</v>
      </c>
      <c r="N114" s="31">
        <f t="shared" si="38"/>
        <v>0</v>
      </c>
    </row>
    <row r="115" spans="1:14">
      <c r="A115" s="87">
        <f t="shared" si="32"/>
        <v>101</v>
      </c>
      <c r="B115" s="530" t="s">
        <v>296</v>
      </c>
      <c r="C115" s="33"/>
      <c r="D115" s="550" t="str">
        <f>"Item "&amp;A37&amp;" less "&amp;A85</f>
        <v>Item 27 less 73</v>
      </c>
      <c r="E115" s="31">
        <f t="shared" ref="E115:N116" si="39">E37-E85</f>
        <v>0</v>
      </c>
      <c r="F115" s="31">
        <f t="shared" si="39"/>
        <v>0</v>
      </c>
      <c r="G115" s="31">
        <f t="shared" si="39"/>
        <v>0</v>
      </c>
      <c r="H115" s="31">
        <f t="shared" si="39"/>
        <v>0</v>
      </c>
      <c r="I115" s="31">
        <f t="shared" si="39"/>
        <v>0</v>
      </c>
      <c r="J115" s="31">
        <f t="shared" si="39"/>
        <v>0</v>
      </c>
      <c r="K115" s="31">
        <f t="shared" si="39"/>
        <v>0</v>
      </c>
      <c r="L115" s="31">
        <f t="shared" si="39"/>
        <v>0</v>
      </c>
      <c r="M115" s="31">
        <f t="shared" si="39"/>
        <v>0</v>
      </c>
      <c r="N115" s="31">
        <f t="shared" si="39"/>
        <v>0</v>
      </c>
    </row>
    <row r="116" spans="1:14">
      <c r="A116" s="87">
        <f t="shared" si="32"/>
        <v>102</v>
      </c>
      <c r="B116" s="569" t="s">
        <v>300</v>
      </c>
      <c r="C116" s="33"/>
      <c r="D116" s="550" t="str">
        <f>"Item "&amp;A38&amp;" less "&amp;A86</f>
        <v>Item 28 less 74</v>
      </c>
      <c r="E116" s="31">
        <f t="shared" si="39"/>
        <v>0</v>
      </c>
      <c r="F116" s="31">
        <f t="shared" si="39"/>
        <v>0</v>
      </c>
      <c r="G116" s="31">
        <f t="shared" si="39"/>
        <v>0</v>
      </c>
      <c r="H116" s="31">
        <f t="shared" si="39"/>
        <v>0</v>
      </c>
      <c r="I116" s="31">
        <f t="shared" si="39"/>
        <v>0</v>
      </c>
      <c r="J116" s="31">
        <f t="shared" si="39"/>
        <v>0</v>
      </c>
      <c r="K116" s="31">
        <f t="shared" si="39"/>
        <v>0</v>
      </c>
      <c r="L116" s="31">
        <f t="shared" si="39"/>
        <v>0</v>
      </c>
      <c r="M116" s="31">
        <f t="shared" si="39"/>
        <v>0</v>
      </c>
      <c r="N116" s="31">
        <f t="shared" si="39"/>
        <v>0</v>
      </c>
    </row>
    <row r="117" spans="1:14">
      <c r="A117" s="87">
        <f t="shared" si="32"/>
        <v>103</v>
      </c>
      <c r="B117" s="569" t="s">
        <v>304</v>
      </c>
      <c r="C117" s="30"/>
      <c r="D117" s="550" t="str">
        <f>"Item "&amp;A43&amp;" less "&amp;A90</f>
        <v>Item 33 less 78</v>
      </c>
      <c r="E117" s="31">
        <f t="shared" ref="E117:N117" si="40">E43-E90</f>
        <v>0</v>
      </c>
      <c r="F117" s="31">
        <f t="shared" si="40"/>
        <v>0</v>
      </c>
      <c r="G117" s="31">
        <f t="shared" si="40"/>
        <v>0</v>
      </c>
      <c r="H117" s="31">
        <f t="shared" si="40"/>
        <v>0</v>
      </c>
      <c r="I117" s="31">
        <f t="shared" si="40"/>
        <v>0</v>
      </c>
      <c r="J117" s="31">
        <f t="shared" si="40"/>
        <v>0</v>
      </c>
      <c r="K117" s="31">
        <f t="shared" si="40"/>
        <v>0</v>
      </c>
      <c r="L117" s="31">
        <f t="shared" si="40"/>
        <v>0</v>
      </c>
      <c r="M117" s="31">
        <f t="shared" si="40"/>
        <v>0</v>
      </c>
      <c r="N117" s="31">
        <f t="shared" si="40"/>
        <v>0</v>
      </c>
    </row>
    <row r="118" spans="1:14">
      <c r="A118" s="87">
        <f t="shared" si="32"/>
        <v>104</v>
      </c>
      <c r="B118" s="569" t="s">
        <v>306</v>
      </c>
      <c r="C118" s="30" t="s">
        <v>305</v>
      </c>
      <c r="D118" s="550" t="str">
        <f>"Item "&amp;A46&amp;" less "&amp;A91</f>
        <v>Item 36 less 79</v>
      </c>
      <c r="E118" s="31">
        <f t="shared" ref="E118:N118" si="41">E46-E91</f>
        <v>0</v>
      </c>
      <c r="F118" s="31">
        <f t="shared" si="41"/>
        <v>0</v>
      </c>
      <c r="G118" s="31">
        <f t="shared" si="41"/>
        <v>0</v>
      </c>
      <c r="H118" s="31">
        <f t="shared" si="41"/>
        <v>0</v>
      </c>
      <c r="I118" s="31">
        <f t="shared" si="41"/>
        <v>0</v>
      </c>
      <c r="J118" s="31">
        <f t="shared" si="41"/>
        <v>0</v>
      </c>
      <c r="K118" s="31">
        <f t="shared" si="41"/>
        <v>0</v>
      </c>
      <c r="L118" s="31">
        <f t="shared" si="41"/>
        <v>0</v>
      </c>
      <c r="M118" s="31">
        <f t="shared" si="41"/>
        <v>0</v>
      </c>
      <c r="N118" s="31">
        <f t="shared" si="41"/>
        <v>0</v>
      </c>
    </row>
    <row r="119" spans="1:14" s="54" customFormat="1">
      <c r="A119" s="571">
        <f t="shared" si="32"/>
        <v>105</v>
      </c>
      <c r="B119" s="572" t="s">
        <v>404</v>
      </c>
      <c r="C119" s="79"/>
      <c r="D119" s="558" t="str">
        <f>"Item "&amp;A51&amp;" less "&amp;A96</f>
        <v>Item 41 less 84</v>
      </c>
      <c r="E119" s="121">
        <f t="shared" ref="E119:N119" si="42">E51-E96</f>
        <v>0</v>
      </c>
      <c r="F119" s="121">
        <f t="shared" si="42"/>
        <v>0</v>
      </c>
      <c r="G119" s="121">
        <f t="shared" si="42"/>
        <v>0</v>
      </c>
      <c r="H119" s="121">
        <f t="shared" si="42"/>
        <v>0</v>
      </c>
      <c r="I119" s="121">
        <f t="shared" si="42"/>
        <v>0</v>
      </c>
      <c r="J119" s="121">
        <f t="shared" si="42"/>
        <v>0</v>
      </c>
      <c r="K119" s="121">
        <f t="shared" si="42"/>
        <v>0</v>
      </c>
      <c r="L119" s="121">
        <f t="shared" si="42"/>
        <v>0</v>
      </c>
      <c r="M119" s="121">
        <f t="shared" si="42"/>
        <v>0</v>
      </c>
      <c r="N119" s="121">
        <f t="shared" si="42"/>
        <v>0</v>
      </c>
    </row>
    <row r="120" spans="1:14">
      <c r="A120" s="87">
        <f t="shared" si="32"/>
        <v>106</v>
      </c>
      <c r="B120" s="573" t="s">
        <v>329</v>
      </c>
      <c r="C120" s="32" t="s">
        <v>326</v>
      </c>
      <c r="D120" s="550" t="str">
        <f>"Sum of items "&amp;A107&amp;", "&amp;A112&amp;", "&amp;A116&amp;", "&amp;A117&amp;", "&amp;A118&amp;", and "&amp;A119</f>
        <v>Sum of items 93, 98, 102, 103, 104, and 105</v>
      </c>
      <c r="E120" s="122">
        <f>SUM(E107,E112,E116:E119)</f>
        <v>0</v>
      </c>
      <c r="F120" s="122">
        <f t="shared" ref="F120:N120" si="43">SUM(F107,F112,F116:F119)</f>
        <v>0</v>
      </c>
      <c r="G120" s="122">
        <f t="shared" si="43"/>
        <v>0</v>
      </c>
      <c r="H120" s="122">
        <f t="shared" si="43"/>
        <v>0</v>
      </c>
      <c r="I120" s="122">
        <f t="shared" si="43"/>
        <v>0</v>
      </c>
      <c r="J120" s="122">
        <f t="shared" si="43"/>
        <v>0</v>
      </c>
      <c r="K120" s="122">
        <f t="shared" si="43"/>
        <v>0</v>
      </c>
      <c r="L120" s="122">
        <f t="shared" si="43"/>
        <v>0</v>
      </c>
      <c r="M120" s="122">
        <f t="shared" si="43"/>
        <v>0</v>
      </c>
      <c r="N120" s="122">
        <f t="shared" si="43"/>
        <v>0</v>
      </c>
    </row>
    <row r="121" spans="1:14">
      <c r="B121" s="570"/>
      <c r="C121" s="28"/>
      <c r="D121" s="550"/>
      <c r="E121" s="118"/>
      <c r="F121" s="119"/>
      <c r="G121" s="119"/>
      <c r="H121" s="119"/>
      <c r="I121" s="119"/>
      <c r="J121" s="119"/>
      <c r="K121" s="119"/>
      <c r="L121" s="119"/>
      <c r="M121" s="119"/>
      <c r="N121" s="119"/>
    </row>
    <row r="122" spans="1:14">
      <c r="A122" s="87">
        <f>A120+1</f>
        <v>107</v>
      </c>
      <c r="B122" s="569" t="s">
        <v>407</v>
      </c>
      <c r="C122" s="30" t="s">
        <v>408</v>
      </c>
      <c r="D122" s="550" t="s">
        <v>116</v>
      </c>
      <c r="E122" s="36"/>
      <c r="F122" s="36"/>
      <c r="G122" s="36"/>
      <c r="H122" s="36"/>
      <c r="I122" s="36"/>
      <c r="J122" s="36"/>
      <c r="K122" s="36"/>
      <c r="L122" s="36"/>
      <c r="M122" s="36"/>
      <c r="N122" s="36"/>
    </row>
    <row r="123" spans="1:14" s="54" customFormat="1">
      <c r="A123" s="571">
        <f>A122+1</f>
        <v>108</v>
      </c>
      <c r="B123" s="572" t="s">
        <v>409</v>
      </c>
      <c r="C123" s="79" t="s">
        <v>410</v>
      </c>
      <c r="D123" s="558" t="s">
        <v>117</v>
      </c>
      <c r="E123" s="31">
        <f>'Income Statement Worksheet'!E132</f>
        <v>0</v>
      </c>
      <c r="F123" s="31">
        <f>'Income Statement Worksheet'!F132</f>
        <v>0</v>
      </c>
      <c r="G123" s="31">
        <f>'Income Statement Worksheet'!G132</f>
        <v>0</v>
      </c>
      <c r="H123" s="31">
        <f>'Income Statement Worksheet'!H132</f>
        <v>0</v>
      </c>
      <c r="I123" s="31">
        <f>'Income Statement Worksheet'!I132</f>
        <v>0</v>
      </c>
      <c r="J123" s="31">
        <f>'Income Statement Worksheet'!J132</f>
        <v>0</v>
      </c>
      <c r="K123" s="31">
        <f>'Income Statement Worksheet'!K132</f>
        <v>0</v>
      </c>
      <c r="L123" s="31">
        <f>'Income Statement Worksheet'!L132</f>
        <v>0</v>
      </c>
      <c r="M123" s="31">
        <f>'Income Statement Worksheet'!M132</f>
        <v>0</v>
      </c>
      <c r="N123" s="31">
        <f>'Income Statement Worksheet'!N132</f>
        <v>0</v>
      </c>
    </row>
    <row r="124" spans="1:14" ht="29">
      <c r="A124" s="579">
        <f>A123+1</f>
        <v>109</v>
      </c>
      <c r="B124" s="580" t="s">
        <v>411</v>
      </c>
      <c r="C124" s="123" t="s">
        <v>412</v>
      </c>
      <c r="D124" s="553" t="str">
        <f>"Item "&amp;A59&amp;" less items "&amp;A122&amp;" and "&amp; A123&amp;" = rcfdb529"</f>
        <v>Item 49 less items 107 and 108 = rcfdb529</v>
      </c>
      <c r="E124" s="31">
        <f t="shared" ref="E124:N124" si="44">E59-E122-E123</f>
        <v>0</v>
      </c>
      <c r="F124" s="31">
        <f t="shared" si="44"/>
        <v>0</v>
      </c>
      <c r="G124" s="31">
        <f t="shared" si="44"/>
        <v>0</v>
      </c>
      <c r="H124" s="31">
        <f t="shared" si="44"/>
        <v>0</v>
      </c>
      <c r="I124" s="31">
        <f t="shared" si="44"/>
        <v>0</v>
      </c>
      <c r="J124" s="31">
        <f t="shared" si="44"/>
        <v>0</v>
      </c>
      <c r="K124" s="31">
        <f t="shared" si="44"/>
        <v>0</v>
      </c>
      <c r="L124" s="31">
        <f t="shared" si="44"/>
        <v>0</v>
      </c>
      <c r="M124" s="31">
        <f t="shared" si="44"/>
        <v>0</v>
      </c>
      <c r="N124" s="31">
        <f t="shared" si="44"/>
        <v>0</v>
      </c>
    </row>
    <row r="125" spans="1:14">
      <c r="B125" s="581"/>
      <c r="C125" s="32"/>
      <c r="D125" s="550"/>
      <c r="E125" s="118"/>
      <c r="F125" s="119"/>
      <c r="G125" s="119"/>
      <c r="H125" s="119"/>
      <c r="I125" s="119"/>
      <c r="J125" s="119"/>
      <c r="K125" s="119"/>
      <c r="L125" s="119"/>
      <c r="M125" s="119"/>
      <c r="N125" s="119"/>
    </row>
    <row r="126" spans="1:14">
      <c r="B126" s="570" t="s">
        <v>413</v>
      </c>
      <c r="C126" s="28"/>
      <c r="D126" s="550"/>
      <c r="E126" s="118"/>
      <c r="F126" s="119"/>
      <c r="G126" s="119"/>
      <c r="H126" s="119"/>
      <c r="I126" s="119"/>
      <c r="J126" s="119"/>
      <c r="K126" s="119"/>
      <c r="L126" s="119"/>
      <c r="M126" s="119"/>
      <c r="N126" s="119"/>
    </row>
    <row r="127" spans="1:14">
      <c r="A127" s="87">
        <f>A124+1</f>
        <v>110</v>
      </c>
      <c r="B127" s="569" t="s">
        <v>414</v>
      </c>
      <c r="C127" s="124" t="s">
        <v>415</v>
      </c>
      <c r="D127" s="140" t="s">
        <v>118</v>
      </c>
      <c r="E127" s="36"/>
      <c r="F127" s="36"/>
      <c r="G127" s="36"/>
      <c r="H127" s="36"/>
      <c r="I127" s="36"/>
      <c r="J127" s="36"/>
      <c r="K127" s="36"/>
      <c r="L127" s="36"/>
      <c r="M127" s="36"/>
      <c r="N127" s="36"/>
    </row>
    <row r="128" spans="1:14">
      <c r="B128" s="581"/>
      <c r="C128" s="32"/>
      <c r="D128" s="550"/>
      <c r="E128" s="118"/>
      <c r="F128" s="119"/>
      <c r="G128" s="119"/>
      <c r="H128" s="119"/>
      <c r="I128" s="119"/>
      <c r="J128" s="119"/>
      <c r="K128" s="119"/>
      <c r="L128" s="119"/>
      <c r="M128" s="119"/>
      <c r="N128" s="119"/>
    </row>
    <row r="129" spans="1:20">
      <c r="B129" s="570" t="s">
        <v>416</v>
      </c>
      <c r="C129" s="28"/>
      <c r="E129" s="118"/>
      <c r="F129" s="119"/>
      <c r="G129" s="119"/>
      <c r="H129" s="119"/>
      <c r="I129" s="119"/>
      <c r="J129" s="119"/>
      <c r="K129" s="119"/>
      <c r="L129" s="119"/>
      <c r="M129" s="119"/>
      <c r="N129" s="119"/>
    </row>
    <row r="130" spans="1:20">
      <c r="A130" s="87">
        <f>A127+1</f>
        <v>111</v>
      </c>
      <c r="B130" s="569" t="s">
        <v>417</v>
      </c>
      <c r="C130" s="124" t="s">
        <v>418</v>
      </c>
      <c r="D130" s="140" t="s">
        <v>119</v>
      </c>
      <c r="E130" s="36"/>
      <c r="F130" s="36"/>
      <c r="G130" s="36"/>
      <c r="H130" s="36"/>
      <c r="I130" s="36"/>
      <c r="J130" s="36"/>
      <c r="K130" s="36"/>
      <c r="L130" s="36"/>
      <c r="M130" s="36"/>
      <c r="N130" s="36"/>
    </row>
    <row r="131" spans="1:20">
      <c r="A131" s="87">
        <f>A130+1</f>
        <v>112</v>
      </c>
      <c r="B131" s="569" t="s">
        <v>419</v>
      </c>
      <c r="C131" s="124" t="s">
        <v>420</v>
      </c>
      <c r="D131" s="140" t="s">
        <v>120</v>
      </c>
      <c r="E131" s="36"/>
      <c r="F131" s="36"/>
      <c r="G131" s="36"/>
      <c r="H131" s="36"/>
      <c r="I131" s="36"/>
      <c r="J131" s="36"/>
      <c r="K131" s="36"/>
      <c r="L131" s="36"/>
      <c r="M131" s="36"/>
      <c r="N131" s="36"/>
    </row>
    <row r="132" spans="1:20">
      <c r="A132" s="87">
        <f>A131+1</f>
        <v>113</v>
      </c>
      <c r="B132" s="569" t="s">
        <v>421</v>
      </c>
      <c r="C132" s="124" t="s">
        <v>422</v>
      </c>
      <c r="D132" s="140" t="s">
        <v>121</v>
      </c>
      <c r="E132" s="36"/>
      <c r="F132" s="36"/>
      <c r="G132" s="36"/>
      <c r="H132" s="36"/>
      <c r="I132" s="36"/>
      <c r="J132" s="36"/>
      <c r="K132" s="36"/>
      <c r="L132" s="36"/>
      <c r="M132" s="36"/>
      <c r="N132" s="36"/>
    </row>
    <row r="133" spans="1:20" s="54" customFormat="1">
      <c r="A133" s="571">
        <f>A132+1</f>
        <v>114</v>
      </c>
      <c r="B133" s="572" t="s">
        <v>423</v>
      </c>
      <c r="C133" s="80" t="s">
        <v>424</v>
      </c>
      <c r="D133" s="552" t="s">
        <v>122</v>
      </c>
      <c r="E133" s="36"/>
      <c r="F133" s="36"/>
      <c r="G133" s="36"/>
      <c r="H133" s="36"/>
      <c r="I133" s="36"/>
      <c r="J133" s="36"/>
      <c r="K133" s="36"/>
      <c r="L133" s="36"/>
      <c r="M133" s="36"/>
      <c r="N133" s="36"/>
    </row>
    <row r="134" spans="1:20">
      <c r="A134" s="87">
        <f>A133+1</f>
        <v>115</v>
      </c>
      <c r="B134" s="581" t="s">
        <v>425</v>
      </c>
      <c r="C134" s="32" t="s">
        <v>426</v>
      </c>
      <c r="D134" s="550" t="str">
        <f>"Sum of items "&amp;A130&amp;" to "&amp;A133</f>
        <v>Sum of items 111 to 114</v>
      </c>
      <c r="E134" s="31">
        <f>SUM(E130:E133)</f>
        <v>0</v>
      </c>
      <c r="F134" s="31">
        <f>SUM(F130:F133)</f>
        <v>0</v>
      </c>
      <c r="G134" s="31">
        <f t="shared" ref="G134:N134" si="45">SUM(G130:G133)</f>
        <v>0</v>
      </c>
      <c r="H134" s="31">
        <f t="shared" si="45"/>
        <v>0</v>
      </c>
      <c r="I134" s="31">
        <f t="shared" si="45"/>
        <v>0</v>
      </c>
      <c r="J134" s="31">
        <f t="shared" si="45"/>
        <v>0</v>
      </c>
      <c r="K134" s="31">
        <f t="shared" si="45"/>
        <v>0</v>
      </c>
      <c r="L134" s="31">
        <f t="shared" si="45"/>
        <v>0</v>
      </c>
      <c r="M134" s="31">
        <f t="shared" si="45"/>
        <v>0</v>
      </c>
      <c r="N134" s="31">
        <f t="shared" si="45"/>
        <v>0</v>
      </c>
    </row>
    <row r="135" spans="1:20">
      <c r="B135" s="581"/>
      <c r="C135" s="32"/>
      <c r="D135" s="550"/>
      <c r="E135" s="61"/>
      <c r="F135" s="61"/>
      <c r="G135" s="61"/>
      <c r="H135" s="61"/>
      <c r="I135" s="61"/>
      <c r="J135" s="61"/>
      <c r="K135" s="61"/>
      <c r="L135" s="61"/>
      <c r="M135" s="61"/>
      <c r="N135" s="61"/>
      <c r="O135" s="114"/>
      <c r="P135" s="114"/>
      <c r="Q135" s="114"/>
      <c r="R135" s="114"/>
      <c r="S135" s="114"/>
      <c r="T135" s="114"/>
    </row>
    <row r="136" spans="1:20" s="114" customFormat="1">
      <c r="A136" s="87"/>
      <c r="B136" s="570" t="s">
        <v>430</v>
      </c>
      <c r="C136" s="28"/>
      <c r="D136" s="550"/>
      <c r="E136" s="118"/>
      <c r="F136" s="119"/>
      <c r="G136" s="119"/>
      <c r="H136" s="119"/>
      <c r="I136" s="119"/>
      <c r="J136" s="119"/>
      <c r="K136" s="119"/>
      <c r="L136" s="119"/>
      <c r="M136" s="119"/>
      <c r="N136" s="119"/>
    </row>
    <row r="137" spans="1:20" s="114" customFormat="1">
      <c r="A137" s="87">
        <f>A134+1</f>
        <v>116</v>
      </c>
      <c r="B137" s="569" t="s">
        <v>194</v>
      </c>
      <c r="C137" s="28"/>
      <c r="D137" s="140" t="s">
        <v>196</v>
      </c>
      <c r="E137" s="36"/>
      <c r="F137" s="36"/>
      <c r="G137" s="36"/>
      <c r="H137" s="36"/>
      <c r="I137" s="36"/>
      <c r="J137" s="36"/>
      <c r="K137" s="36"/>
      <c r="L137" s="36"/>
      <c r="M137" s="36"/>
      <c r="N137" s="36"/>
    </row>
    <row r="138" spans="1:20" s="114" customFormat="1">
      <c r="A138" s="87">
        <f t="shared" ref="A138:A144" si="46">A137+1</f>
        <v>117</v>
      </c>
      <c r="B138" s="569" t="s">
        <v>431</v>
      </c>
      <c r="C138" s="28"/>
      <c r="D138" s="550" t="str">
        <f>"Sum of items "&amp;A139&amp;" to "&amp;A141&amp;" = rcfd2150"</f>
        <v>Sum of items 118 to 120 = rcfd2150</v>
      </c>
      <c r="E138" s="31">
        <f>SUM(E139:E141)</f>
        <v>0</v>
      </c>
      <c r="F138" s="31">
        <f t="shared" ref="F138:N138" si="47">SUM(F139:F141)</f>
        <v>0</v>
      </c>
      <c r="G138" s="31">
        <f t="shared" si="47"/>
        <v>0</v>
      </c>
      <c r="H138" s="31">
        <f t="shared" si="47"/>
        <v>0</v>
      </c>
      <c r="I138" s="31">
        <f t="shared" si="47"/>
        <v>0</v>
      </c>
      <c r="J138" s="31">
        <f t="shared" si="47"/>
        <v>0</v>
      </c>
      <c r="K138" s="31">
        <f t="shared" si="47"/>
        <v>0</v>
      </c>
      <c r="L138" s="31">
        <f t="shared" si="47"/>
        <v>0</v>
      </c>
      <c r="M138" s="31">
        <f t="shared" si="47"/>
        <v>0</v>
      </c>
      <c r="N138" s="31">
        <f t="shared" si="47"/>
        <v>0</v>
      </c>
    </row>
    <row r="139" spans="1:20" s="114" customFormat="1">
      <c r="A139" s="87">
        <f t="shared" si="46"/>
        <v>118</v>
      </c>
      <c r="B139" s="530" t="s">
        <v>432</v>
      </c>
      <c r="C139" s="28"/>
      <c r="D139" s="550"/>
      <c r="E139" s="36"/>
      <c r="F139" s="36"/>
      <c r="G139" s="36"/>
      <c r="H139" s="36"/>
      <c r="I139" s="36"/>
      <c r="J139" s="36"/>
      <c r="K139" s="36"/>
      <c r="L139" s="36"/>
      <c r="M139" s="36"/>
      <c r="N139" s="36"/>
    </row>
    <row r="140" spans="1:20" s="130" customFormat="1">
      <c r="A140" s="87">
        <f t="shared" si="46"/>
        <v>119</v>
      </c>
      <c r="B140" s="530" t="s">
        <v>433</v>
      </c>
      <c r="C140" s="28"/>
      <c r="D140" s="550"/>
      <c r="E140" s="129"/>
      <c r="F140" s="129"/>
      <c r="G140" s="129"/>
      <c r="H140" s="129"/>
      <c r="I140" s="129"/>
      <c r="J140" s="129"/>
      <c r="K140" s="129"/>
      <c r="L140" s="129"/>
      <c r="M140" s="129"/>
      <c r="N140" s="129"/>
    </row>
    <row r="141" spans="1:20">
      <c r="A141" s="87">
        <f t="shared" si="46"/>
        <v>120</v>
      </c>
      <c r="B141" s="530" t="s">
        <v>352</v>
      </c>
      <c r="C141" s="28"/>
      <c r="D141" s="550"/>
      <c r="E141" s="129"/>
      <c r="F141" s="129"/>
      <c r="G141" s="129"/>
      <c r="H141" s="129"/>
      <c r="I141" s="129"/>
      <c r="J141" s="129"/>
      <c r="K141" s="129"/>
      <c r="L141" s="129"/>
      <c r="M141" s="129"/>
      <c r="N141" s="129"/>
    </row>
    <row r="142" spans="1:20">
      <c r="A142" s="87">
        <f t="shared" si="46"/>
        <v>121</v>
      </c>
      <c r="B142" s="569" t="s">
        <v>427</v>
      </c>
      <c r="C142" s="126"/>
      <c r="D142" s="550" t="str">
        <f>"Sum of items "&amp;A143&amp;" and "&amp;A144</f>
        <v>Sum of items 122 and 123</v>
      </c>
      <c r="E142" s="31">
        <f>SUM(E143:E144)</f>
        <v>0</v>
      </c>
      <c r="F142" s="31">
        <f t="shared" ref="F142:N142" si="48">SUM(F143:F144)</f>
        <v>0</v>
      </c>
      <c r="G142" s="31">
        <f t="shared" si="48"/>
        <v>0</v>
      </c>
      <c r="H142" s="31">
        <f t="shared" si="48"/>
        <v>0</v>
      </c>
      <c r="I142" s="31">
        <f t="shared" si="48"/>
        <v>0</v>
      </c>
      <c r="J142" s="31">
        <f t="shared" si="48"/>
        <v>0</v>
      </c>
      <c r="K142" s="31">
        <f t="shared" si="48"/>
        <v>0</v>
      </c>
      <c r="L142" s="31">
        <f t="shared" si="48"/>
        <v>0</v>
      </c>
      <c r="M142" s="31">
        <f t="shared" si="48"/>
        <v>0</v>
      </c>
      <c r="N142" s="31">
        <f t="shared" si="48"/>
        <v>0</v>
      </c>
    </row>
    <row r="143" spans="1:20">
      <c r="A143" s="87">
        <f t="shared" si="46"/>
        <v>122</v>
      </c>
      <c r="B143" s="530" t="s">
        <v>428</v>
      </c>
      <c r="C143" s="126"/>
      <c r="D143" s="550"/>
      <c r="E143" s="129"/>
      <c r="F143" s="129"/>
      <c r="G143" s="129"/>
      <c r="H143" s="129"/>
      <c r="I143" s="129"/>
      <c r="J143" s="129"/>
      <c r="K143" s="129"/>
      <c r="L143" s="129"/>
      <c r="M143" s="129"/>
      <c r="N143" s="129"/>
    </row>
    <row r="144" spans="1:20">
      <c r="A144" s="87">
        <f t="shared" si="46"/>
        <v>123</v>
      </c>
      <c r="B144" s="530" t="s">
        <v>429</v>
      </c>
      <c r="C144" s="126"/>
      <c r="D144" s="550"/>
      <c r="E144" s="129"/>
      <c r="F144" s="129"/>
      <c r="G144" s="129"/>
      <c r="H144" s="129"/>
      <c r="I144" s="129"/>
      <c r="J144" s="129"/>
      <c r="K144" s="129"/>
      <c r="L144" s="129"/>
      <c r="M144" s="129"/>
      <c r="N144" s="129"/>
    </row>
    <row r="145" spans="1:14" ht="29">
      <c r="A145" s="582">
        <f>A144+1</f>
        <v>124</v>
      </c>
      <c r="B145" s="583" t="s">
        <v>434</v>
      </c>
      <c r="C145" s="131" t="s">
        <v>435</v>
      </c>
      <c r="D145" s="559" t="str">
        <f>"rcfd0081 + rcfd0395 + rcfd0397 + rconb987 + rcfdb989 + rcfd2130 + rcfd3656 + rcfd2160 less item "&amp;A142</f>
        <v>rcfd0081 + rcfd0395 + rcfd0397 + rconb987 + rcfdb989 + rcfd2130 + rcfd3656 + rcfd2160 less item 121</v>
      </c>
      <c r="E145" s="53"/>
      <c r="F145" s="53"/>
      <c r="G145" s="53"/>
      <c r="H145" s="53"/>
      <c r="I145" s="53"/>
      <c r="J145" s="53"/>
      <c r="K145" s="53"/>
      <c r="L145" s="53"/>
      <c r="M145" s="53"/>
      <c r="N145" s="53"/>
    </row>
    <row r="146" spans="1:14">
      <c r="A146" s="87">
        <f>A145+1</f>
        <v>125</v>
      </c>
      <c r="B146" s="581" t="s">
        <v>195</v>
      </c>
      <c r="C146" s="32" t="s">
        <v>426</v>
      </c>
      <c r="D146" s="550" t="str">
        <f>"Sum of items "&amp;A137&amp;", " &amp;A138&amp;", "&amp;A142&amp;", and "&amp;A145</f>
        <v>Sum of items 116, 117, 121, and 124</v>
      </c>
      <c r="E146" s="31">
        <f>SUM(E137,E138,E142,E145)</f>
        <v>0</v>
      </c>
      <c r="F146" s="31">
        <f t="shared" ref="F146:N146" si="49">SUM(F137,F138,F142,F145)</f>
        <v>0</v>
      </c>
      <c r="G146" s="31">
        <f t="shared" si="49"/>
        <v>0</v>
      </c>
      <c r="H146" s="31">
        <f t="shared" si="49"/>
        <v>0</v>
      </c>
      <c r="I146" s="31">
        <f t="shared" si="49"/>
        <v>0</v>
      </c>
      <c r="J146" s="31">
        <f t="shared" si="49"/>
        <v>0</v>
      </c>
      <c r="K146" s="31">
        <f t="shared" si="49"/>
        <v>0</v>
      </c>
      <c r="L146" s="31">
        <f t="shared" si="49"/>
        <v>0</v>
      </c>
      <c r="M146" s="31">
        <f t="shared" si="49"/>
        <v>0</v>
      </c>
      <c r="N146" s="31">
        <f t="shared" si="49"/>
        <v>0</v>
      </c>
    </row>
    <row r="147" spans="1:14">
      <c r="A147" s="584"/>
      <c r="B147" s="585"/>
      <c r="C147" s="133"/>
      <c r="D147" s="560"/>
      <c r="E147" s="26"/>
      <c r="F147" s="26"/>
      <c r="G147" s="26"/>
      <c r="H147" s="26"/>
      <c r="I147" s="26"/>
      <c r="J147" s="26"/>
      <c r="K147" s="26"/>
      <c r="L147" s="26"/>
      <c r="M147" s="26"/>
      <c r="N147" s="26"/>
    </row>
    <row r="148" spans="1:14" s="132" customFormat="1">
      <c r="A148" s="579">
        <f>A146+1</f>
        <v>126</v>
      </c>
      <c r="B148" s="586" t="s">
        <v>436</v>
      </c>
      <c r="C148" s="134" t="s">
        <v>437</v>
      </c>
      <c r="D148" s="561" t="str">
        <f>"Sum of items "&amp;A11&amp;", "&amp;A124&amp;", "&amp;A127&amp;", "&amp;A134&amp;", and "&amp;A146&amp;" = rcfd2170"</f>
        <v>Sum of items 3, 109, 110, 115, and 125 = rcfd2170</v>
      </c>
      <c r="E148" s="31">
        <f>SUM(E11,E124,E127,E134,E146)</f>
        <v>0</v>
      </c>
      <c r="F148" s="31">
        <f t="shared" ref="F148:N148" si="50">SUM(F11,F124,F127,F134,F146)</f>
        <v>0</v>
      </c>
      <c r="G148" s="31">
        <f t="shared" si="50"/>
        <v>0</v>
      </c>
      <c r="H148" s="31">
        <f t="shared" si="50"/>
        <v>0</v>
      </c>
      <c r="I148" s="31">
        <f t="shared" si="50"/>
        <v>0</v>
      </c>
      <c r="J148" s="31">
        <f t="shared" si="50"/>
        <v>0</v>
      </c>
      <c r="K148" s="31">
        <f t="shared" si="50"/>
        <v>0</v>
      </c>
      <c r="L148" s="31">
        <f t="shared" si="50"/>
        <v>0</v>
      </c>
      <c r="M148" s="31">
        <f t="shared" si="50"/>
        <v>0</v>
      </c>
      <c r="N148" s="31">
        <f t="shared" si="50"/>
        <v>0</v>
      </c>
    </row>
    <row r="149" spans="1:14">
      <c r="B149" s="110"/>
      <c r="C149" s="15"/>
      <c r="D149" s="160"/>
      <c r="E149" s="17"/>
      <c r="F149" s="26"/>
      <c r="G149" s="26"/>
      <c r="H149" s="26"/>
      <c r="I149" s="26"/>
      <c r="J149" s="26"/>
      <c r="K149" s="26"/>
      <c r="L149" s="26"/>
      <c r="M149" s="26"/>
      <c r="N149" s="26"/>
    </row>
    <row r="150" spans="1:14" s="98" customFormat="1">
      <c r="A150" s="674" t="s">
        <v>438</v>
      </c>
      <c r="B150" s="674"/>
      <c r="C150" s="674"/>
      <c r="D150" s="674"/>
      <c r="E150" s="674"/>
      <c r="F150" s="674"/>
      <c r="G150" s="674"/>
      <c r="H150" s="674"/>
      <c r="I150" s="674"/>
      <c r="J150" s="674"/>
      <c r="K150" s="674"/>
      <c r="L150" s="674"/>
      <c r="M150" s="674"/>
      <c r="N150" s="674"/>
    </row>
    <row r="151" spans="1:14">
      <c r="A151" s="566"/>
      <c r="B151" s="570"/>
      <c r="C151" s="28"/>
      <c r="D151" s="160"/>
      <c r="E151" s="71"/>
      <c r="F151" s="70"/>
      <c r="G151" s="70"/>
      <c r="H151" s="70"/>
      <c r="I151" s="70"/>
      <c r="J151" s="70"/>
      <c r="K151" s="70"/>
      <c r="L151" s="70"/>
      <c r="M151" s="70"/>
      <c r="N151" s="70"/>
    </row>
    <row r="152" spans="1:14">
      <c r="A152" s="87">
        <f>A148+1</f>
        <v>127</v>
      </c>
      <c r="B152" s="569" t="s">
        <v>439</v>
      </c>
      <c r="C152" s="124" t="s">
        <v>440</v>
      </c>
      <c r="D152" s="553" t="s">
        <v>123</v>
      </c>
      <c r="E152" s="36"/>
      <c r="F152" s="36"/>
      <c r="G152" s="36"/>
      <c r="H152" s="36"/>
      <c r="I152" s="36"/>
      <c r="J152" s="36"/>
      <c r="K152" s="36"/>
      <c r="L152" s="36"/>
      <c r="M152" s="36"/>
      <c r="N152" s="36"/>
    </row>
    <row r="153" spans="1:14" s="54" customFormat="1">
      <c r="A153" s="87">
        <f>A152+1</f>
        <v>128</v>
      </c>
      <c r="B153" s="569" t="s">
        <v>441</v>
      </c>
      <c r="C153" s="124" t="s">
        <v>442</v>
      </c>
      <c r="D153" s="140" t="s">
        <v>124</v>
      </c>
      <c r="E153" s="36"/>
      <c r="F153" s="36"/>
      <c r="G153" s="36"/>
      <c r="H153" s="36"/>
      <c r="I153" s="36"/>
      <c r="J153" s="36"/>
      <c r="K153" s="36"/>
      <c r="L153" s="36"/>
      <c r="M153" s="36"/>
      <c r="N153" s="36"/>
    </row>
    <row r="154" spans="1:14" ht="29">
      <c r="A154" s="644">
        <f>A153+1</f>
        <v>129</v>
      </c>
      <c r="B154" s="645" t="s">
        <v>443</v>
      </c>
      <c r="C154" s="646" t="s">
        <v>444</v>
      </c>
      <c r="D154" s="634"/>
      <c r="E154" s="31"/>
      <c r="F154" s="31"/>
      <c r="G154" s="31"/>
      <c r="H154" s="31"/>
      <c r="I154" s="31"/>
      <c r="J154" s="31"/>
      <c r="K154" s="31"/>
      <c r="L154" s="31"/>
      <c r="M154" s="31"/>
      <c r="N154" s="31"/>
    </row>
    <row r="155" spans="1:14">
      <c r="A155" s="566">
        <f>A154+1</f>
        <v>130</v>
      </c>
      <c r="B155" s="88" t="s">
        <v>445</v>
      </c>
      <c r="C155" s="59" t="s">
        <v>446</v>
      </c>
      <c r="D155" s="562" t="s">
        <v>125</v>
      </c>
      <c r="E155" s="36"/>
      <c r="F155" s="36"/>
      <c r="G155" s="36"/>
      <c r="H155" s="36"/>
      <c r="I155" s="36"/>
      <c r="J155" s="36"/>
      <c r="K155" s="36"/>
      <c r="L155" s="36"/>
      <c r="M155" s="36"/>
      <c r="N155" s="36"/>
    </row>
    <row r="156" spans="1:14">
      <c r="A156" s="571">
        <f>A155+1</f>
        <v>131</v>
      </c>
      <c r="B156" s="587" t="s">
        <v>447</v>
      </c>
      <c r="C156" s="79" t="s">
        <v>448</v>
      </c>
      <c r="D156" s="557" t="s">
        <v>126</v>
      </c>
      <c r="E156" s="36"/>
      <c r="F156" s="135"/>
      <c r="G156" s="135"/>
      <c r="H156" s="135"/>
      <c r="I156" s="135"/>
      <c r="J156" s="135"/>
      <c r="K156" s="135"/>
      <c r="L156" s="135"/>
      <c r="M156" s="135"/>
      <c r="N156" s="135"/>
    </row>
    <row r="157" spans="1:14">
      <c r="A157" s="87">
        <f>A156+1</f>
        <v>132</v>
      </c>
      <c r="B157" s="581" t="s">
        <v>449</v>
      </c>
      <c r="C157" s="136" t="s">
        <v>450</v>
      </c>
      <c r="D157" s="550" t="str">
        <f>"Sum of items "&amp;A152&amp;" to "&amp;A155&amp;" = rcfd2948"</f>
        <v>Sum of items 127 to 130 = rcfd2948</v>
      </c>
      <c r="E157" s="71"/>
      <c r="F157" s="71"/>
      <c r="G157" s="71"/>
      <c r="H157" s="71"/>
      <c r="I157" s="71"/>
      <c r="J157" s="71"/>
      <c r="K157" s="71"/>
      <c r="L157" s="71"/>
      <c r="M157" s="71"/>
      <c r="N157" s="71"/>
    </row>
    <row r="158" spans="1:14" s="54" customFormat="1">
      <c r="A158" s="566"/>
      <c r="B158" s="566"/>
      <c r="C158" s="70"/>
      <c r="D158" s="160"/>
      <c r="E158" s="71"/>
      <c r="F158" s="70"/>
      <c r="G158" s="70"/>
      <c r="H158" s="70"/>
      <c r="I158" s="70"/>
      <c r="J158" s="70"/>
      <c r="K158" s="70"/>
      <c r="L158" s="70"/>
      <c r="M158" s="70"/>
      <c r="N158" s="70"/>
    </row>
    <row r="159" spans="1:14" s="12" customFormat="1">
      <c r="A159" s="674" t="s">
        <v>451</v>
      </c>
      <c r="B159" s="674"/>
      <c r="C159" s="674"/>
      <c r="D159" s="674"/>
      <c r="E159" s="674"/>
      <c r="F159" s="674"/>
      <c r="G159" s="674"/>
      <c r="H159" s="674"/>
      <c r="I159" s="674"/>
      <c r="J159" s="674"/>
      <c r="K159" s="674"/>
      <c r="L159" s="674"/>
      <c r="M159" s="674"/>
      <c r="N159" s="674"/>
    </row>
    <row r="160" spans="1:14">
      <c r="A160" s="566"/>
      <c r="B160" s="566"/>
      <c r="C160" s="70"/>
      <c r="D160" s="160"/>
      <c r="E160" s="71"/>
      <c r="F160" s="70"/>
      <c r="G160" s="70"/>
      <c r="H160" s="70"/>
      <c r="I160" s="70"/>
      <c r="J160" s="70"/>
      <c r="K160" s="70"/>
      <c r="L160" s="70"/>
      <c r="M160" s="70"/>
      <c r="N160" s="70"/>
    </row>
    <row r="161" spans="1:14">
      <c r="A161" s="566">
        <f>A157+1</f>
        <v>133</v>
      </c>
      <c r="B161" s="569" t="s">
        <v>452</v>
      </c>
      <c r="C161" s="124" t="s">
        <v>453</v>
      </c>
      <c r="D161" s="563" t="s">
        <v>127</v>
      </c>
      <c r="E161" s="36"/>
      <c r="F161" s="36"/>
      <c r="G161" s="36"/>
      <c r="H161" s="36"/>
      <c r="I161" s="36"/>
      <c r="J161" s="36"/>
      <c r="K161" s="36"/>
      <c r="L161" s="36"/>
      <c r="M161" s="36"/>
      <c r="N161" s="36"/>
    </row>
    <row r="162" spans="1:14" s="54" customFormat="1">
      <c r="A162" s="566">
        <f t="shared" ref="A162:A167" si="51">A161+1</f>
        <v>134</v>
      </c>
      <c r="B162" s="569" t="s">
        <v>454</v>
      </c>
      <c r="C162" s="124" t="s">
        <v>455</v>
      </c>
      <c r="D162" s="160" t="s">
        <v>128</v>
      </c>
      <c r="E162" s="36"/>
      <c r="F162" s="36"/>
      <c r="G162" s="36"/>
      <c r="H162" s="36"/>
      <c r="I162" s="36"/>
      <c r="J162" s="36"/>
      <c r="K162" s="36"/>
      <c r="L162" s="36"/>
      <c r="M162" s="36"/>
      <c r="N162" s="36"/>
    </row>
    <row r="163" spans="1:14">
      <c r="A163" s="566">
        <f t="shared" si="51"/>
        <v>135</v>
      </c>
      <c r="B163" s="569" t="s">
        <v>456</v>
      </c>
      <c r="C163" s="124" t="s">
        <v>457</v>
      </c>
      <c r="D163" s="563" t="s">
        <v>129</v>
      </c>
      <c r="E163" s="36"/>
      <c r="F163" s="36"/>
      <c r="G163" s="36"/>
      <c r="H163" s="36"/>
      <c r="I163" s="36"/>
      <c r="J163" s="36"/>
      <c r="K163" s="36"/>
      <c r="L163" s="36"/>
      <c r="M163" s="36"/>
      <c r="N163" s="36"/>
    </row>
    <row r="164" spans="1:14">
      <c r="A164" s="566">
        <f t="shared" si="51"/>
        <v>136</v>
      </c>
      <c r="B164" s="569" t="s">
        <v>458</v>
      </c>
      <c r="C164" s="124" t="s">
        <v>459</v>
      </c>
      <c r="D164" s="563" t="s">
        <v>130</v>
      </c>
      <c r="E164" s="36"/>
      <c r="F164" s="36"/>
      <c r="G164" s="36"/>
      <c r="H164" s="36"/>
      <c r="I164" s="36"/>
      <c r="J164" s="36"/>
      <c r="K164" s="36"/>
      <c r="L164" s="36"/>
      <c r="M164" s="36"/>
      <c r="N164" s="36"/>
    </row>
    <row r="165" spans="1:14">
      <c r="A165" s="566">
        <f t="shared" si="51"/>
        <v>137</v>
      </c>
      <c r="B165" s="569" t="s">
        <v>460</v>
      </c>
      <c r="C165" s="124" t="s">
        <v>461</v>
      </c>
      <c r="D165" s="160" t="s">
        <v>131</v>
      </c>
      <c r="E165" s="36"/>
      <c r="F165" s="36"/>
      <c r="G165" s="36"/>
      <c r="H165" s="36"/>
      <c r="I165" s="36"/>
      <c r="J165" s="36"/>
      <c r="K165" s="36"/>
      <c r="L165" s="36"/>
      <c r="M165" s="36"/>
      <c r="N165" s="36"/>
    </row>
    <row r="166" spans="1:14">
      <c r="A166" s="571">
        <f t="shared" si="51"/>
        <v>138</v>
      </c>
      <c r="B166" s="572" t="s">
        <v>462</v>
      </c>
      <c r="C166" s="80" t="s">
        <v>463</v>
      </c>
      <c r="D166" s="552" t="s">
        <v>132</v>
      </c>
      <c r="E166" s="36"/>
      <c r="F166" s="36"/>
      <c r="G166" s="36"/>
      <c r="H166" s="36"/>
      <c r="I166" s="36"/>
      <c r="J166" s="36"/>
      <c r="K166" s="36"/>
      <c r="L166" s="36"/>
      <c r="M166" s="36"/>
      <c r="N166" s="36"/>
    </row>
    <row r="167" spans="1:14" ht="29">
      <c r="A167" s="566">
        <f t="shared" si="51"/>
        <v>139</v>
      </c>
      <c r="B167" s="581" t="s">
        <v>203</v>
      </c>
      <c r="C167" s="136" t="s">
        <v>464</v>
      </c>
      <c r="D167" s="90" t="str">
        <f>"Sum of items "&amp;A161&amp;" to "&amp;A166&amp;" = rcfd3210"&amp;" (must equal item 17 of the RI-A section on the Capital Worksheet)"</f>
        <v>Sum of items 133 to 138 = rcfd3210 (must equal item 17 of the RI-A section on the Capital Worksheet)</v>
      </c>
      <c r="E167" s="31">
        <f t="shared" ref="E167:N167" si="52">SUM(E161:E166)</f>
        <v>0</v>
      </c>
      <c r="F167" s="31">
        <f t="shared" si="52"/>
        <v>0</v>
      </c>
      <c r="G167" s="31">
        <f t="shared" si="52"/>
        <v>0</v>
      </c>
      <c r="H167" s="31">
        <f t="shared" si="52"/>
        <v>0</v>
      </c>
      <c r="I167" s="31">
        <f t="shared" si="52"/>
        <v>0</v>
      </c>
      <c r="J167" s="31">
        <f t="shared" si="52"/>
        <v>0</v>
      </c>
      <c r="K167" s="31">
        <f t="shared" si="52"/>
        <v>0</v>
      </c>
      <c r="L167" s="31">
        <f t="shared" si="52"/>
        <v>0</v>
      </c>
      <c r="M167" s="31">
        <f t="shared" si="52"/>
        <v>0</v>
      </c>
      <c r="N167" s="31">
        <f t="shared" si="52"/>
        <v>0</v>
      </c>
    </row>
    <row r="168" spans="1:14">
      <c r="B168" s="581"/>
      <c r="C168" s="136"/>
      <c r="D168" s="564"/>
      <c r="E168" s="71"/>
      <c r="F168" s="70"/>
      <c r="G168" s="70"/>
      <c r="H168" s="70"/>
      <c r="I168" s="70"/>
      <c r="J168" s="70"/>
      <c r="K168" s="70"/>
      <c r="L168" s="70"/>
      <c r="M168" s="70"/>
      <c r="N168" s="70"/>
    </row>
    <row r="169" spans="1:14" s="54" customFormat="1">
      <c r="A169" s="571">
        <f>A167+1</f>
        <v>140</v>
      </c>
      <c r="B169" s="572" t="s">
        <v>465</v>
      </c>
      <c r="C169" s="80" t="s">
        <v>466</v>
      </c>
      <c r="D169" s="552" t="s">
        <v>197</v>
      </c>
      <c r="E169" s="36"/>
      <c r="F169" s="36"/>
      <c r="G169" s="36"/>
      <c r="H169" s="36"/>
      <c r="I169" s="36"/>
      <c r="J169" s="36"/>
      <c r="K169" s="36"/>
      <c r="L169" s="36"/>
      <c r="M169" s="36"/>
      <c r="N169" s="36"/>
    </row>
    <row r="170" spans="1:14">
      <c r="A170" s="87">
        <f>A169+1</f>
        <v>141</v>
      </c>
      <c r="B170" s="581" t="s">
        <v>467</v>
      </c>
      <c r="C170" s="136" t="s">
        <v>468</v>
      </c>
      <c r="D170" s="550" t="str">
        <f>"Sum of items "&amp;A167&amp;" and "&amp;A169&amp;" = rcfdg105"</f>
        <v>Sum of items 139 and 140 = rcfdg105</v>
      </c>
      <c r="E170" s="31">
        <f t="shared" ref="E170:N170" si="53">SUM(E167,E169)</f>
        <v>0</v>
      </c>
      <c r="F170" s="31">
        <f t="shared" si="53"/>
        <v>0</v>
      </c>
      <c r="G170" s="31">
        <f t="shared" si="53"/>
        <v>0</v>
      </c>
      <c r="H170" s="31">
        <f t="shared" si="53"/>
        <v>0</v>
      </c>
      <c r="I170" s="31">
        <f t="shared" si="53"/>
        <v>0</v>
      </c>
      <c r="J170" s="31">
        <f t="shared" si="53"/>
        <v>0</v>
      </c>
      <c r="K170" s="31">
        <f t="shared" si="53"/>
        <v>0</v>
      </c>
      <c r="L170" s="31">
        <f t="shared" si="53"/>
        <v>0</v>
      </c>
      <c r="M170" s="31">
        <f t="shared" si="53"/>
        <v>0</v>
      </c>
      <c r="N170" s="31">
        <f t="shared" si="53"/>
        <v>0</v>
      </c>
    </row>
    <row r="171" spans="1:14">
      <c r="B171" s="581"/>
      <c r="C171" s="136"/>
      <c r="D171" s="564"/>
      <c r="E171" s="71"/>
      <c r="F171" s="70"/>
      <c r="G171" s="70"/>
      <c r="H171" s="70"/>
      <c r="I171" s="70"/>
      <c r="J171" s="70"/>
      <c r="K171" s="70"/>
      <c r="L171" s="70"/>
      <c r="M171" s="70"/>
      <c r="N171" s="70"/>
    </row>
    <row r="172" spans="1:14" s="54" customFormat="1">
      <c r="A172" s="674" t="s">
        <v>429</v>
      </c>
      <c r="B172" s="674"/>
      <c r="C172" s="674"/>
      <c r="D172" s="674"/>
      <c r="E172" s="674"/>
      <c r="F172" s="674"/>
      <c r="G172" s="674"/>
      <c r="H172" s="674"/>
      <c r="I172" s="674"/>
      <c r="J172" s="674"/>
      <c r="K172" s="674"/>
      <c r="L172" s="674"/>
      <c r="M172" s="674"/>
      <c r="N172" s="674"/>
    </row>
    <row r="173" spans="1:14">
      <c r="B173" s="581"/>
      <c r="C173" s="136"/>
      <c r="D173" s="564"/>
      <c r="E173" s="71"/>
      <c r="F173" s="70"/>
      <c r="G173" s="70"/>
      <c r="H173" s="70"/>
      <c r="I173" s="70"/>
      <c r="J173" s="70"/>
      <c r="K173" s="70"/>
      <c r="L173" s="70"/>
      <c r="M173" s="70"/>
      <c r="N173" s="70"/>
    </row>
    <row r="174" spans="1:14" ht="29">
      <c r="A174" s="566">
        <f>A170+1</f>
        <v>142</v>
      </c>
      <c r="B174" s="569" t="s">
        <v>469</v>
      </c>
      <c r="C174" s="124" t="s">
        <v>470</v>
      </c>
      <c r="D174" s="562" t="s">
        <v>133</v>
      </c>
      <c r="E174" s="36"/>
      <c r="F174" s="36"/>
      <c r="G174" s="36"/>
      <c r="H174" s="36"/>
      <c r="I174" s="36"/>
      <c r="J174" s="36"/>
      <c r="K174" s="36"/>
      <c r="L174" s="36"/>
      <c r="M174" s="36"/>
      <c r="N174" s="36"/>
    </row>
    <row r="175" spans="1:14" s="54" customFormat="1">
      <c r="A175" s="566"/>
      <c r="B175" s="569"/>
      <c r="C175" s="124"/>
      <c r="D175" s="160"/>
      <c r="E175" s="71"/>
      <c r="F175" s="70"/>
      <c r="G175" s="70"/>
      <c r="H175" s="70"/>
      <c r="I175" s="70"/>
      <c r="J175" s="70"/>
      <c r="K175" s="70"/>
      <c r="L175" s="70"/>
      <c r="M175" s="70"/>
      <c r="N175" s="70"/>
    </row>
    <row r="176" spans="1:14">
      <c r="A176" s="571"/>
      <c r="B176" s="588"/>
      <c r="C176" s="137"/>
      <c r="D176" s="558"/>
      <c r="E176" s="130"/>
      <c r="F176" s="54"/>
      <c r="G176" s="54"/>
      <c r="H176" s="54"/>
      <c r="I176" s="54"/>
      <c r="J176" s="54"/>
      <c r="K176" s="54"/>
      <c r="L176" s="54"/>
      <c r="M176" s="54"/>
      <c r="N176" s="54"/>
    </row>
    <row r="177" spans="1:16">
      <c r="B177" s="581"/>
      <c r="C177" s="136"/>
      <c r="D177" s="550"/>
    </row>
    <row r="178" spans="1:16">
      <c r="B178" s="138" t="s">
        <v>471</v>
      </c>
      <c r="C178" s="139"/>
      <c r="E178" s="141"/>
      <c r="F178" s="74"/>
      <c r="G178" s="74"/>
      <c r="H178" s="74"/>
      <c r="I178" s="74"/>
      <c r="J178" s="74"/>
      <c r="K178" s="74"/>
      <c r="L178" s="74"/>
      <c r="M178" s="74"/>
      <c r="N178" s="74"/>
    </row>
    <row r="179" spans="1:16" s="54" customFormat="1">
      <c r="A179" s="87"/>
      <c r="B179" s="542" t="s">
        <v>224</v>
      </c>
      <c r="C179" s="84"/>
      <c r="D179" s="565"/>
      <c r="E179" s="143" t="b">
        <f>E167='Capital Worksheet'!E25</f>
        <v>1</v>
      </c>
      <c r="F179" s="143" t="b">
        <f>F167='Capital Worksheet'!F25</f>
        <v>1</v>
      </c>
      <c r="G179" s="143" t="b">
        <f>G167='Capital Worksheet'!G25</f>
        <v>1</v>
      </c>
      <c r="H179" s="143" t="b">
        <f>H167='Capital Worksheet'!H25</f>
        <v>1</v>
      </c>
      <c r="I179" s="143" t="b">
        <f>I167='Capital Worksheet'!I25</f>
        <v>1</v>
      </c>
      <c r="J179" s="143" t="b">
        <f>J167='Capital Worksheet'!J25</f>
        <v>1</v>
      </c>
      <c r="K179" s="143" t="b">
        <f>K167='Capital Worksheet'!K25</f>
        <v>1</v>
      </c>
      <c r="L179" s="143" t="b">
        <f>L167='Capital Worksheet'!L25</f>
        <v>1</v>
      </c>
      <c r="M179" s="143" t="b">
        <f>M167='Capital Worksheet'!M25</f>
        <v>1</v>
      </c>
      <c r="N179" s="143" t="b">
        <f>N167='Capital Worksheet'!N25</f>
        <v>1</v>
      </c>
    </row>
    <row r="180" spans="1:16">
      <c r="B180" s="542" t="s">
        <v>472</v>
      </c>
      <c r="C180" s="84"/>
      <c r="D180" s="565"/>
      <c r="E180" s="143" t="b">
        <f t="shared" ref="E180:N180" si="54">E148=E157+E170</f>
        <v>1</v>
      </c>
      <c r="F180" s="144" t="b">
        <f t="shared" si="54"/>
        <v>1</v>
      </c>
      <c r="G180" s="144" t="b">
        <f t="shared" si="54"/>
        <v>1</v>
      </c>
      <c r="H180" s="144" t="b">
        <f t="shared" si="54"/>
        <v>1</v>
      </c>
      <c r="I180" s="144" t="b">
        <f t="shared" si="54"/>
        <v>1</v>
      </c>
      <c r="J180" s="144" t="b">
        <f t="shared" si="54"/>
        <v>1</v>
      </c>
      <c r="K180" s="144" t="b">
        <f t="shared" si="54"/>
        <v>1</v>
      </c>
      <c r="L180" s="144" t="b">
        <f t="shared" si="54"/>
        <v>1</v>
      </c>
      <c r="M180" s="144" t="b">
        <f t="shared" si="54"/>
        <v>1</v>
      </c>
      <c r="N180" s="144" t="b">
        <f t="shared" si="54"/>
        <v>1</v>
      </c>
    </row>
    <row r="181" spans="1:16" s="142" customFormat="1">
      <c r="A181" s="87"/>
      <c r="B181" s="109"/>
      <c r="C181" s="115"/>
      <c r="D181" s="140"/>
      <c r="E181" s="114"/>
      <c r="F181" s="27"/>
      <c r="G181" s="27"/>
      <c r="H181" s="27"/>
      <c r="I181" s="27"/>
      <c r="J181" s="27"/>
      <c r="K181" s="27"/>
      <c r="L181" s="27"/>
      <c r="M181" s="27"/>
      <c r="N181" s="27"/>
    </row>
    <row r="182" spans="1:16" s="109" customFormat="1">
      <c r="A182" s="87"/>
      <c r="B182" s="589"/>
      <c r="C182" s="146"/>
      <c r="D182" s="552"/>
      <c r="E182" s="130"/>
      <c r="F182" s="54"/>
      <c r="G182" s="54"/>
      <c r="H182" s="54"/>
      <c r="I182" s="54"/>
      <c r="J182" s="54"/>
      <c r="K182" s="54"/>
      <c r="L182" s="54"/>
      <c r="M182" s="54"/>
      <c r="N182" s="54"/>
    </row>
    <row r="183" spans="1:16" s="109" customFormat="1">
      <c r="A183" s="87"/>
      <c r="C183" s="115"/>
      <c r="D183" s="140"/>
      <c r="E183" s="114"/>
      <c r="F183" s="27"/>
      <c r="G183" s="27"/>
      <c r="H183" s="27"/>
      <c r="I183" s="27"/>
      <c r="J183" s="27"/>
      <c r="K183" s="27"/>
      <c r="L183" s="27"/>
      <c r="M183" s="27"/>
      <c r="N183" s="27"/>
    </row>
    <row r="184" spans="1:16">
      <c r="B184" s="588" t="s">
        <v>473</v>
      </c>
    </row>
    <row r="185" spans="1:16" ht="72.5">
      <c r="A185" s="590">
        <v>-1</v>
      </c>
      <c r="B185" s="591" t="s">
        <v>199</v>
      </c>
      <c r="O185" s="54"/>
      <c r="P185" s="54"/>
    </row>
    <row r="187" spans="1:16">
      <c r="B187" s="588"/>
    </row>
    <row r="188" spans="1:16">
      <c r="A188" s="590"/>
    </row>
  </sheetData>
  <protectedRanges>
    <protectedRange sqref="F9:N10 F122:N122 F127:N127 F32:N33 F35:N37 F52:N55 F57:N58 F39:N39 F22:N23 F25:N27 E102:N103 E87:N87 E70:N71 E73:N75 E80:N81 E83:N85 E97:N100 F29:N30 E67:E68 E64:E65 E77:E78 E88:E90 E92:E93" name="Range2"/>
    <protectedRange sqref="E9:E10 E12 E108:N111 E121:E122 E16:E17 E19:E20 E22:E23 E25:E27 E32:E33 E35:E37 E39:E42 E47:E50 E52:E55 E57:E58 E60:E61 E105:E106 E125:E128 E44:E45 E29:E30 E113:N120 E123:N123" name="Range1"/>
    <protectedRange sqref="F174:N174 F130:N133 F152:N156 F161:N166 F169:N169 E139:N145 E137:N137" name="Range2_1"/>
    <protectedRange sqref="E152:E156 E161:E166 E169 E174 E129:E133 E135:E136" name="Range1_1"/>
  </protectedRanges>
  <mergeCells count="7">
    <mergeCell ref="A172:N172"/>
    <mergeCell ref="F3:N3"/>
    <mergeCell ref="A6:N6"/>
    <mergeCell ref="A1:N1"/>
    <mergeCell ref="A2:N2"/>
    <mergeCell ref="A150:N150"/>
    <mergeCell ref="A159:N159"/>
  </mergeCells>
  <phoneticPr fontId="0" type="noConversion"/>
  <conditionalFormatting sqref="E182:N183">
    <cfRule type="cellIs" dxfId="6" priority="2" operator="equal">
      <formula>FALSE</formula>
    </cfRule>
  </conditionalFormatting>
  <conditionalFormatting sqref="E179:N180">
    <cfRule type="cellIs" dxfId="5" priority="1" operator="equal">
      <formula>FALSE</formula>
    </cfRule>
  </conditionalFormatting>
  <pageMargins left="0.7" right="0.7" top="0.75" bottom="0.75" header="0.3" footer="0.3"/>
  <pageSetup scale="46" fitToHeight="3" orientation="landscape" r:id="rId1"/>
  <headerFooter>
    <oddFooter>&amp;R&amp;A
&amp;P</oddFooter>
  </headerFooter>
  <rowBreaks count="1" manualBreakCount="1">
    <brk id="10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50"/>
  <sheetViews>
    <sheetView zoomScaleNormal="100" workbookViewId="0">
      <selection activeCell="B5" sqref="B5"/>
    </sheetView>
  </sheetViews>
  <sheetFormatPr defaultColWidth="9.1796875" defaultRowHeight="14.5"/>
  <cols>
    <col min="1" max="1" width="8.26953125" style="155" customWidth="1"/>
    <col min="2" max="2" width="101.7265625" style="142" customWidth="1"/>
    <col min="3" max="3" width="33" style="142" hidden="1" customWidth="1"/>
    <col min="4" max="4" width="37.453125" style="140" customWidth="1"/>
    <col min="5" max="5" width="12.54296875" style="114" customWidth="1"/>
    <col min="6" max="6" width="14.54296875" style="27" customWidth="1"/>
    <col min="7" max="7" width="12.7265625" style="27" customWidth="1"/>
    <col min="8" max="9" width="11.26953125" style="27" customWidth="1"/>
    <col min="10" max="10" width="12" style="27" customWidth="1"/>
    <col min="11" max="11" width="12.26953125" style="27" customWidth="1"/>
    <col min="12" max="12" width="11.54296875" style="27" customWidth="1"/>
    <col min="13" max="13" width="13.81640625" style="27" customWidth="1"/>
    <col min="14" max="14" width="11.54296875" style="27" customWidth="1"/>
    <col min="15" max="15" width="2.54296875" style="27" customWidth="1"/>
    <col min="16" max="18" width="14" style="27" customWidth="1"/>
    <col min="19" max="16384" width="9.1796875" style="27"/>
  </cols>
  <sheetData>
    <row r="1" spans="1:18" s="116" customFormat="1" ht="15.5">
      <c r="A1" s="670" t="str">
        <f>'Summary Submission Cover Sheet'!$D$17&amp;" Capital Worksheet: "&amp;'Summary Submission Cover Sheet'!$D$14&amp;" in "&amp;'Summary Submission Cover Sheet'!B25</f>
        <v>Bank Capital Worksheet: XYZ in Baseline</v>
      </c>
      <c r="B1" s="670"/>
      <c r="C1" s="670"/>
      <c r="D1" s="670"/>
      <c r="E1" s="670"/>
      <c r="F1" s="670"/>
      <c r="G1" s="670"/>
      <c r="H1" s="670"/>
      <c r="I1" s="670"/>
      <c r="J1" s="670"/>
      <c r="K1" s="670"/>
      <c r="L1" s="670"/>
      <c r="M1" s="670"/>
      <c r="N1" s="670"/>
      <c r="O1" s="670"/>
      <c r="P1" s="670"/>
      <c r="Q1" s="670"/>
      <c r="R1" s="670"/>
    </row>
    <row r="2" spans="1:18" s="54" customFormat="1">
      <c r="A2" s="671" t="str">
        <f>IF('Summary Submission Cover Sheet'!D21="","",'Summary Submission Cover Sheet'!D21)</f>
        <v/>
      </c>
      <c r="B2" s="671"/>
      <c r="C2" s="671"/>
      <c r="D2" s="671"/>
      <c r="E2" s="671"/>
      <c r="F2" s="671"/>
      <c r="G2" s="671"/>
      <c r="H2" s="671"/>
      <c r="I2" s="671"/>
      <c r="J2" s="671"/>
      <c r="K2" s="671"/>
      <c r="L2" s="671"/>
      <c r="M2" s="671"/>
      <c r="N2" s="671"/>
      <c r="O2" s="671"/>
      <c r="P2" s="671"/>
      <c r="Q2" s="671"/>
      <c r="R2" s="671"/>
    </row>
    <row r="3" spans="1:18" ht="29">
      <c r="E3" s="17" t="s">
        <v>259</v>
      </c>
      <c r="F3" s="672" t="s">
        <v>260</v>
      </c>
      <c r="G3" s="672"/>
      <c r="H3" s="672"/>
      <c r="I3" s="672"/>
      <c r="J3" s="672"/>
      <c r="K3" s="672"/>
      <c r="L3" s="672"/>
      <c r="M3" s="672"/>
      <c r="N3" s="672"/>
      <c r="O3" s="18"/>
      <c r="P3" s="673" t="s">
        <v>261</v>
      </c>
      <c r="Q3" s="673"/>
      <c r="R3" s="673"/>
    </row>
    <row r="4" spans="1:18" s="117" customFormat="1" ht="15" thickBot="1">
      <c r="A4" s="592" t="s">
        <v>262</v>
      </c>
      <c r="B4" s="593"/>
      <c r="C4" s="593"/>
      <c r="D4" s="549" t="s">
        <v>263</v>
      </c>
      <c r="E4" s="23" t="s">
        <v>264</v>
      </c>
      <c r="F4" s="24" t="s">
        <v>265</v>
      </c>
      <c r="G4" s="24" t="s">
        <v>266</v>
      </c>
      <c r="H4" s="24" t="s">
        <v>267</v>
      </c>
      <c r="I4" s="24" t="s">
        <v>268</v>
      </c>
      <c r="J4" s="24" t="s">
        <v>269</v>
      </c>
      <c r="K4" s="24" t="s">
        <v>270</v>
      </c>
      <c r="L4" s="24" t="s">
        <v>271</v>
      </c>
      <c r="M4" s="24" t="s">
        <v>272</v>
      </c>
      <c r="N4" s="24" t="s">
        <v>273</v>
      </c>
      <c r="O4" s="24"/>
      <c r="P4" s="24">
        <v>2013</v>
      </c>
      <c r="Q4" s="24">
        <v>2014</v>
      </c>
      <c r="R4" s="24" t="s">
        <v>274</v>
      </c>
    </row>
    <row r="5" spans="1:18" ht="15" thickTop="1">
      <c r="E5" s="17"/>
      <c r="F5" s="26"/>
      <c r="G5" s="26"/>
      <c r="H5" s="26"/>
      <c r="I5" s="26"/>
      <c r="J5" s="26"/>
      <c r="K5" s="26"/>
      <c r="L5" s="26"/>
      <c r="M5" s="26"/>
      <c r="N5" s="26"/>
    </row>
    <row r="6" spans="1:18">
      <c r="B6" s="159" t="s">
        <v>201</v>
      </c>
      <c r="C6" s="159"/>
      <c r="D6" s="594"/>
    </row>
    <row r="7" spans="1:18">
      <c r="A7" s="595">
        <v>1</v>
      </c>
      <c r="B7" s="139" t="s">
        <v>200</v>
      </c>
      <c r="C7" s="139" t="s">
        <v>474</v>
      </c>
      <c r="D7" s="596" t="s">
        <v>134</v>
      </c>
      <c r="E7" s="36"/>
      <c r="F7" s="31">
        <f>E25</f>
        <v>0</v>
      </c>
      <c r="G7" s="31">
        <f t="shared" ref="G7:N7" si="0">F25</f>
        <v>0</v>
      </c>
      <c r="H7" s="31">
        <f t="shared" si="0"/>
        <v>0</v>
      </c>
      <c r="I7" s="31">
        <f t="shared" si="0"/>
        <v>0</v>
      </c>
      <c r="J7" s="31">
        <f t="shared" si="0"/>
        <v>0</v>
      </c>
      <c r="K7" s="31">
        <f t="shared" si="0"/>
        <v>0</v>
      </c>
      <c r="L7" s="31">
        <f t="shared" si="0"/>
        <v>0</v>
      </c>
      <c r="M7" s="31">
        <f t="shared" si="0"/>
        <v>0</v>
      </c>
      <c r="N7" s="31">
        <f t="shared" si="0"/>
        <v>0</v>
      </c>
      <c r="O7" s="11"/>
      <c r="P7" s="31">
        <f>G7</f>
        <v>0</v>
      </c>
      <c r="Q7" s="31">
        <f>K7</f>
        <v>0</v>
      </c>
      <c r="R7" s="31">
        <f>F7</f>
        <v>0</v>
      </c>
    </row>
    <row r="8" spans="1:18">
      <c r="A8" s="595">
        <f>A7+1</f>
        <v>2</v>
      </c>
      <c r="B8" s="139" t="s">
        <v>475</v>
      </c>
      <c r="C8" s="139" t="s">
        <v>476</v>
      </c>
      <c r="D8" s="596" t="s">
        <v>135</v>
      </c>
      <c r="E8" s="36"/>
      <c r="F8" s="36"/>
      <c r="G8" s="36"/>
      <c r="H8" s="36"/>
      <c r="I8" s="36"/>
      <c r="J8" s="36"/>
      <c r="K8" s="36"/>
      <c r="L8" s="36"/>
      <c r="M8" s="36"/>
      <c r="N8" s="36"/>
      <c r="O8" s="11"/>
      <c r="P8" s="31">
        <f>SUM(G8:J8)</f>
        <v>0</v>
      </c>
      <c r="Q8" s="31">
        <f>SUM(K8:N8)</f>
        <v>0</v>
      </c>
      <c r="R8" s="31">
        <f>SUM(F8,G8:J8,K8:N8)</f>
        <v>0</v>
      </c>
    </row>
    <row r="9" spans="1:18">
      <c r="A9" s="595">
        <f t="shared" ref="A9:A25" si="1">A8+1</f>
        <v>3</v>
      </c>
      <c r="B9" s="139" t="s">
        <v>477</v>
      </c>
      <c r="C9" s="139" t="s">
        <v>478</v>
      </c>
      <c r="D9" s="596" t="s">
        <v>136</v>
      </c>
      <c r="E9" s="36"/>
      <c r="F9" s="31">
        <f t="shared" ref="F9:N9" si="2">SUM(F7:F8)</f>
        <v>0</v>
      </c>
      <c r="G9" s="31">
        <f t="shared" si="2"/>
        <v>0</v>
      </c>
      <c r="H9" s="31">
        <f t="shared" si="2"/>
        <v>0</v>
      </c>
      <c r="I9" s="31">
        <f t="shared" si="2"/>
        <v>0</v>
      </c>
      <c r="J9" s="31">
        <f t="shared" si="2"/>
        <v>0</v>
      </c>
      <c r="K9" s="31">
        <f t="shared" si="2"/>
        <v>0</v>
      </c>
      <c r="L9" s="31">
        <f t="shared" si="2"/>
        <v>0</v>
      </c>
      <c r="M9" s="31">
        <f t="shared" si="2"/>
        <v>0</v>
      </c>
      <c r="N9" s="31">
        <f t="shared" si="2"/>
        <v>0</v>
      </c>
      <c r="O9" s="11"/>
      <c r="P9" s="31">
        <f>G9</f>
        <v>0</v>
      </c>
      <c r="Q9" s="31">
        <f>K9</f>
        <v>0</v>
      </c>
      <c r="R9" s="31">
        <f>F9</f>
        <v>0</v>
      </c>
    </row>
    <row r="10" spans="1:18" ht="29">
      <c r="A10" s="595">
        <f t="shared" si="1"/>
        <v>4</v>
      </c>
      <c r="B10" s="597" t="s">
        <v>202</v>
      </c>
      <c r="C10" s="597" t="s">
        <v>479</v>
      </c>
      <c r="D10" s="598" t="str">
        <f>"Must match item "&amp;'Income Statement Worksheet'!A157&amp;" on the Income Statement Worksheet = riad4340"</f>
        <v>Must match item 135 on the Income Statement Worksheet = riad4340</v>
      </c>
      <c r="E10" s="36"/>
      <c r="F10" s="36"/>
      <c r="G10" s="36"/>
      <c r="H10" s="36"/>
      <c r="I10" s="36"/>
      <c r="J10" s="36"/>
      <c r="K10" s="36"/>
      <c r="L10" s="36"/>
      <c r="M10" s="36"/>
      <c r="N10" s="36"/>
      <c r="O10" s="11"/>
      <c r="P10" s="31">
        <f>SUM(G10:J10)</f>
        <v>0</v>
      </c>
      <c r="Q10" s="31">
        <f>SUM(K10:N10)</f>
        <v>0</v>
      </c>
      <c r="R10" s="31">
        <f>SUM(F10,G10:J10,K10:N10)</f>
        <v>0</v>
      </c>
    </row>
    <row r="11" spans="1:18">
      <c r="A11" s="621"/>
      <c r="B11" s="622" t="s">
        <v>480</v>
      </c>
      <c r="C11" s="622"/>
      <c r="D11" s="623"/>
      <c r="E11" s="624"/>
      <c r="F11" s="624"/>
      <c r="G11" s="624"/>
      <c r="H11" s="624"/>
      <c r="I11" s="624"/>
      <c r="J11" s="624"/>
      <c r="K11" s="624"/>
      <c r="L11" s="624"/>
      <c r="M11" s="624"/>
      <c r="N11" s="624"/>
      <c r="O11" s="628"/>
      <c r="P11" s="626"/>
      <c r="Q11" s="626"/>
      <c r="R11" s="626"/>
    </row>
    <row r="12" spans="1:18">
      <c r="A12" s="621">
        <f>A10+1</f>
        <v>5</v>
      </c>
      <c r="B12" s="625" t="s">
        <v>481</v>
      </c>
      <c r="C12" s="625" t="s">
        <v>482</v>
      </c>
      <c r="D12" s="623"/>
      <c r="E12" s="31"/>
      <c r="F12" s="31"/>
      <c r="G12" s="31"/>
      <c r="H12" s="31"/>
      <c r="I12" s="31"/>
      <c r="J12" s="31"/>
      <c r="K12" s="31"/>
      <c r="L12" s="31"/>
      <c r="M12" s="31"/>
      <c r="N12" s="31"/>
      <c r="O12" s="628"/>
      <c r="P12" s="31">
        <f>SUM(G12:J12)</f>
        <v>0</v>
      </c>
      <c r="Q12" s="31">
        <f>SUM(K12:N12)</f>
        <v>0</v>
      </c>
      <c r="R12" s="31">
        <f>SUM(F12,G12:J12,K12:N12)</f>
        <v>0</v>
      </c>
    </row>
    <row r="13" spans="1:18">
      <c r="A13" s="621">
        <f t="shared" si="1"/>
        <v>6</v>
      </c>
      <c r="B13" s="625" t="s">
        <v>483</v>
      </c>
      <c r="C13" s="625" t="s">
        <v>484</v>
      </c>
      <c r="D13" s="623"/>
      <c r="E13" s="31"/>
      <c r="F13" s="31"/>
      <c r="G13" s="31"/>
      <c r="H13" s="31"/>
      <c r="I13" s="31"/>
      <c r="J13" s="31"/>
      <c r="K13" s="31"/>
      <c r="L13" s="31"/>
      <c r="M13" s="31"/>
      <c r="N13" s="31"/>
      <c r="O13" s="628"/>
      <c r="P13" s="31">
        <f>SUM(G13:J13)</f>
        <v>0</v>
      </c>
      <c r="Q13" s="31">
        <f>SUM(K13:N13)</f>
        <v>0</v>
      </c>
      <c r="R13" s="31">
        <f>SUM(F13,G13:J13,K13:N13)</f>
        <v>0</v>
      </c>
    </row>
    <row r="14" spans="1:18">
      <c r="A14" s="621"/>
      <c r="B14" s="622" t="s">
        <v>485</v>
      </c>
      <c r="C14" s="622"/>
      <c r="D14" s="623"/>
      <c r="E14" s="626"/>
      <c r="F14" s="626"/>
      <c r="G14" s="626"/>
      <c r="H14" s="626"/>
      <c r="I14" s="626"/>
      <c r="J14" s="626"/>
      <c r="K14" s="626"/>
      <c r="L14" s="626"/>
      <c r="M14" s="626"/>
      <c r="N14" s="626"/>
      <c r="O14" s="628"/>
      <c r="P14" s="626"/>
      <c r="Q14" s="626"/>
      <c r="R14" s="626"/>
    </row>
    <row r="15" spans="1:18">
      <c r="A15" s="621">
        <f>A13+1</f>
        <v>7</v>
      </c>
      <c r="B15" s="625" t="s">
        <v>486</v>
      </c>
      <c r="C15" s="625" t="s">
        <v>487</v>
      </c>
      <c r="D15" s="627"/>
      <c r="E15" s="31"/>
      <c r="F15" s="31"/>
      <c r="G15" s="31"/>
      <c r="H15" s="31"/>
      <c r="I15" s="31"/>
      <c r="J15" s="31"/>
      <c r="K15" s="31"/>
      <c r="L15" s="31"/>
      <c r="M15" s="31"/>
      <c r="N15" s="31"/>
      <c r="O15" s="628"/>
      <c r="P15" s="31">
        <f t="shared" ref="P15:P24" si="3">SUM(G15:J15)</f>
        <v>0</v>
      </c>
      <c r="Q15" s="31">
        <f t="shared" ref="Q15:Q24" si="4">SUM(K15:N15)</f>
        <v>0</v>
      </c>
      <c r="R15" s="31">
        <f t="shared" ref="R15:R24" si="5">SUM(F15,G15:J15,K15:N15)</f>
        <v>0</v>
      </c>
    </row>
    <row r="16" spans="1:18">
      <c r="A16" s="621">
        <f t="shared" si="1"/>
        <v>8</v>
      </c>
      <c r="B16" s="625" t="s">
        <v>488</v>
      </c>
      <c r="C16" s="625" t="s">
        <v>489</v>
      </c>
      <c r="D16" s="627"/>
      <c r="E16" s="31"/>
      <c r="F16" s="31"/>
      <c r="G16" s="31"/>
      <c r="H16" s="31"/>
      <c r="I16" s="31"/>
      <c r="J16" s="31"/>
      <c r="K16" s="31"/>
      <c r="L16" s="31"/>
      <c r="M16" s="31"/>
      <c r="N16" s="31"/>
      <c r="O16" s="628"/>
      <c r="P16" s="31">
        <f t="shared" si="3"/>
        <v>0</v>
      </c>
      <c r="Q16" s="31">
        <f t="shared" si="4"/>
        <v>0</v>
      </c>
      <c r="R16" s="31">
        <f t="shared" si="5"/>
        <v>0</v>
      </c>
    </row>
    <row r="17" spans="1:255">
      <c r="A17" s="621">
        <f t="shared" si="1"/>
        <v>9</v>
      </c>
      <c r="B17" s="622" t="s">
        <v>490</v>
      </c>
      <c r="C17" s="622" t="s">
        <v>491</v>
      </c>
      <c r="D17" s="623"/>
      <c r="E17" s="31"/>
      <c r="F17" s="31"/>
      <c r="G17" s="31"/>
      <c r="H17" s="31"/>
      <c r="I17" s="31"/>
      <c r="J17" s="31"/>
      <c r="K17" s="31"/>
      <c r="L17" s="31"/>
      <c r="M17" s="31"/>
      <c r="N17" s="31"/>
      <c r="O17" s="628"/>
      <c r="P17" s="31">
        <f t="shared" si="3"/>
        <v>0</v>
      </c>
      <c r="Q17" s="31">
        <f t="shared" si="4"/>
        <v>0</v>
      </c>
      <c r="R17" s="31">
        <f t="shared" si="5"/>
        <v>0</v>
      </c>
    </row>
    <row r="18" spans="1:255">
      <c r="A18" s="621">
        <f t="shared" si="1"/>
        <v>10</v>
      </c>
      <c r="B18" s="622" t="s">
        <v>492</v>
      </c>
      <c r="C18" s="622" t="s">
        <v>493</v>
      </c>
      <c r="D18" s="623"/>
      <c r="E18" s="31"/>
      <c r="F18" s="31"/>
      <c r="G18" s="31"/>
      <c r="H18" s="31"/>
      <c r="I18" s="31"/>
      <c r="J18" s="31"/>
      <c r="K18" s="31"/>
      <c r="L18" s="31"/>
      <c r="M18" s="31"/>
      <c r="N18" s="31"/>
      <c r="O18" s="628"/>
      <c r="P18" s="31">
        <f t="shared" si="3"/>
        <v>0</v>
      </c>
      <c r="Q18" s="31">
        <f t="shared" si="4"/>
        <v>0</v>
      </c>
      <c r="R18" s="31">
        <f t="shared" si="5"/>
        <v>0</v>
      </c>
    </row>
    <row r="19" spans="1:255">
      <c r="A19" s="595">
        <f t="shared" si="1"/>
        <v>11</v>
      </c>
      <c r="B19" s="139" t="s">
        <v>494</v>
      </c>
      <c r="C19" s="139" t="s">
        <v>495</v>
      </c>
      <c r="D19" s="596" t="s">
        <v>137</v>
      </c>
      <c r="E19" s="36"/>
      <c r="F19" s="36"/>
      <c r="G19" s="36"/>
      <c r="H19" s="36"/>
      <c r="I19" s="36"/>
      <c r="J19" s="36"/>
      <c r="K19" s="36"/>
      <c r="L19" s="36"/>
      <c r="M19" s="36"/>
      <c r="N19" s="36"/>
      <c r="O19" s="11"/>
      <c r="P19" s="31">
        <f t="shared" si="3"/>
        <v>0</v>
      </c>
      <c r="Q19" s="31">
        <f t="shared" si="4"/>
        <v>0</v>
      </c>
      <c r="R19" s="31">
        <f t="shared" si="5"/>
        <v>0</v>
      </c>
    </row>
    <row r="20" spans="1:255">
      <c r="A20" s="595">
        <f t="shared" si="1"/>
        <v>12</v>
      </c>
      <c r="B20" s="139" t="s">
        <v>496</v>
      </c>
      <c r="C20" s="139" t="s">
        <v>497</v>
      </c>
      <c r="D20" s="596" t="s">
        <v>138</v>
      </c>
      <c r="E20" s="36"/>
      <c r="F20" s="36"/>
      <c r="G20" s="36"/>
      <c r="H20" s="36"/>
      <c r="I20" s="36"/>
      <c r="J20" s="36"/>
      <c r="K20" s="36"/>
      <c r="L20" s="36"/>
      <c r="M20" s="36"/>
      <c r="N20" s="36"/>
      <c r="O20" s="11"/>
      <c r="P20" s="31">
        <f t="shared" si="3"/>
        <v>0</v>
      </c>
      <c r="Q20" s="31">
        <f t="shared" si="4"/>
        <v>0</v>
      </c>
      <c r="R20" s="31">
        <f t="shared" si="5"/>
        <v>0</v>
      </c>
    </row>
    <row r="21" spans="1:255">
      <c r="A21" s="595">
        <f t="shared" si="1"/>
        <v>13</v>
      </c>
      <c r="B21" s="139" t="s">
        <v>498</v>
      </c>
      <c r="C21" s="139" t="s">
        <v>499</v>
      </c>
      <c r="D21" s="596" t="s">
        <v>139</v>
      </c>
      <c r="E21" s="36"/>
      <c r="F21" s="36"/>
      <c r="G21" s="36"/>
      <c r="H21" s="36"/>
      <c r="I21" s="36"/>
      <c r="J21" s="36"/>
      <c r="K21" s="36"/>
      <c r="L21" s="36"/>
      <c r="M21" s="36"/>
      <c r="N21" s="36"/>
      <c r="O21" s="11"/>
      <c r="P21" s="31">
        <f t="shared" si="3"/>
        <v>0</v>
      </c>
      <c r="Q21" s="31">
        <f t="shared" si="4"/>
        <v>0</v>
      </c>
      <c r="R21" s="31">
        <f t="shared" si="5"/>
        <v>0</v>
      </c>
    </row>
    <row r="22" spans="1:255">
      <c r="A22" s="595">
        <f t="shared" si="1"/>
        <v>14</v>
      </c>
      <c r="B22" s="139" t="s">
        <v>500</v>
      </c>
      <c r="C22" s="139" t="s">
        <v>501</v>
      </c>
      <c r="D22" s="596" t="s">
        <v>140</v>
      </c>
      <c r="E22" s="36"/>
      <c r="F22" s="36"/>
      <c r="G22" s="36"/>
      <c r="H22" s="36"/>
      <c r="I22" s="36"/>
      <c r="J22" s="36"/>
      <c r="K22" s="36"/>
      <c r="L22" s="36"/>
      <c r="M22" s="36"/>
      <c r="N22" s="36"/>
      <c r="O22" s="11"/>
      <c r="P22" s="31">
        <f t="shared" si="3"/>
        <v>0</v>
      </c>
      <c r="Q22" s="31">
        <f t="shared" si="4"/>
        <v>0</v>
      </c>
      <c r="R22" s="31">
        <f t="shared" si="5"/>
        <v>0</v>
      </c>
    </row>
    <row r="23" spans="1:255">
      <c r="A23" s="621">
        <f t="shared" si="1"/>
        <v>15</v>
      </c>
      <c r="B23" s="629" t="s">
        <v>226</v>
      </c>
      <c r="C23" s="629" t="s">
        <v>502</v>
      </c>
      <c r="D23" s="623"/>
      <c r="E23" s="31"/>
      <c r="F23" s="31"/>
      <c r="G23" s="31"/>
      <c r="H23" s="31"/>
      <c r="I23" s="31"/>
      <c r="J23" s="31"/>
      <c r="K23" s="31"/>
      <c r="L23" s="31"/>
      <c r="M23" s="31"/>
      <c r="N23" s="31"/>
      <c r="O23" s="628"/>
      <c r="P23" s="31">
        <f t="shared" si="3"/>
        <v>0</v>
      </c>
      <c r="Q23" s="31">
        <f t="shared" si="4"/>
        <v>0</v>
      </c>
      <c r="R23" s="31">
        <f t="shared" si="5"/>
        <v>0</v>
      </c>
    </row>
    <row r="24" spans="1:255" s="54" customFormat="1">
      <c r="A24" s="630">
        <f t="shared" si="1"/>
        <v>16</v>
      </c>
      <c r="B24" s="631" t="s">
        <v>503</v>
      </c>
      <c r="C24" s="631" t="s">
        <v>504</v>
      </c>
      <c r="D24" s="632"/>
      <c r="E24" s="65"/>
      <c r="F24" s="31"/>
      <c r="G24" s="31"/>
      <c r="H24" s="31"/>
      <c r="I24" s="31"/>
      <c r="J24" s="31"/>
      <c r="K24" s="31"/>
      <c r="L24" s="31"/>
      <c r="M24" s="31"/>
      <c r="N24" s="31"/>
      <c r="O24" s="628"/>
      <c r="P24" s="65">
        <f t="shared" si="3"/>
        <v>0</v>
      </c>
      <c r="Q24" s="65">
        <f t="shared" si="4"/>
        <v>0</v>
      </c>
      <c r="R24" s="65">
        <f t="shared" si="5"/>
        <v>0</v>
      </c>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row>
    <row r="25" spans="1:255" s="11" customFormat="1" ht="29">
      <c r="A25" s="595">
        <f t="shared" si="1"/>
        <v>17</v>
      </c>
      <c r="B25" s="601" t="str">
        <f>"Total bank equity capital end of current period (sum of items "&amp;A9&amp;", "&amp;A10&amp;", "&amp;A12&amp;", "&amp;A13&amp;", "&amp;A15&amp;", "&amp;A16&amp;", "&amp;A17&amp;", "&amp;A19&amp;", "&amp;A22&amp;", "&amp;A23&amp;", "&amp;A24&amp;", less items "&amp;A18&amp;", "&amp;A20&amp;", "&amp;A21&amp;")"</f>
        <v>Total bank equity capital end of current period (sum of items 3, 4, 5, 6, 7, 8, 9, 11, 14, 15, 16, less items 10, 12, 13)</v>
      </c>
      <c r="C25" s="601" t="s">
        <v>505</v>
      </c>
      <c r="D25" s="598" t="str">
        <f>"Must match item "&amp;'Balance Sheet Worksheet'!A167&amp;" on the Balance Sheet Worksheet = riad3210"</f>
        <v>Must match item 139 on the Balance Sheet Worksheet = riad3210</v>
      </c>
      <c r="E25" s="17"/>
      <c r="F25" s="26"/>
      <c r="G25" s="26"/>
      <c r="H25" s="26"/>
      <c r="I25" s="26"/>
      <c r="J25" s="26"/>
      <c r="K25" s="26"/>
      <c r="L25" s="26"/>
      <c r="M25" s="26"/>
      <c r="N25" s="26"/>
      <c r="P25" s="31">
        <f>J25</f>
        <v>0</v>
      </c>
      <c r="Q25" s="31">
        <f>N25</f>
        <v>0</v>
      </c>
      <c r="R25" s="31">
        <f>N25</f>
        <v>0</v>
      </c>
      <c r="S25" s="83"/>
    </row>
    <row r="26" spans="1:255">
      <c r="E26" s="17"/>
      <c r="F26" s="26"/>
      <c r="G26" s="26"/>
      <c r="H26" s="26"/>
      <c r="I26" s="26"/>
      <c r="J26" s="26"/>
      <c r="K26" s="26"/>
      <c r="L26" s="26"/>
      <c r="M26" s="26"/>
      <c r="N26" s="26"/>
    </row>
    <row r="27" spans="1:255">
      <c r="B27" s="159" t="s">
        <v>217</v>
      </c>
      <c r="C27" s="159"/>
      <c r="E27" s="647"/>
      <c r="F27" s="647"/>
      <c r="G27" s="647"/>
      <c r="H27" s="647"/>
      <c r="I27" s="647"/>
      <c r="J27" s="647"/>
      <c r="K27" s="647"/>
      <c r="L27" s="647"/>
      <c r="M27" s="647"/>
      <c r="N27" s="647"/>
      <c r="O27" s="142"/>
      <c r="P27" s="142"/>
      <c r="Q27" s="142"/>
      <c r="R27" s="142"/>
    </row>
    <row r="28" spans="1:255" s="149" customFormat="1">
      <c r="A28" s="155"/>
      <c r="B28" s="602" t="s">
        <v>506</v>
      </c>
      <c r="C28" s="602"/>
      <c r="D28" s="140"/>
      <c r="E28" s="17"/>
      <c r="F28" s="26"/>
      <c r="G28" s="26"/>
      <c r="H28" s="26"/>
      <c r="I28" s="26"/>
      <c r="J28" s="26"/>
      <c r="K28" s="26"/>
      <c r="L28" s="26"/>
      <c r="M28" s="26"/>
      <c r="N28" s="26"/>
      <c r="O28" s="27"/>
      <c r="P28" s="27"/>
      <c r="Q28" s="27"/>
      <c r="R28" s="27"/>
    </row>
    <row r="29" spans="1:255" s="11" customFormat="1">
      <c r="A29" s="155">
        <f>A25+1</f>
        <v>18</v>
      </c>
      <c r="B29" s="139" t="s">
        <v>227</v>
      </c>
      <c r="C29" s="139"/>
      <c r="D29" s="140" t="str">
        <f>"Item "&amp;A25&amp;" =rcfd3210"</f>
        <v>Item 17 =rcfd3210</v>
      </c>
      <c r="E29" s="31">
        <f t="shared" ref="E29:N29" si="6">E25</f>
        <v>0</v>
      </c>
      <c r="F29" s="31">
        <f t="shared" si="6"/>
        <v>0</v>
      </c>
      <c r="G29" s="31">
        <f t="shared" si="6"/>
        <v>0</v>
      </c>
      <c r="H29" s="31">
        <f t="shared" si="6"/>
        <v>0</v>
      </c>
      <c r="I29" s="31">
        <f t="shared" si="6"/>
        <v>0</v>
      </c>
      <c r="J29" s="31">
        <f t="shared" si="6"/>
        <v>0</v>
      </c>
      <c r="K29" s="31">
        <f t="shared" si="6"/>
        <v>0</v>
      </c>
      <c r="L29" s="31">
        <f t="shared" si="6"/>
        <v>0</v>
      </c>
      <c r="M29" s="31">
        <f t="shared" si="6"/>
        <v>0</v>
      </c>
      <c r="N29" s="31">
        <f t="shared" si="6"/>
        <v>0</v>
      </c>
      <c r="O29" s="2"/>
      <c r="P29" s="2"/>
      <c r="Q29" s="2"/>
      <c r="R29" s="2"/>
    </row>
    <row r="30" spans="1:255" s="11" customFormat="1" ht="30.75" customHeight="1">
      <c r="A30" s="155">
        <f t="shared" ref="A30:A43" si="7">A29+1</f>
        <v>19</v>
      </c>
      <c r="B30" s="599" t="s">
        <v>507</v>
      </c>
      <c r="C30" s="599" t="s">
        <v>508</v>
      </c>
      <c r="D30" s="140" t="s">
        <v>141</v>
      </c>
      <c r="E30" s="36"/>
      <c r="F30" s="36"/>
      <c r="G30" s="36"/>
      <c r="H30" s="36"/>
      <c r="I30" s="36"/>
      <c r="J30" s="36"/>
      <c r="K30" s="36"/>
      <c r="L30" s="36"/>
      <c r="M30" s="36"/>
      <c r="N30" s="36"/>
      <c r="O30" s="2"/>
      <c r="P30" s="2"/>
      <c r="Q30" s="2"/>
      <c r="R30" s="2"/>
    </row>
    <row r="31" spans="1:255" s="11" customFormat="1">
      <c r="A31" s="155">
        <f t="shared" si="7"/>
        <v>20</v>
      </c>
      <c r="B31" s="139" t="s">
        <v>509</v>
      </c>
      <c r="C31" s="139" t="s">
        <v>510</v>
      </c>
      <c r="D31" s="140" t="s">
        <v>142</v>
      </c>
      <c r="E31" s="36"/>
      <c r="F31" s="36"/>
      <c r="G31" s="36"/>
      <c r="H31" s="36"/>
      <c r="I31" s="36"/>
      <c r="J31" s="36"/>
      <c r="K31" s="36"/>
      <c r="L31" s="36"/>
      <c r="M31" s="36"/>
      <c r="N31" s="36"/>
      <c r="O31" s="2"/>
      <c r="P31" s="2"/>
      <c r="Q31" s="2"/>
      <c r="R31" s="2"/>
    </row>
    <row r="32" spans="1:255" s="11" customFormat="1" ht="30" customHeight="1">
      <c r="A32" s="155">
        <f t="shared" si="7"/>
        <v>21</v>
      </c>
      <c r="B32" s="599" t="s">
        <v>511</v>
      </c>
      <c r="C32" s="599" t="s">
        <v>512</v>
      </c>
      <c r="D32" s="140" t="s">
        <v>150</v>
      </c>
      <c r="E32" s="36"/>
      <c r="F32" s="36"/>
      <c r="G32" s="36"/>
      <c r="H32" s="36"/>
      <c r="I32" s="36"/>
      <c r="J32" s="36"/>
      <c r="K32" s="36"/>
      <c r="L32" s="36"/>
      <c r="M32" s="36"/>
      <c r="N32" s="36"/>
      <c r="O32" s="2"/>
      <c r="P32" s="2"/>
      <c r="Q32" s="2"/>
      <c r="R32" s="2"/>
    </row>
    <row r="33" spans="1:18" s="11" customFormat="1">
      <c r="A33" s="155">
        <f t="shared" si="7"/>
        <v>22</v>
      </c>
      <c r="B33" s="139" t="s">
        <v>513</v>
      </c>
      <c r="C33" s="139" t="s">
        <v>514</v>
      </c>
      <c r="D33" s="140" t="s">
        <v>143</v>
      </c>
      <c r="E33" s="36"/>
      <c r="F33" s="36"/>
      <c r="G33" s="36"/>
      <c r="H33" s="36"/>
      <c r="I33" s="36"/>
      <c r="J33" s="36"/>
      <c r="K33" s="36"/>
      <c r="L33" s="36"/>
      <c r="M33" s="36"/>
      <c r="N33" s="36"/>
      <c r="O33" s="2"/>
      <c r="P33" s="2"/>
      <c r="Q33" s="2"/>
      <c r="R33" s="2"/>
    </row>
    <row r="34" spans="1:18" s="11" customFormat="1">
      <c r="A34" s="155">
        <f t="shared" si="7"/>
        <v>23</v>
      </c>
      <c r="B34" s="139" t="s">
        <v>515</v>
      </c>
      <c r="C34" s="139" t="s">
        <v>516</v>
      </c>
      <c r="D34" s="603" t="s">
        <v>144</v>
      </c>
      <c r="E34" s="36"/>
      <c r="F34" s="36"/>
      <c r="G34" s="36"/>
      <c r="H34" s="36"/>
      <c r="I34" s="36"/>
      <c r="J34" s="36"/>
      <c r="K34" s="36"/>
      <c r="L34" s="36"/>
      <c r="M34" s="36"/>
      <c r="N34" s="36"/>
      <c r="O34" s="2"/>
      <c r="P34" s="2"/>
      <c r="Q34" s="2"/>
      <c r="R34" s="2"/>
    </row>
    <row r="35" spans="1:18" s="11" customFormat="1">
      <c r="A35" s="633">
        <f t="shared" si="7"/>
        <v>24</v>
      </c>
      <c r="B35" s="622" t="s">
        <v>517</v>
      </c>
      <c r="C35" s="622" t="s">
        <v>518</v>
      </c>
      <c r="D35" s="634"/>
      <c r="E35" s="31"/>
      <c r="F35" s="31"/>
      <c r="G35" s="31"/>
      <c r="H35" s="31"/>
      <c r="I35" s="31"/>
      <c r="J35" s="31"/>
      <c r="K35" s="31"/>
      <c r="L35" s="31"/>
      <c r="M35" s="31"/>
      <c r="N35" s="31"/>
      <c r="O35" s="2"/>
      <c r="P35" s="2"/>
      <c r="Q35" s="2"/>
      <c r="R35" s="2"/>
    </row>
    <row r="36" spans="1:18" s="11" customFormat="1">
      <c r="A36" s="633">
        <f t="shared" si="7"/>
        <v>25</v>
      </c>
      <c r="B36" s="622" t="s">
        <v>519</v>
      </c>
      <c r="C36" s="622" t="s">
        <v>520</v>
      </c>
      <c r="D36" s="634"/>
      <c r="E36" s="31"/>
      <c r="F36" s="31"/>
      <c r="G36" s="31"/>
      <c r="H36" s="31"/>
      <c r="I36" s="31"/>
      <c r="J36" s="31"/>
      <c r="K36" s="31"/>
      <c r="L36" s="31"/>
      <c r="M36" s="31"/>
      <c r="N36" s="31"/>
      <c r="O36" s="2"/>
      <c r="P36" s="2"/>
      <c r="Q36" s="2"/>
      <c r="R36" s="2"/>
    </row>
    <row r="37" spans="1:18" s="11" customFormat="1">
      <c r="A37" s="155">
        <f t="shared" si="7"/>
        <v>26</v>
      </c>
      <c r="B37" s="139" t="s">
        <v>521</v>
      </c>
      <c r="C37" s="139" t="s">
        <v>522</v>
      </c>
      <c r="D37" s="140" t="s">
        <v>235</v>
      </c>
      <c r="E37" s="36"/>
      <c r="F37" s="36"/>
      <c r="G37" s="36"/>
      <c r="H37" s="36"/>
      <c r="I37" s="36"/>
      <c r="J37" s="36"/>
      <c r="K37" s="36"/>
      <c r="L37" s="36"/>
      <c r="M37" s="36"/>
      <c r="N37" s="36"/>
      <c r="O37" s="2"/>
      <c r="P37" s="2"/>
      <c r="Q37" s="2"/>
      <c r="R37" s="2"/>
    </row>
    <row r="38" spans="1:18" s="11" customFormat="1" ht="43.5">
      <c r="A38" s="155">
        <f t="shared" si="7"/>
        <v>27</v>
      </c>
      <c r="B38" s="599" t="s">
        <v>230</v>
      </c>
      <c r="C38" s="599" t="s">
        <v>523</v>
      </c>
      <c r="D38" s="140" t="s">
        <v>236</v>
      </c>
      <c r="E38" s="36"/>
      <c r="F38" s="36"/>
      <c r="G38" s="36"/>
      <c r="H38" s="36"/>
      <c r="I38" s="36"/>
      <c r="J38" s="36"/>
      <c r="K38" s="36"/>
      <c r="L38" s="36"/>
      <c r="M38" s="36"/>
      <c r="N38" s="36"/>
      <c r="O38" s="2"/>
      <c r="P38" s="2"/>
      <c r="Q38" s="2"/>
      <c r="R38" s="2"/>
    </row>
    <row r="39" spans="1:18" s="11" customFormat="1">
      <c r="A39" s="633">
        <f t="shared" si="7"/>
        <v>28</v>
      </c>
      <c r="B39" s="622" t="str">
        <f>"Subtotal (sum of items "&amp;A29&amp;", "&amp;A34&amp;", "&amp;A35&amp;", "&amp;A36&amp;", less items "&amp;A30&amp;", "&amp;A31&amp;", "&amp;A32&amp;", "&amp;A33&amp;", "&amp;A37&amp;", "&amp;A38&amp;")"</f>
        <v>Subtotal (sum of items 18, 23, 24, 25, less items 19, 20, 21, 22, 26, 27)</v>
      </c>
      <c r="C39" s="622" t="s">
        <v>524</v>
      </c>
      <c r="D39" s="634"/>
      <c r="E39" s="31"/>
      <c r="F39" s="31"/>
      <c r="G39" s="31"/>
      <c r="H39" s="31"/>
      <c r="I39" s="31"/>
      <c r="J39" s="31"/>
      <c r="K39" s="31"/>
      <c r="L39" s="31"/>
      <c r="M39" s="31"/>
      <c r="N39" s="31"/>
      <c r="O39" s="2"/>
      <c r="P39" s="2"/>
      <c r="Q39" s="2"/>
      <c r="R39" s="2"/>
    </row>
    <row r="40" spans="1:18" s="11" customFormat="1">
      <c r="A40" s="155">
        <f t="shared" si="7"/>
        <v>29</v>
      </c>
      <c r="B40" s="139" t="s">
        <v>525</v>
      </c>
      <c r="C40" s="139" t="s">
        <v>526</v>
      </c>
      <c r="D40" s="140" t="s">
        <v>145</v>
      </c>
      <c r="E40" s="36"/>
      <c r="F40" s="36"/>
      <c r="G40" s="36"/>
      <c r="H40" s="36"/>
      <c r="I40" s="36"/>
      <c r="J40" s="36"/>
      <c r="K40" s="36"/>
      <c r="L40" s="36"/>
      <c r="M40" s="36"/>
      <c r="N40" s="36"/>
      <c r="O40" s="2"/>
      <c r="P40" s="2"/>
      <c r="Q40" s="2"/>
      <c r="R40" s="2"/>
    </row>
    <row r="41" spans="1:18" s="11" customFormat="1">
      <c r="A41" s="155">
        <f t="shared" si="7"/>
        <v>30</v>
      </c>
      <c r="B41" s="152" t="s">
        <v>527</v>
      </c>
      <c r="C41" s="152" t="s">
        <v>528</v>
      </c>
      <c r="D41" s="140" t="s">
        <v>146</v>
      </c>
      <c r="E41" s="36"/>
      <c r="F41" s="36"/>
      <c r="G41" s="36"/>
      <c r="H41" s="36"/>
      <c r="I41" s="36"/>
      <c r="J41" s="36"/>
      <c r="K41" s="36"/>
      <c r="L41" s="36"/>
      <c r="M41" s="36"/>
      <c r="N41" s="36"/>
      <c r="O41" s="2"/>
      <c r="P41" s="2"/>
      <c r="Q41" s="2"/>
      <c r="R41" s="2"/>
    </row>
    <row r="42" spans="1:18" s="150" customFormat="1">
      <c r="A42" s="604">
        <f t="shared" si="7"/>
        <v>31</v>
      </c>
      <c r="B42" s="600" t="s">
        <v>529</v>
      </c>
      <c r="C42" s="600" t="s">
        <v>530</v>
      </c>
      <c r="D42" s="552" t="s">
        <v>147</v>
      </c>
      <c r="E42" s="82"/>
      <c r="F42" s="36"/>
      <c r="G42" s="36"/>
      <c r="H42" s="36"/>
      <c r="I42" s="36"/>
      <c r="J42" s="36"/>
      <c r="K42" s="36"/>
      <c r="L42" s="36"/>
      <c r="M42" s="36"/>
      <c r="N42" s="36"/>
      <c r="O42" s="652"/>
      <c r="P42" s="652"/>
      <c r="Q42" s="652"/>
      <c r="R42" s="652"/>
    </row>
    <row r="43" spans="1:18" s="11" customFormat="1">
      <c r="A43" s="155">
        <f t="shared" si="7"/>
        <v>32</v>
      </c>
      <c r="B43" s="605" t="str">
        <f>"Tier 1 capital (sum of items "&amp;A39&amp;" and "&amp;A42&amp;", less items "&amp;A40&amp;" and "&amp;A41&amp;")"</f>
        <v>Tier 1 capital (sum of items 28 and 31, less items 29 and 30)</v>
      </c>
      <c r="C43" s="605" t="s">
        <v>531</v>
      </c>
      <c r="D43" s="160" t="s">
        <v>148</v>
      </c>
      <c r="E43" s="82"/>
      <c r="F43" s="82"/>
      <c r="G43" s="82"/>
      <c r="H43" s="82"/>
      <c r="I43" s="82"/>
      <c r="J43" s="82"/>
      <c r="K43" s="82"/>
      <c r="L43" s="82"/>
      <c r="M43" s="82"/>
      <c r="N43" s="82"/>
      <c r="O43" s="652"/>
      <c r="P43" s="652"/>
      <c r="Q43" s="652"/>
      <c r="R43" s="652"/>
    </row>
    <row r="44" spans="1:18" s="11" customFormat="1">
      <c r="A44" s="155"/>
      <c r="B44" s="602"/>
      <c r="C44" s="602"/>
      <c r="D44" s="140"/>
      <c r="E44" s="114"/>
      <c r="F44" s="27"/>
      <c r="G44" s="27"/>
      <c r="H44" s="27"/>
      <c r="I44" s="27"/>
      <c r="J44" s="27"/>
      <c r="K44" s="27"/>
      <c r="L44" s="27"/>
      <c r="M44" s="27"/>
      <c r="N44" s="27"/>
      <c r="O44" s="2"/>
      <c r="P44" s="2"/>
      <c r="Q44" s="2"/>
      <c r="R44" s="2"/>
    </row>
    <row r="45" spans="1:18" s="150" customFormat="1">
      <c r="A45" s="151">
        <f>A43+1</f>
        <v>33</v>
      </c>
      <c r="B45" s="152" t="s">
        <v>532</v>
      </c>
      <c r="C45" s="152" t="s">
        <v>533</v>
      </c>
      <c r="D45" s="160" t="s">
        <v>149</v>
      </c>
      <c r="E45" s="36"/>
      <c r="F45" s="36"/>
      <c r="G45" s="36"/>
      <c r="H45" s="36"/>
      <c r="I45" s="36"/>
      <c r="J45" s="36"/>
      <c r="K45" s="36"/>
      <c r="L45" s="36"/>
      <c r="M45" s="36"/>
      <c r="N45" s="36"/>
      <c r="O45" s="652"/>
      <c r="P45" s="652"/>
      <c r="Q45" s="652"/>
      <c r="R45" s="652"/>
    </row>
    <row r="46" spans="1:18" s="154" customFormat="1">
      <c r="A46" s="151"/>
      <c r="B46" s="152"/>
      <c r="C46" s="152"/>
      <c r="D46" s="153"/>
      <c r="E46" s="141"/>
      <c r="F46" s="74"/>
      <c r="G46" s="74"/>
      <c r="H46" s="74"/>
      <c r="I46" s="74"/>
      <c r="J46" s="74"/>
      <c r="K46" s="74"/>
      <c r="L46" s="74"/>
      <c r="M46" s="74"/>
      <c r="N46" s="74"/>
      <c r="O46" s="652"/>
      <c r="P46" s="652"/>
      <c r="Q46" s="652"/>
      <c r="R46" s="652"/>
    </row>
    <row r="47" spans="1:18" s="92" customFormat="1">
      <c r="A47" s="155"/>
      <c r="B47" s="142"/>
      <c r="C47" s="142"/>
      <c r="D47" s="140"/>
      <c r="E47" s="647"/>
      <c r="F47" s="647"/>
      <c r="G47" s="647"/>
      <c r="H47" s="647"/>
      <c r="I47" s="647"/>
      <c r="J47" s="647"/>
      <c r="K47" s="647"/>
      <c r="L47" s="647"/>
      <c r="M47" s="647"/>
      <c r="N47" s="647"/>
      <c r="O47" s="2"/>
      <c r="P47" s="2"/>
      <c r="Q47" s="2"/>
      <c r="R47" s="2"/>
    </row>
    <row r="48" spans="1:18" s="11" customFormat="1">
      <c r="A48" s="155"/>
      <c r="B48" s="606" t="s">
        <v>534</v>
      </c>
      <c r="C48" s="606"/>
      <c r="D48" s="140"/>
      <c r="E48" s="156"/>
      <c r="F48" s="74"/>
      <c r="G48" s="142"/>
      <c r="H48" s="74"/>
      <c r="I48" s="74"/>
      <c r="J48" s="74"/>
      <c r="K48" s="92"/>
      <c r="L48" s="74"/>
      <c r="M48" s="74"/>
      <c r="N48" s="74"/>
      <c r="O48" s="141"/>
      <c r="P48" s="2"/>
      <c r="Q48" s="2"/>
      <c r="R48" s="2"/>
    </row>
    <row r="49" spans="1:18" s="92" customFormat="1">
      <c r="A49" s="155">
        <f>A45+1</f>
        <v>34</v>
      </c>
      <c r="B49" s="157" t="s">
        <v>535</v>
      </c>
      <c r="C49" s="157" t="s">
        <v>536</v>
      </c>
      <c r="D49" s="140"/>
      <c r="E49" s="36"/>
      <c r="F49" s="36"/>
      <c r="G49" s="36"/>
      <c r="H49" s="36"/>
      <c r="I49" s="36"/>
      <c r="J49" s="36"/>
      <c r="K49" s="36"/>
      <c r="L49" s="36"/>
      <c r="M49" s="36"/>
      <c r="N49" s="36"/>
      <c r="O49" s="2"/>
      <c r="P49" s="2"/>
      <c r="Q49" s="2"/>
      <c r="R49" s="2"/>
    </row>
    <row r="50" spans="1:18" s="92" customFormat="1">
      <c r="A50" s="155">
        <f>A49+1</f>
        <v>35</v>
      </c>
      <c r="B50" s="157" t="s">
        <v>537</v>
      </c>
      <c r="C50" s="157" t="s">
        <v>531</v>
      </c>
      <c r="D50" s="140" t="s">
        <v>148</v>
      </c>
      <c r="E50" s="36"/>
      <c r="F50" s="36"/>
      <c r="G50" s="36"/>
      <c r="H50" s="36"/>
      <c r="I50" s="36"/>
      <c r="J50" s="36"/>
      <c r="K50" s="36"/>
      <c r="L50" s="36"/>
      <c r="M50" s="36"/>
      <c r="N50" s="36"/>
      <c r="O50" s="2"/>
      <c r="P50" s="2"/>
      <c r="Q50" s="2"/>
      <c r="R50" s="2"/>
    </row>
    <row r="51" spans="1:18" s="92" customFormat="1">
      <c r="A51" s="155">
        <f>A50+1</f>
        <v>36</v>
      </c>
      <c r="B51" s="157" t="s">
        <v>538</v>
      </c>
      <c r="C51" s="157" t="s">
        <v>539</v>
      </c>
      <c r="D51" s="140" t="s">
        <v>151</v>
      </c>
      <c r="E51" s="36"/>
      <c r="F51" s="36"/>
      <c r="G51" s="36"/>
      <c r="H51" s="36"/>
      <c r="I51" s="36"/>
      <c r="J51" s="36"/>
      <c r="K51" s="36"/>
      <c r="L51" s="36"/>
      <c r="M51" s="36"/>
      <c r="N51" s="36"/>
      <c r="O51" s="2"/>
      <c r="P51" s="2"/>
      <c r="Q51" s="2"/>
      <c r="R51" s="2"/>
    </row>
    <row r="52" spans="1:18" s="92" customFormat="1">
      <c r="A52" s="155">
        <f>A51+1</f>
        <v>37</v>
      </c>
      <c r="B52" s="157" t="s">
        <v>540</v>
      </c>
      <c r="C52" s="157"/>
      <c r="D52" s="140" t="str">
        <f>"Item "&amp;A45&amp;" = rcfda223"</f>
        <v>Item 33 = rcfda223</v>
      </c>
      <c r="E52" s="31">
        <f t="shared" ref="E52:N52" si="8">E45</f>
        <v>0</v>
      </c>
      <c r="F52" s="31">
        <f t="shared" si="8"/>
        <v>0</v>
      </c>
      <c r="G52" s="31">
        <f t="shared" si="8"/>
        <v>0</v>
      </c>
      <c r="H52" s="31">
        <f t="shared" si="8"/>
        <v>0</v>
      </c>
      <c r="I52" s="31">
        <f t="shared" si="8"/>
        <v>0</v>
      </c>
      <c r="J52" s="31">
        <f t="shared" si="8"/>
        <v>0</v>
      </c>
      <c r="K52" s="31">
        <f t="shared" si="8"/>
        <v>0</v>
      </c>
      <c r="L52" s="31">
        <f t="shared" si="8"/>
        <v>0</v>
      </c>
      <c r="M52" s="31">
        <f t="shared" si="8"/>
        <v>0</v>
      </c>
      <c r="N52" s="31">
        <f t="shared" si="8"/>
        <v>0</v>
      </c>
      <c r="O52" s="2"/>
      <c r="P52" s="2"/>
      <c r="Q52" s="2"/>
      <c r="R52" s="2"/>
    </row>
    <row r="53" spans="1:18" s="92" customFormat="1">
      <c r="A53" s="155">
        <f>A52+1</f>
        <v>38</v>
      </c>
      <c r="B53" s="157" t="s">
        <v>541</v>
      </c>
      <c r="C53" s="157" t="s">
        <v>542</v>
      </c>
      <c r="D53" s="140" t="s">
        <v>152</v>
      </c>
      <c r="E53" s="36"/>
      <c r="F53" s="36"/>
      <c r="G53" s="36"/>
      <c r="H53" s="36"/>
      <c r="I53" s="36"/>
      <c r="J53" s="36"/>
      <c r="K53" s="36"/>
      <c r="L53" s="36"/>
      <c r="M53" s="36"/>
      <c r="N53" s="36"/>
      <c r="O53" s="2"/>
      <c r="P53" s="2"/>
      <c r="Q53" s="2"/>
      <c r="R53" s="2"/>
    </row>
    <row r="54" spans="1:18" s="92" customFormat="1">
      <c r="A54" s="155"/>
      <c r="B54" s="157"/>
      <c r="C54" s="157"/>
      <c r="D54" s="140"/>
      <c r="E54" s="156"/>
      <c r="F54" s="74"/>
      <c r="G54" s="142"/>
      <c r="H54" s="74"/>
      <c r="I54" s="74"/>
      <c r="J54" s="74"/>
      <c r="L54" s="74"/>
      <c r="M54" s="74"/>
      <c r="N54" s="74"/>
      <c r="O54" s="141"/>
      <c r="P54" s="2"/>
      <c r="Q54" s="2"/>
      <c r="R54" s="2"/>
    </row>
    <row r="55" spans="1:18" s="92" customFormat="1">
      <c r="A55" s="155">
        <f>A53+1</f>
        <v>39</v>
      </c>
      <c r="B55" s="157" t="s">
        <v>543</v>
      </c>
      <c r="C55" s="157"/>
      <c r="D55" s="140" t="s">
        <v>544</v>
      </c>
      <c r="E55" s="158">
        <f>IF(ISERROR(E49/E52*100),0,E49/E52*100)</f>
        <v>0</v>
      </c>
      <c r="F55" s="158">
        <f t="shared" ref="F55:N55" si="9">IF(ISERROR(F49/F52*100),0,F49/F52*100)</f>
        <v>0</v>
      </c>
      <c r="G55" s="158">
        <f t="shared" si="9"/>
        <v>0</v>
      </c>
      <c r="H55" s="158">
        <f t="shared" si="9"/>
        <v>0</v>
      </c>
      <c r="I55" s="158">
        <f t="shared" si="9"/>
        <v>0</v>
      </c>
      <c r="J55" s="158">
        <f t="shared" si="9"/>
        <v>0</v>
      </c>
      <c r="K55" s="158">
        <f t="shared" si="9"/>
        <v>0</v>
      </c>
      <c r="L55" s="158">
        <f t="shared" si="9"/>
        <v>0</v>
      </c>
      <c r="M55" s="158">
        <f t="shared" si="9"/>
        <v>0</v>
      </c>
      <c r="N55" s="158">
        <f t="shared" si="9"/>
        <v>0</v>
      </c>
      <c r="O55" s="2"/>
      <c r="P55" s="2"/>
      <c r="Q55" s="2"/>
      <c r="R55" s="2"/>
    </row>
    <row r="56" spans="1:18" s="92" customFormat="1">
      <c r="A56" s="155">
        <f>A55+1</f>
        <v>40</v>
      </c>
      <c r="B56" s="157" t="s">
        <v>545</v>
      </c>
      <c r="C56" s="157"/>
      <c r="D56" s="140" t="s">
        <v>546</v>
      </c>
      <c r="E56" s="158">
        <f>IF(ISERROR(E50/E52*100),0,E50/E52*100)</f>
        <v>0</v>
      </c>
      <c r="F56" s="158">
        <f t="shared" ref="F56:N56" si="10">IF(ISERROR(F50/F52*100),0,F50/F52*100)</f>
        <v>0</v>
      </c>
      <c r="G56" s="158">
        <f t="shared" si="10"/>
        <v>0</v>
      </c>
      <c r="H56" s="158">
        <f t="shared" si="10"/>
        <v>0</v>
      </c>
      <c r="I56" s="158">
        <f t="shared" si="10"/>
        <v>0</v>
      </c>
      <c r="J56" s="158">
        <f t="shared" si="10"/>
        <v>0</v>
      </c>
      <c r="K56" s="158">
        <f t="shared" si="10"/>
        <v>0</v>
      </c>
      <c r="L56" s="158">
        <f t="shared" si="10"/>
        <v>0</v>
      </c>
      <c r="M56" s="158">
        <f t="shared" si="10"/>
        <v>0</v>
      </c>
      <c r="N56" s="158">
        <f t="shared" si="10"/>
        <v>0</v>
      </c>
      <c r="O56" s="2"/>
      <c r="P56" s="2"/>
      <c r="Q56" s="2"/>
      <c r="R56" s="2"/>
    </row>
    <row r="57" spans="1:18" s="92" customFormat="1">
      <c r="A57" s="155">
        <f>A56+1</f>
        <v>41</v>
      </c>
      <c r="B57" s="157" t="s">
        <v>547</v>
      </c>
      <c r="C57" s="157"/>
      <c r="D57" s="140" t="s">
        <v>548</v>
      </c>
      <c r="E57" s="158">
        <f>IF(ISERROR(E51/E52*100),0,E51/E52*100)</f>
        <v>0</v>
      </c>
      <c r="F57" s="158">
        <f t="shared" ref="F57:N57" si="11">IF(ISERROR(F51/F52*100),0,F51/F52*100)</f>
        <v>0</v>
      </c>
      <c r="G57" s="158">
        <f t="shared" si="11"/>
        <v>0</v>
      </c>
      <c r="H57" s="158">
        <f t="shared" si="11"/>
        <v>0</v>
      </c>
      <c r="I57" s="158">
        <f t="shared" si="11"/>
        <v>0</v>
      </c>
      <c r="J57" s="158">
        <f t="shared" si="11"/>
        <v>0</v>
      </c>
      <c r="K57" s="158">
        <f t="shared" si="11"/>
        <v>0</v>
      </c>
      <c r="L57" s="158">
        <f t="shared" si="11"/>
        <v>0</v>
      </c>
      <c r="M57" s="158">
        <f t="shared" si="11"/>
        <v>0</v>
      </c>
      <c r="N57" s="158">
        <f t="shared" si="11"/>
        <v>0</v>
      </c>
      <c r="O57" s="2"/>
      <c r="P57" s="2"/>
      <c r="Q57" s="2"/>
      <c r="R57" s="2"/>
    </row>
    <row r="58" spans="1:18" s="92" customFormat="1">
      <c r="A58" s="155">
        <f>A57+1</f>
        <v>42</v>
      </c>
      <c r="B58" s="157" t="s">
        <v>549</v>
      </c>
      <c r="C58" s="157"/>
      <c r="D58" s="140" t="s">
        <v>550</v>
      </c>
      <c r="E58" s="158">
        <f>IF(ISERROR(E50/E53*100),0,E50/E53*100)</f>
        <v>0</v>
      </c>
      <c r="F58" s="158">
        <f t="shared" ref="F58:N58" si="12">IF(ISERROR(F50/F53*100),0,F50/F53*100)</f>
        <v>0</v>
      </c>
      <c r="G58" s="158">
        <f t="shared" si="12"/>
        <v>0</v>
      </c>
      <c r="H58" s="158">
        <f t="shared" si="12"/>
        <v>0</v>
      </c>
      <c r="I58" s="158">
        <f t="shared" si="12"/>
        <v>0</v>
      </c>
      <c r="J58" s="158">
        <f t="shared" si="12"/>
        <v>0</v>
      </c>
      <c r="K58" s="158">
        <f t="shared" si="12"/>
        <v>0</v>
      </c>
      <c r="L58" s="158">
        <f t="shared" si="12"/>
        <v>0</v>
      </c>
      <c r="M58" s="158">
        <f t="shared" si="12"/>
        <v>0</v>
      </c>
      <c r="N58" s="158">
        <f t="shared" si="12"/>
        <v>0</v>
      </c>
      <c r="O58" s="2"/>
      <c r="P58" s="2"/>
      <c r="Q58" s="2"/>
      <c r="R58" s="2"/>
    </row>
    <row r="59" spans="1:18" s="11" customFormat="1">
      <c r="A59" s="155"/>
      <c r="B59" s="142"/>
      <c r="C59" s="142"/>
      <c r="D59" s="140"/>
      <c r="E59" s="114"/>
      <c r="F59" s="27"/>
      <c r="G59" s="27"/>
      <c r="H59" s="27"/>
      <c r="I59" s="27"/>
      <c r="J59" s="27"/>
      <c r="K59" s="27"/>
      <c r="L59" s="27"/>
      <c r="M59" s="27"/>
      <c r="N59" s="27"/>
      <c r="O59" s="2"/>
      <c r="P59" s="2"/>
      <c r="Q59" s="2"/>
      <c r="R59" s="2"/>
    </row>
    <row r="60" spans="1:18" s="154" customFormat="1">
      <c r="A60" s="151"/>
      <c r="B60" s="159" t="s">
        <v>218</v>
      </c>
      <c r="C60" s="159"/>
      <c r="D60" s="160"/>
      <c r="E60" s="114"/>
      <c r="F60" s="74"/>
      <c r="G60" s="74"/>
      <c r="H60" s="74"/>
      <c r="I60" s="74"/>
      <c r="J60" s="74"/>
      <c r="K60" s="74"/>
      <c r="L60" s="74"/>
      <c r="M60" s="74"/>
      <c r="N60" s="74"/>
      <c r="O60" s="652"/>
      <c r="P60" s="652"/>
      <c r="Q60" s="652"/>
      <c r="R60" s="652"/>
    </row>
    <row r="61" spans="1:18" s="154" customFormat="1">
      <c r="A61" s="635"/>
      <c r="B61" s="629" t="s">
        <v>551</v>
      </c>
      <c r="C61" s="629"/>
      <c r="D61" s="636"/>
      <c r="E61" s="626"/>
      <c r="F61" s="637"/>
      <c r="G61" s="637"/>
      <c r="H61" s="637"/>
      <c r="I61" s="637"/>
      <c r="J61" s="637"/>
      <c r="K61" s="637"/>
      <c r="L61" s="637"/>
      <c r="M61" s="637"/>
      <c r="N61" s="637"/>
      <c r="O61" s="652"/>
      <c r="P61" s="652"/>
      <c r="Q61" s="652"/>
      <c r="R61" s="652"/>
    </row>
    <row r="62" spans="1:18" s="150" customFormat="1">
      <c r="A62" s="635">
        <f>A58+1</f>
        <v>43</v>
      </c>
      <c r="B62" s="638" t="s">
        <v>552</v>
      </c>
      <c r="C62" s="638" t="s">
        <v>553</v>
      </c>
      <c r="D62" s="636"/>
      <c r="E62" s="31"/>
      <c r="F62" s="31"/>
      <c r="G62" s="31"/>
      <c r="H62" s="31"/>
      <c r="I62" s="31"/>
      <c r="J62" s="31"/>
      <c r="K62" s="31"/>
      <c r="L62" s="31"/>
      <c r="M62" s="31"/>
      <c r="N62" s="31"/>
      <c r="O62" s="652"/>
      <c r="P62" s="652"/>
      <c r="Q62" s="652"/>
      <c r="R62" s="652"/>
    </row>
    <row r="63" spans="1:18" s="150" customFormat="1">
      <c r="A63" s="635">
        <f>A62+1</f>
        <v>44</v>
      </c>
      <c r="B63" s="638" t="s">
        <v>554</v>
      </c>
      <c r="C63" s="638" t="s">
        <v>555</v>
      </c>
      <c r="D63" s="636"/>
      <c r="E63" s="31"/>
      <c r="F63" s="31"/>
      <c r="G63" s="31"/>
      <c r="H63" s="31"/>
      <c r="I63" s="31"/>
      <c r="J63" s="31"/>
      <c r="K63" s="31"/>
      <c r="L63" s="31"/>
      <c r="M63" s="31"/>
      <c r="N63" s="31"/>
      <c r="O63" s="652"/>
      <c r="P63" s="652"/>
      <c r="Q63" s="652"/>
      <c r="R63" s="652"/>
    </row>
    <row r="64" spans="1:18" s="154" customFormat="1">
      <c r="A64" s="635">
        <f>A63+1</f>
        <v>45</v>
      </c>
      <c r="B64" s="638" t="s">
        <v>556</v>
      </c>
      <c r="C64" s="638" t="s">
        <v>557</v>
      </c>
      <c r="D64" s="636"/>
      <c r="E64" s="31"/>
      <c r="F64" s="31"/>
      <c r="G64" s="31"/>
      <c r="H64" s="31"/>
      <c r="I64" s="31"/>
      <c r="J64" s="31"/>
      <c r="K64" s="31"/>
      <c r="L64" s="31"/>
      <c r="M64" s="31"/>
      <c r="N64" s="31"/>
      <c r="O64" s="652"/>
      <c r="P64" s="652"/>
      <c r="Q64" s="652"/>
      <c r="R64" s="652"/>
    </row>
    <row r="65" spans="1:18" s="154" customFormat="1">
      <c r="A65" s="635"/>
      <c r="B65" s="639" t="s">
        <v>558</v>
      </c>
      <c r="C65" s="639"/>
      <c r="D65" s="634"/>
      <c r="E65" s="624"/>
      <c r="F65" s="624"/>
      <c r="G65" s="624"/>
      <c r="H65" s="624"/>
      <c r="I65" s="624"/>
      <c r="J65" s="624"/>
      <c r="K65" s="624"/>
      <c r="L65" s="624"/>
      <c r="M65" s="624"/>
      <c r="N65" s="624"/>
      <c r="O65" s="2"/>
      <c r="P65" s="2"/>
      <c r="Q65" s="2"/>
      <c r="R65" s="2"/>
    </row>
    <row r="66" spans="1:18" s="154" customFormat="1">
      <c r="A66" s="635">
        <f>A64+1</f>
        <v>46</v>
      </c>
      <c r="B66" s="638" t="s">
        <v>559</v>
      </c>
      <c r="C66" s="638" t="s">
        <v>560</v>
      </c>
      <c r="D66" s="636"/>
      <c r="E66" s="31"/>
      <c r="F66" s="31"/>
      <c r="G66" s="31"/>
      <c r="H66" s="31"/>
      <c r="I66" s="31"/>
      <c r="J66" s="31"/>
      <c r="K66" s="31"/>
      <c r="L66" s="31"/>
      <c r="M66" s="31"/>
      <c r="N66" s="31"/>
      <c r="O66" s="652"/>
      <c r="P66" s="652"/>
      <c r="Q66" s="652"/>
      <c r="R66" s="652"/>
    </row>
    <row r="67" spans="1:18" s="154" customFormat="1">
      <c r="A67" s="635">
        <f>A66+1</f>
        <v>47</v>
      </c>
      <c r="B67" s="638" t="s">
        <v>561</v>
      </c>
      <c r="C67" s="638" t="s">
        <v>562</v>
      </c>
      <c r="D67" s="636"/>
      <c r="E67" s="31"/>
      <c r="F67" s="31"/>
      <c r="G67" s="31"/>
      <c r="H67" s="31"/>
      <c r="I67" s="31"/>
      <c r="J67" s="31"/>
      <c r="K67" s="31"/>
      <c r="L67" s="31"/>
      <c r="M67" s="31"/>
      <c r="N67" s="31"/>
      <c r="O67" s="652"/>
      <c r="P67" s="652"/>
      <c r="Q67" s="652"/>
      <c r="R67" s="652"/>
    </row>
    <row r="68" spans="1:18" s="154" customFormat="1">
      <c r="A68" s="635"/>
      <c r="B68" s="640" t="s">
        <v>563</v>
      </c>
      <c r="C68" s="640"/>
      <c r="D68" s="634"/>
      <c r="E68" s="624"/>
      <c r="F68" s="624"/>
      <c r="G68" s="624"/>
      <c r="H68" s="624"/>
      <c r="I68" s="624"/>
      <c r="J68" s="624"/>
      <c r="K68" s="624"/>
      <c r="L68" s="624"/>
      <c r="M68" s="624"/>
      <c r="N68" s="624"/>
      <c r="O68" s="2"/>
      <c r="P68" s="2"/>
      <c r="Q68" s="2"/>
      <c r="R68" s="2"/>
    </row>
    <row r="69" spans="1:18" s="154" customFormat="1">
      <c r="A69" s="635">
        <f>A67+1</f>
        <v>48</v>
      </c>
      <c r="B69" s="638" t="s">
        <v>564</v>
      </c>
      <c r="C69" s="638" t="s">
        <v>565</v>
      </c>
      <c r="D69" s="636"/>
      <c r="E69" s="31"/>
      <c r="F69" s="31"/>
      <c r="G69" s="31"/>
      <c r="H69" s="31"/>
      <c r="I69" s="31"/>
      <c r="J69" s="31"/>
      <c r="K69" s="31"/>
      <c r="L69" s="31"/>
      <c r="M69" s="31"/>
      <c r="N69" s="31"/>
      <c r="O69" s="652"/>
      <c r="P69" s="652"/>
      <c r="Q69" s="652"/>
      <c r="R69" s="652"/>
    </row>
    <row r="70" spans="1:18" s="154" customFormat="1">
      <c r="A70" s="635">
        <f>A69+1</f>
        <v>49</v>
      </c>
      <c r="B70" s="638" t="s">
        <v>566</v>
      </c>
      <c r="C70" s="638" t="s">
        <v>567</v>
      </c>
      <c r="D70" s="636"/>
      <c r="E70" s="31"/>
      <c r="F70" s="31"/>
      <c r="G70" s="31"/>
      <c r="H70" s="31"/>
      <c r="I70" s="31"/>
      <c r="J70" s="31"/>
      <c r="K70" s="31"/>
      <c r="L70" s="31"/>
      <c r="M70" s="31"/>
      <c r="N70" s="31"/>
      <c r="O70" s="652"/>
      <c r="P70" s="652"/>
      <c r="Q70" s="652"/>
      <c r="R70" s="652"/>
    </row>
    <row r="71" spans="1:18" s="154" customFormat="1">
      <c r="A71" s="635">
        <f>A70+1</f>
        <v>50</v>
      </c>
      <c r="B71" s="638" t="s">
        <v>568</v>
      </c>
      <c r="C71" s="638" t="s">
        <v>569</v>
      </c>
      <c r="D71" s="636"/>
      <c r="E71" s="31"/>
      <c r="F71" s="31"/>
      <c r="G71" s="31"/>
      <c r="H71" s="31"/>
      <c r="I71" s="31"/>
      <c r="J71" s="31"/>
      <c r="K71" s="31"/>
      <c r="L71" s="31"/>
      <c r="M71" s="31"/>
      <c r="N71" s="31"/>
      <c r="O71" s="652"/>
      <c r="P71" s="652"/>
      <c r="Q71" s="652"/>
      <c r="R71" s="652"/>
    </row>
    <row r="72" spans="1:18" s="154" customFormat="1">
      <c r="A72" s="635">
        <f>A71+1</f>
        <v>51</v>
      </c>
      <c r="B72" s="638" t="s">
        <v>570</v>
      </c>
      <c r="C72" s="638" t="s">
        <v>571</v>
      </c>
      <c r="D72" s="636"/>
      <c r="E72" s="31"/>
      <c r="F72" s="31"/>
      <c r="G72" s="31"/>
      <c r="H72" s="31"/>
      <c r="I72" s="31"/>
      <c r="J72" s="31"/>
      <c r="K72" s="31"/>
      <c r="L72" s="31"/>
      <c r="M72" s="31"/>
      <c r="N72" s="31"/>
      <c r="O72" s="652"/>
      <c r="P72" s="652"/>
      <c r="Q72" s="652"/>
      <c r="R72" s="652"/>
    </row>
    <row r="73" spans="1:18" s="154" customFormat="1">
      <c r="A73" s="635">
        <f>A72+1</f>
        <v>52</v>
      </c>
      <c r="B73" s="640" t="s">
        <v>572</v>
      </c>
      <c r="C73" s="640" t="s">
        <v>573</v>
      </c>
      <c r="D73" s="636"/>
      <c r="E73" s="31"/>
      <c r="F73" s="31"/>
      <c r="G73" s="31"/>
      <c r="H73" s="31"/>
      <c r="I73" s="31"/>
      <c r="J73" s="31"/>
      <c r="K73" s="31"/>
      <c r="L73" s="31"/>
      <c r="M73" s="31"/>
      <c r="N73" s="31"/>
      <c r="O73" s="652"/>
      <c r="P73" s="652"/>
      <c r="Q73" s="652"/>
      <c r="R73" s="652"/>
    </row>
    <row r="74" spans="1:18" s="154" customFormat="1">
      <c r="A74" s="151"/>
      <c r="B74" s="161"/>
      <c r="C74" s="161"/>
      <c r="D74" s="160"/>
      <c r="E74" s="61"/>
      <c r="F74" s="61"/>
      <c r="G74" s="61"/>
      <c r="H74" s="61"/>
      <c r="I74" s="61"/>
      <c r="J74" s="61"/>
      <c r="K74" s="61"/>
      <c r="L74" s="61"/>
      <c r="M74" s="61"/>
      <c r="N74" s="61"/>
      <c r="O74" s="652"/>
      <c r="P74" s="652"/>
      <c r="Q74" s="652"/>
      <c r="R74" s="652"/>
    </row>
    <row r="75" spans="1:18" s="11" customFormat="1">
      <c r="A75" s="155"/>
      <c r="B75" s="159" t="s">
        <v>219</v>
      </c>
      <c r="C75" s="159"/>
      <c r="D75" s="140"/>
      <c r="E75" s="17"/>
      <c r="F75" s="26"/>
      <c r="G75" s="26"/>
      <c r="H75" s="26"/>
      <c r="I75" s="26"/>
      <c r="J75" s="26"/>
      <c r="K75" s="26"/>
      <c r="L75" s="26"/>
      <c r="M75" s="26"/>
      <c r="N75" s="26"/>
      <c r="O75" s="2"/>
      <c r="P75" s="2"/>
      <c r="Q75" s="2"/>
      <c r="R75" s="2"/>
    </row>
    <row r="76" spans="1:18" s="11" customFormat="1">
      <c r="A76" s="155">
        <f>A73+1</f>
        <v>53</v>
      </c>
      <c r="B76" s="139" t="s">
        <v>574</v>
      </c>
      <c r="C76" s="139" t="s">
        <v>575</v>
      </c>
      <c r="D76" s="140" t="s">
        <v>153</v>
      </c>
      <c r="E76" s="36"/>
      <c r="F76" s="36"/>
      <c r="G76" s="36"/>
      <c r="H76" s="36"/>
      <c r="I76" s="36"/>
      <c r="J76" s="36"/>
      <c r="K76" s="36"/>
      <c r="L76" s="36"/>
      <c r="M76" s="36"/>
      <c r="N76" s="36"/>
      <c r="O76" s="2"/>
      <c r="P76" s="2"/>
      <c r="Q76" s="2"/>
      <c r="R76" s="2"/>
    </row>
    <row r="77" spans="1:18" s="11" customFormat="1">
      <c r="A77" s="155"/>
      <c r="B77" s="608"/>
      <c r="C77" s="608"/>
      <c r="D77" s="140"/>
      <c r="E77" s="17"/>
      <c r="F77" s="26"/>
      <c r="G77" s="26"/>
      <c r="H77" s="26"/>
      <c r="I77" s="26"/>
      <c r="J77" s="26"/>
      <c r="K77" s="26"/>
      <c r="L77" s="26"/>
      <c r="M77" s="26"/>
      <c r="N77" s="26"/>
      <c r="O77" s="2"/>
      <c r="P77" s="2"/>
      <c r="Q77" s="2"/>
      <c r="R77" s="2"/>
    </row>
    <row r="78" spans="1:18" s="11" customFormat="1">
      <c r="A78" s="155"/>
      <c r="B78" s="159" t="s">
        <v>220</v>
      </c>
      <c r="C78" s="159"/>
      <c r="D78" s="140"/>
      <c r="E78" s="17"/>
      <c r="F78" s="26"/>
      <c r="G78" s="26"/>
      <c r="H78" s="26"/>
      <c r="I78" s="26"/>
      <c r="J78" s="26"/>
      <c r="K78" s="26"/>
      <c r="L78" s="26"/>
      <c r="M78" s="26"/>
      <c r="N78" s="26"/>
      <c r="O78" s="2"/>
      <c r="P78" s="2"/>
      <c r="Q78" s="2"/>
      <c r="R78" s="2"/>
    </row>
    <row r="79" spans="1:18" s="11" customFormat="1">
      <c r="A79" s="155">
        <f>A76+1</f>
        <v>54</v>
      </c>
      <c r="B79" s="139" t="s">
        <v>576</v>
      </c>
      <c r="C79" s="139" t="s">
        <v>577</v>
      </c>
      <c r="D79" s="140" t="s">
        <v>154</v>
      </c>
      <c r="E79" s="36"/>
      <c r="F79" s="36"/>
      <c r="G79" s="36"/>
      <c r="H79" s="36"/>
      <c r="I79" s="36"/>
      <c r="J79" s="36"/>
      <c r="K79" s="36"/>
      <c r="L79" s="36"/>
      <c r="M79" s="36"/>
      <c r="N79" s="36"/>
      <c r="O79" s="2"/>
      <c r="P79" s="2"/>
      <c r="Q79" s="2"/>
      <c r="R79" s="2"/>
    </row>
    <row r="80" spans="1:18" s="92" customFormat="1">
      <c r="A80" s="155"/>
      <c r="B80" s="142"/>
      <c r="C80" s="142"/>
      <c r="D80" s="140"/>
      <c r="E80" s="141"/>
      <c r="F80" s="74"/>
      <c r="G80" s="74"/>
      <c r="H80" s="74"/>
      <c r="I80" s="74"/>
      <c r="J80" s="74"/>
      <c r="K80" s="74"/>
      <c r="L80" s="74"/>
      <c r="M80" s="74"/>
      <c r="N80" s="74"/>
      <c r="O80" s="2"/>
      <c r="P80" s="2"/>
      <c r="Q80" s="2"/>
      <c r="R80" s="2"/>
    </row>
    <row r="81" spans="1:18" s="154" customFormat="1">
      <c r="A81" s="151"/>
      <c r="B81" s="159" t="s">
        <v>221</v>
      </c>
      <c r="C81" s="159"/>
      <c r="D81" s="140"/>
      <c r="E81" s="17"/>
      <c r="F81" s="26"/>
      <c r="G81" s="26"/>
      <c r="H81" s="26"/>
      <c r="I81" s="26"/>
      <c r="J81" s="26"/>
      <c r="K81" s="26"/>
      <c r="L81" s="26"/>
      <c r="M81" s="26"/>
      <c r="N81" s="26"/>
      <c r="O81" s="2"/>
      <c r="P81" s="2"/>
      <c r="Q81" s="2"/>
      <c r="R81" s="2"/>
    </row>
    <row r="82" spans="1:18" s="11" customFormat="1">
      <c r="A82" s="633">
        <f>A79+1</f>
        <v>55</v>
      </c>
      <c r="B82" s="622" t="s">
        <v>578</v>
      </c>
      <c r="C82" s="622" t="s">
        <v>579</v>
      </c>
      <c r="D82" s="634"/>
      <c r="E82" s="31"/>
      <c r="F82" s="31"/>
      <c r="G82" s="31"/>
      <c r="H82" s="31"/>
      <c r="I82" s="31"/>
      <c r="J82" s="31"/>
      <c r="K82" s="31"/>
      <c r="L82" s="31"/>
      <c r="M82" s="31"/>
      <c r="N82" s="31"/>
      <c r="O82" s="2"/>
      <c r="P82" s="2"/>
      <c r="Q82" s="2"/>
      <c r="R82" s="2"/>
    </row>
    <row r="83" spans="1:18" s="11" customFormat="1">
      <c r="A83" s="633"/>
      <c r="B83" s="622" t="s">
        <v>580</v>
      </c>
      <c r="C83" s="622"/>
      <c r="D83" s="634"/>
      <c r="E83" s="624"/>
      <c r="F83" s="624"/>
      <c r="G83" s="624"/>
      <c r="H83" s="624"/>
      <c r="I83" s="624"/>
      <c r="J83" s="624"/>
      <c r="K83" s="624"/>
      <c r="L83" s="624"/>
      <c r="M83" s="624"/>
      <c r="N83" s="624"/>
      <c r="O83" s="2"/>
      <c r="P83" s="2"/>
      <c r="Q83" s="2"/>
      <c r="R83" s="2"/>
    </row>
    <row r="84" spans="1:18" s="11" customFormat="1">
      <c r="A84" s="633">
        <f>A82+1</f>
        <v>56</v>
      </c>
      <c r="B84" s="641" t="s">
        <v>581</v>
      </c>
      <c r="C84" s="642" t="s">
        <v>582</v>
      </c>
      <c r="D84" s="634"/>
      <c r="E84" s="31"/>
      <c r="F84" s="31"/>
      <c r="G84" s="31"/>
      <c r="H84" s="31"/>
      <c r="I84" s="31"/>
      <c r="J84" s="31"/>
      <c r="K84" s="31"/>
      <c r="L84" s="31"/>
      <c r="M84" s="31"/>
      <c r="N84" s="31"/>
      <c r="O84" s="2"/>
      <c r="P84" s="2"/>
      <c r="Q84" s="2"/>
      <c r="R84" s="2"/>
    </row>
    <row r="85" spans="1:18" s="11" customFormat="1">
      <c r="A85" s="633">
        <f>A84+1</f>
        <v>57</v>
      </c>
      <c r="B85" s="642" t="s">
        <v>583</v>
      </c>
      <c r="C85" s="642" t="s">
        <v>584</v>
      </c>
      <c r="D85" s="634"/>
      <c r="E85" s="31"/>
      <c r="F85" s="31"/>
      <c r="G85" s="31"/>
      <c r="H85" s="31"/>
      <c r="I85" s="31"/>
      <c r="J85" s="31"/>
      <c r="K85" s="31"/>
      <c r="L85" s="31"/>
      <c r="M85" s="31"/>
      <c r="N85" s="31"/>
      <c r="O85" s="2"/>
      <c r="P85" s="2"/>
      <c r="Q85" s="2"/>
      <c r="R85" s="2"/>
    </row>
    <row r="86" spans="1:18" s="92" customFormat="1">
      <c r="A86" s="155"/>
      <c r="B86" s="142"/>
      <c r="C86" s="142"/>
      <c r="D86" s="140"/>
      <c r="E86" s="141"/>
      <c r="F86" s="74"/>
      <c r="G86" s="74"/>
      <c r="H86" s="74"/>
      <c r="I86" s="74"/>
      <c r="J86" s="74"/>
      <c r="K86" s="74"/>
      <c r="L86" s="74"/>
      <c r="M86" s="74"/>
      <c r="N86" s="74"/>
      <c r="O86" s="2"/>
      <c r="P86" s="2"/>
      <c r="Q86" s="2"/>
      <c r="R86" s="2"/>
    </row>
    <row r="87" spans="1:18" s="11" customFormat="1">
      <c r="A87" s="155"/>
      <c r="B87" s="159" t="s">
        <v>222</v>
      </c>
      <c r="C87" s="159"/>
      <c r="D87" s="140"/>
      <c r="E87" s="17"/>
      <c r="F87" s="26"/>
      <c r="G87" s="26"/>
      <c r="H87" s="26"/>
      <c r="I87" s="26"/>
      <c r="J87" s="26"/>
      <c r="K87" s="26"/>
      <c r="L87" s="26"/>
      <c r="M87" s="26"/>
      <c r="N87" s="26"/>
      <c r="O87" s="2"/>
      <c r="P87" s="2"/>
      <c r="Q87" s="2"/>
      <c r="R87" s="2"/>
    </row>
    <row r="88" spans="1:18" s="11" customFormat="1">
      <c r="A88" s="155">
        <f>A85+1</f>
        <v>58</v>
      </c>
      <c r="B88" s="609" t="s">
        <v>585</v>
      </c>
      <c r="C88" s="609"/>
      <c r="D88" s="140" t="str">
        <f>"Item "&amp;A39</f>
        <v>Item 28</v>
      </c>
      <c r="E88" s="36"/>
      <c r="F88" s="36"/>
      <c r="G88" s="36"/>
      <c r="H88" s="36"/>
      <c r="I88" s="36"/>
      <c r="J88" s="36"/>
      <c r="K88" s="36"/>
      <c r="L88" s="36"/>
      <c r="M88" s="36"/>
      <c r="N88" s="36"/>
      <c r="O88" s="2"/>
      <c r="P88" s="2"/>
      <c r="Q88" s="2"/>
      <c r="R88" s="2"/>
    </row>
    <row r="89" spans="1:18" s="11" customFormat="1">
      <c r="A89" s="155">
        <f t="shared" ref="A89:A98" si="13">A88+1</f>
        <v>59</v>
      </c>
      <c r="B89" s="609" t="s">
        <v>586</v>
      </c>
      <c r="C89" s="609"/>
      <c r="D89" s="140" t="str">
        <f>"10% of Item "&amp;A88</f>
        <v>10% of Item 58</v>
      </c>
      <c r="E89" s="36"/>
      <c r="F89" s="31">
        <f t="shared" ref="F89:N89" si="14">0.1*F88</f>
        <v>0</v>
      </c>
      <c r="G89" s="31">
        <f t="shared" si="14"/>
        <v>0</v>
      </c>
      <c r="H89" s="31">
        <f t="shared" si="14"/>
        <v>0</v>
      </c>
      <c r="I89" s="31">
        <f t="shared" si="14"/>
        <v>0</v>
      </c>
      <c r="J89" s="31">
        <f t="shared" si="14"/>
        <v>0</v>
      </c>
      <c r="K89" s="31">
        <f t="shared" si="14"/>
        <v>0</v>
      </c>
      <c r="L89" s="31">
        <f t="shared" si="14"/>
        <v>0</v>
      </c>
      <c r="M89" s="31">
        <f t="shared" si="14"/>
        <v>0</v>
      </c>
      <c r="N89" s="31">
        <f t="shared" si="14"/>
        <v>0</v>
      </c>
      <c r="O89" s="2"/>
      <c r="P89" s="2"/>
      <c r="Q89" s="2"/>
      <c r="R89" s="2"/>
    </row>
    <row r="90" spans="1:18" s="11" customFormat="1">
      <c r="A90" s="155">
        <f t="shared" si="13"/>
        <v>60</v>
      </c>
      <c r="B90" s="609" t="s">
        <v>587</v>
      </c>
      <c r="C90" s="609"/>
      <c r="D90" s="142"/>
      <c r="E90" s="36"/>
      <c r="F90" s="36"/>
      <c r="G90" s="36"/>
      <c r="H90" s="36"/>
      <c r="I90" s="36"/>
      <c r="J90" s="36"/>
      <c r="K90" s="36"/>
      <c r="L90" s="36"/>
      <c r="M90" s="36"/>
      <c r="N90" s="36"/>
      <c r="O90" s="2"/>
      <c r="P90" s="2"/>
      <c r="Q90" s="2"/>
      <c r="R90" s="2"/>
    </row>
    <row r="91" spans="1:18" s="11" customFormat="1">
      <c r="A91" s="155">
        <f t="shared" si="13"/>
        <v>61</v>
      </c>
      <c r="B91" s="610" t="str">
        <f>"Enter any optional adjustment made to item "&amp;A76&amp;" in item "&amp;A90&amp;" as allowed in the Call Report instructions"</f>
        <v>Enter any optional adjustment made to item 53 in item 60 as allowed in the Call Report instructions</v>
      </c>
      <c r="C91" s="610"/>
      <c r="D91" s="643" t="str">
        <f>"Item "&amp;A76&amp;" less items "&amp;A79&amp;" and "&amp;A90</f>
        <v>Item 53 less items 54 and 60</v>
      </c>
      <c r="E91" s="36"/>
      <c r="F91" s="31">
        <f>(F76-F79)-F90</f>
        <v>0</v>
      </c>
      <c r="G91" s="31">
        <f t="shared" ref="G91:N91" si="15">(G76-G79)-G90</f>
        <v>0</v>
      </c>
      <c r="H91" s="31">
        <f t="shared" si="15"/>
        <v>0</v>
      </c>
      <c r="I91" s="31">
        <f t="shared" si="15"/>
        <v>0</v>
      </c>
      <c r="J91" s="31">
        <f t="shared" si="15"/>
        <v>0</v>
      </c>
      <c r="K91" s="31">
        <f t="shared" si="15"/>
        <v>0</v>
      </c>
      <c r="L91" s="31">
        <f t="shared" si="15"/>
        <v>0</v>
      </c>
      <c r="M91" s="31">
        <f t="shared" si="15"/>
        <v>0</v>
      </c>
      <c r="N91" s="31">
        <f t="shared" si="15"/>
        <v>0</v>
      </c>
      <c r="O91" s="2"/>
      <c r="P91" s="2"/>
      <c r="Q91" s="2"/>
      <c r="R91" s="2"/>
    </row>
    <row r="92" spans="1:18" s="11" customFormat="1" ht="29">
      <c r="A92" s="155">
        <f t="shared" si="13"/>
        <v>62</v>
      </c>
      <c r="B92" s="609" t="s">
        <v>228</v>
      </c>
      <c r="C92" s="609"/>
      <c r="D92" s="140"/>
      <c r="E92" s="36"/>
      <c r="F92" s="36"/>
      <c r="G92" s="36"/>
      <c r="H92" s="36"/>
      <c r="I92" s="36"/>
      <c r="J92" s="36"/>
      <c r="K92" s="36"/>
      <c r="L92" s="36"/>
      <c r="M92" s="36"/>
      <c r="N92" s="36"/>
      <c r="O92" s="2"/>
      <c r="P92" s="2"/>
      <c r="Q92" s="2"/>
      <c r="R92" s="2"/>
    </row>
    <row r="93" spans="1:18" s="11" customFormat="1">
      <c r="A93" s="155">
        <f t="shared" si="13"/>
        <v>63</v>
      </c>
      <c r="B93" s="609" t="s">
        <v>588</v>
      </c>
      <c r="C93" s="609"/>
      <c r="D93" s="140" t="str">
        <f>"max(item "&amp;A90&amp;" less item "&amp;A92&amp;", 0)"</f>
        <v>max(item 60 less item 62, 0)</v>
      </c>
      <c r="E93" s="36"/>
      <c r="F93" s="31">
        <f t="shared" ref="F93:N93" si="16">MAX(F90-F92,0)</f>
        <v>0</v>
      </c>
      <c r="G93" s="31">
        <f t="shared" si="16"/>
        <v>0</v>
      </c>
      <c r="H93" s="31">
        <f t="shared" si="16"/>
        <v>0</v>
      </c>
      <c r="I93" s="31">
        <f t="shared" si="16"/>
        <v>0</v>
      </c>
      <c r="J93" s="31">
        <f t="shared" si="16"/>
        <v>0</v>
      </c>
      <c r="K93" s="31">
        <f t="shared" si="16"/>
        <v>0</v>
      </c>
      <c r="L93" s="31">
        <f t="shared" si="16"/>
        <v>0</v>
      </c>
      <c r="M93" s="31">
        <f t="shared" si="16"/>
        <v>0</v>
      </c>
      <c r="N93" s="31">
        <f t="shared" si="16"/>
        <v>0</v>
      </c>
      <c r="O93" s="2"/>
      <c r="P93" s="2"/>
      <c r="Q93" s="2"/>
      <c r="R93" s="2"/>
    </row>
    <row r="94" spans="1:18" s="11" customFormat="1" ht="43.5">
      <c r="A94" s="155">
        <f t="shared" si="13"/>
        <v>64</v>
      </c>
      <c r="B94" s="611" t="s">
        <v>229</v>
      </c>
      <c r="C94" s="611"/>
      <c r="D94" s="140"/>
      <c r="E94" s="36"/>
      <c r="F94" s="36"/>
      <c r="G94" s="36"/>
      <c r="H94" s="36"/>
      <c r="I94" s="36"/>
      <c r="J94" s="36"/>
      <c r="K94" s="36"/>
      <c r="L94" s="36"/>
      <c r="M94" s="36"/>
      <c r="N94" s="36"/>
      <c r="O94" s="2"/>
      <c r="P94" s="2"/>
      <c r="Q94" s="2"/>
      <c r="R94" s="2"/>
    </row>
    <row r="95" spans="1:18" s="11" customFormat="1">
      <c r="A95" s="155">
        <f t="shared" si="13"/>
        <v>65</v>
      </c>
      <c r="B95" s="611" t="s">
        <v>589</v>
      </c>
      <c r="C95" s="611"/>
      <c r="D95" s="140" t="str">
        <f>"min(item "&amp;A94&amp;", item "&amp;A89&amp;")"</f>
        <v>min(item 64, item 59)</v>
      </c>
      <c r="E95" s="36"/>
      <c r="F95" s="31">
        <f t="shared" ref="F95:N95" si="17">MIN(F94,F89)</f>
        <v>0</v>
      </c>
      <c r="G95" s="31">
        <f t="shared" si="17"/>
        <v>0</v>
      </c>
      <c r="H95" s="31">
        <f t="shared" si="17"/>
        <v>0</v>
      </c>
      <c r="I95" s="31">
        <f t="shared" si="17"/>
        <v>0</v>
      </c>
      <c r="J95" s="31">
        <f t="shared" si="17"/>
        <v>0</v>
      </c>
      <c r="K95" s="31">
        <f t="shared" si="17"/>
        <v>0</v>
      </c>
      <c r="L95" s="31">
        <f t="shared" si="17"/>
        <v>0</v>
      </c>
      <c r="M95" s="31">
        <f t="shared" si="17"/>
        <v>0</v>
      </c>
      <c r="N95" s="31">
        <f t="shared" si="17"/>
        <v>0</v>
      </c>
      <c r="O95" s="2"/>
      <c r="P95" s="2"/>
      <c r="Q95" s="2"/>
      <c r="R95" s="2"/>
    </row>
    <row r="96" spans="1:18" s="11" customFormat="1">
      <c r="A96" s="155">
        <f t="shared" si="13"/>
        <v>66</v>
      </c>
      <c r="B96" s="611" t="str">
        <f>"(h) Subtract (g) from (e), cannot be less than 0 (must equal item "&amp;A41&amp;")"</f>
        <v>(h) Subtract (g) from (e), cannot be less than 0 (must equal item 30)</v>
      </c>
      <c r="C96" s="611"/>
      <c r="D96" s="140" t="str">
        <f>"max(item "&amp;A93&amp;" less item "&amp;A95&amp;", 0)"</f>
        <v>max(item 63 less item 65, 0)</v>
      </c>
      <c r="E96" s="36"/>
      <c r="F96" s="31">
        <f t="shared" ref="F96:N96" si="18">MAX(F93-F95,0)</f>
        <v>0</v>
      </c>
      <c r="G96" s="31">
        <f t="shared" si="18"/>
        <v>0</v>
      </c>
      <c r="H96" s="31">
        <f t="shared" si="18"/>
        <v>0</v>
      </c>
      <c r="I96" s="31">
        <f t="shared" si="18"/>
        <v>0</v>
      </c>
      <c r="J96" s="31">
        <f t="shared" si="18"/>
        <v>0</v>
      </c>
      <c r="K96" s="31">
        <f t="shared" si="18"/>
        <v>0</v>
      </c>
      <c r="L96" s="31">
        <f t="shared" si="18"/>
        <v>0</v>
      </c>
      <c r="M96" s="31">
        <f t="shared" si="18"/>
        <v>0</v>
      </c>
      <c r="N96" s="31">
        <f t="shared" si="18"/>
        <v>0</v>
      </c>
      <c r="O96" s="2"/>
      <c r="P96" s="2"/>
      <c r="Q96" s="2"/>
      <c r="R96" s="2"/>
    </row>
    <row r="97" spans="1:18" s="11" customFormat="1">
      <c r="A97" s="155">
        <f t="shared" si="13"/>
        <v>67</v>
      </c>
      <c r="B97" s="611" t="str">
        <f>"Future taxes paid used to determine item "&amp;A94</f>
        <v>Future taxes paid used to determine item 64</v>
      </c>
      <c r="C97" s="611"/>
      <c r="D97" s="140"/>
      <c r="E97" s="36"/>
      <c r="F97" s="36"/>
      <c r="G97" s="36"/>
      <c r="H97" s="36"/>
      <c r="I97" s="36"/>
      <c r="J97" s="36"/>
      <c r="K97" s="36"/>
      <c r="L97" s="36"/>
      <c r="M97" s="36"/>
      <c r="N97" s="36"/>
      <c r="O97" s="2"/>
      <c r="P97" s="2"/>
      <c r="Q97" s="2"/>
      <c r="R97" s="2"/>
    </row>
    <row r="98" spans="1:18" s="11" customFormat="1">
      <c r="A98" s="155">
        <f t="shared" si="13"/>
        <v>68</v>
      </c>
      <c r="B98" s="611" t="str">
        <f>"Future taxable income consistent with item "&amp;A94&amp;"*****"</f>
        <v>Future taxable income consistent with item 64*****</v>
      </c>
      <c r="C98" s="611"/>
      <c r="D98" s="140"/>
      <c r="E98" s="36"/>
      <c r="F98" s="36"/>
      <c r="G98" s="36"/>
      <c r="H98" s="36"/>
      <c r="I98" s="36"/>
      <c r="J98" s="36"/>
      <c r="K98" s="36"/>
      <c r="L98" s="36"/>
      <c r="M98" s="36"/>
      <c r="N98" s="36"/>
      <c r="O98" s="2"/>
      <c r="P98" s="2"/>
      <c r="Q98" s="2"/>
      <c r="R98" s="2"/>
    </row>
    <row r="99" spans="1:18" s="92" customFormat="1">
      <c r="A99" s="155"/>
      <c r="B99" s="142"/>
      <c r="C99" s="142"/>
      <c r="D99" s="140"/>
      <c r="E99" s="17"/>
      <c r="F99" s="26"/>
      <c r="G99" s="26"/>
      <c r="H99" s="26"/>
      <c r="I99" s="26"/>
      <c r="J99" s="26"/>
      <c r="K99" s="26"/>
      <c r="L99" s="26"/>
      <c r="M99" s="26"/>
      <c r="N99" s="26"/>
      <c r="O99" s="2"/>
      <c r="P99" s="2"/>
      <c r="Q99" s="2"/>
      <c r="R99" s="2"/>
    </row>
    <row r="100" spans="1:18" s="11" customFormat="1">
      <c r="A100" s="155"/>
      <c r="B100" s="159" t="s">
        <v>590</v>
      </c>
      <c r="C100" s="159"/>
      <c r="D100" s="140"/>
      <c r="E100" s="17"/>
      <c r="F100" s="26"/>
      <c r="G100" s="26"/>
      <c r="H100" s="26"/>
      <c r="I100" s="26"/>
      <c r="J100" s="26"/>
      <c r="K100" s="26"/>
      <c r="L100" s="26"/>
      <c r="M100" s="26"/>
      <c r="N100" s="26"/>
      <c r="O100" s="2"/>
      <c r="P100" s="2"/>
      <c r="Q100" s="2"/>
      <c r="R100" s="2"/>
    </row>
    <row r="101" spans="1:18" s="11" customFormat="1">
      <c r="A101" s="155">
        <f>A98+1</f>
        <v>69</v>
      </c>
      <c r="B101" s="612" t="s">
        <v>498</v>
      </c>
      <c r="C101" s="612"/>
      <c r="D101" s="140"/>
      <c r="E101" s="36"/>
      <c r="F101" s="36"/>
      <c r="G101" s="36"/>
      <c r="H101" s="36"/>
      <c r="I101" s="36"/>
      <c r="J101" s="36"/>
      <c r="K101" s="36"/>
      <c r="L101" s="36"/>
      <c r="M101" s="36"/>
      <c r="N101" s="36"/>
      <c r="O101" s="2"/>
      <c r="P101" s="2"/>
      <c r="Q101" s="2"/>
      <c r="R101" s="2"/>
    </row>
    <row r="102" spans="1:18" s="11" customFormat="1">
      <c r="A102" s="151">
        <f>A101+1</f>
        <v>70</v>
      </c>
      <c r="B102" s="607" t="s">
        <v>591</v>
      </c>
      <c r="C102" s="607"/>
      <c r="D102" s="160"/>
      <c r="E102" s="36"/>
      <c r="F102" s="36"/>
      <c r="G102" s="36"/>
      <c r="H102" s="36"/>
      <c r="I102" s="36"/>
      <c r="J102" s="36"/>
      <c r="K102" s="36"/>
      <c r="L102" s="36"/>
      <c r="M102" s="36"/>
      <c r="N102" s="36"/>
      <c r="O102" s="2"/>
      <c r="P102" s="2"/>
      <c r="Q102" s="2"/>
      <c r="R102" s="2"/>
    </row>
    <row r="103" spans="1:18" s="11" customFormat="1">
      <c r="A103" s="155">
        <f>A102+1</f>
        <v>71</v>
      </c>
      <c r="B103" s="610" t="s">
        <v>592</v>
      </c>
      <c r="C103" s="610"/>
      <c r="D103" s="140" t="str">
        <f>"Item "&amp;A101&amp;" divided by item "&amp;A102</f>
        <v>Item 69 divided by item 70</v>
      </c>
      <c r="E103" s="36"/>
      <c r="F103" s="31">
        <f t="shared" ref="F103:N103" si="19">IF(ISERROR(F101/F102),0,F101/F102)</f>
        <v>0</v>
      </c>
      <c r="G103" s="31">
        <f t="shared" si="19"/>
        <v>0</v>
      </c>
      <c r="H103" s="31">
        <f t="shared" si="19"/>
        <v>0</v>
      </c>
      <c r="I103" s="31">
        <f t="shared" si="19"/>
        <v>0</v>
      </c>
      <c r="J103" s="31">
        <f t="shared" si="19"/>
        <v>0</v>
      </c>
      <c r="K103" s="31">
        <f t="shared" si="19"/>
        <v>0</v>
      </c>
      <c r="L103" s="31">
        <f t="shared" si="19"/>
        <v>0</v>
      </c>
      <c r="M103" s="31">
        <f t="shared" si="19"/>
        <v>0</v>
      </c>
      <c r="N103" s="31">
        <f t="shared" si="19"/>
        <v>0</v>
      </c>
      <c r="O103" s="2"/>
      <c r="P103" s="2"/>
      <c r="Q103" s="2"/>
      <c r="R103" s="2"/>
    </row>
    <row r="104" spans="1:18" s="92" customFormat="1">
      <c r="A104" s="155"/>
      <c r="B104" s="142"/>
      <c r="C104" s="142"/>
      <c r="D104" s="140"/>
      <c r="E104" s="17"/>
      <c r="F104" s="26"/>
      <c r="G104" s="26"/>
      <c r="H104" s="26"/>
      <c r="I104" s="26"/>
      <c r="J104" s="26"/>
      <c r="K104" s="26"/>
      <c r="L104" s="26"/>
      <c r="M104" s="26"/>
      <c r="N104" s="26"/>
      <c r="O104" s="2"/>
      <c r="P104" s="2"/>
      <c r="Q104" s="2"/>
      <c r="R104" s="2"/>
    </row>
    <row r="105" spans="1:18" s="11" customFormat="1">
      <c r="A105" s="155">
        <f>A103+1</f>
        <v>72</v>
      </c>
      <c r="B105" s="612" t="s">
        <v>593</v>
      </c>
      <c r="C105" s="612"/>
      <c r="D105" s="140"/>
      <c r="E105" s="36"/>
      <c r="F105" s="36"/>
      <c r="G105" s="36"/>
      <c r="H105" s="36"/>
      <c r="I105" s="36"/>
      <c r="J105" s="36"/>
      <c r="K105" s="36"/>
      <c r="L105" s="36"/>
      <c r="M105" s="36"/>
      <c r="N105" s="36"/>
      <c r="O105" s="2"/>
      <c r="P105" s="2"/>
      <c r="Q105" s="2"/>
      <c r="R105" s="2"/>
    </row>
    <row r="106" spans="1:18" s="11" customFormat="1">
      <c r="A106" s="604">
        <f>A105+1</f>
        <v>73</v>
      </c>
      <c r="B106" s="613" t="s">
        <v>594</v>
      </c>
      <c r="C106" s="613"/>
      <c r="D106" s="552"/>
      <c r="E106" s="162"/>
      <c r="F106" s="36"/>
      <c r="G106" s="36"/>
      <c r="H106" s="36"/>
      <c r="I106" s="36"/>
      <c r="J106" s="36"/>
      <c r="K106" s="36"/>
      <c r="L106" s="36"/>
      <c r="M106" s="36"/>
      <c r="N106" s="36"/>
      <c r="O106" s="2"/>
      <c r="P106" s="2"/>
      <c r="Q106" s="2"/>
      <c r="R106" s="2"/>
    </row>
    <row r="107" spans="1:18" s="11" customFormat="1">
      <c r="A107" s="155">
        <f>A106+1</f>
        <v>74</v>
      </c>
      <c r="B107" s="610" t="s">
        <v>595</v>
      </c>
      <c r="C107" s="610"/>
      <c r="D107" s="140" t="str">
        <f>"Sum of items "&amp;A105&amp;" and "&amp;A106</f>
        <v>Sum of items 72 and 73</v>
      </c>
      <c r="E107" s="82"/>
      <c r="F107" s="65">
        <f t="shared" ref="F107:N107" si="20">SUM(F105:F106)</f>
        <v>0</v>
      </c>
      <c r="G107" s="65">
        <f t="shared" si="20"/>
        <v>0</v>
      </c>
      <c r="H107" s="65">
        <f t="shared" si="20"/>
        <v>0</v>
      </c>
      <c r="I107" s="65">
        <f t="shared" si="20"/>
        <v>0</v>
      </c>
      <c r="J107" s="65">
        <f t="shared" si="20"/>
        <v>0</v>
      </c>
      <c r="K107" s="65">
        <f t="shared" si="20"/>
        <v>0</v>
      </c>
      <c r="L107" s="65">
        <f t="shared" si="20"/>
        <v>0</v>
      </c>
      <c r="M107" s="65">
        <f t="shared" si="20"/>
        <v>0</v>
      </c>
      <c r="N107" s="65">
        <f t="shared" si="20"/>
        <v>0</v>
      </c>
      <c r="O107" s="2"/>
      <c r="P107" s="2"/>
      <c r="Q107" s="2"/>
      <c r="R107" s="2"/>
    </row>
    <row r="108" spans="1:18" s="92" customFormat="1">
      <c r="A108" s="155"/>
      <c r="B108" s="142"/>
      <c r="C108" s="142"/>
      <c r="D108" s="140"/>
      <c r="E108" s="17"/>
      <c r="F108" s="17"/>
      <c r="G108" s="17"/>
      <c r="H108" s="17"/>
      <c r="I108" s="17"/>
      <c r="J108" s="17"/>
      <c r="K108" s="17"/>
      <c r="L108" s="17"/>
      <c r="M108" s="17"/>
      <c r="N108" s="17"/>
      <c r="O108" s="2"/>
      <c r="P108" s="2"/>
      <c r="Q108" s="2"/>
      <c r="R108" s="2"/>
    </row>
    <row r="109" spans="1:18" s="11" customFormat="1">
      <c r="A109" s="155">
        <f>A107+1</f>
        <v>75</v>
      </c>
      <c r="B109" s="612" t="s">
        <v>596</v>
      </c>
      <c r="C109" s="612"/>
      <c r="D109" s="140"/>
      <c r="E109" s="36"/>
      <c r="F109" s="36"/>
      <c r="G109" s="36"/>
      <c r="H109" s="36"/>
      <c r="I109" s="36"/>
      <c r="J109" s="36"/>
      <c r="K109" s="36"/>
      <c r="L109" s="36"/>
      <c r="M109" s="36"/>
      <c r="N109" s="36"/>
      <c r="O109" s="2"/>
      <c r="P109" s="2"/>
      <c r="Q109" s="2"/>
      <c r="R109" s="2"/>
    </row>
    <row r="110" spans="1:18" s="11" customFormat="1">
      <c r="A110" s="604">
        <f>A109+1</f>
        <v>76</v>
      </c>
      <c r="B110" s="613" t="s">
        <v>597</v>
      </c>
      <c r="C110" s="613"/>
      <c r="D110" s="552"/>
      <c r="E110" s="162"/>
      <c r="F110" s="36"/>
      <c r="G110" s="36"/>
      <c r="H110" s="36"/>
      <c r="I110" s="36"/>
      <c r="J110" s="36"/>
      <c r="K110" s="36"/>
      <c r="L110" s="36"/>
      <c r="M110" s="36"/>
      <c r="N110" s="36"/>
      <c r="O110" s="2"/>
      <c r="P110" s="2"/>
      <c r="Q110" s="2"/>
      <c r="R110" s="2"/>
    </row>
    <row r="111" spans="1:18" s="11" customFormat="1">
      <c r="A111" s="155">
        <f>A110+1</f>
        <v>77</v>
      </c>
      <c r="B111" s="610" t="s">
        <v>598</v>
      </c>
      <c r="C111" s="610"/>
      <c r="D111" s="140" t="str">
        <f>"Sum of items "&amp;A109&amp;" and "&amp;A110</f>
        <v>Sum of items 75 and 76</v>
      </c>
      <c r="E111" s="82"/>
      <c r="F111" s="65">
        <f t="shared" ref="F111:N111" si="21">SUM(F109:F110)</f>
        <v>0</v>
      </c>
      <c r="G111" s="65">
        <f t="shared" si="21"/>
        <v>0</v>
      </c>
      <c r="H111" s="65">
        <f t="shared" si="21"/>
        <v>0</v>
      </c>
      <c r="I111" s="65">
        <f t="shared" si="21"/>
        <v>0</v>
      </c>
      <c r="J111" s="65">
        <f t="shared" si="21"/>
        <v>0</v>
      </c>
      <c r="K111" s="65">
        <f t="shared" si="21"/>
        <v>0</v>
      </c>
      <c r="L111" s="65">
        <f t="shared" si="21"/>
        <v>0</v>
      </c>
      <c r="M111" s="65">
        <f t="shared" si="21"/>
        <v>0</v>
      </c>
      <c r="N111" s="65">
        <f t="shared" si="21"/>
        <v>0</v>
      </c>
      <c r="O111" s="2"/>
      <c r="P111" s="2"/>
      <c r="Q111" s="2"/>
      <c r="R111" s="2"/>
    </row>
    <row r="112" spans="1:18" s="142" customFormat="1">
      <c r="A112" s="155"/>
      <c r="D112" s="140"/>
      <c r="E112" s="17"/>
      <c r="F112" s="26"/>
      <c r="G112" s="26"/>
      <c r="H112" s="26"/>
      <c r="I112" s="26"/>
      <c r="J112" s="26"/>
      <c r="K112" s="26"/>
      <c r="L112" s="26"/>
      <c r="M112" s="26"/>
      <c r="N112" s="26"/>
      <c r="O112" s="27"/>
      <c r="P112" s="27"/>
      <c r="Q112" s="27"/>
      <c r="R112" s="27"/>
    </row>
    <row r="113" spans="1:16" s="142" customFormat="1">
      <c r="A113" s="155"/>
      <c r="D113" s="140"/>
      <c r="E113" s="141"/>
      <c r="F113" s="74"/>
      <c r="G113" s="74"/>
      <c r="H113" s="74"/>
      <c r="I113" s="74"/>
      <c r="J113" s="74"/>
      <c r="K113" s="74"/>
      <c r="L113" s="74"/>
      <c r="M113" s="74"/>
      <c r="N113" s="74"/>
    </row>
    <row r="114" spans="1:16" s="142" customFormat="1">
      <c r="A114" s="614" t="s">
        <v>599</v>
      </c>
      <c r="B114" s="615" t="s">
        <v>600</v>
      </c>
      <c r="C114" s="615"/>
      <c r="D114" s="616"/>
      <c r="E114" s="114"/>
      <c r="F114" s="27"/>
      <c r="G114" s="27"/>
      <c r="H114" s="27"/>
      <c r="I114" s="27"/>
      <c r="J114" s="27"/>
      <c r="K114" s="27"/>
      <c r="L114" s="27"/>
      <c r="M114" s="27"/>
      <c r="N114" s="27"/>
      <c r="O114" s="27"/>
      <c r="P114" s="27"/>
    </row>
    <row r="115" spans="1:16" s="142" customFormat="1">
      <c r="A115" s="155"/>
      <c r="B115" s="676"/>
      <c r="C115" s="677"/>
      <c r="D115" s="678"/>
      <c r="E115" s="678"/>
      <c r="F115" s="678"/>
      <c r="G115" s="678"/>
      <c r="H115" s="678"/>
      <c r="I115" s="678"/>
      <c r="J115" s="678"/>
      <c r="K115" s="678"/>
      <c r="L115" s="678"/>
      <c r="M115" s="678"/>
      <c r="N115" s="678"/>
      <c r="O115" s="678"/>
      <c r="P115" s="679"/>
    </row>
    <row r="116" spans="1:16" s="142" customFormat="1">
      <c r="A116" s="155"/>
      <c r="B116" s="680"/>
      <c r="C116" s="681"/>
      <c r="D116" s="682"/>
      <c r="E116" s="682"/>
      <c r="F116" s="682"/>
      <c r="G116" s="682"/>
      <c r="H116" s="682"/>
      <c r="I116" s="682"/>
      <c r="J116" s="682"/>
      <c r="K116" s="682"/>
      <c r="L116" s="682"/>
      <c r="M116" s="682"/>
      <c r="N116" s="682"/>
      <c r="O116" s="682"/>
      <c r="P116" s="683"/>
    </row>
    <row r="117" spans="1:16" s="142" customFormat="1">
      <c r="A117" s="155"/>
      <c r="B117" s="680"/>
      <c r="C117" s="681"/>
      <c r="D117" s="682"/>
      <c r="E117" s="682"/>
      <c r="F117" s="682"/>
      <c r="G117" s="682"/>
      <c r="H117" s="682"/>
      <c r="I117" s="682"/>
      <c r="J117" s="682"/>
      <c r="K117" s="682"/>
      <c r="L117" s="682"/>
      <c r="M117" s="682"/>
      <c r="N117" s="682"/>
      <c r="O117" s="682"/>
      <c r="P117" s="683"/>
    </row>
    <row r="118" spans="1:16" s="142" customFormat="1">
      <c r="A118" s="155"/>
      <c r="B118" s="684"/>
      <c r="C118" s="685"/>
      <c r="D118" s="685"/>
      <c r="E118" s="685"/>
      <c r="F118" s="685"/>
      <c r="G118" s="685"/>
      <c r="H118" s="685"/>
      <c r="I118" s="685"/>
      <c r="J118" s="685"/>
      <c r="K118" s="685"/>
      <c r="L118" s="685"/>
      <c r="M118" s="685"/>
      <c r="N118" s="685"/>
      <c r="O118" s="685"/>
      <c r="P118" s="686"/>
    </row>
    <row r="119" spans="1:16" s="142" customFormat="1">
      <c r="A119" s="155"/>
      <c r="D119" s="140"/>
      <c r="E119" s="141"/>
      <c r="F119" s="74"/>
      <c r="G119" s="74"/>
      <c r="H119" s="74"/>
      <c r="I119" s="74"/>
      <c r="J119" s="74"/>
      <c r="K119" s="74"/>
      <c r="L119" s="74"/>
      <c r="M119" s="74"/>
      <c r="N119" s="74"/>
    </row>
    <row r="120" spans="1:16" s="142" customFormat="1">
      <c r="A120" s="614" t="s">
        <v>601</v>
      </c>
      <c r="B120" s="615" t="s">
        <v>602</v>
      </c>
      <c r="C120" s="615"/>
      <c r="D120" s="616"/>
      <c r="E120" s="114"/>
      <c r="F120" s="27"/>
      <c r="G120" s="27"/>
      <c r="H120" s="27"/>
      <c r="I120" s="27"/>
      <c r="J120" s="27"/>
      <c r="K120" s="27"/>
      <c r="L120" s="27"/>
      <c r="M120" s="27"/>
      <c r="N120" s="27"/>
      <c r="O120" s="27"/>
      <c r="P120" s="27"/>
    </row>
    <row r="121" spans="1:16" s="142" customFormat="1">
      <c r="A121" s="155"/>
      <c r="B121" s="676"/>
      <c r="C121" s="677"/>
      <c r="D121" s="678"/>
      <c r="E121" s="678"/>
      <c r="F121" s="678"/>
      <c r="G121" s="678"/>
      <c r="H121" s="678"/>
      <c r="I121" s="678"/>
      <c r="J121" s="678"/>
      <c r="K121" s="678"/>
      <c r="L121" s="678"/>
      <c r="M121" s="678"/>
      <c r="N121" s="678"/>
      <c r="O121" s="678"/>
      <c r="P121" s="679"/>
    </row>
    <row r="122" spans="1:16" s="142" customFormat="1">
      <c r="A122" s="155"/>
      <c r="B122" s="680"/>
      <c r="C122" s="681"/>
      <c r="D122" s="682"/>
      <c r="E122" s="682"/>
      <c r="F122" s="682"/>
      <c r="G122" s="682"/>
      <c r="H122" s="682"/>
      <c r="I122" s="682"/>
      <c r="J122" s="682"/>
      <c r="K122" s="682"/>
      <c r="L122" s="682"/>
      <c r="M122" s="682"/>
      <c r="N122" s="682"/>
      <c r="O122" s="682"/>
      <c r="P122" s="683"/>
    </row>
    <row r="123" spans="1:16" s="142" customFormat="1">
      <c r="A123" s="155"/>
      <c r="B123" s="680"/>
      <c r="C123" s="681"/>
      <c r="D123" s="682"/>
      <c r="E123" s="682"/>
      <c r="F123" s="682"/>
      <c r="G123" s="682"/>
      <c r="H123" s="682"/>
      <c r="I123" s="682"/>
      <c r="J123" s="682"/>
      <c r="K123" s="682"/>
      <c r="L123" s="682"/>
      <c r="M123" s="682"/>
      <c r="N123" s="682"/>
      <c r="O123" s="682"/>
      <c r="P123" s="683"/>
    </row>
    <row r="124" spans="1:16" s="142" customFormat="1">
      <c r="A124" s="155"/>
      <c r="B124" s="684"/>
      <c r="C124" s="685"/>
      <c r="D124" s="685"/>
      <c r="E124" s="685"/>
      <c r="F124" s="685"/>
      <c r="G124" s="685"/>
      <c r="H124" s="685"/>
      <c r="I124" s="685"/>
      <c r="J124" s="685"/>
      <c r="K124" s="685"/>
      <c r="L124" s="685"/>
      <c r="M124" s="685"/>
      <c r="N124" s="685"/>
      <c r="O124" s="685"/>
      <c r="P124" s="686"/>
    </row>
    <row r="125" spans="1:16" s="142" customFormat="1">
      <c r="A125" s="155"/>
      <c r="D125" s="140"/>
      <c r="E125" s="141"/>
      <c r="F125" s="74"/>
      <c r="G125" s="74"/>
      <c r="H125" s="74"/>
      <c r="I125" s="74"/>
      <c r="J125" s="74"/>
      <c r="K125" s="74"/>
      <c r="L125" s="74"/>
      <c r="M125" s="74"/>
      <c r="N125" s="74"/>
    </row>
    <row r="126" spans="1:16" s="142" customFormat="1" ht="32.25" customHeight="1">
      <c r="A126" s="614" t="s">
        <v>603</v>
      </c>
      <c r="B126" s="675" t="s">
        <v>155</v>
      </c>
      <c r="C126" s="675"/>
      <c r="D126" s="675"/>
      <c r="E126" s="675"/>
      <c r="F126" s="675"/>
      <c r="G126" s="675"/>
      <c r="H126" s="675"/>
      <c r="I126" s="675"/>
      <c r="J126" s="675"/>
      <c r="K126" s="675"/>
      <c r="L126" s="675"/>
      <c r="M126" s="675"/>
      <c r="N126" s="675"/>
      <c r="O126" s="675"/>
      <c r="P126" s="675"/>
    </row>
    <row r="127" spans="1:16" s="142" customFormat="1">
      <c r="A127" s="155"/>
      <c r="B127" s="163"/>
      <c r="C127" s="163"/>
      <c r="D127" s="163"/>
      <c r="E127" s="71"/>
      <c r="F127" s="163"/>
      <c r="G127" s="163"/>
      <c r="H127" s="163"/>
      <c r="I127" s="163"/>
      <c r="J127" s="163"/>
      <c r="K127" s="163"/>
      <c r="L127" s="163"/>
      <c r="M127" s="163"/>
      <c r="N127" s="163"/>
      <c r="O127" s="163"/>
      <c r="P127" s="163"/>
    </row>
    <row r="128" spans="1:16" s="142" customFormat="1">
      <c r="A128" s="614" t="s">
        <v>604</v>
      </c>
      <c r="B128" s="164" t="str">
        <f>"The carryback period is the prior two calendar tax years plus any current taxes paid in the year-to-date period.  Please provide disaggregated data for item "&amp;A92&amp;" as follows:"</f>
        <v>The carryback period is the prior two calendar tax years plus any current taxes paid in the year-to-date period.  Please provide disaggregated data for item 62 as follows:</v>
      </c>
      <c r="C128" s="164"/>
      <c r="D128" s="163"/>
      <c r="E128" s="71"/>
      <c r="F128" s="163"/>
      <c r="G128" s="163"/>
      <c r="H128" s="163"/>
      <c r="I128" s="163"/>
      <c r="J128" s="163"/>
      <c r="K128" s="163"/>
      <c r="L128" s="163"/>
      <c r="M128" s="163"/>
      <c r="N128" s="163"/>
      <c r="O128" s="163"/>
      <c r="P128" s="163"/>
    </row>
    <row r="129" spans="1:18" s="142" customFormat="1">
      <c r="A129" s="614"/>
      <c r="B129" s="165" t="s">
        <v>605</v>
      </c>
      <c r="C129" s="165"/>
      <c r="D129" s="91"/>
      <c r="E129" s="71"/>
      <c r="F129" s="163"/>
      <c r="G129" s="163"/>
      <c r="H129" s="163"/>
      <c r="I129" s="163"/>
      <c r="J129" s="163"/>
      <c r="K129" s="163"/>
      <c r="L129" s="163"/>
      <c r="M129" s="163"/>
      <c r="N129" s="163"/>
      <c r="O129" s="163"/>
      <c r="P129" s="163"/>
    </row>
    <row r="130" spans="1:18" s="142" customFormat="1">
      <c r="A130" s="614"/>
      <c r="B130" s="165" t="s">
        <v>606</v>
      </c>
      <c r="C130" s="165"/>
      <c r="D130" s="91"/>
      <c r="E130" s="71"/>
      <c r="F130" s="163"/>
      <c r="G130" s="163"/>
      <c r="H130" s="163"/>
      <c r="I130" s="163"/>
      <c r="J130" s="163"/>
      <c r="K130" s="163"/>
      <c r="L130" s="163"/>
      <c r="M130" s="163"/>
      <c r="N130" s="163"/>
      <c r="O130" s="163"/>
      <c r="P130" s="163"/>
    </row>
    <row r="131" spans="1:18" s="142" customFormat="1">
      <c r="A131" s="614"/>
      <c r="B131" s="165" t="s">
        <v>607</v>
      </c>
      <c r="C131" s="165"/>
      <c r="D131" s="91"/>
      <c r="E131" s="71"/>
      <c r="F131" s="163"/>
      <c r="G131" s="163"/>
      <c r="H131" s="163"/>
      <c r="I131" s="163"/>
      <c r="J131" s="163"/>
      <c r="K131" s="163"/>
      <c r="L131" s="163"/>
      <c r="M131" s="163"/>
      <c r="N131" s="163"/>
      <c r="O131" s="163"/>
      <c r="P131" s="163"/>
    </row>
    <row r="132" spans="1:18" s="142" customFormat="1">
      <c r="A132" s="614"/>
      <c r="D132" s="140"/>
      <c r="E132" s="141"/>
      <c r="F132" s="74"/>
      <c r="G132" s="74"/>
      <c r="H132" s="74"/>
      <c r="I132" s="74"/>
      <c r="J132" s="74"/>
      <c r="K132" s="74"/>
      <c r="L132" s="74"/>
      <c r="M132" s="74"/>
      <c r="N132" s="74"/>
    </row>
    <row r="133" spans="1:18" s="142" customFormat="1">
      <c r="A133" s="614" t="s">
        <v>608</v>
      </c>
      <c r="B133" s="164" t="str">
        <f>"Please provide historical data related to item "&amp;A98&amp;" as follows:"</f>
        <v>Please provide historical data related to item 68 as follows:</v>
      </c>
      <c r="C133" s="164"/>
      <c r="D133" s="163"/>
      <c r="E133" s="71"/>
      <c r="F133" s="163"/>
      <c r="G133" s="163"/>
      <c r="H133" s="163"/>
      <c r="I133" s="163"/>
      <c r="J133" s="163"/>
      <c r="K133" s="163"/>
      <c r="L133" s="163"/>
      <c r="M133" s="163"/>
      <c r="N133" s="163"/>
      <c r="O133" s="163"/>
      <c r="P133" s="163"/>
    </row>
    <row r="134" spans="1:18" s="142" customFormat="1">
      <c r="A134" s="614"/>
      <c r="B134" s="165" t="s">
        <v>609</v>
      </c>
      <c r="C134" s="165"/>
      <c r="D134" s="91"/>
      <c r="E134" s="71"/>
      <c r="F134" s="163"/>
      <c r="G134" s="163"/>
      <c r="H134" s="163"/>
      <c r="I134" s="163"/>
      <c r="J134" s="163"/>
      <c r="K134" s="163"/>
      <c r="L134" s="163"/>
      <c r="M134" s="163"/>
      <c r="N134" s="163"/>
      <c r="O134" s="163"/>
      <c r="P134" s="163"/>
    </row>
    <row r="135" spans="1:18" s="142" customFormat="1">
      <c r="A135" s="614"/>
      <c r="B135" s="165" t="s">
        <v>610</v>
      </c>
      <c r="C135" s="165"/>
      <c r="D135" s="91"/>
      <c r="E135" s="71"/>
      <c r="F135" s="163"/>
      <c r="G135" s="163"/>
      <c r="H135" s="163"/>
      <c r="I135" s="163"/>
      <c r="J135" s="163"/>
      <c r="K135" s="163"/>
      <c r="L135" s="163"/>
      <c r="M135" s="163"/>
      <c r="N135" s="163"/>
      <c r="O135" s="163"/>
      <c r="P135" s="163"/>
    </row>
    <row r="136" spans="1:18" s="142" customFormat="1">
      <c r="A136" s="614"/>
      <c r="B136" s="165"/>
      <c r="C136" s="165"/>
      <c r="D136" s="163"/>
      <c r="E136" s="71"/>
      <c r="F136" s="163"/>
      <c r="G136" s="163"/>
      <c r="H136" s="163"/>
      <c r="I136" s="163"/>
      <c r="J136" s="163"/>
      <c r="K136" s="163"/>
      <c r="L136" s="163"/>
      <c r="M136" s="163"/>
      <c r="N136" s="163"/>
      <c r="O136" s="163"/>
      <c r="P136" s="163"/>
    </row>
    <row r="137" spans="1:18" s="142" customFormat="1">
      <c r="A137" s="614" t="s">
        <v>611</v>
      </c>
      <c r="B137" s="615" t="s">
        <v>157</v>
      </c>
      <c r="C137" s="615"/>
      <c r="D137" s="616"/>
      <c r="E137" s="114"/>
      <c r="F137" s="27"/>
      <c r="G137" s="27"/>
      <c r="H137" s="27"/>
      <c r="I137" s="27"/>
      <c r="J137" s="27"/>
      <c r="K137" s="27"/>
      <c r="L137" s="27"/>
      <c r="M137" s="27"/>
      <c r="N137" s="27"/>
      <c r="O137" s="27"/>
      <c r="P137" s="27"/>
    </row>
    <row r="138" spans="1:18" s="142" customFormat="1">
      <c r="A138" s="155"/>
      <c r="B138" s="676"/>
      <c r="C138" s="677"/>
      <c r="D138" s="678"/>
      <c r="E138" s="678"/>
      <c r="F138" s="678"/>
      <c r="G138" s="678"/>
      <c r="H138" s="678"/>
      <c r="I138" s="678"/>
      <c r="J138" s="678"/>
      <c r="K138" s="678"/>
      <c r="L138" s="678"/>
      <c r="M138" s="678"/>
      <c r="N138" s="678"/>
      <c r="O138" s="678"/>
      <c r="P138" s="679"/>
    </row>
    <row r="139" spans="1:18" s="142" customFormat="1">
      <c r="A139" s="155"/>
      <c r="B139" s="680"/>
      <c r="C139" s="681"/>
      <c r="D139" s="682"/>
      <c r="E139" s="682"/>
      <c r="F139" s="682"/>
      <c r="G139" s="682"/>
      <c r="H139" s="682"/>
      <c r="I139" s="682"/>
      <c r="J139" s="682"/>
      <c r="K139" s="682"/>
      <c r="L139" s="682"/>
      <c r="M139" s="682"/>
      <c r="N139" s="682"/>
      <c r="O139" s="682"/>
      <c r="P139" s="683"/>
    </row>
    <row r="140" spans="1:18" s="142" customFormat="1">
      <c r="A140" s="155"/>
      <c r="B140" s="680"/>
      <c r="C140" s="681"/>
      <c r="D140" s="682"/>
      <c r="E140" s="682"/>
      <c r="F140" s="682"/>
      <c r="G140" s="682"/>
      <c r="H140" s="682"/>
      <c r="I140" s="682"/>
      <c r="J140" s="682"/>
      <c r="K140" s="682"/>
      <c r="L140" s="682"/>
      <c r="M140" s="682"/>
      <c r="N140" s="682"/>
      <c r="O140" s="682"/>
      <c r="P140" s="683"/>
    </row>
    <row r="141" spans="1:18" s="142" customFormat="1">
      <c r="A141" s="155"/>
      <c r="B141" s="684"/>
      <c r="C141" s="685"/>
      <c r="D141" s="685"/>
      <c r="E141" s="685"/>
      <c r="F141" s="685"/>
      <c r="G141" s="685"/>
      <c r="H141" s="685"/>
      <c r="I141" s="685"/>
      <c r="J141" s="685"/>
      <c r="K141" s="685"/>
      <c r="L141" s="685"/>
      <c r="M141" s="685"/>
      <c r="N141" s="685"/>
      <c r="O141" s="685"/>
      <c r="P141" s="686"/>
    </row>
    <row r="142" spans="1:18" s="142" customFormat="1">
      <c r="A142" s="614"/>
      <c r="D142" s="140"/>
      <c r="E142" s="141"/>
      <c r="F142" s="74"/>
      <c r="G142" s="74"/>
      <c r="H142" s="74"/>
      <c r="I142" s="74"/>
      <c r="J142" s="74"/>
      <c r="K142" s="74"/>
      <c r="L142" s="74"/>
      <c r="M142" s="74"/>
      <c r="N142" s="74"/>
    </row>
    <row r="143" spans="1:18" s="142" customFormat="1">
      <c r="A143" s="155"/>
      <c r="B143" s="139" t="s">
        <v>471</v>
      </c>
      <c r="C143" s="139"/>
      <c r="D143" s="140"/>
      <c r="E143" s="141"/>
      <c r="F143" s="74"/>
      <c r="G143" s="74"/>
      <c r="H143" s="74"/>
      <c r="I143" s="74"/>
      <c r="J143" s="74"/>
      <c r="K143" s="74"/>
      <c r="L143" s="74"/>
      <c r="M143" s="74"/>
      <c r="N143" s="74"/>
    </row>
    <row r="144" spans="1:18" s="9" customFormat="1">
      <c r="A144" s="617"/>
      <c r="B144" s="542" t="s">
        <v>156</v>
      </c>
      <c r="C144" s="542"/>
      <c r="D144" s="551"/>
      <c r="E144" s="8" t="b">
        <f>E25='Balance Sheet Worksheet'!E167</f>
        <v>1</v>
      </c>
      <c r="F144" s="8" t="b">
        <f>F25='Balance Sheet Worksheet'!F167</f>
        <v>1</v>
      </c>
      <c r="G144" s="8" t="b">
        <f>G25='Balance Sheet Worksheet'!G167</f>
        <v>1</v>
      </c>
      <c r="H144" s="8" t="b">
        <f>H25='Balance Sheet Worksheet'!H167</f>
        <v>1</v>
      </c>
      <c r="I144" s="8" t="b">
        <f>I25='Balance Sheet Worksheet'!I167</f>
        <v>1</v>
      </c>
      <c r="J144" s="8" t="b">
        <f>J25='Balance Sheet Worksheet'!J167</f>
        <v>1</v>
      </c>
      <c r="K144" s="8" t="b">
        <f>K25='Balance Sheet Worksheet'!K167</f>
        <v>1</v>
      </c>
      <c r="L144" s="8" t="b">
        <f>L25='Balance Sheet Worksheet'!L167</f>
        <v>1</v>
      </c>
      <c r="M144" s="8" t="b">
        <f>M25='Balance Sheet Worksheet'!M167</f>
        <v>1</v>
      </c>
      <c r="N144" s="8" t="b">
        <f>N25='Balance Sheet Worksheet'!N167</f>
        <v>1</v>
      </c>
      <c r="P144" s="12"/>
      <c r="Q144" s="12"/>
      <c r="R144" s="12"/>
    </row>
    <row r="145" spans="1:16" s="9" customFormat="1">
      <c r="A145" s="618"/>
      <c r="B145" s="542" t="s">
        <v>612</v>
      </c>
      <c r="C145" s="542"/>
      <c r="D145" s="550"/>
      <c r="E145" s="8" t="b">
        <f t="shared" ref="E145:N145" si="22">E41=E96</f>
        <v>1</v>
      </c>
      <c r="F145" s="12" t="b">
        <f t="shared" si="22"/>
        <v>1</v>
      </c>
      <c r="G145" s="12" t="b">
        <f t="shared" si="22"/>
        <v>1</v>
      </c>
      <c r="H145" s="12" t="b">
        <f t="shared" si="22"/>
        <v>1</v>
      </c>
      <c r="I145" s="12" t="b">
        <f t="shared" si="22"/>
        <v>1</v>
      </c>
      <c r="J145" s="12" t="b">
        <f t="shared" si="22"/>
        <v>1</v>
      </c>
      <c r="K145" s="12" t="b">
        <f t="shared" si="22"/>
        <v>1</v>
      </c>
      <c r="L145" s="12" t="b">
        <f t="shared" si="22"/>
        <v>1</v>
      </c>
      <c r="M145" s="12" t="b">
        <f t="shared" si="22"/>
        <v>1</v>
      </c>
      <c r="N145" s="12" t="b">
        <f t="shared" si="22"/>
        <v>1</v>
      </c>
    </row>
    <row r="146" spans="1:16">
      <c r="B146" s="619"/>
      <c r="C146" s="619"/>
      <c r="D146" s="552"/>
      <c r="E146" s="130"/>
      <c r="F146" s="54"/>
      <c r="G146" s="54"/>
      <c r="H146" s="54"/>
      <c r="I146" s="54"/>
      <c r="J146" s="54"/>
      <c r="K146" s="54"/>
      <c r="L146" s="54"/>
      <c r="M146" s="54"/>
      <c r="N146" s="54"/>
      <c r="O146" s="54"/>
      <c r="P146" s="54"/>
    </row>
    <row r="149" spans="1:16">
      <c r="A149" s="620" t="s">
        <v>613</v>
      </c>
    </row>
    <row r="150" spans="1:16">
      <c r="A150" s="620" t="s">
        <v>614</v>
      </c>
    </row>
  </sheetData>
  <protectedRanges>
    <protectedRange sqref="B115 B121 D129:D131 D134:D135 B138" name="Range3"/>
    <protectedRange sqref="F8:N8 F10:N10 F12:N13 F15:N24 F30:N38 F40:N42 F45:N45 F49:N51 F53:N53 F62:N64 F66:N67 F69:N73 F76:N76 F79:N79 F82:N82 F84:N85 F90:N90 F92:N92 F94:N94 F97:N98 F101:N102 F105:N106 F109:N110" name="Range2"/>
    <protectedRange sqref="E30:E51 E7:E28 F39:N39 E53:E54 G43:N43 E59:E111 F88:N88" name="Range1"/>
  </protectedRanges>
  <mergeCells count="8">
    <mergeCell ref="B126:P126"/>
    <mergeCell ref="B138:P141"/>
    <mergeCell ref="A1:R1"/>
    <mergeCell ref="A2:R2"/>
    <mergeCell ref="F3:N3"/>
    <mergeCell ref="P3:R3"/>
    <mergeCell ref="B115:P118"/>
    <mergeCell ref="B121:P124"/>
  </mergeCells>
  <phoneticPr fontId="0" type="noConversion"/>
  <conditionalFormatting sqref="E144:R145">
    <cfRule type="cellIs" dxfId="4" priority="1" operator="equal">
      <formula>FALSE</formula>
    </cfRule>
  </conditionalFormatting>
  <pageMargins left="0.7" right="0.7" top="0.75" bottom="0.75" header="0.3" footer="0.3"/>
  <pageSetup scale="39" fitToHeight="3" orientation="landscape" r:id="rId1"/>
  <headerFooter>
    <oddFooter>&amp;R&amp;A
&amp;P</oddFooter>
  </headerFooter>
  <rowBreaks count="1" manualBreakCount="1">
    <brk id="7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2"/>
  <sheetViews>
    <sheetView showGridLines="0" topLeftCell="A148" zoomScaleNormal="100" workbookViewId="0">
      <selection activeCell="B6" sqref="B6"/>
    </sheetView>
  </sheetViews>
  <sheetFormatPr defaultRowHeight="14.5"/>
  <cols>
    <col min="1" max="1" width="8.26953125" style="169" customWidth="1"/>
    <col min="2" max="2" width="63.81640625" style="169" customWidth="1"/>
    <col min="3" max="3" width="17" style="169" customWidth="1"/>
    <col min="4" max="12" width="13.81640625" style="169" customWidth="1"/>
  </cols>
  <sheetData>
    <row r="1" spans="1:18" ht="15.5">
      <c r="A1" s="670" t="str">
        <f>'Summary Submission Cover Sheet'!$D$17&amp;" Retail Balance and Loss Projection Worksheet: "&amp;'Summary Submission Cover Sheet'!$D$14&amp;" in "&amp;'Summary Submission Cover Sheet'!B25</f>
        <v>Bank Retail Balance and Loss Projection Worksheet: XYZ in Baseline</v>
      </c>
      <c r="B1" s="670"/>
      <c r="C1" s="670"/>
      <c r="D1" s="670"/>
      <c r="E1" s="670"/>
      <c r="F1" s="670"/>
      <c r="G1" s="670"/>
      <c r="H1" s="670"/>
      <c r="I1" s="670"/>
      <c r="J1" s="670"/>
      <c r="K1" s="670"/>
      <c r="L1" s="670"/>
      <c r="M1" s="166"/>
      <c r="N1" s="166"/>
      <c r="O1" s="166"/>
      <c r="P1" s="166"/>
      <c r="Q1" s="166"/>
      <c r="R1" s="166"/>
    </row>
    <row r="2" spans="1:18" s="1" customFormat="1" ht="18" customHeight="1">
      <c r="A2" s="167"/>
      <c r="B2" s="168"/>
      <c r="C2" s="168"/>
      <c r="D2" s="168"/>
      <c r="E2" s="168"/>
      <c r="F2" s="168"/>
      <c r="G2" s="168"/>
      <c r="H2" s="168"/>
      <c r="I2" s="168"/>
      <c r="J2" s="168"/>
      <c r="K2" s="168"/>
      <c r="L2" s="168"/>
    </row>
    <row r="3" spans="1:18" ht="15.75" customHeight="1">
      <c r="B3" s="8"/>
      <c r="C3" s="102" t="s">
        <v>259</v>
      </c>
      <c r="D3" s="687" t="s">
        <v>260</v>
      </c>
      <c r="E3" s="687"/>
      <c r="F3" s="687"/>
      <c r="G3" s="687"/>
      <c r="H3" s="687"/>
      <c r="I3" s="687"/>
      <c r="J3" s="687"/>
      <c r="K3" s="687"/>
      <c r="L3" s="687"/>
    </row>
    <row r="4" spans="1:18" ht="15" thickBot="1">
      <c r="A4" s="170" t="s">
        <v>262</v>
      </c>
      <c r="B4" s="20"/>
      <c r="C4" s="171" t="s">
        <v>264</v>
      </c>
      <c r="D4" s="172" t="s">
        <v>265</v>
      </c>
      <c r="E4" s="172" t="s">
        <v>266</v>
      </c>
      <c r="F4" s="172" t="s">
        <v>267</v>
      </c>
      <c r="G4" s="172" t="s">
        <v>268</v>
      </c>
      <c r="H4" s="172" t="s">
        <v>269</v>
      </c>
      <c r="I4" s="172" t="s">
        <v>270</v>
      </c>
      <c r="J4" s="172" t="s">
        <v>271</v>
      </c>
      <c r="K4" s="172" t="s">
        <v>272</v>
      </c>
      <c r="L4" s="172" t="s">
        <v>273</v>
      </c>
    </row>
    <row r="5" spans="1:18" ht="18" customHeight="1" thickTop="1">
      <c r="A5" s="173"/>
      <c r="B5" s="174" t="s">
        <v>615</v>
      </c>
    </row>
    <row r="6" spans="1:18" ht="18" customHeight="1">
      <c r="A6" s="173">
        <v>1</v>
      </c>
      <c r="B6" s="175" t="s">
        <v>616</v>
      </c>
      <c r="C6" s="176"/>
      <c r="D6" s="176"/>
      <c r="E6" s="176"/>
      <c r="F6" s="176"/>
      <c r="G6" s="176"/>
      <c r="H6" s="176"/>
      <c r="I6" s="176"/>
      <c r="J6" s="176"/>
      <c r="K6" s="176"/>
      <c r="L6" s="176"/>
    </row>
    <row r="7" spans="1:18" ht="18" customHeight="1">
      <c r="A7" s="173">
        <f>A6+1</f>
        <v>2</v>
      </c>
      <c r="B7" s="175" t="s">
        <v>617</v>
      </c>
      <c r="C7" s="176"/>
      <c r="D7" s="176"/>
      <c r="E7" s="176"/>
      <c r="F7" s="176"/>
      <c r="G7" s="176"/>
      <c r="H7" s="176"/>
      <c r="I7" s="176"/>
      <c r="J7" s="176"/>
      <c r="K7" s="176"/>
      <c r="L7" s="176"/>
    </row>
    <row r="8" spans="1:18" ht="18" customHeight="1">
      <c r="A8" s="173">
        <f t="shared" ref="A8:A13" si="0">A7+1</f>
        <v>3</v>
      </c>
      <c r="B8" s="175" t="s">
        <v>618</v>
      </c>
      <c r="C8" s="176"/>
      <c r="D8" s="176"/>
      <c r="E8" s="176"/>
      <c r="F8" s="176"/>
      <c r="G8" s="176"/>
      <c r="H8" s="176"/>
      <c r="I8" s="176"/>
      <c r="J8" s="176"/>
      <c r="K8" s="176"/>
      <c r="L8" s="176"/>
    </row>
    <row r="9" spans="1:18" ht="18" customHeight="1">
      <c r="A9" s="173">
        <f t="shared" si="0"/>
        <v>4</v>
      </c>
      <c r="B9" s="175" t="s">
        <v>619</v>
      </c>
      <c r="C9" s="176"/>
      <c r="D9" s="176"/>
      <c r="E9" s="176"/>
      <c r="F9" s="176"/>
      <c r="G9" s="176"/>
      <c r="H9" s="176"/>
      <c r="I9" s="176"/>
      <c r="J9" s="176"/>
      <c r="K9" s="176"/>
      <c r="L9" s="176"/>
    </row>
    <row r="10" spans="1:18" ht="18" customHeight="1">
      <c r="A10" s="173">
        <f t="shared" si="0"/>
        <v>5</v>
      </c>
      <c r="B10" s="175" t="s">
        <v>620</v>
      </c>
      <c r="C10" s="176"/>
      <c r="D10" s="176"/>
      <c r="E10" s="176"/>
      <c r="F10" s="176"/>
      <c r="G10" s="176"/>
      <c r="H10" s="176"/>
      <c r="I10" s="176"/>
      <c r="J10" s="176"/>
      <c r="K10" s="176"/>
      <c r="L10" s="176"/>
    </row>
    <row r="11" spans="1:18" ht="18" customHeight="1">
      <c r="A11" s="173">
        <f t="shared" si="0"/>
        <v>6</v>
      </c>
      <c r="B11" s="175" t="s">
        <v>621</v>
      </c>
      <c r="C11" s="176"/>
      <c r="D11" s="176"/>
      <c r="E11" s="176"/>
      <c r="F11" s="176"/>
      <c r="G11" s="176"/>
      <c r="H11" s="176"/>
      <c r="I11" s="176"/>
      <c r="J11" s="176"/>
      <c r="K11" s="176"/>
      <c r="L11" s="176"/>
    </row>
    <row r="12" spans="1:18" ht="18" customHeight="1">
      <c r="A12" s="173">
        <f t="shared" si="0"/>
        <v>7</v>
      </c>
      <c r="B12" s="177" t="s">
        <v>622</v>
      </c>
      <c r="C12" s="176"/>
      <c r="D12" s="178"/>
      <c r="E12" s="178"/>
      <c r="F12" s="178"/>
      <c r="G12" s="178"/>
      <c r="H12" s="178"/>
      <c r="I12" s="178"/>
      <c r="J12" s="178"/>
      <c r="K12" s="178"/>
      <c r="L12" s="178"/>
    </row>
    <row r="13" spans="1:18" ht="18" customHeight="1">
      <c r="A13" s="173">
        <f t="shared" si="0"/>
        <v>8</v>
      </c>
      <c r="B13" s="177" t="s">
        <v>623</v>
      </c>
      <c r="C13" s="176"/>
      <c r="D13" s="178"/>
      <c r="E13" s="178"/>
      <c r="F13" s="178"/>
      <c r="G13" s="178"/>
      <c r="H13" s="178"/>
      <c r="I13" s="178"/>
      <c r="J13" s="178"/>
      <c r="K13" s="178"/>
      <c r="L13" s="178"/>
    </row>
    <row r="14" spans="1:18" ht="18" customHeight="1">
      <c r="A14" s="173"/>
      <c r="B14" s="174" t="s">
        <v>624</v>
      </c>
    </row>
    <row r="15" spans="1:18" ht="18" customHeight="1">
      <c r="A15" s="173">
        <f>A13+1</f>
        <v>9</v>
      </c>
      <c r="B15" s="175" t="s">
        <v>616</v>
      </c>
      <c r="C15" s="176"/>
      <c r="D15" s="176"/>
      <c r="E15" s="176"/>
      <c r="F15" s="176"/>
      <c r="G15" s="176"/>
      <c r="H15" s="176"/>
      <c r="I15" s="176"/>
      <c r="J15" s="176"/>
      <c r="K15" s="176"/>
      <c r="L15" s="176"/>
    </row>
    <row r="16" spans="1:18" ht="18" customHeight="1">
      <c r="A16" s="173">
        <f>A15+1</f>
        <v>10</v>
      </c>
      <c r="B16" s="175" t="s">
        <v>617</v>
      </c>
      <c r="C16" s="176"/>
      <c r="D16" s="176"/>
      <c r="E16" s="176"/>
      <c r="F16" s="176"/>
      <c r="G16" s="176"/>
      <c r="H16" s="176"/>
      <c r="I16" s="176"/>
      <c r="J16" s="176"/>
      <c r="K16" s="176"/>
      <c r="L16" s="176"/>
    </row>
    <row r="17" spans="1:12">
      <c r="A17" s="173">
        <f t="shared" ref="A17:A22" si="1">A16+1</f>
        <v>11</v>
      </c>
      <c r="B17" s="175" t="s">
        <v>618</v>
      </c>
      <c r="C17" s="176"/>
      <c r="D17" s="176"/>
      <c r="E17" s="176"/>
      <c r="F17" s="176"/>
      <c r="G17" s="176"/>
      <c r="H17" s="176"/>
      <c r="I17" s="176"/>
      <c r="J17" s="176"/>
      <c r="K17" s="176"/>
      <c r="L17" s="176"/>
    </row>
    <row r="18" spans="1:12">
      <c r="A18" s="173">
        <f t="shared" si="1"/>
        <v>12</v>
      </c>
      <c r="B18" s="175" t="s">
        <v>619</v>
      </c>
      <c r="C18" s="176"/>
      <c r="D18" s="176"/>
      <c r="E18" s="176"/>
      <c r="F18" s="176"/>
      <c r="G18" s="176"/>
      <c r="H18" s="176"/>
      <c r="I18" s="176"/>
      <c r="J18" s="176"/>
      <c r="K18" s="176"/>
      <c r="L18" s="176"/>
    </row>
    <row r="19" spans="1:12">
      <c r="A19" s="173">
        <f t="shared" si="1"/>
        <v>13</v>
      </c>
      <c r="B19" s="175" t="s">
        <v>620</v>
      </c>
      <c r="C19" s="176"/>
      <c r="D19" s="176"/>
      <c r="E19" s="176"/>
      <c r="F19" s="176"/>
      <c r="G19" s="176"/>
      <c r="H19" s="176"/>
      <c r="I19" s="176"/>
      <c r="J19" s="176"/>
      <c r="K19" s="176"/>
      <c r="L19" s="176"/>
    </row>
    <row r="20" spans="1:12">
      <c r="A20" s="173">
        <f t="shared" si="1"/>
        <v>14</v>
      </c>
      <c r="B20" s="175" t="s">
        <v>621</v>
      </c>
      <c r="C20" s="176"/>
      <c r="D20" s="176"/>
      <c r="E20" s="176"/>
      <c r="F20" s="176"/>
      <c r="G20" s="176"/>
      <c r="H20" s="176"/>
      <c r="I20" s="176"/>
      <c r="J20" s="176"/>
      <c r="K20" s="176"/>
      <c r="L20" s="176"/>
    </row>
    <row r="21" spans="1:12">
      <c r="A21" s="173">
        <f t="shared" si="1"/>
        <v>15</v>
      </c>
      <c r="B21" s="177" t="s">
        <v>622</v>
      </c>
      <c r="C21" s="176"/>
      <c r="D21" s="178"/>
      <c r="E21" s="178"/>
      <c r="F21" s="178"/>
      <c r="G21" s="178"/>
      <c r="H21" s="178"/>
      <c r="I21" s="178"/>
      <c r="J21" s="178"/>
      <c r="K21" s="178"/>
      <c r="L21" s="178"/>
    </row>
    <row r="22" spans="1:12">
      <c r="A22" s="173">
        <f t="shared" si="1"/>
        <v>16</v>
      </c>
      <c r="B22" s="177" t="s">
        <v>623</v>
      </c>
      <c r="C22" s="176"/>
      <c r="D22" s="178"/>
      <c r="E22" s="178"/>
      <c r="F22" s="178"/>
      <c r="G22" s="178"/>
      <c r="H22" s="178"/>
      <c r="I22" s="178"/>
      <c r="J22" s="178"/>
      <c r="K22" s="178"/>
      <c r="L22" s="178"/>
    </row>
    <row r="23" spans="1:12">
      <c r="B23" s="179" t="s">
        <v>625</v>
      </c>
    </row>
    <row r="24" spans="1:12">
      <c r="A24" s="173">
        <f>A22+1</f>
        <v>17</v>
      </c>
      <c r="B24" s="175" t="s">
        <v>616</v>
      </c>
      <c r="C24" s="176"/>
      <c r="D24" s="176"/>
      <c r="E24" s="176"/>
      <c r="F24" s="176"/>
      <c r="G24" s="176"/>
      <c r="H24" s="176"/>
      <c r="I24" s="176"/>
      <c r="J24" s="176"/>
      <c r="K24" s="176"/>
      <c r="L24" s="176"/>
    </row>
    <row r="25" spans="1:12">
      <c r="A25" s="173">
        <f>A24+1</f>
        <v>18</v>
      </c>
      <c r="B25" s="175" t="s">
        <v>617</v>
      </c>
      <c r="C25" s="176"/>
      <c r="D25" s="176"/>
      <c r="E25" s="176"/>
      <c r="F25" s="176"/>
      <c r="G25" s="176"/>
      <c r="H25" s="176"/>
      <c r="I25" s="176"/>
      <c r="J25" s="176"/>
      <c r="K25" s="176"/>
      <c r="L25" s="176"/>
    </row>
    <row r="26" spans="1:12">
      <c r="A26" s="173">
        <f t="shared" ref="A26:A31" si="2">A25+1</f>
        <v>19</v>
      </c>
      <c r="B26" s="175" t="s">
        <v>618</v>
      </c>
      <c r="C26" s="176"/>
      <c r="D26" s="176"/>
      <c r="E26" s="176"/>
      <c r="F26" s="176"/>
      <c r="G26" s="176"/>
      <c r="H26" s="176"/>
      <c r="I26" s="176"/>
      <c r="J26" s="176"/>
      <c r="K26" s="176"/>
      <c r="L26" s="176"/>
    </row>
    <row r="27" spans="1:12">
      <c r="A27" s="173">
        <f t="shared" si="2"/>
        <v>20</v>
      </c>
      <c r="B27" s="175" t="s">
        <v>619</v>
      </c>
      <c r="C27" s="176"/>
      <c r="D27" s="176"/>
      <c r="E27" s="176"/>
      <c r="F27" s="176"/>
      <c r="G27" s="176"/>
      <c r="H27" s="176"/>
      <c r="I27" s="176"/>
      <c r="J27" s="176"/>
      <c r="K27" s="176"/>
      <c r="L27" s="176"/>
    </row>
    <row r="28" spans="1:12">
      <c r="A28" s="173">
        <f t="shared" si="2"/>
        <v>21</v>
      </c>
      <c r="B28" s="175" t="s">
        <v>620</v>
      </c>
      <c r="C28" s="176"/>
      <c r="D28" s="176"/>
      <c r="E28" s="176"/>
      <c r="F28" s="176"/>
      <c r="G28" s="176"/>
      <c r="H28" s="176"/>
      <c r="I28" s="176"/>
      <c r="J28" s="176"/>
      <c r="K28" s="176"/>
      <c r="L28" s="176"/>
    </row>
    <row r="29" spans="1:12">
      <c r="A29" s="173">
        <f t="shared" si="2"/>
        <v>22</v>
      </c>
      <c r="B29" s="175" t="s">
        <v>621</v>
      </c>
      <c r="C29" s="176"/>
      <c r="D29" s="176"/>
      <c r="E29" s="176"/>
      <c r="F29" s="176"/>
      <c r="G29" s="176"/>
      <c r="H29" s="176"/>
      <c r="I29" s="176"/>
      <c r="J29" s="176"/>
      <c r="K29" s="176"/>
      <c r="L29" s="176"/>
    </row>
    <row r="30" spans="1:12">
      <c r="A30" s="173">
        <f t="shared" si="2"/>
        <v>23</v>
      </c>
      <c r="B30" s="177" t="s">
        <v>622</v>
      </c>
      <c r="C30" s="176"/>
      <c r="D30" s="178"/>
      <c r="E30" s="178"/>
      <c r="F30" s="178"/>
      <c r="G30" s="178"/>
      <c r="H30" s="178"/>
      <c r="I30" s="178"/>
      <c r="J30" s="178"/>
      <c r="K30" s="178"/>
      <c r="L30" s="178"/>
    </row>
    <row r="31" spans="1:12">
      <c r="A31" s="173">
        <f t="shared" si="2"/>
        <v>24</v>
      </c>
      <c r="B31" s="177" t="s">
        <v>623</v>
      </c>
      <c r="C31" s="176"/>
      <c r="D31" s="178"/>
      <c r="E31" s="178"/>
      <c r="F31" s="178"/>
      <c r="G31" s="178"/>
      <c r="H31" s="178"/>
      <c r="I31" s="178"/>
      <c r="J31" s="178"/>
      <c r="K31" s="178"/>
      <c r="L31" s="178"/>
    </row>
    <row r="32" spans="1:12">
      <c r="B32" s="174" t="s">
        <v>626</v>
      </c>
    </row>
    <row r="33" spans="1:12">
      <c r="A33" s="173">
        <f>A31+1</f>
        <v>25</v>
      </c>
      <c r="B33" s="175" t="s">
        <v>616</v>
      </c>
      <c r="C33" s="176"/>
      <c r="D33" s="176"/>
      <c r="E33" s="176"/>
      <c r="F33" s="176"/>
      <c r="G33" s="176"/>
      <c r="H33" s="176"/>
      <c r="I33" s="176"/>
      <c r="J33" s="176"/>
      <c r="K33" s="176"/>
      <c r="L33" s="176"/>
    </row>
    <row r="34" spans="1:12">
      <c r="A34" s="173">
        <f t="shared" ref="A34:A39" si="3">A33+1</f>
        <v>26</v>
      </c>
      <c r="B34" s="175" t="s">
        <v>618</v>
      </c>
      <c r="C34" s="176"/>
      <c r="D34" s="176"/>
      <c r="E34" s="176"/>
      <c r="F34" s="176"/>
      <c r="G34" s="176"/>
      <c r="H34" s="176"/>
      <c r="I34" s="176"/>
      <c r="J34" s="176"/>
      <c r="K34" s="176"/>
      <c r="L34" s="176"/>
    </row>
    <row r="35" spans="1:12">
      <c r="A35" s="173">
        <f t="shared" si="3"/>
        <v>27</v>
      </c>
      <c r="B35" s="175" t="s">
        <v>619</v>
      </c>
      <c r="C35" s="176"/>
      <c r="D35" s="176"/>
      <c r="E35" s="176"/>
      <c r="F35" s="176"/>
      <c r="G35" s="176"/>
      <c r="H35" s="176"/>
      <c r="I35" s="176"/>
      <c r="J35" s="176"/>
      <c r="K35" s="176"/>
      <c r="L35" s="176"/>
    </row>
    <row r="36" spans="1:12">
      <c r="A36" s="173">
        <f t="shared" si="3"/>
        <v>28</v>
      </c>
      <c r="B36" s="175" t="s">
        <v>620</v>
      </c>
      <c r="C36" s="176"/>
      <c r="D36" s="176"/>
      <c r="E36" s="176"/>
      <c r="F36" s="176"/>
      <c r="G36" s="176"/>
      <c r="H36" s="176"/>
      <c r="I36" s="176"/>
      <c r="J36" s="176"/>
      <c r="K36" s="176"/>
      <c r="L36" s="176"/>
    </row>
    <row r="37" spans="1:12">
      <c r="A37" s="173">
        <f t="shared" si="3"/>
        <v>29</v>
      </c>
      <c r="B37" s="175" t="s">
        <v>621</v>
      </c>
      <c r="C37" s="176"/>
      <c r="D37" s="176"/>
      <c r="E37" s="176"/>
      <c r="F37" s="176"/>
      <c r="G37" s="176"/>
      <c r="H37" s="176"/>
      <c r="I37" s="176"/>
      <c r="J37" s="176"/>
      <c r="K37" s="176"/>
      <c r="L37" s="176"/>
    </row>
    <row r="38" spans="1:12">
      <c r="A38" s="173">
        <f t="shared" si="3"/>
        <v>30</v>
      </c>
      <c r="B38" s="177" t="s">
        <v>622</v>
      </c>
      <c r="C38" s="176"/>
      <c r="D38" s="178"/>
      <c r="E38" s="178"/>
      <c r="F38" s="178"/>
      <c r="G38" s="178"/>
      <c r="H38" s="178"/>
      <c r="I38" s="178"/>
      <c r="J38" s="178"/>
      <c r="K38" s="178"/>
      <c r="L38" s="178"/>
    </row>
    <row r="39" spans="1:12">
      <c r="A39" s="173">
        <f t="shared" si="3"/>
        <v>31</v>
      </c>
      <c r="B39" s="177" t="s">
        <v>623</v>
      </c>
      <c r="C39" s="176"/>
      <c r="D39" s="178"/>
      <c r="E39" s="178"/>
      <c r="F39" s="178"/>
      <c r="G39" s="178"/>
      <c r="H39" s="178"/>
      <c r="I39" s="178"/>
      <c r="J39" s="178"/>
      <c r="K39" s="178"/>
      <c r="L39" s="178"/>
    </row>
    <row r="40" spans="1:12">
      <c r="B40" s="174" t="s">
        <v>627</v>
      </c>
    </row>
    <row r="41" spans="1:12">
      <c r="A41" s="173">
        <f>A39+1</f>
        <v>32</v>
      </c>
      <c r="B41" s="175" t="s">
        <v>616</v>
      </c>
      <c r="C41" s="176"/>
      <c r="D41" s="176"/>
      <c r="E41" s="176"/>
      <c r="F41" s="176"/>
      <c r="G41" s="176"/>
      <c r="H41" s="176"/>
      <c r="I41" s="176"/>
      <c r="J41" s="176"/>
      <c r="K41" s="176"/>
      <c r="L41" s="176"/>
    </row>
    <row r="42" spans="1:12">
      <c r="A42" s="173">
        <f>A41+1</f>
        <v>33</v>
      </c>
      <c r="B42" s="175" t="s">
        <v>617</v>
      </c>
      <c r="C42" s="176"/>
      <c r="D42" s="176"/>
      <c r="E42" s="176"/>
      <c r="F42" s="176"/>
      <c r="G42" s="176"/>
      <c r="H42" s="176"/>
      <c r="I42" s="176"/>
      <c r="J42" s="176"/>
      <c r="K42" s="176"/>
      <c r="L42" s="176"/>
    </row>
    <row r="43" spans="1:12">
      <c r="A43" s="173">
        <f t="shared" ref="A43:A48" si="4">A42+1</f>
        <v>34</v>
      </c>
      <c r="B43" s="175" t="s">
        <v>618</v>
      </c>
      <c r="C43" s="176"/>
      <c r="D43" s="176"/>
      <c r="E43" s="176"/>
      <c r="F43" s="176"/>
      <c r="G43" s="176"/>
      <c r="H43" s="176"/>
      <c r="I43" s="176"/>
      <c r="J43" s="176"/>
      <c r="K43" s="176"/>
      <c r="L43" s="176"/>
    </row>
    <row r="44" spans="1:12">
      <c r="A44" s="173">
        <f t="shared" si="4"/>
        <v>35</v>
      </c>
      <c r="B44" s="175" t="s">
        <v>619</v>
      </c>
      <c r="C44" s="176"/>
      <c r="D44" s="176"/>
      <c r="E44" s="176"/>
      <c r="F44" s="176"/>
      <c r="G44" s="176"/>
      <c r="H44" s="176"/>
      <c r="I44" s="176"/>
      <c r="J44" s="176"/>
      <c r="K44" s="176"/>
      <c r="L44" s="176"/>
    </row>
    <row r="45" spans="1:12">
      <c r="A45" s="173">
        <f t="shared" si="4"/>
        <v>36</v>
      </c>
      <c r="B45" s="175" t="s">
        <v>620</v>
      </c>
      <c r="C45" s="176"/>
      <c r="D45" s="176"/>
      <c r="E45" s="176"/>
      <c r="F45" s="176"/>
      <c r="G45" s="176"/>
      <c r="H45" s="176"/>
      <c r="I45" s="176"/>
      <c r="J45" s="176"/>
      <c r="K45" s="176"/>
      <c r="L45" s="176"/>
    </row>
    <row r="46" spans="1:12">
      <c r="A46" s="173">
        <f t="shared" si="4"/>
        <v>37</v>
      </c>
      <c r="B46" s="175" t="s">
        <v>621</v>
      </c>
      <c r="C46" s="176"/>
      <c r="D46" s="176"/>
      <c r="E46" s="176"/>
      <c r="F46" s="176"/>
      <c r="G46" s="176"/>
      <c r="H46" s="176"/>
      <c r="I46" s="176"/>
      <c r="J46" s="176"/>
      <c r="K46" s="176"/>
      <c r="L46" s="176"/>
    </row>
    <row r="47" spans="1:12">
      <c r="A47" s="173">
        <f t="shared" si="4"/>
        <v>38</v>
      </c>
      <c r="B47" s="177" t="s">
        <v>622</v>
      </c>
      <c r="C47" s="176"/>
      <c r="D47" s="178"/>
      <c r="E47" s="178"/>
      <c r="F47" s="178"/>
      <c r="G47" s="178"/>
      <c r="H47" s="178"/>
      <c r="I47" s="178"/>
      <c r="J47" s="178"/>
      <c r="K47" s="178"/>
      <c r="L47" s="178"/>
    </row>
    <row r="48" spans="1:12">
      <c r="A48" s="173">
        <f t="shared" si="4"/>
        <v>39</v>
      </c>
      <c r="B48" s="177" t="s">
        <v>623</v>
      </c>
      <c r="C48" s="176"/>
      <c r="D48" s="178"/>
      <c r="E48" s="178"/>
      <c r="F48" s="178"/>
      <c r="G48" s="178"/>
      <c r="H48" s="178"/>
      <c r="I48" s="178"/>
      <c r="J48" s="178"/>
      <c r="K48" s="178"/>
      <c r="L48" s="178"/>
    </row>
    <row r="49" spans="1:12">
      <c r="B49" s="179" t="s">
        <v>628</v>
      </c>
    </row>
    <row r="50" spans="1:12">
      <c r="A50" s="173">
        <f>A48+1</f>
        <v>40</v>
      </c>
      <c r="B50" s="175" t="s">
        <v>616</v>
      </c>
      <c r="C50" s="176"/>
      <c r="D50" s="176"/>
      <c r="E50" s="176"/>
      <c r="F50" s="176"/>
      <c r="G50" s="176"/>
      <c r="H50" s="176"/>
      <c r="I50" s="176"/>
      <c r="J50" s="176"/>
      <c r="K50" s="176"/>
      <c r="L50" s="176"/>
    </row>
    <row r="51" spans="1:12">
      <c r="A51" s="173">
        <f>A50+1</f>
        <v>41</v>
      </c>
      <c r="B51" s="175" t="s">
        <v>617</v>
      </c>
      <c r="C51" s="176"/>
      <c r="D51" s="176"/>
      <c r="E51" s="176"/>
      <c r="F51" s="176"/>
      <c r="G51" s="176"/>
      <c r="H51" s="176"/>
      <c r="I51" s="176"/>
      <c r="J51" s="176"/>
      <c r="K51" s="176"/>
      <c r="L51" s="176"/>
    </row>
    <row r="52" spans="1:12">
      <c r="A52" s="173">
        <f t="shared" ref="A52:A57" si="5">A51+1</f>
        <v>42</v>
      </c>
      <c r="B52" s="175" t="s">
        <v>618</v>
      </c>
      <c r="C52" s="176"/>
      <c r="D52" s="176"/>
      <c r="E52" s="176"/>
      <c r="F52" s="176"/>
      <c r="G52" s="176"/>
      <c r="H52" s="176"/>
      <c r="I52" s="176"/>
      <c r="J52" s="176"/>
      <c r="K52" s="176"/>
      <c r="L52" s="176"/>
    </row>
    <row r="53" spans="1:12">
      <c r="A53" s="173">
        <f t="shared" si="5"/>
        <v>43</v>
      </c>
      <c r="B53" s="175" t="s">
        <v>619</v>
      </c>
      <c r="C53" s="176"/>
      <c r="D53" s="176"/>
      <c r="E53" s="176"/>
      <c r="F53" s="176"/>
      <c r="G53" s="176"/>
      <c r="H53" s="176"/>
      <c r="I53" s="176"/>
      <c r="J53" s="176"/>
      <c r="K53" s="176"/>
      <c r="L53" s="176"/>
    </row>
    <row r="54" spans="1:12">
      <c r="A54" s="173">
        <f t="shared" si="5"/>
        <v>44</v>
      </c>
      <c r="B54" s="175" t="s">
        <v>620</v>
      </c>
      <c r="C54" s="176"/>
      <c r="D54" s="176"/>
      <c r="E54" s="176"/>
      <c r="F54" s="176"/>
      <c r="G54" s="176"/>
      <c r="H54" s="176"/>
      <c r="I54" s="176"/>
      <c r="J54" s="176"/>
      <c r="K54" s="176"/>
      <c r="L54" s="176"/>
    </row>
    <row r="55" spans="1:12">
      <c r="A55" s="173">
        <f t="shared" si="5"/>
        <v>45</v>
      </c>
      <c r="B55" s="175" t="s">
        <v>621</v>
      </c>
      <c r="C55" s="176"/>
      <c r="D55" s="176"/>
      <c r="E55" s="176"/>
      <c r="F55" s="176"/>
      <c r="G55" s="176"/>
      <c r="H55" s="176"/>
      <c r="I55" s="176"/>
      <c r="J55" s="176"/>
      <c r="K55" s="176"/>
      <c r="L55" s="176"/>
    </row>
    <row r="56" spans="1:12">
      <c r="A56" s="173">
        <f t="shared" si="5"/>
        <v>46</v>
      </c>
      <c r="B56" s="177" t="s">
        <v>622</v>
      </c>
      <c r="C56" s="176"/>
      <c r="D56" s="178"/>
      <c r="E56" s="178"/>
      <c r="F56" s="178"/>
      <c r="G56" s="178"/>
      <c r="H56" s="178"/>
      <c r="I56" s="178"/>
      <c r="J56" s="178"/>
      <c r="K56" s="178"/>
      <c r="L56" s="178"/>
    </row>
    <row r="57" spans="1:12">
      <c r="A57" s="173">
        <f t="shared" si="5"/>
        <v>47</v>
      </c>
      <c r="B57" s="177" t="s">
        <v>623</v>
      </c>
      <c r="C57" s="176"/>
      <c r="D57" s="178"/>
      <c r="E57" s="178"/>
      <c r="F57" s="178"/>
      <c r="G57" s="178"/>
      <c r="H57" s="178"/>
      <c r="I57" s="178"/>
      <c r="J57" s="178"/>
      <c r="K57" s="178"/>
      <c r="L57" s="178"/>
    </row>
    <row r="58" spans="1:12">
      <c r="A58" s="173"/>
      <c r="B58" s="174" t="s">
        <v>629</v>
      </c>
    </row>
    <row r="59" spans="1:12">
      <c r="A59" s="173">
        <f>A57+1</f>
        <v>48</v>
      </c>
      <c r="B59" s="177" t="s">
        <v>630</v>
      </c>
      <c r="C59" s="176"/>
      <c r="D59" s="176"/>
      <c r="E59" s="176"/>
      <c r="F59" s="176"/>
      <c r="G59" s="176"/>
      <c r="H59" s="176"/>
      <c r="I59" s="176"/>
      <c r="J59" s="176"/>
      <c r="K59" s="176"/>
      <c r="L59" s="176"/>
    </row>
    <row r="60" spans="1:12">
      <c r="A60" s="173">
        <f>A59+1</f>
        <v>49</v>
      </c>
      <c r="B60" s="175" t="s">
        <v>618</v>
      </c>
      <c r="C60" s="176"/>
      <c r="D60" s="176"/>
      <c r="E60" s="176"/>
      <c r="F60" s="176"/>
      <c r="G60" s="176"/>
      <c r="H60" s="176"/>
      <c r="I60" s="176"/>
      <c r="J60" s="176"/>
      <c r="K60" s="176"/>
      <c r="L60" s="176"/>
    </row>
    <row r="61" spans="1:12">
      <c r="A61" s="173">
        <f>A60+1</f>
        <v>50</v>
      </c>
      <c r="B61" s="175" t="s">
        <v>619</v>
      </c>
      <c r="C61" s="176"/>
      <c r="D61" s="176"/>
      <c r="E61" s="176"/>
      <c r="F61" s="176"/>
      <c r="G61" s="176"/>
      <c r="H61" s="176"/>
      <c r="I61" s="176"/>
      <c r="J61" s="176"/>
      <c r="K61" s="176"/>
      <c r="L61" s="176"/>
    </row>
    <row r="62" spans="1:12">
      <c r="A62" s="173">
        <f>A61+1</f>
        <v>51</v>
      </c>
      <c r="B62" s="175" t="s">
        <v>620</v>
      </c>
      <c r="C62" s="176"/>
      <c r="D62" s="176"/>
      <c r="E62" s="176"/>
      <c r="F62" s="176"/>
      <c r="G62" s="176"/>
      <c r="H62" s="176"/>
      <c r="I62" s="176"/>
      <c r="J62" s="176"/>
      <c r="K62" s="176"/>
      <c r="L62" s="176"/>
    </row>
    <row r="63" spans="1:12">
      <c r="A63" s="173">
        <f>A62+1</f>
        <v>52</v>
      </c>
      <c r="B63" s="175" t="s">
        <v>621</v>
      </c>
      <c r="C63" s="176"/>
      <c r="D63" s="176"/>
      <c r="E63" s="176"/>
      <c r="F63" s="176"/>
      <c r="G63" s="176"/>
      <c r="H63" s="176"/>
      <c r="I63" s="176"/>
      <c r="J63" s="176"/>
      <c r="K63" s="176"/>
      <c r="L63" s="176"/>
    </row>
    <row r="64" spans="1:12">
      <c r="A64" s="173"/>
      <c r="B64" s="174" t="s">
        <v>631</v>
      </c>
    </row>
    <row r="65" spans="1:12">
      <c r="A65" s="173">
        <f>A63+1</f>
        <v>53</v>
      </c>
      <c r="B65" s="177" t="s">
        <v>630</v>
      </c>
      <c r="C65" s="176"/>
      <c r="D65" s="176"/>
      <c r="E65" s="176"/>
      <c r="F65" s="176"/>
      <c r="G65" s="176"/>
      <c r="H65" s="176"/>
      <c r="I65" s="176"/>
      <c r="J65" s="176"/>
      <c r="K65" s="176"/>
      <c r="L65" s="176"/>
    </row>
    <row r="66" spans="1:12">
      <c r="A66" s="173">
        <f>A65+1</f>
        <v>54</v>
      </c>
      <c r="B66" s="175" t="s">
        <v>618</v>
      </c>
      <c r="C66" s="176"/>
      <c r="D66" s="176"/>
      <c r="E66" s="176"/>
      <c r="F66" s="176"/>
      <c r="G66" s="176"/>
      <c r="H66" s="176"/>
      <c r="I66" s="176"/>
      <c r="J66" s="176"/>
      <c r="K66" s="176"/>
      <c r="L66" s="176"/>
    </row>
    <row r="67" spans="1:12">
      <c r="A67" s="173">
        <f>A66+1</f>
        <v>55</v>
      </c>
      <c r="B67" s="175" t="s">
        <v>619</v>
      </c>
      <c r="C67" s="176"/>
      <c r="D67" s="176"/>
      <c r="E67" s="176"/>
      <c r="F67" s="176"/>
      <c r="G67" s="176"/>
      <c r="H67" s="176"/>
      <c r="I67" s="176"/>
      <c r="J67" s="176"/>
      <c r="K67" s="176"/>
      <c r="L67" s="176"/>
    </row>
    <row r="68" spans="1:12">
      <c r="A68" s="173">
        <f>A67+1</f>
        <v>56</v>
      </c>
      <c r="B68" s="175" t="s">
        <v>620</v>
      </c>
      <c r="C68" s="176"/>
      <c r="D68" s="176"/>
      <c r="E68" s="176"/>
      <c r="F68" s="176"/>
      <c r="G68" s="176"/>
      <c r="H68" s="176"/>
      <c r="I68" s="176"/>
      <c r="J68" s="176"/>
      <c r="K68" s="176"/>
      <c r="L68" s="176"/>
    </row>
    <row r="69" spans="1:12">
      <c r="A69" s="173">
        <f>A68+1</f>
        <v>57</v>
      </c>
      <c r="B69" s="175" t="s">
        <v>621</v>
      </c>
      <c r="C69" s="176"/>
      <c r="D69" s="176"/>
      <c r="E69" s="176"/>
      <c r="F69" s="176"/>
      <c r="G69" s="176"/>
      <c r="H69" s="176"/>
      <c r="I69" s="176"/>
      <c r="J69" s="176"/>
      <c r="K69" s="176"/>
      <c r="L69" s="176"/>
    </row>
    <row r="70" spans="1:12">
      <c r="B70" s="174" t="s">
        <v>632</v>
      </c>
    </row>
    <row r="71" spans="1:12">
      <c r="A71" s="173">
        <f>A69+1</f>
        <v>58</v>
      </c>
      <c r="B71" s="175" t="s">
        <v>616</v>
      </c>
      <c r="C71" s="178">
        <f>SUM(C72:C74)</f>
        <v>0</v>
      </c>
      <c r="D71" s="178">
        <f t="shared" ref="D71:L71" si="6">SUM(D72:D74)</f>
        <v>0</v>
      </c>
      <c r="E71" s="178">
        <f t="shared" si="6"/>
        <v>0</v>
      </c>
      <c r="F71" s="178">
        <f t="shared" si="6"/>
        <v>0</v>
      </c>
      <c r="G71" s="178">
        <f t="shared" si="6"/>
        <v>0</v>
      </c>
      <c r="H71" s="178">
        <f t="shared" si="6"/>
        <v>0</v>
      </c>
      <c r="I71" s="178">
        <f t="shared" si="6"/>
        <v>0</v>
      </c>
      <c r="J71" s="178">
        <f t="shared" si="6"/>
        <v>0</v>
      </c>
      <c r="K71" s="178">
        <f t="shared" si="6"/>
        <v>0</v>
      </c>
      <c r="L71" s="178">
        <f t="shared" si="6"/>
        <v>0</v>
      </c>
    </row>
    <row r="72" spans="1:12">
      <c r="A72" s="173">
        <f t="shared" ref="A72:A78" si="7">A71+1</f>
        <v>59</v>
      </c>
      <c r="B72" s="177" t="s">
        <v>633</v>
      </c>
      <c r="C72" s="176"/>
      <c r="D72" s="176"/>
      <c r="E72" s="176"/>
      <c r="F72" s="176"/>
      <c r="G72" s="176"/>
      <c r="H72" s="176"/>
      <c r="I72" s="176"/>
      <c r="J72" s="176"/>
      <c r="K72" s="176"/>
      <c r="L72" s="176"/>
    </row>
    <row r="73" spans="1:12">
      <c r="A73" s="173">
        <f t="shared" si="7"/>
        <v>60</v>
      </c>
      <c r="B73" s="180" t="s">
        <v>634</v>
      </c>
      <c r="C73" s="178"/>
      <c r="D73" s="176"/>
      <c r="E73" s="176"/>
      <c r="F73" s="176"/>
      <c r="G73" s="176"/>
      <c r="H73" s="176"/>
      <c r="I73" s="176"/>
      <c r="J73" s="176"/>
      <c r="K73" s="176"/>
      <c r="L73" s="176"/>
    </row>
    <row r="74" spans="1:12">
      <c r="A74" s="173">
        <f t="shared" si="7"/>
        <v>61</v>
      </c>
      <c r="B74" s="180" t="s">
        <v>635</v>
      </c>
      <c r="C74" s="178"/>
      <c r="D74" s="178"/>
      <c r="E74" s="178"/>
      <c r="F74" s="178"/>
      <c r="G74" s="178"/>
      <c r="H74" s="178"/>
      <c r="I74" s="176"/>
      <c r="J74" s="176"/>
      <c r="K74" s="176"/>
      <c r="L74" s="176"/>
    </row>
    <row r="75" spans="1:12">
      <c r="A75" s="173">
        <f t="shared" si="7"/>
        <v>62</v>
      </c>
      <c r="B75" s="175" t="s">
        <v>618</v>
      </c>
      <c r="C75" s="176"/>
      <c r="D75" s="176"/>
      <c r="E75" s="176"/>
      <c r="F75" s="176"/>
      <c r="G75" s="176"/>
      <c r="H75" s="176"/>
      <c r="I75" s="176"/>
      <c r="J75" s="176"/>
      <c r="K75" s="176"/>
      <c r="L75" s="176"/>
    </row>
    <row r="76" spans="1:12">
      <c r="A76" s="173">
        <f t="shared" si="7"/>
        <v>63</v>
      </c>
      <c r="B76" s="175" t="s">
        <v>619</v>
      </c>
      <c r="C76" s="176"/>
      <c r="D76" s="176"/>
      <c r="E76" s="176"/>
      <c r="F76" s="176"/>
      <c r="G76" s="176"/>
      <c r="H76" s="176"/>
      <c r="I76" s="176"/>
      <c r="J76" s="176"/>
      <c r="K76" s="176"/>
      <c r="L76" s="176"/>
    </row>
    <row r="77" spans="1:12">
      <c r="A77" s="173">
        <f t="shared" si="7"/>
        <v>64</v>
      </c>
      <c r="B77" s="175" t="s">
        <v>620</v>
      </c>
      <c r="C77" s="176"/>
      <c r="D77" s="176"/>
      <c r="E77" s="176"/>
      <c r="F77" s="176"/>
      <c r="G77" s="176"/>
      <c r="H77" s="176"/>
      <c r="I77" s="176"/>
      <c r="J77" s="176"/>
      <c r="K77" s="176"/>
      <c r="L77" s="176"/>
    </row>
    <row r="78" spans="1:12">
      <c r="A78" s="173">
        <f t="shared" si="7"/>
        <v>65</v>
      </c>
      <c r="B78" s="175" t="s">
        <v>621</v>
      </c>
      <c r="C78" s="176"/>
      <c r="D78" s="176"/>
      <c r="E78" s="176"/>
      <c r="F78" s="176"/>
      <c r="G78" s="176"/>
      <c r="H78" s="176"/>
      <c r="I78" s="176"/>
      <c r="J78" s="176"/>
      <c r="K78" s="176"/>
      <c r="L78" s="176"/>
    </row>
    <row r="79" spans="1:12">
      <c r="A79" s="173"/>
      <c r="B79" s="174" t="s">
        <v>636</v>
      </c>
    </row>
    <row r="80" spans="1:12">
      <c r="A80" s="173">
        <f>A78+1</f>
        <v>66</v>
      </c>
      <c r="B80" s="175" t="s">
        <v>616</v>
      </c>
      <c r="C80" s="178">
        <f>SUM(C81:C83)</f>
        <v>0</v>
      </c>
      <c r="D80" s="178">
        <f t="shared" ref="D80:L80" si="8">SUM(D81:D83)</f>
        <v>0</v>
      </c>
      <c r="E80" s="178">
        <f t="shared" si="8"/>
        <v>0</v>
      </c>
      <c r="F80" s="178">
        <f t="shared" si="8"/>
        <v>0</v>
      </c>
      <c r="G80" s="178">
        <f t="shared" si="8"/>
        <v>0</v>
      </c>
      <c r="H80" s="178">
        <f t="shared" si="8"/>
        <v>0</v>
      </c>
      <c r="I80" s="178">
        <f t="shared" si="8"/>
        <v>0</v>
      </c>
      <c r="J80" s="178">
        <f t="shared" si="8"/>
        <v>0</v>
      </c>
      <c r="K80" s="178">
        <f t="shared" si="8"/>
        <v>0</v>
      </c>
      <c r="L80" s="178">
        <f t="shared" si="8"/>
        <v>0</v>
      </c>
    </row>
    <row r="81" spans="1:12">
      <c r="A81" s="173">
        <f t="shared" ref="A81:A87" si="9">A80+1</f>
        <v>67</v>
      </c>
      <c r="B81" s="177" t="s">
        <v>633</v>
      </c>
      <c r="C81" s="176"/>
      <c r="D81" s="176"/>
      <c r="E81" s="176"/>
      <c r="F81" s="176"/>
      <c r="G81" s="176"/>
      <c r="H81" s="176"/>
      <c r="I81" s="176"/>
      <c r="J81" s="176"/>
      <c r="K81" s="176"/>
      <c r="L81" s="176"/>
    </row>
    <row r="82" spans="1:12">
      <c r="A82" s="173">
        <f t="shared" si="9"/>
        <v>68</v>
      </c>
      <c r="B82" s="180" t="s">
        <v>634</v>
      </c>
      <c r="C82" s="178"/>
      <c r="D82" s="176"/>
      <c r="E82" s="176"/>
      <c r="F82" s="176"/>
      <c r="G82" s="176"/>
      <c r="H82" s="176"/>
      <c r="I82" s="176"/>
      <c r="J82" s="176"/>
      <c r="K82" s="176"/>
      <c r="L82" s="176"/>
    </row>
    <row r="83" spans="1:12">
      <c r="A83" s="173">
        <f t="shared" si="9"/>
        <v>69</v>
      </c>
      <c r="B83" s="180" t="s">
        <v>635</v>
      </c>
      <c r="C83" s="178"/>
      <c r="D83" s="178"/>
      <c r="E83" s="178"/>
      <c r="F83" s="178"/>
      <c r="G83" s="178"/>
      <c r="H83" s="178"/>
      <c r="I83" s="176"/>
      <c r="J83" s="176"/>
      <c r="K83" s="176"/>
      <c r="L83" s="176"/>
    </row>
    <row r="84" spans="1:12">
      <c r="A84" s="173">
        <f t="shared" si="9"/>
        <v>70</v>
      </c>
      <c r="B84" s="175" t="s">
        <v>618</v>
      </c>
      <c r="C84" s="176"/>
      <c r="D84" s="176"/>
      <c r="E84" s="176"/>
      <c r="F84" s="176"/>
      <c r="G84" s="176"/>
      <c r="H84" s="176"/>
      <c r="I84" s="176"/>
      <c r="J84" s="176"/>
      <c r="K84" s="176"/>
      <c r="L84" s="176"/>
    </row>
    <row r="85" spans="1:12">
      <c r="A85" s="173">
        <f t="shared" si="9"/>
        <v>71</v>
      </c>
      <c r="B85" s="175" t="s">
        <v>619</v>
      </c>
      <c r="C85" s="176"/>
      <c r="D85" s="176"/>
      <c r="E85" s="176"/>
      <c r="F85" s="176"/>
      <c r="G85" s="176"/>
      <c r="H85" s="176"/>
      <c r="I85" s="176"/>
      <c r="J85" s="176"/>
      <c r="K85" s="176"/>
      <c r="L85" s="176"/>
    </row>
    <row r="86" spans="1:12">
      <c r="A86" s="173">
        <f t="shared" si="9"/>
        <v>72</v>
      </c>
      <c r="B86" s="175" t="s">
        <v>620</v>
      </c>
      <c r="C86" s="176"/>
      <c r="D86" s="176"/>
      <c r="E86" s="176"/>
      <c r="F86" s="176"/>
      <c r="G86" s="176"/>
      <c r="H86" s="176"/>
      <c r="I86" s="176"/>
      <c r="J86" s="176"/>
      <c r="K86" s="176"/>
      <c r="L86" s="176"/>
    </row>
    <row r="87" spans="1:12">
      <c r="A87" s="173">
        <f t="shared" si="9"/>
        <v>73</v>
      </c>
      <c r="B87" s="175" t="s">
        <v>621</v>
      </c>
      <c r="C87" s="176"/>
      <c r="D87" s="176"/>
      <c r="E87" s="176"/>
      <c r="F87" s="176"/>
      <c r="G87" s="176"/>
      <c r="H87" s="176"/>
      <c r="I87" s="176"/>
      <c r="J87" s="176"/>
      <c r="K87" s="176"/>
      <c r="L87" s="176"/>
    </row>
    <row r="88" spans="1:12">
      <c r="A88" s="173"/>
      <c r="B88" s="174" t="s">
        <v>637</v>
      </c>
    </row>
    <row r="89" spans="1:12">
      <c r="A89" s="173">
        <f>A87+1</f>
        <v>74</v>
      </c>
      <c r="B89" s="175" t="s">
        <v>616</v>
      </c>
      <c r="C89" s="176"/>
      <c r="D89" s="176"/>
      <c r="E89" s="176"/>
      <c r="F89" s="176"/>
      <c r="G89" s="176"/>
      <c r="H89" s="176"/>
      <c r="I89" s="176"/>
      <c r="J89" s="176"/>
      <c r="K89" s="176"/>
      <c r="L89" s="176"/>
    </row>
    <row r="90" spans="1:12">
      <c r="A90" s="173">
        <f>A89+1</f>
        <v>75</v>
      </c>
      <c r="B90" s="175" t="s">
        <v>618</v>
      </c>
      <c r="C90" s="176"/>
      <c r="D90" s="176"/>
      <c r="E90" s="176"/>
      <c r="F90" s="176"/>
      <c r="G90" s="176"/>
      <c r="H90" s="176"/>
      <c r="I90" s="176"/>
      <c r="J90" s="176"/>
      <c r="K90" s="176"/>
      <c r="L90" s="176"/>
    </row>
    <row r="91" spans="1:12">
      <c r="A91" s="173">
        <f>A90+1</f>
        <v>76</v>
      </c>
      <c r="B91" s="175" t="s">
        <v>619</v>
      </c>
      <c r="C91" s="176"/>
      <c r="D91" s="176"/>
      <c r="E91" s="176"/>
      <c r="F91" s="176"/>
      <c r="G91" s="176"/>
      <c r="H91" s="176"/>
      <c r="I91" s="176"/>
      <c r="J91" s="176"/>
      <c r="K91" s="176"/>
      <c r="L91" s="176"/>
    </row>
    <row r="92" spans="1:12">
      <c r="A92" s="173">
        <f>A91+1</f>
        <v>77</v>
      </c>
      <c r="B92" s="175" t="s">
        <v>620</v>
      </c>
      <c r="C92" s="176"/>
      <c r="D92" s="176"/>
      <c r="E92" s="176"/>
      <c r="F92" s="176"/>
      <c r="G92" s="176"/>
      <c r="H92" s="176"/>
      <c r="I92" s="176"/>
      <c r="J92" s="176"/>
      <c r="K92" s="176"/>
      <c r="L92" s="176"/>
    </row>
    <row r="93" spans="1:12">
      <c r="A93" s="173">
        <f>A92+1</f>
        <v>78</v>
      </c>
      <c r="B93" s="175" t="s">
        <v>621</v>
      </c>
      <c r="C93" s="176"/>
      <c r="D93" s="176"/>
      <c r="E93" s="176"/>
      <c r="F93" s="176"/>
      <c r="G93" s="176"/>
      <c r="H93" s="176"/>
      <c r="I93" s="176"/>
      <c r="J93" s="176"/>
      <c r="K93" s="176"/>
      <c r="L93" s="176"/>
    </row>
    <row r="94" spans="1:12">
      <c r="B94" s="174" t="s">
        <v>638</v>
      </c>
    </row>
    <row r="95" spans="1:12">
      <c r="A95" s="173">
        <f>A93+1</f>
        <v>79</v>
      </c>
      <c r="B95" s="175" t="s">
        <v>616</v>
      </c>
      <c r="C95" s="176"/>
      <c r="D95" s="176"/>
      <c r="E95" s="176"/>
      <c r="F95" s="176"/>
      <c r="G95" s="176"/>
      <c r="H95" s="176"/>
      <c r="I95" s="176"/>
      <c r="J95" s="176"/>
      <c r="K95" s="176"/>
      <c r="L95" s="176"/>
    </row>
    <row r="96" spans="1:12">
      <c r="A96" s="173">
        <f>A95+1</f>
        <v>80</v>
      </c>
      <c r="B96" s="175" t="s">
        <v>618</v>
      </c>
      <c r="C96" s="176"/>
      <c r="D96" s="176"/>
      <c r="E96" s="176"/>
      <c r="F96" s="176"/>
      <c r="G96" s="176"/>
      <c r="H96" s="176"/>
      <c r="I96" s="176"/>
      <c r="J96" s="176"/>
      <c r="K96" s="176"/>
      <c r="L96" s="176"/>
    </row>
    <row r="97" spans="1:12">
      <c r="A97" s="173">
        <f>A96+1</f>
        <v>81</v>
      </c>
      <c r="B97" s="175" t="s">
        <v>619</v>
      </c>
      <c r="C97" s="176"/>
      <c r="D97" s="176"/>
      <c r="E97" s="176"/>
      <c r="F97" s="176"/>
      <c r="G97" s="176"/>
      <c r="H97" s="176"/>
      <c r="I97" s="176"/>
      <c r="J97" s="176"/>
      <c r="K97" s="176"/>
      <c r="L97" s="176"/>
    </row>
    <row r="98" spans="1:12">
      <c r="A98" s="173">
        <f>A97+1</f>
        <v>82</v>
      </c>
      <c r="B98" s="175" t="s">
        <v>620</v>
      </c>
      <c r="C98" s="176"/>
      <c r="D98" s="176"/>
      <c r="E98" s="176"/>
      <c r="F98" s="176"/>
      <c r="G98" s="176"/>
      <c r="H98" s="176"/>
      <c r="I98" s="176"/>
      <c r="J98" s="176"/>
      <c r="K98" s="176"/>
      <c r="L98" s="176"/>
    </row>
    <row r="99" spans="1:12">
      <c r="A99" s="173">
        <f>A98+1</f>
        <v>83</v>
      </c>
      <c r="B99" s="175" t="s">
        <v>621</v>
      </c>
      <c r="C99" s="176"/>
      <c r="D99" s="176"/>
      <c r="E99" s="176"/>
      <c r="F99" s="176"/>
      <c r="G99" s="176"/>
      <c r="H99" s="176"/>
      <c r="I99" s="176"/>
      <c r="J99" s="176"/>
      <c r="K99" s="176"/>
      <c r="L99" s="176"/>
    </row>
    <row r="100" spans="1:12">
      <c r="B100" s="174" t="s">
        <v>639</v>
      </c>
    </row>
    <row r="101" spans="1:12">
      <c r="A101" s="173">
        <f>A99+1</f>
        <v>84</v>
      </c>
      <c r="B101" s="175" t="s">
        <v>616</v>
      </c>
      <c r="C101" s="176"/>
      <c r="D101" s="176"/>
      <c r="E101" s="176"/>
      <c r="F101" s="176"/>
      <c r="G101" s="176"/>
      <c r="H101" s="176"/>
      <c r="I101" s="176"/>
      <c r="J101" s="176"/>
      <c r="K101" s="176"/>
      <c r="L101" s="176"/>
    </row>
    <row r="102" spans="1:12">
      <c r="A102" s="173">
        <f>A101+1</f>
        <v>85</v>
      </c>
      <c r="B102" s="175" t="s">
        <v>617</v>
      </c>
      <c r="C102" s="176"/>
      <c r="D102" s="176"/>
      <c r="E102" s="176"/>
      <c r="F102" s="176"/>
      <c r="G102" s="176"/>
      <c r="H102" s="176"/>
      <c r="I102" s="176"/>
      <c r="J102" s="176"/>
      <c r="K102" s="176"/>
      <c r="L102" s="176"/>
    </row>
    <row r="103" spans="1:12">
      <c r="A103" s="173">
        <f>A102+1</f>
        <v>86</v>
      </c>
      <c r="B103" s="175" t="s">
        <v>618</v>
      </c>
      <c r="C103" s="176"/>
      <c r="D103" s="176"/>
      <c r="E103" s="176"/>
      <c r="F103" s="176"/>
      <c r="G103" s="176"/>
      <c r="H103" s="176"/>
      <c r="I103" s="176"/>
      <c r="J103" s="176"/>
      <c r="K103" s="176"/>
      <c r="L103" s="176"/>
    </row>
    <row r="104" spans="1:12">
      <c r="A104" s="173">
        <f>A103+1</f>
        <v>87</v>
      </c>
      <c r="B104" s="175" t="s">
        <v>619</v>
      </c>
      <c r="C104" s="176"/>
      <c r="D104" s="176"/>
      <c r="E104" s="176"/>
      <c r="F104" s="176"/>
      <c r="G104" s="176"/>
      <c r="H104" s="176"/>
      <c r="I104" s="176"/>
      <c r="J104" s="176"/>
      <c r="K104" s="176"/>
      <c r="L104" s="176"/>
    </row>
    <row r="105" spans="1:12">
      <c r="A105" s="173">
        <f>A104+1</f>
        <v>88</v>
      </c>
      <c r="B105" s="175" t="s">
        <v>620</v>
      </c>
      <c r="C105" s="176"/>
      <c r="D105" s="176"/>
      <c r="E105" s="176"/>
      <c r="F105" s="176"/>
      <c r="G105" s="176"/>
      <c r="H105" s="176"/>
      <c r="I105" s="176"/>
      <c r="J105" s="176"/>
      <c r="K105" s="176"/>
      <c r="L105" s="176"/>
    </row>
    <row r="106" spans="1:12">
      <c r="A106" s="173">
        <f>A105+1</f>
        <v>89</v>
      </c>
      <c r="B106" s="175" t="s">
        <v>621</v>
      </c>
      <c r="C106" s="176"/>
      <c r="D106" s="176"/>
      <c r="E106" s="176"/>
      <c r="F106" s="176"/>
      <c r="G106" s="176"/>
      <c r="H106" s="176"/>
      <c r="I106" s="176"/>
      <c r="J106" s="176"/>
      <c r="K106" s="176"/>
      <c r="L106" s="176"/>
    </row>
    <row r="107" spans="1:12">
      <c r="B107" s="174" t="s">
        <v>640</v>
      </c>
    </row>
    <row r="108" spans="1:12">
      <c r="A108" s="173">
        <f>A106+1</f>
        <v>90</v>
      </c>
      <c r="B108" s="175" t="s">
        <v>616</v>
      </c>
      <c r="C108" s="176"/>
      <c r="D108" s="176"/>
      <c r="E108" s="176"/>
      <c r="F108" s="176"/>
      <c r="G108" s="176"/>
      <c r="H108" s="176"/>
      <c r="I108" s="176"/>
      <c r="J108" s="176"/>
      <c r="K108" s="176"/>
      <c r="L108" s="176"/>
    </row>
    <row r="109" spans="1:12">
      <c r="A109" s="173">
        <f>A108+1</f>
        <v>91</v>
      </c>
      <c r="B109" s="175" t="s">
        <v>617</v>
      </c>
      <c r="C109" s="176"/>
      <c r="D109" s="176"/>
      <c r="E109" s="176"/>
      <c r="F109" s="176"/>
      <c r="G109" s="176"/>
      <c r="H109" s="176"/>
      <c r="I109" s="176"/>
      <c r="J109" s="176"/>
      <c r="K109" s="176"/>
      <c r="L109" s="176"/>
    </row>
    <row r="110" spans="1:12">
      <c r="A110" s="173">
        <f>A109+1</f>
        <v>92</v>
      </c>
      <c r="B110" s="175" t="s">
        <v>618</v>
      </c>
      <c r="C110" s="176"/>
      <c r="D110" s="176"/>
      <c r="E110" s="176"/>
      <c r="F110" s="176"/>
      <c r="G110" s="176"/>
      <c r="H110" s="176"/>
      <c r="I110" s="176"/>
      <c r="J110" s="176"/>
      <c r="K110" s="176"/>
      <c r="L110" s="176"/>
    </row>
    <row r="111" spans="1:12">
      <c r="A111" s="173">
        <f>A110+1</f>
        <v>93</v>
      </c>
      <c r="B111" s="175" t="s">
        <v>619</v>
      </c>
      <c r="C111" s="176"/>
      <c r="D111" s="176"/>
      <c r="E111" s="176"/>
      <c r="F111" s="176"/>
      <c r="G111" s="176"/>
      <c r="H111" s="176"/>
      <c r="I111" s="176"/>
      <c r="J111" s="176"/>
      <c r="K111" s="176"/>
      <c r="L111" s="176"/>
    </row>
    <row r="112" spans="1:12">
      <c r="A112" s="173">
        <f>A111+1</f>
        <v>94</v>
      </c>
      <c r="B112" s="175" t="s">
        <v>620</v>
      </c>
      <c r="C112" s="176"/>
      <c r="D112" s="176"/>
      <c r="E112" s="176"/>
      <c r="F112" s="176"/>
      <c r="G112" s="176"/>
      <c r="H112" s="176"/>
      <c r="I112" s="176"/>
      <c r="J112" s="176"/>
      <c r="K112" s="176"/>
      <c r="L112" s="176"/>
    </row>
    <row r="113" spans="1:12">
      <c r="A113" s="173">
        <f>A112+1</f>
        <v>95</v>
      </c>
      <c r="B113" s="175" t="s">
        <v>621</v>
      </c>
      <c r="C113" s="176"/>
      <c r="D113" s="176"/>
      <c r="E113" s="176"/>
      <c r="F113" s="176"/>
      <c r="G113" s="176"/>
      <c r="H113" s="176"/>
      <c r="I113" s="176"/>
      <c r="J113" s="176"/>
      <c r="K113" s="176"/>
      <c r="L113" s="176"/>
    </row>
    <row r="114" spans="1:12">
      <c r="B114" s="174" t="s">
        <v>641</v>
      </c>
    </row>
    <row r="115" spans="1:12">
      <c r="A115" s="173">
        <f>A113+1</f>
        <v>96</v>
      </c>
      <c r="B115" s="175" t="s">
        <v>616</v>
      </c>
      <c r="C115" s="176"/>
      <c r="D115" s="176"/>
      <c r="E115" s="176"/>
      <c r="F115" s="176"/>
      <c r="G115" s="176"/>
      <c r="H115" s="176"/>
      <c r="I115" s="176"/>
      <c r="J115" s="176"/>
      <c r="K115" s="176"/>
      <c r="L115" s="176"/>
    </row>
    <row r="116" spans="1:12">
      <c r="A116" s="173">
        <f>A115+1</f>
        <v>97</v>
      </c>
      <c r="B116" s="175" t="s">
        <v>617</v>
      </c>
      <c r="C116" s="176"/>
      <c r="D116" s="176"/>
      <c r="E116" s="176"/>
      <c r="F116" s="176"/>
      <c r="G116" s="176"/>
      <c r="H116" s="176"/>
      <c r="I116" s="176"/>
      <c r="J116" s="176"/>
      <c r="K116" s="176"/>
      <c r="L116" s="176"/>
    </row>
    <row r="117" spans="1:12">
      <c r="A117" s="173">
        <f>A116+1</f>
        <v>98</v>
      </c>
      <c r="B117" s="175" t="s">
        <v>618</v>
      </c>
      <c r="C117" s="176"/>
      <c r="D117" s="176"/>
      <c r="E117" s="176"/>
      <c r="F117" s="176"/>
      <c r="G117" s="176"/>
      <c r="H117" s="176"/>
      <c r="I117" s="176"/>
      <c r="J117" s="176"/>
      <c r="K117" s="176"/>
      <c r="L117" s="176"/>
    </row>
    <row r="118" spans="1:12">
      <c r="A118" s="173">
        <f>A117+1</f>
        <v>99</v>
      </c>
      <c r="B118" s="175" t="s">
        <v>619</v>
      </c>
      <c r="C118" s="176"/>
      <c r="D118" s="176"/>
      <c r="E118" s="176"/>
      <c r="F118" s="176"/>
      <c r="G118" s="176"/>
      <c r="H118" s="176"/>
      <c r="I118" s="176"/>
      <c r="J118" s="176"/>
      <c r="K118" s="176"/>
      <c r="L118" s="176"/>
    </row>
    <row r="119" spans="1:12">
      <c r="A119" s="173">
        <f>A118+1</f>
        <v>100</v>
      </c>
      <c r="B119" s="175" t="s">
        <v>620</v>
      </c>
      <c r="C119" s="176"/>
      <c r="D119" s="176"/>
      <c r="E119" s="176"/>
      <c r="F119" s="176"/>
      <c r="G119" s="176"/>
      <c r="H119" s="176"/>
      <c r="I119" s="176"/>
      <c r="J119" s="176"/>
      <c r="K119" s="176"/>
      <c r="L119" s="176"/>
    </row>
    <row r="120" spans="1:12">
      <c r="A120" s="173">
        <f>A119+1</f>
        <v>101</v>
      </c>
      <c r="B120" s="175" t="s">
        <v>621</v>
      </c>
      <c r="C120" s="176"/>
      <c r="D120" s="176"/>
      <c r="E120" s="176"/>
      <c r="F120" s="176"/>
      <c r="G120" s="176"/>
      <c r="H120" s="176"/>
      <c r="I120" s="176"/>
      <c r="J120" s="176"/>
      <c r="K120" s="176"/>
      <c r="L120" s="176"/>
    </row>
    <row r="121" spans="1:12">
      <c r="B121" s="174" t="s">
        <v>642</v>
      </c>
    </row>
    <row r="122" spans="1:12">
      <c r="A122" s="173">
        <f>A120+1</f>
        <v>102</v>
      </c>
      <c r="B122" s="175" t="s">
        <v>616</v>
      </c>
      <c r="C122" s="176"/>
      <c r="D122" s="176"/>
      <c r="E122" s="176"/>
      <c r="F122" s="176"/>
      <c r="G122" s="176"/>
      <c r="H122" s="176"/>
      <c r="I122" s="176"/>
      <c r="J122" s="176"/>
      <c r="K122" s="176"/>
      <c r="L122" s="176"/>
    </row>
    <row r="123" spans="1:12">
      <c r="A123" s="173">
        <f>A122+1</f>
        <v>103</v>
      </c>
      <c r="B123" s="175" t="s">
        <v>617</v>
      </c>
      <c r="C123" s="176"/>
      <c r="D123" s="176"/>
      <c r="E123" s="176"/>
      <c r="F123" s="176"/>
      <c r="G123" s="176"/>
      <c r="H123" s="176"/>
      <c r="I123" s="176"/>
      <c r="J123" s="176"/>
      <c r="K123" s="176"/>
      <c r="L123" s="176"/>
    </row>
    <row r="124" spans="1:12">
      <c r="A124" s="173">
        <f>A123+1</f>
        <v>104</v>
      </c>
      <c r="B124" s="175" t="s">
        <v>618</v>
      </c>
      <c r="C124" s="176"/>
      <c r="D124" s="176"/>
      <c r="E124" s="176"/>
      <c r="F124" s="176"/>
      <c r="G124" s="176"/>
      <c r="H124" s="176"/>
      <c r="I124" s="176"/>
      <c r="J124" s="176"/>
      <c r="K124" s="176"/>
      <c r="L124" s="176"/>
    </row>
    <row r="125" spans="1:12">
      <c r="A125" s="173">
        <f>A124+1</f>
        <v>105</v>
      </c>
      <c r="B125" s="175" t="s">
        <v>619</v>
      </c>
      <c r="C125" s="176"/>
      <c r="D125" s="176"/>
      <c r="E125" s="176"/>
      <c r="F125" s="176"/>
      <c r="G125" s="176"/>
      <c r="H125" s="176"/>
      <c r="I125" s="176"/>
      <c r="J125" s="176"/>
      <c r="K125" s="176"/>
      <c r="L125" s="176"/>
    </row>
    <row r="126" spans="1:12">
      <c r="A126" s="173">
        <f>A125+1</f>
        <v>106</v>
      </c>
      <c r="B126" s="175" t="s">
        <v>620</v>
      </c>
      <c r="C126" s="176"/>
      <c r="D126" s="176"/>
      <c r="E126" s="176"/>
      <c r="F126" s="176"/>
      <c r="G126" s="176"/>
      <c r="H126" s="176"/>
      <c r="I126" s="176"/>
      <c r="J126" s="176"/>
      <c r="K126" s="176"/>
      <c r="L126" s="176"/>
    </row>
    <row r="127" spans="1:12">
      <c r="A127" s="173">
        <f>A126+1</f>
        <v>107</v>
      </c>
      <c r="B127" s="175" t="s">
        <v>621</v>
      </c>
      <c r="C127" s="176"/>
      <c r="D127" s="176"/>
      <c r="E127" s="176"/>
      <c r="F127" s="176"/>
      <c r="G127" s="176"/>
      <c r="H127" s="176"/>
      <c r="I127" s="176"/>
      <c r="J127" s="176"/>
      <c r="K127" s="176"/>
      <c r="L127" s="176"/>
    </row>
    <row r="128" spans="1:12">
      <c r="B128" s="174" t="s">
        <v>643</v>
      </c>
    </row>
    <row r="129" spans="1:12">
      <c r="A129" s="173">
        <f>A127+1</f>
        <v>108</v>
      </c>
      <c r="B129" s="175" t="s">
        <v>616</v>
      </c>
      <c r="C129" s="176"/>
      <c r="D129" s="176"/>
      <c r="E129" s="176"/>
      <c r="F129" s="176"/>
      <c r="G129" s="176"/>
      <c r="H129" s="176"/>
      <c r="I129" s="176"/>
      <c r="J129" s="176"/>
      <c r="K129" s="176"/>
      <c r="L129" s="176"/>
    </row>
    <row r="130" spans="1:12">
      <c r="A130" s="173">
        <f>A129+1</f>
        <v>109</v>
      </c>
      <c r="B130" s="175" t="s">
        <v>617</v>
      </c>
      <c r="C130" s="176"/>
      <c r="D130" s="176"/>
      <c r="E130" s="176"/>
      <c r="F130" s="176"/>
      <c r="G130" s="176"/>
      <c r="H130" s="176"/>
      <c r="I130" s="176"/>
      <c r="J130" s="176"/>
      <c r="K130" s="176"/>
      <c r="L130" s="176"/>
    </row>
    <row r="131" spans="1:12">
      <c r="A131" s="173">
        <f>A130+1</f>
        <v>110</v>
      </c>
      <c r="B131" s="175" t="s">
        <v>618</v>
      </c>
      <c r="C131" s="176"/>
      <c r="D131" s="176"/>
      <c r="E131" s="176"/>
      <c r="F131" s="176"/>
      <c r="G131" s="176"/>
      <c r="H131" s="176"/>
      <c r="I131" s="176"/>
      <c r="J131" s="176"/>
      <c r="K131" s="176"/>
      <c r="L131" s="176"/>
    </row>
    <row r="132" spans="1:12">
      <c r="A132" s="173">
        <f>A131+1</f>
        <v>111</v>
      </c>
      <c r="B132" s="175" t="s">
        <v>619</v>
      </c>
      <c r="C132" s="176"/>
      <c r="D132" s="176"/>
      <c r="E132" s="176"/>
      <c r="F132" s="176"/>
      <c r="G132" s="176"/>
      <c r="H132" s="176"/>
      <c r="I132" s="176"/>
      <c r="J132" s="176"/>
      <c r="K132" s="176"/>
      <c r="L132" s="176"/>
    </row>
    <row r="133" spans="1:12">
      <c r="A133" s="173">
        <f>A132+1</f>
        <v>112</v>
      </c>
      <c r="B133" s="175" t="s">
        <v>620</v>
      </c>
      <c r="C133" s="176"/>
      <c r="D133" s="176"/>
      <c r="E133" s="176"/>
      <c r="F133" s="176"/>
      <c r="G133" s="176"/>
      <c r="H133" s="176"/>
      <c r="I133" s="176"/>
      <c r="J133" s="176"/>
      <c r="K133" s="176"/>
      <c r="L133" s="176"/>
    </row>
    <row r="134" spans="1:12">
      <c r="A134" s="173">
        <f>A133+1</f>
        <v>113</v>
      </c>
      <c r="B134" s="175" t="s">
        <v>621</v>
      </c>
      <c r="C134" s="176"/>
      <c r="D134" s="176"/>
      <c r="E134" s="176"/>
      <c r="F134" s="176"/>
      <c r="G134" s="176"/>
      <c r="H134" s="176"/>
      <c r="I134" s="176"/>
      <c r="J134" s="176"/>
      <c r="K134" s="176"/>
      <c r="L134" s="176"/>
    </row>
    <row r="135" spans="1:12">
      <c r="B135" s="174" t="s">
        <v>644</v>
      </c>
    </row>
    <row r="136" spans="1:12">
      <c r="A136" s="173">
        <f>A134+1</f>
        <v>114</v>
      </c>
      <c r="B136" s="175" t="s">
        <v>616</v>
      </c>
      <c r="C136" s="176"/>
      <c r="D136" s="176"/>
      <c r="E136" s="176"/>
      <c r="F136" s="176"/>
      <c r="G136" s="176"/>
      <c r="H136" s="176"/>
      <c r="I136" s="176"/>
      <c r="J136" s="176"/>
      <c r="K136" s="176"/>
      <c r="L136" s="176"/>
    </row>
    <row r="137" spans="1:12">
      <c r="A137" s="173">
        <f>A136+1</f>
        <v>115</v>
      </c>
      <c r="B137" s="175" t="s">
        <v>617</v>
      </c>
      <c r="C137" s="176"/>
      <c r="D137" s="176"/>
      <c r="E137" s="176"/>
      <c r="F137" s="176"/>
      <c r="G137" s="176"/>
      <c r="H137" s="176"/>
      <c r="I137" s="176"/>
      <c r="J137" s="176"/>
      <c r="K137" s="176"/>
      <c r="L137" s="176"/>
    </row>
    <row r="138" spans="1:12">
      <c r="A138" s="173">
        <f>A137+1</f>
        <v>116</v>
      </c>
      <c r="B138" s="175" t="s">
        <v>618</v>
      </c>
      <c r="C138" s="176"/>
      <c r="D138" s="176"/>
      <c r="E138" s="176"/>
      <c r="F138" s="176"/>
      <c r="G138" s="176"/>
      <c r="H138" s="176"/>
      <c r="I138" s="176"/>
      <c r="J138" s="176"/>
      <c r="K138" s="176"/>
      <c r="L138" s="176"/>
    </row>
    <row r="139" spans="1:12">
      <c r="A139" s="173">
        <f>A138+1</f>
        <v>117</v>
      </c>
      <c r="B139" s="175" t="s">
        <v>619</v>
      </c>
      <c r="C139" s="176"/>
      <c r="D139" s="176"/>
      <c r="E139" s="176"/>
      <c r="F139" s="176"/>
      <c r="G139" s="176"/>
      <c r="H139" s="176"/>
      <c r="I139" s="176"/>
      <c r="J139" s="176"/>
      <c r="K139" s="176"/>
      <c r="L139" s="176"/>
    </row>
    <row r="140" spans="1:12">
      <c r="A140" s="173">
        <f>A139+1</f>
        <v>118</v>
      </c>
      <c r="B140" s="175" t="s">
        <v>620</v>
      </c>
      <c r="C140" s="176"/>
      <c r="D140" s="176"/>
      <c r="E140" s="176"/>
      <c r="F140" s="176"/>
      <c r="G140" s="176"/>
      <c r="H140" s="176"/>
      <c r="I140" s="176"/>
      <c r="J140" s="176"/>
      <c r="K140" s="176"/>
      <c r="L140" s="176"/>
    </row>
    <row r="141" spans="1:12">
      <c r="A141" s="173">
        <f>A140+1</f>
        <v>119</v>
      </c>
      <c r="B141" s="175" t="s">
        <v>621</v>
      </c>
      <c r="C141" s="176"/>
      <c r="D141" s="176"/>
      <c r="E141" s="176"/>
      <c r="F141" s="176"/>
      <c r="G141" s="176"/>
      <c r="H141" s="176"/>
      <c r="I141" s="176"/>
      <c r="J141" s="176"/>
      <c r="K141" s="176"/>
      <c r="L141" s="176"/>
    </row>
    <row r="142" spans="1:12">
      <c r="B142" s="174" t="s">
        <v>645</v>
      </c>
    </row>
    <row r="143" spans="1:12">
      <c r="A143" s="173">
        <f>A141+1</f>
        <v>120</v>
      </c>
      <c r="B143" s="175" t="s">
        <v>616</v>
      </c>
      <c r="C143" s="176"/>
      <c r="D143" s="176"/>
      <c r="E143" s="176"/>
      <c r="F143" s="176"/>
      <c r="G143" s="176"/>
      <c r="H143" s="176"/>
      <c r="I143" s="176"/>
      <c r="J143" s="176"/>
      <c r="K143" s="176"/>
      <c r="L143" s="176"/>
    </row>
    <row r="144" spans="1:12">
      <c r="A144" s="173">
        <f>A143+1</f>
        <v>121</v>
      </c>
      <c r="B144" s="175" t="s">
        <v>617</v>
      </c>
      <c r="C144" s="176"/>
      <c r="D144" s="176"/>
      <c r="E144" s="176"/>
      <c r="F144" s="176"/>
      <c r="G144" s="176"/>
      <c r="H144" s="176"/>
      <c r="I144" s="176"/>
      <c r="J144" s="176"/>
      <c r="K144" s="176"/>
      <c r="L144" s="176"/>
    </row>
    <row r="145" spans="1:12">
      <c r="A145" s="173">
        <f>A144+1</f>
        <v>122</v>
      </c>
      <c r="B145" s="175" t="s">
        <v>618</v>
      </c>
      <c r="C145" s="176"/>
      <c r="D145" s="176"/>
      <c r="E145" s="176"/>
      <c r="F145" s="176"/>
      <c r="G145" s="176"/>
      <c r="H145" s="176"/>
      <c r="I145" s="176"/>
      <c r="J145" s="176"/>
      <c r="K145" s="176"/>
      <c r="L145" s="176"/>
    </row>
    <row r="146" spans="1:12">
      <c r="A146" s="173">
        <f>A145+1</f>
        <v>123</v>
      </c>
      <c r="B146" s="175" t="s">
        <v>619</v>
      </c>
      <c r="C146" s="176"/>
      <c r="D146" s="176"/>
      <c r="E146" s="176"/>
      <c r="F146" s="176"/>
      <c r="G146" s="176"/>
      <c r="H146" s="176"/>
      <c r="I146" s="176"/>
      <c r="J146" s="176"/>
      <c r="K146" s="176"/>
      <c r="L146" s="176"/>
    </row>
    <row r="147" spans="1:12">
      <c r="A147" s="173">
        <f>A146+1</f>
        <v>124</v>
      </c>
      <c r="B147" s="175" t="s">
        <v>620</v>
      </c>
      <c r="C147" s="176"/>
      <c r="D147" s="176"/>
      <c r="E147" s="176"/>
      <c r="F147" s="176"/>
      <c r="G147" s="176"/>
      <c r="H147" s="176"/>
      <c r="I147" s="176"/>
      <c r="J147" s="176"/>
      <c r="K147" s="176"/>
      <c r="L147" s="176"/>
    </row>
    <row r="148" spans="1:12">
      <c r="A148" s="173">
        <f>A147+1</f>
        <v>125</v>
      </c>
      <c r="B148" s="175" t="s">
        <v>621</v>
      </c>
      <c r="C148" s="176"/>
      <c r="D148" s="176"/>
      <c r="E148" s="176"/>
      <c r="F148" s="176"/>
      <c r="G148" s="176"/>
      <c r="H148" s="176"/>
      <c r="I148" s="176"/>
      <c r="J148" s="176"/>
      <c r="K148" s="176"/>
      <c r="L148" s="176"/>
    </row>
    <row r="149" spans="1:12">
      <c r="B149" s="174" t="s">
        <v>646</v>
      </c>
    </row>
    <row r="150" spans="1:12">
      <c r="A150" s="173">
        <f>A148+1</f>
        <v>126</v>
      </c>
      <c r="B150" s="175" t="s">
        <v>616</v>
      </c>
      <c r="C150" s="176"/>
      <c r="D150" s="176"/>
      <c r="E150" s="176"/>
      <c r="F150" s="176"/>
      <c r="G150" s="176"/>
      <c r="H150" s="176"/>
      <c r="I150" s="176"/>
      <c r="J150" s="176"/>
      <c r="K150" s="176"/>
      <c r="L150" s="176"/>
    </row>
    <row r="151" spans="1:12">
      <c r="A151" s="173">
        <f>A150+1</f>
        <v>127</v>
      </c>
      <c r="B151" s="175" t="s">
        <v>617</v>
      </c>
      <c r="C151" s="176"/>
      <c r="D151" s="176"/>
      <c r="E151" s="176"/>
      <c r="F151" s="176"/>
      <c r="G151" s="176"/>
      <c r="H151" s="176"/>
      <c r="I151" s="176"/>
      <c r="J151" s="176"/>
      <c r="K151" s="176"/>
      <c r="L151" s="176"/>
    </row>
    <row r="152" spans="1:12">
      <c r="A152" s="173">
        <f>A151+1</f>
        <v>128</v>
      </c>
      <c r="B152" s="175" t="s">
        <v>618</v>
      </c>
      <c r="C152" s="176"/>
      <c r="D152" s="176"/>
      <c r="E152" s="176"/>
      <c r="F152" s="176"/>
      <c r="G152" s="176"/>
      <c r="H152" s="176"/>
      <c r="I152" s="176"/>
      <c r="J152" s="176"/>
      <c r="K152" s="176"/>
      <c r="L152" s="176"/>
    </row>
    <row r="153" spans="1:12">
      <c r="A153" s="173">
        <f>A152+1</f>
        <v>129</v>
      </c>
      <c r="B153" s="175" t="s">
        <v>619</v>
      </c>
      <c r="C153" s="176"/>
      <c r="D153" s="176"/>
      <c r="E153" s="176"/>
      <c r="F153" s="176"/>
      <c r="G153" s="176"/>
      <c r="H153" s="176"/>
      <c r="I153" s="176"/>
      <c r="J153" s="176"/>
      <c r="K153" s="176"/>
      <c r="L153" s="176"/>
    </row>
    <row r="154" spans="1:12">
      <c r="A154" s="173">
        <f>A153+1</f>
        <v>130</v>
      </c>
      <c r="B154" s="175" t="s">
        <v>620</v>
      </c>
      <c r="C154" s="176"/>
      <c r="D154" s="176"/>
      <c r="E154" s="176"/>
      <c r="F154" s="176"/>
      <c r="G154" s="176"/>
      <c r="H154" s="176"/>
      <c r="I154" s="176"/>
      <c r="J154" s="176"/>
      <c r="K154" s="176"/>
      <c r="L154" s="176"/>
    </row>
    <row r="155" spans="1:12">
      <c r="A155" s="173">
        <f>A154+1</f>
        <v>131</v>
      </c>
      <c r="B155" s="175" t="s">
        <v>621</v>
      </c>
      <c r="C155" s="176"/>
      <c r="D155" s="176"/>
      <c r="E155" s="176"/>
      <c r="F155" s="176"/>
      <c r="G155" s="176"/>
      <c r="H155" s="176"/>
      <c r="I155" s="176"/>
      <c r="J155" s="176"/>
      <c r="K155" s="176"/>
      <c r="L155" s="176"/>
    </row>
    <row r="156" spans="1:12">
      <c r="B156" s="174" t="s">
        <v>647</v>
      </c>
    </row>
    <row r="157" spans="1:12">
      <c r="A157" s="173">
        <f>A155+1</f>
        <v>132</v>
      </c>
      <c r="B157" s="175" t="s">
        <v>616</v>
      </c>
      <c r="C157" s="176"/>
      <c r="D157" s="176"/>
      <c r="E157" s="176"/>
      <c r="F157" s="176"/>
      <c r="G157" s="176"/>
      <c r="H157" s="176"/>
      <c r="I157" s="176"/>
      <c r="J157" s="176"/>
      <c r="K157" s="176"/>
      <c r="L157" s="176"/>
    </row>
    <row r="158" spans="1:12">
      <c r="A158" s="173">
        <f>A157+1</f>
        <v>133</v>
      </c>
      <c r="B158" s="175" t="s">
        <v>617</v>
      </c>
      <c r="C158" s="176"/>
      <c r="D158" s="176"/>
      <c r="E158" s="176"/>
      <c r="F158" s="176"/>
      <c r="G158" s="176"/>
      <c r="H158" s="176"/>
      <c r="I158" s="176"/>
      <c r="J158" s="176"/>
      <c r="K158" s="176"/>
      <c r="L158" s="176"/>
    </row>
    <row r="159" spans="1:12">
      <c r="A159" s="173">
        <f>A158+1</f>
        <v>134</v>
      </c>
      <c r="B159" s="175" t="s">
        <v>618</v>
      </c>
      <c r="C159" s="176"/>
      <c r="D159" s="176"/>
      <c r="E159" s="176"/>
      <c r="F159" s="176"/>
      <c r="G159" s="176"/>
      <c r="H159" s="176"/>
      <c r="I159" s="176"/>
      <c r="J159" s="176"/>
      <c r="K159" s="176"/>
      <c r="L159" s="176"/>
    </row>
    <row r="160" spans="1:12">
      <c r="A160" s="173">
        <f>A159+1</f>
        <v>135</v>
      </c>
      <c r="B160" s="175" t="s">
        <v>619</v>
      </c>
      <c r="C160" s="176"/>
      <c r="D160" s="176"/>
      <c r="E160" s="176"/>
      <c r="F160" s="176"/>
      <c r="G160" s="176"/>
      <c r="H160" s="176"/>
      <c r="I160" s="176"/>
      <c r="J160" s="176"/>
      <c r="K160" s="176"/>
      <c r="L160" s="176"/>
    </row>
    <row r="161" spans="1:12">
      <c r="A161" s="173">
        <f>A160+1</f>
        <v>136</v>
      </c>
      <c r="B161" s="175" t="s">
        <v>620</v>
      </c>
      <c r="C161" s="176"/>
      <c r="D161" s="176"/>
      <c r="E161" s="176"/>
      <c r="F161" s="176"/>
      <c r="G161" s="176"/>
      <c r="H161" s="176"/>
      <c r="I161" s="176"/>
      <c r="J161" s="176"/>
      <c r="K161" s="176"/>
      <c r="L161" s="176"/>
    </row>
    <row r="162" spans="1:12">
      <c r="A162" s="173">
        <f>A161+1</f>
        <v>137</v>
      </c>
      <c r="B162" s="175" t="s">
        <v>621</v>
      </c>
      <c r="C162" s="176"/>
      <c r="D162" s="176"/>
      <c r="E162" s="176"/>
      <c r="F162" s="176"/>
      <c r="G162" s="176"/>
      <c r="H162" s="176"/>
      <c r="I162" s="176"/>
      <c r="J162" s="176"/>
      <c r="K162" s="176"/>
      <c r="L162" s="176"/>
    </row>
  </sheetData>
  <protectedRanges>
    <protectedRange sqref="C101:L106 C108:L113 C129:L134 C136:L141 C143:L148 C157:L161 C150:L155 C122:L127 C115:L120 C50:L57 C6:L13 C15:L22 C24:L31 C41:L48 C33:L39 C89:L93 C80:L87 C95:L99 C65:L69 C71:L78 C59:L63" name="Retail Balance Worksheet"/>
  </protectedRanges>
  <mergeCells count="2">
    <mergeCell ref="D3:L3"/>
    <mergeCell ref="A1:L1"/>
  </mergeCells>
  <phoneticPr fontId="0" type="noConversion"/>
  <pageMargins left="0.7" right="0.7" top="0.75" bottom="0.75" header="0.3" footer="0.3"/>
  <pageSetup scale="57" fitToHeight="3" orientation="landscape" r:id="rId1"/>
  <headerFooter>
    <oddFooter>&amp;R&amp;A
&amp;P</oddFooter>
  </headerFooter>
  <rowBreaks count="1" manualBreakCount="1">
    <brk id="78" max="11" man="1"/>
  </rowBreaks>
  <ignoredErrors>
    <ignoredError sqref="C71:L71 C80:L8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7"/>
  <sheetViews>
    <sheetView showGridLines="0" zoomScaleNormal="100" workbookViewId="0">
      <selection activeCell="A4" sqref="A4:A5"/>
    </sheetView>
  </sheetViews>
  <sheetFormatPr defaultColWidth="8.81640625" defaultRowHeight="14.5"/>
  <cols>
    <col min="1" max="1" width="85.81640625" style="169" customWidth="1"/>
    <col min="2" max="12" width="12.7265625" style="169" customWidth="1"/>
    <col min="13" max="13" width="5.54296875" style="169" customWidth="1"/>
    <col min="14" max="14" width="20.7265625" style="169" customWidth="1"/>
    <col min="15" max="15" width="17" style="169" customWidth="1"/>
    <col min="16" max="16384" width="8.81640625" style="169"/>
  </cols>
  <sheetData>
    <row r="1" spans="1:18" ht="15" customHeight="1">
      <c r="A1" s="670" t="str">
        <f>'Summary Submission Cover Sheet'!$D$17&amp;" Retail Repurchase Worksheet: "&amp;'Summary Submission Cover Sheet'!$D$14&amp;" in "&amp;'Summary Submission Cover Sheet'!B25</f>
        <v>Bank Retail Repurchase Worksheet: XYZ in Baseline</v>
      </c>
      <c r="B1" s="670"/>
      <c r="C1" s="670"/>
      <c r="D1" s="670"/>
      <c r="E1" s="670"/>
      <c r="F1" s="670"/>
      <c r="G1" s="670"/>
      <c r="H1" s="670"/>
      <c r="I1" s="670"/>
      <c r="J1" s="670"/>
      <c r="K1" s="670"/>
      <c r="L1" s="670"/>
      <c r="M1" s="670"/>
      <c r="N1" s="670"/>
      <c r="O1" s="166"/>
      <c r="P1" s="166"/>
      <c r="Q1" s="166"/>
      <c r="R1" s="166"/>
    </row>
    <row r="2" spans="1:18" ht="15" customHeight="1">
      <c r="B2" s="173"/>
      <c r="N2" s="688" t="s">
        <v>648</v>
      </c>
    </row>
    <row r="3" spans="1:18" ht="15" customHeight="1">
      <c r="A3" s="181" t="s">
        <v>160</v>
      </c>
      <c r="N3" s="688"/>
    </row>
    <row r="4" spans="1:18" ht="15" customHeight="1">
      <c r="A4" s="689" t="s">
        <v>649</v>
      </c>
      <c r="B4" s="690" t="s">
        <v>650</v>
      </c>
      <c r="C4" s="690"/>
      <c r="D4" s="690"/>
      <c r="E4" s="690"/>
      <c r="F4" s="690"/>
      <c r="G4" s="690"/>
      <c r="H4" s="690"/>
      <c r="I4" s="690"/>
      <c r="J4" s="690"/>
      <c r="K4" s="690"/>
      <c r="L4" s="690"/>
      <c r="N4" s="688"/>
    </row>
    <row r="5" spans="1:18" ht="15" customHeight="1">
      <c r="A5" s="689"/>
      <c r="B5" s="182">
        <f t="shared" ref="B5:H5" si="0">C5-1</f>
        <v>2004</v>
      </c>
      <c r="C5" s="182">
        <f t="shared" si="0"/>
        <v>2005</v>
      </c>
      <c r="D5" s="182">
        <f t="shared" si="0"/>
        <v>2006</v>
      </c>
      <c r="E5" s="182">
        <f t="shared" si="0"/>
        <v>2007</v>
      </c>
      <c r="F5" s="182">
        <f t="shared" si="0"/>
        <v>2008</v>
      </c>
      <c r="G5" s="182">
        <f t="shared" si="0"/>
        <v>2009</v>
      </c>
      <c r="H5" s="182">
        <f t="shared" si="0"/>
        <v>2010</v>
      </c>
      <c r="I5" s="182">
        <f>J5-1</f>
        <v>2011</v>
      </c>
      <c r="J5" s="182">
        <f>('Summary Submission Cover Sheet'!$D$18)</f>
        <v>2012</v>
      </c>
      <c r="K5" s="182" t="s">
        <v>354</v>
      </c>
      <c r="L5" s="183" t="s">
        <v>651</v>
      </c>
    </row>
    <row r="6" spans="1:18" ht="15" customHeight="1">
      <c r="A6" s="184" t="s">
        <v>652</v>
      </c>
      <c r="B6" s="176"/>
      <c r="C6" s="176"/>
      <c r="D6" s="176"/>
      <c r="E6" s="176"/>
      <c r="F6" s="176"/>
      <c r="G6" s="176"/>
      <c r="H6" s="176"/>
      <c r="I6" s="176"/>
      <c r="J6" s="176"/>
      <c r="K6" s="176"/>
      <c r="L6" s="178">
        <f>SUM(B6:K6)</f>
        <v>0</v>
      </c>
      <c r="N6" s="169" t="s">
        <v>159</v>
      </c>
    </row>
    <row r="7" spans="1:18" ht="15" customHeight="1">
      <c r="A7" s="184" t="s">
        <v>653</v>
      </c>
      <c r="B7" s="176"/>
      <c r="C7" s="176"/>
      <c r="D7" s="176"/>
      <c r="E7" s="176"/>
      <c r="F7" s="176"/>
      <c r="G7" s="176"/>
      <c r="H7" s="176"/>
      <c r="I7" s="176"/>
      <c r="J7" s="176"/>
      <c r="K7" s="176"/>
      <c r="L7" s="178">
        <f>SUM(B7:K7)</f>
        <v>0</v>
      </c>
      <c r="N7" s="169" t="s">
        <v>159</v>
      </c>
    </row>
    <row r="8" spans="1:18" ht="15" customHeight="1">
      <c r="A8" s="184" t="s">
        <v>654</v>
      </c>
      <c r="B8" s="176"/>
      <c r="C8" s="176"/>
      <c r="D8" s="176"/>
      <c r="E8" s="176"/>
      <c r="F8" s="176"/>
      <c r="G8" s="176"/>
      <c r="H8" s="176"/>
      <c r="I8" s="176"/>
      <c r="J8" s="176"/>
      <c r="K8" s="176"/>
      <c r="L8" s="178">
        <f>SUM(B8:K8)</f>
        <v>0</v>
      </c>
      <c r="N8" s="169" t="s">
        <v>159</v>
      </c>
      <c r="O8" s="688" t="s">
        <v>655</v>
      </c>
    </row>
    <row r="9" spans="1:18" ht="15" customHeight="1">
      <c r="A9" s="184" t="s">
        <v>656</v>
      </c>
      <c r="B9" s="167"/>
      <c r="C9" s="167"/>
      <c r="D9" s="167"/>
      <c r="E9" s="167"/>
      <c r="F9" s="167"/>
      <c r="G9" s="167"/>
      <c r="H9" s="167"/>
      <c r="I9" s="167"/>
      <c r="J9" s="167"/>
      <c r="K9" s="167"/>
      <c r="L9" s="167"/>
      <c r="O9" s="688"/>
    </row>
    <row r="10" spans="1:18" ht="15" customHeight="1">
      <c r="A10" s="185" t="s">
        <v>657</v>
      </c>
      <c r="B10" s="176"/>
      <c r="C10" s="176"/>
      <c r="D10" s="176"/>
      <c r="E10" s="176"/>
      <c r="F10" s="176"/>
      <c r="G10" s="176"/>
      <c r="H10" s="176"/>
      <c r="I10" s="176"/>
      <c r="J10" s="176"/>
      <c r="K10" s="176"/>
      <c r="L10" s="178">
        <f t="shared" ref="L10:L17" si="1">SUM(B10:K10)</f>
        <v>0</v>
      </c>
      <c r="N10" s="169" t="s">
        <v>159</v>
      </c>
      <c r="O10" s="169" t="b">
        <f>L8=SUM(L10:L13)</f>
        <v>1</v>
      </c>
    </row>
    <row r="11" spans="1:18" ht="15" customHeight="1">
      <c r="A11" s="185" t="s">
        <v>658</v>
      </c>
      <c r="B11" s="176"/>
      <c r="C11" s="176"/>
      <c r="D11" s="176"/>
      <c r="E11" s="176"/>
      <c r="F11" s="176"/>
      <c r="G11" s="176"/>
      <c r="H11" s="176"/>
      <c r="I11" s="176"/>
      <c r="J11" s="176"/>
      <c r="K11" s="176"/>
      <c r="L11" s="178">
        <f t="shared" si="1"/>
        <v>0</v>
      </c>
      <c r="N11" s="169" t="s">
        <v>159</v>
      </c>
    </row>
    <row r="12" spans="1:18" ht="15" customHeight="1">
      <c r="A12" s="185" t="s">
        <v>659</v>
      </c>
      <c r="B12" s="176"/>
      <c r="C12" s="176"/>
      <c r="D12" s="176"/>
      <c r="E12" s="176"/>
      <c r="F12" s="176"/>
      <c r="G12" s="176"/>
      <c r="H12" s="176"/>
      <c r="I12" s="176"/>
      <c r="J12" s="176"/>
      <c r="K12" s="176"/>
      <c r="L12" s="178">
        <f t="shared" si="1"/>
        <v>0</v>
      </c>
      <c r="N12" s="169" t="s">
        <v>159</v>
      </c>
    </row>
    <row r="13" spans="1:18" ht="15" customHeight="1">
      <c r="A13" s="186" t="s">
        <v>660</v>
      </c>
      <c r="B13" s="176"/>
      <c r="C13" s="176"/>
      <c r="D13" s="176"/>
      <c r="E13" s="176"/>
      <c r="F13" s="176"/>
      <c r="G13" s="176"/>
      <c r="H13" s="176"/>
      <c r="I13" s="176"/>
      <c r="J13" s="176"/>
      <c r="K13" s="176"/>
      <c r="L13" s="178">
        <f t="shared" si="1"/>
        <v>0</v>
      </c>
      <c r="N13" s="169" t="s">
        <v>159</v>
      </c>
    </row>
    <row r="14" spans="1:18" ht="15" customHeight="1">
      <c r="A14" s="184" t="s">
        <v>661</v>
      </c>
      <c r="B14" s="176"/>
      <c r="C14" s="176"/>
      <c r="D14" s="176"/>
      <c r="E14" s="176"/>
      <c r="F14" s="176"/>
      <c r="G14" s="176"/>
      <c r="H14" s="176"/>
      <c r="I14" s="176"/>
      <c r="J14" s="176"/>
      <c r="K14" s="176"/>
      <c r="L14" s="178">
        <f t="shared" si="1"/>
        <v>0</v>
      </c>
      <c r="N14" s="169" t="s">
        <v>159</v>
      </c>
    </row>
    <row r="15" spans="1:18" ht="15" customHeight="1">
      <c r="A15" s="184" t="s">
        <v>662</v>
      </c>
      <c r="B15" s="176"/>
      <c r="C15" s="176"/>
      <c r="D15" s="176"/>
      <c r="E15" s="176"/>
      <c r="F15" s="176"/>
      <c r="G15" s="176"/>
      <c r="H15" s="176"/>
      <c r="I15" s="176"/>
      <c r="J15" s="176"/>
      <c r="K15" s="176"/>
      <c r="L15" s="178">
        <f>SUM(B15:K15)</f>
        <v>0</v>
      </c>
      <c r="N15" s="169" t="s">
        <v>159</v>
      </c>
    </row>
    <row r="16" spans="1:18" ht="15" customHeight="1">
      <c r="A16" s="184" t="s">
        <v>663</v>
      </c>
      <c r="B16" s="176"/>
      <c r="C16" s="176"/>
      <c r="D16" s="176"/>
      <c r="E16" s="176"/>
      <c r="F16" s="176"/>
      <c r="G16" s="176"/>
      <c r="H16" s="176"/>
      <c r="I16" s="176"/>
      <c r="J16" s="176"/>
      <c r="K16" s="176"/>
      <c r="L16" s="178">
        <f t="shared" si="1"/>
        <v>0</v>
      </c>
      <c r="N16" s="169" t="s">
        <v>664</v>
      </c>
    </row>
    <row r="17" spans="1:15" ht="15" customHeight="1">
      <c r="A17" s="184" t="s">
        <v>158</v>
      </c>
      <c r="B17" s="176"/>
      <c r="C17" s="176"/>
      <c r="D17" s="176"/>
      <c r="E17" s="176"/>
      <c r="F17" s="176"/>
      <c r="G17" s="176"/>
      <c r="H17" s="176"/>
      <c r="I17" s="176"/>
      <c r="J17" s="176"/>
      <c r="K17" s="176"/>
      <c r="L17" s="178">
        <f t="shared" si="1"/>
        <v>0</v>
      </c>
      <c r="N17" s="169" t="s">
        <v>664</v>
      </c>
    </row>
    <row r="18" spans="1:15" ht="15" customHeight="1">
      <c r="A18" s="167"/>
      <c r="B18" s="187"/>
      <c r="C18" s="187"/>
      <c r="D18" s="187"/>
      <c r="E18" s="187"/>
      <c r="F18" s="187"/>
      <c r="G18" s="187"/>
      <c r="H18" s="187"/>
      <c r="I18" s="187"/>
      <c r="J18" s="187"/>
      <c r="K18" s="187"/>
      <c r="L18" s="187"/>
    </row>
    <row r="19" spans="1:15" ht="15" customHeight="1">
      <c r="A19" s="181" t="s">
        <v>161</v>
      </c>
    </row>
    <row r="20" spans="1:15" ht="15" customHeight="1">
      <c r="A20" s="689" t="s">
        <v>649</v>
      </c>
      <c r="B20" s="690" t="s">
        <v>650</v>
      </c>
      <c r="C20" s="690"/>
      <c r="D20" s="690"/>
      <c r="E20" s="690"/>
      <c r="F20" s="690"/>
      <c r="G20" s="690"/>
      <c r="H20" s="690"/>
      <c r="I20" s="690"/>
      <c r="J20" s="690"/>
      <c r="K20" s="690"/>
      <c r="L20" s="690"/>
    </row>
    <row r="21" spans="1:15" ht="15" customHeight="1">
      <c r="A21" s="689"/>
      <c r="B21" s="182">
        <f t="shared" ref="B21:H21" si="2">C21-1</f>
        <v>2004</v>
      </c>
      <c r="C21" s="182">
        <f t="shared" si="2"/>
        <v>2005</v>
      </c>
      <c r="D21" s="182">
        <f t="shared" si="2"/>
        <v>2006</v>
      </c>
      <c r="E21" s="182">
        <f t="shared" si="2"/>
        <v>2007</v>
      </c>
      <c r="F21" s="182">
        <f t="shared" si="2"/>
        <v>2008</v>
      </c>
      <c r="G21" s="182">
        <f t="shared" si="2"/>
        <v>2009</v>
      </c>
      <c r="H21" s="182">
        <f t="shared" si="2"/>
        <v>2010</v>
      </c>
      <c r="I21" s="182">
        <f>J21-1</f>
        <v>2011</v>
      </c>
      <c r="J21" s="182">
        <f>('Summary Submission Cover Sheet'!$D$18)</f>
        <v>2012</v>
      </c>
      <c r="K21" s="182" t="s">
        <v>354</v>
      </c>
      <c r="L21" s="183" t="s">
        <v>651</v>
      </c>
    </row>
    <row r="22" spans="1:15" ht="15" customHeight="1">
      <c r="A22" s="184" t="s">
        <v>652</v>
      </c>
      <c r="B22" s="176"/>
      <c r="C22" s="176"/>
      <c r="D22" s="176"/>
      <c r="E22" s="176"/>
      <c r="F22" s="176"/>
      <c r="G22" s="176"/>
      <c r="H22" s="176"/>
      <c r="I22" s="176"/>
      <c r="J22" s="176"/>
      <c r="K22" s="176"/>
      <c r="L22" s="178">
        <f>SUM(B22:K22)</f>
        <v>0</v>
      </c>
      <c r="N22" s="169" t="s">
        <v>159</v>
      </c>
    </row>
    <row r="23" spans="1:15" ht="15" customHeight="1">
      <c r="A23" s="184" t="s">
        <v>653</v>
      </c>
      <c r="B23" s="176"/>
      <c r="C23" s="176"/>
      <c r="D23" s="176"/>
      <c r="E23" s="176"/>
      <c r="F23" s="176"/>
      <c r="G23" s="176"/>
      <c r="H23" s="176"/>
      <c r="I23" s="176"/>
      <c r="J23" s="176"/>
      <c r="K23" s="176"/>
      <c r="L23" s="178">
        <f>SUM(B23:K23)</f>
        <v>0</v>
      </c>
      <c r="N23" s="169" t="s">
        <v>159</v>
      </c>
    </row>
    <row r="24" spans="1:15" ht="15" customHeight="1">
      <c r="A24" s="184" t="s">
        <v>654</v>
      </c>
      <c r="B24" s="176"/>
      <c r="C24" s="176"/>
      <c r="D24" s="176"/>
      <c r="E24" s="176"/>
      <c r="F24" s="176"/>
      <c r="G24" s="176"/>
      <c r="H24" s="176"/>
      <c r="I24" s="176"/>
      <c r="J24" s="176"/>
      <c r="K24" s="176"/>
      <c r="L24" s="178">
        <f>SUM(B24:K24)</f>
        <v>0</v>
      </c>
      <c r="N24" s="169" t="s">
        <v>159</v>
      </c>
    </row>
    <row r="25" spans="1:15" ht="15" customHeight="1">
      <c r="A25" s="184" t="s">
        <v>162</v>
      </c>
      <c r="B25" s="176"/>
      <c r="C25" s="176"/>
      <c r="D25" s="176"/>
      <c r="E25" s="176"/>
      <c r="F25" s="176"/>
      <c r="G25" s="176"/>
      <c r="H25" s="176"/>
      <c r="I25" s="176"/>
      <c r="J25" s="176"/>
      <c r="K25" s="176"/>
      <c r="L25" s="178">
        <f>SUM(B25:K25)</f>
        <v>0</v>
      </c>
      <c r="N25" s="169" t="s">
        <v>664</v>
      </c>
    </row>
    <row r="26" spans="1:15" ht="15" customHeight="1">
      <c r="A26" s="184"/>
      <c r="B26" s="188"/>
      <c r="C26" s="188"/>
      <c r="D26" s="188"/>
      <c r="E26" s="188"/>
      <c r="F26" s="188"/>
      <c r="G26" s="188"/>
      <c r="H26" s="188"/>
      <c r="I26" s="188"/>
      <c r="J26" s="188"/>
      <c r="K26" s="188"/>
      <c r="L26" s="188"/>
    </row>
    <row r="27" spans="1:15" ht="15" customHeight="1">
      <c r="A27" s="189" t="s">
        <v>665</v>
      </c>
    </row>
    <row r="28" spans="1:15" ht="15" customHeight="1">
      <c r="A28" s="689" t="s">
        <v>649</v>
      </c>
      <c r="B28" s="690" t="s">
        <v>260</v>
      </c>
      <c r="C28" s="690"/>
      <c r="D28" s="690"/>
      <c r="E28" s="690"/>
      <c r="F28" s="690"/>
      <c r="G28" s="690"/>
      <c r="H28" s="690"/>
      <c r="I28" s="690"/>
      <c r="J28" s="690"/>
      <c r="K28" s="690"/>
      <c r="L28" s="690"/>
      <c r="M28" s="190"/>
      <c r="O28" s="688" t="s">
        <v>666</v>
      </c>
    </row>
    <row r="29" spans="1:15" ht="15" customHeight="1">
      <c r="A29" s="689"/>
      <c r="B29" s="182" t="s">
        <v>667</v>
      </c>
      <c r="C29" s="182" t="s">
        <v>668</v>
      </c>
      <c r="D29" s="182" t="s">
        <v>669</v>
      </c>
      <c r="E29" s="182" t="s">
        <v>670</v>
      </c>
      <c r="F29" s="182" t="s">
        <v>671</v>
      </c>
      <c r="G29" s="182" t="s">
        <v>672</v>
      </c>
      <c r="H29" s="182" t="s">
        <v>673</v>
      </c>
      <c r="I29" s="182" t="s">
        <v>674</v>
      </c>
      <c r="J29" s="182" t="s">
        <v>675</v>
      </c>
      <c r="K29" s="182" t="s">
        <v>676</v>
      </c>
      <c r="L29" s="183" t="s">
        <v>651</v>
      </c>
      <c r="O29" s="688"/>
    </row>
    <row r="30" spans="1:15" ht="15" customHeight="1">
      <c r="A30" s="184" t="s">
        <v>163</v>
      </c>
      <c r="B30" s="176"/>
      <c r="C30" s="176"/>
      <c r="D30" s="176"/>
      <c r="E30" s="176"/>
      <c r="F30" s="176"/>
      <c r="G30" s="176"/>
      <c r="H30" s="176"/>
      <c r="I30" s="176"/>
      <c r="J30" s="176"/>
      <c r="K30" s="176"/>
      <c r="L30" s="178">
        <f>SUM(B30:K30)</f>
        <v>0</v>
      </c>
      <c r="N30" s="169" t="s">
        <v>664</v>
      </c>
      <c r="O30" s="169" t="b">
        <f>SUM(L25,L17)=L30</f>
        <v>1</v>
      </c>
    </row>
    <row r="33" spans="1:15" ht="15" customHeight="1">
      <c r="A33" s="181" t="s">
        <v>164</v>
      </c>
    </row>
    <row r="34" spans="1:15" ht="15" customHeight="1">
      <c r="A34" s="689" t="s">
        <v>649</v>
      </c>
      <c r="B34" s="690" t="s">
        <v>650</v>
      </c>
      <c r="C34" s="690"/>
      <c r="D34" s="690"/>
      <c r="E34" s="690"/>
      <c r="F34" s="690"/>
      <c r="G34" s="690"/>
      <c r="H34" s="690"/>
      <c r="I34" s="690"/>
      <c r="J34" s="690"/>
      <c r="K34" s="690"/>
      <c r="L34" s="690"/>
    </row>
    <row r="35" spans="1:15" ht="15" customHeight="1">
      <c r="A35" s="689"/>
      <c r="B35" s="182">
        <f t="shared" ref="B35:H35" si="3">C35-1</f>
        <v>2004</v>
      </c>
      <c r="C35" s="182">
        <f t="shared" si="3"/>
        <v>2005</v>
      </c>
      <c r="D35" s="182">
        <f t="shared" si="3"/>
        <v>2006</v>
      </c>
      <c r="E35" s="182">
        <f t="shared" si="3"/>
        <v>2007</v>
      </c>
      <c r="F35" s="182">
        <f t="shared" si="3"/>
        <v>2008</v>
      </c>
      <c r="G35" s="182">
        <f t="shared" si="3"/>
        <v>2009</v>
      </c>
      <c r="H35" s="182">
        <f t="shared" si="3"/>
        <v>2010</v>
      </c>
      <c r="I35" s="182">
        <f>J35-1</f>
        <v>2011</v>
      </c>
      <c r="J35" s="182">
        <f>('Summary Submission Cover Sheet'!$D$18)</f>
        <v>2012</v>
      </c>
      <c r="K35" s="182" t="s">
        <v>354</v>
      </c>
      <c r="L35" s="183" t="s">
        <v>651</v>
      </c>
    </row>
    <row r="36" spans="1:15" ht="15" customHeight="1">
      <c r="A36" s="184" t="s">
        <v>652</v>
      </c>
      <c r="B36" s="176"/>
      <c r="C36" s="176"/>
      <c r="D36" s="176"/>
      <c r="E36" s="176"/>
      <c r="F36" s="176"/>
      <c r="G36" s="176"/>
      <c r="H36" s="176"/>
      <c r="I36" s="176"/>
      <c r="J36" s="176"/>
      <c r="K36" s="176"/>
      <c r="L36" s="178">
        <f>SUM(B36:K36)</f>
        <v>0</v>
      </c>
      <c r="N36" s="169" t="s">
        <v>159</v>
      </c>
    </row>
    <row r="37" spans="1:15" ht="15" customHeight="1">
      <c r="A37" s="184" t="s">
        <v>653</v>
      </c>
      <c r="B37" s="176"/>
      <c r="C37" s="176"/>
      <c r="D37" s="176"/>
      <c r="E37" s="176"/>
      <c r="F37" s="176"/>
      <c r="G37" s="176"/>
      <c r="H37" s="176"/>
      <c r="I37" s="176"/>
      <c r="J37" s="176"/>
      <c r="K37" s="176"/>
      <c r="L37" s="178">
        <f>SUM(B37:K37)</f>
        <v>0</v>
      </c>
      <c r="N37" s="169" t="s">
        <v>159</v>
      </c>
    </row>
    <row r="38" spans="1:15" ht="15" customHeight="1">
      <c r="A38" s="184" t="s">
        <v>654</v>
      </c>
      <c r="B38" s="176"/>
      <c r="C38" s="176"/>
      <c r="D38" s="176"/>
      <c r="E38" s="176"/>
      <c r="F38" s="176"/>
      <c r="G38" s="176"/>
      <c r="H38" s="176"/>
      <c r="I38" s="176"/>
      <c r="J38" s="176"/>
      <c r="K38" s="176"/>
      <c r="L38" s="178">
        <f>SUM(B38:K38)</f>
        <v>0</v>
      </c>
      <c r="N38" s="169" t="s">
        <v>159</v>
      </c>
      <c r="O38" s="688" t="s">
        <v>655</v>
      </c>
    </row>
    <row r="39" spans="1:15" ht="15" customHeight="1">
      <c r="A39" s="184" t="s">
        <v>656</v>
      </c>
      <c r="B39" s="167"/>
      <c r="C39" s="167"/>
      <c r="D39" s="167"/>
      <c r="E39" s="167"/>
      <c r="F39" s="167"/>
      <c r="G39" s="167"/>
      <c r="H39" s="167"/>
      <c r="I39" s="167"/>
      <c r="J39" s="167"/>
      <c r="K39" s="167"/>
      <c r="L39" s="167"/>
      <c r="O39" s="688"/>
    </row>
    <row r="40" spans="1:15" ht="15" customHeight="1">
      <c r="A40" s="185" t="s">
        <v>657</v>
      </c>
      <c r="B40" s="176"/>
      <c r="C40" s="176"/>
      <c r="D40" s="176"/>
      <c r="E40" s="176"/>
      <c r="F40" s="176"/>
      <c r="G40" s="176"/>
      <c r="H40" s="176"/>
      <c r="I40" s="176"/>
      <c r="J40" s="176"/>
      <c r="K40" s="176"/>
      <c r="L40" s="178">
        <f t="shared" ref="L40:L47" si="4">SUM(B40:K40)</f>
        <v>0</v>
      </c>
      <c r="N40" s="169" t="s">
        <v>159</v>
      </c>
      <c r="O40" s="169" t="b">
        <f>L38=SUM(L40:L43)</f>
        <v>1</v>
      </c>
    </row>
    <row r="41" spans="1:15" ht="15" customHeight="1">
      <c r="A41" s="185" t="s">
        <v>658</v>
      </c>
      <c r="B41" s="176"/>
      <c r="C41" s="176"/>
      <c r="D41" s="176"/>
      <c r="E41" s="176"/>
      <c r="F41" s="176"/>
      <c r="G41" s="176"/>
      <c r="H41" s="176"/>
      <c r="I41" s="176"/>
      <c r="J41" s="176"/>
      <c r="K41" s="176"/>
      <c r="L41" s="178">
        <f t="shared" si="4"/>
        <v>0</v>
      </c>
      <c r="N41" s="169" t="s">
        <v>159</v>
      </c>
    </row>
    <row r="42" spans="1:15" ht="15" customHeight="1">
      <c r="A42" s="185" t="s">
        <v>659</v>
      </c>
      <c r="B42" s="176"/>
      <c r="C42" s="176"/>
      <c r="D42" s="176"/>
      <c r="E42" s="176"/>
      <c r="F42" s="176"/>
      <c r="G42" s="176"/>
      <c r="H42" s="176"/>
      <c r="I42" s="176"/>
      <c r="J42" s="176"/>
      <c r="K42" s="176"/>
      <c r="L42" s="178">
        <f t="shared" si="4"/>
        <v>0</v>
      </c>
      <c r="N42" s="169" t="s">
        <v>159</v>
      </c>
    </row>
    <row r="43" spans="1:15" ht="15" customHeight="1">
      <c r="A43" s="186" t="s">
        <v>660</v>
      </c>
      <c r="B43" s="176"/>
      <c r="C43" s="176"/>
      <c r="D43" s="176"/>
      <c r="E43" s="176"/>
      <c r="F43" s="176"/>
      <c r="G43" s="176"/>
      <c r="H43" s="176"/>
      <c r="I43" s="176"/>
      <c r="J43" s="176"/>
      <c r="K43" s="176"/>
      <c r="L43" s="178">
        <f t="shared" si="4"/>
        <v>0</v>
      </c>
      <c r="N43" s="169" t="s">
        <v>159</v>
      </c>
    </row>
    <row r="44" spans="1:15" ht="15" customHeight="1">
      <c r="A44" s="184" t="s">
        <v>661</v>
      </c>
      <c r="B44" s="176"/>
      <c r="C44" s="176"/>
      <c r="D44" s="176"/>
      <c r="E44" s="176"/>
      <c r="F44" s="176"/>
      <c r="G44" s="176"/>
      <c r="H44" s="176"/>
      <c r="I44" s="176"/>
      <c r="J44" s="176"/>
      <c r="K44" s="176"/>
      <c r="L44" s="178">
        <f t="shared" si="4"/>
        <v>0</v>
      </c>
      <c r="N44" s="169" t="s">
        <v>159</v>
      </c>
    </row>
    <row r="45" spans="1:15" ht="15" customHeight="1">
      <c r="A45" s="184" t="s">
        <v>662</v>
      </c>
      <c r="B45" s="176"/>
      <c r="C45" s="176"/>
      <c r="D45" s="176"/>
      <c r="E45" s="176"/>
      <c r="F45" s="176"/>
      <c r="G45" s="176"/>
      <c r="H45" s="176"/>
      <c r="I45" s="176"/>
      <c r="J45" s="176"/>
      <c r="K45" s="176"/>
      <c r="L45" s="178">
        <f t="shared" si="4"/>
        <v>0</v>
      </c>
      <c r="N45" s="169" t="s">
        <v>159</v>
      </c>
    </row>
    <row r="46" spans="1:15" ht="15" customHeight="1">
      <c r="A46" s="184" t="s">
        <v>663</v>
      </c>
      <c r="B46" s="176"/>
      <c r="C46" s="176"/>
      <c r="D46" s="176"/>
      <c r="E46" s="176"/>
      <c r="F46" s="176"/>
      <c r="G46" s="176"/>
      <c r="H46" s="176"/>
      <c r="I46" s="176"/>
      <c r="J46" s="176"/>
      <c r="K46" s="176"/>
      <c r="L46" s="178">
        <f t="shared" si="4"/>
        <v>0</v>
      </c>
      <c r="N46" s="169" t="s">
        <v>664</v>
      </c>
    </row>
    <row r="47" spans="1:15" ht="15" customHeight="1">
      <c r="A47" s="184" t="s">
        <v>162</v>
      </c>
      <c r="B47" s="176"/>
      <c r="C47" s="176"/>
      <c r="D47" s="176"/>
      <c r="E47" s="176"/>
      <c r="F47" s="176"/>
      <c r="G47" s="176"/>
      <c r="H47" s="176"/>
      <c r="I47" s="176"/>
      <c r="J47" s="176"/>
      <c r="K47" s="176"/>
      <c r="L47" s="178">
        <f t="shared" si="4"/>
        <v>0</v>
      </c>
      <c r="N47" s="169" t="s">
        <v>664</v>
      </c>
    </row>
    <row r="48" spans="1:15" ht="15" customHeight="1">
      <c r="A48" s="167"/>
      <c r="B48" s="187"/>
      <c r="C48" s="187"/>
      <c r="D48" s="187"/>
      <c r="E48" s="187"/>
      <c r="F48" s="187"/>
      <c r="G48" s="187"/>
      <c r="H48" s="187"/>
      <c r="I48" s="187"/>
      <c r="J48" s="187"/>
      <c r="K48" s="187"/>
      <c r="L48" s="187"/>
    </row>
    <row r="49" spans="1:15" ht="15" customHeight="1">
      <c r="A49" s="181" t="s">
        <v>165</v>
      </c>
    </row>
    <row r="50" spans="1:15" ht="15" customHeight="1">
      <c r="A50" s="689" t="s">
        <v>649</v>
      </c>
      <c r="B50" s="690" t="s">
        <v>650</v>
      </c>
      <c r="C50" s="690"/>
      <c r="D50" s="690"/>
      <c r="E50" s="690"/>
      <c r="F50" s="690"/>
      <c r="G50" s="690"/>
      <c r="H50" s="690"/>
      <c r="I50" s="690"/>
      <c r="J50" s="690"/>
      <c r="K50" s="690"/>
      <c r="L50" s="690"/>
    </row>
    <row r="51" spans="1:15" ht="15" customHeight="1">
      <c r="A51" s="689"/>
      <c r="B51" s="182">
        <f t="shared" ref="B51:H51" si="5">C51-1</f>
        <v>2004</v>
      </c>
      <c r="C51" s="182">
        <f t="shared" si="5"/>
        <v>2005</v>
      </c>
      <c r="D51" s="182">
        <f t="shared" si="5"/>
        <v>2006</v>
      </c>
      <c r="E51" s="182">
        <f t="shared" si="5"/>
        <v>2007</v>
      </c>
      <c r="F51" s="182">
        <f t="shared" si="5"/>
        <v>2008</v>
      </c>
      <c r="G51" s="182">
        <f t="shared" si="5"/>
        <v>2009</v>
      </c>
      <c r="H51" s="182">
        <f t="shared" si="5"/>
        <v>2010</v>
      </c>
      <c r="I51" s="182">
        <f>J51-1</f>
        <v>2011</v>
      </c>
      <c r="J51" s="182">
        <f>('Summary Submission Cover Sheet'!$D$18)</f>
        <v>2012</v>
      </c>
      <c r="K51" s="182" t="s">
        <v>354</v>
      </c>
      <c r="L51" s="183" t="s">
        <v>651</v>
      </c>
    </row>
    <row r="52" spans="1:15" ht="15" customHeight="1">
      <c r="A52" s="184" t="s">
        <v>652</v>
      </c>
      <c r="B52" s="176"/>
      <c r="C52" s="176"/>
      <c r="D52" s="176"/>
      <c r="E52" s="176"/>
      <c r="F52" s="176"/>
      <c r="G52" s="176"/>
      <c r="H52" s="176"/>
      <c r="I52" s="176"/>
      <c r="J52" s="176"/>
      <c r="K52" s="176"/>
      <c r="L52" s="178">
        <f>SUM(B52:K52)</f>
        <v>0</v>
      </c>
      <c r="N52" s="169" t="s">
        <v>159</v>
      </c>
    </row>
    <row r="53" spans="1:15" ht="15" customHeight="1">
      <c r="A53" s="184" t="s">
        <v>653</v>
      </c>
      <c r="B53" s="176"/>
      <c r="C53" s="176"/>
      <c r="D53" s="176"/>
      <c r="E53" s="176"/>
      <c r="F53" s="176"/>
      <c r="G53" s="176"/>
      <c r="H53" s="176"/>
      <c r="I53" s="176"/>
      <c r="J53" s="176"/>
      <c r="K53" s="176"/>
      <c r="L53" s="178">
        <f>SUM(B53:K53)</f>
        <v>0</v>
      </c>
      <c r="N53" s="169" t="s">
        <v>159</v>
      </c>
    </row>
    <row r="54" spans="1:15" ht="15" customHeight="1">
      <c r="A54" s="184" t="s">
        <v>654</v>
      </c>
      <c r="B54" s="176"/>
      <c r="C54" s="176"/>
      <c r="D54" s="176"/>
      <c r="E54" s="176"/>
      <c r="F54" s="176"/>
      <c r="G54" s="176"/>
      <c r="H54" s="176"/>
      <c r="I54" s="176"/>
      <c r="J54" s="176"/>
      <c r="K54" s="176"/>
      <c r="L54" s="178">
        <f>SUM(B54:K54)</f>
        <v>0</v>
      </c>
      <c r="N54" s="169" t="s">
        <v>159</v>
      </c>
    </row>
    <row r="55" spans="1:15" ht="15" customHeight="1">
      <c r="A55" s="184" t="s">
        <v>162</v>
      </c>
      <c r="B55" s="176"/>
      <c r="C55" s="176"/>
      <c r="D55" s="176"/>
      <c r="E55" s="176"/>
      <c r="F55" s="176"/>
      <c r="G55" s="176"/>
      <c r="H55" s="176"/>
      <c r="I55" s="176"/>
      <c r="J55" s="176"/>
      <c r="K55" s="176"/>
      <c r="L55" s="178">
        <f>SUM(B55:K55)</f>
        <v>0</v>
      </c>
      <c r="N55" s="169" t="s">
        <v>664</v>
      </c>
    </row>
    <row r="56" spans="1:15" ht="15" customHeight="1">
      <c r="A56" s="184"/>
      <c r="B56" s="188"/>
      <c r="C56" s="188"/>
      <c r="D56" s="188"/>
      <c r="E56" s="188"/>
      <c r="F56" s="188"/>
      <c r="G56" s="188"/>
      <c r="H56" s="188"/>
      <c r="I56" s="188"/>
      <c r="J56" s="188"/>
      <c r="K56" s="188"/>
      <c r="L56" s="188"/>
    </row>
    <row r="57" spans="1:15" ht="15" customHeight="1">
      <c r="A57" s="189" t="s">
        <v>677</v>
      </c>
    </row>
    <row r="58" spans="1:15" ht="15" customHeight="1">
      <c r="A58" s="689" t="s">
        <v>649</v>
      </c>
      <c r="B58" s="690" t="s">
        <v>260</v>
      </c>
      <c r="C58" s="690"/>
      <c r="D58" s="690"/>
      <c r="E58" s="690"/>
      <c r="F58" s="690"/>
      <c r="G58" s="690"/>
      <c r="H58" s="690"/>
      <c r="I58" s="690"/>
      <c r="J58" s="690"/>
      <c r="K58" s="690"/>
      <c r="L58" s="690"/>
      <c r="M58" s="190"/>
      <c r="O58" s="688" t="s">
        <v>666</v>
      </c>
    </row>
    <row r="59" spans="1:15" ht="15" customHeight="1">
      <c r="A59" s="689"/>
      <c r="B59" s="182" t="s">
        <v>667</v>
      </c>
      <c r="C59" s="182" t="s">
        <v>668</v>
      </c>
      <c r="D59" s="182" t="s">
        <v>669</v>
      </c>
      <c r="E59" s="182" t="s">
        <v>670</v>
      </c>
      <c r="F59" s="182" t="s">
        <v>671</v>
      </c>
      <c r="G59" s="182" t="s">
        <v>672</v>
      </c>
      <c r="H59" s="182" t="s">
        <v>673</v>
      </c>
      <c r="I59" s="182" t="s">
        <v>674</v>
      </c>
      <c r="J59" s="182" t="s">
        <v>675</v>
      </c>
      <c r="K59" s="182" t="s">
        <v>676</v>
      </c>
      <c r="L59" s="183" t="s">
        <v>651</v>
      </c>
      <c r="O59" s="688"/>
    </row>
    <row r="60" spans="1:15" ht="15" customHeight="1">
      <c r="A60" s="184" t="s">
        <v>163</v>
      </c>
      <c r="B60" s="176"/>
      <c r="C60" s="176"/>
      <c r="D60" s="176"/>
      <c r="E60" s="176"/>
      <c r="F60" s="176"/>
      <c r="G60" s="176"/>
      <c r="H60" s="176"/>
      <c r="I60" s="176"/>
      <c r="J60" s="176"/>
      <c r="K60" s="176"/>
      <c r="L60" s="178">
        <f>SUM(B60:K60)</f>
        <v>0</v>
      </c>
      <c r="N60" s="169" t="s">
        <v>664</v>
      </c>
      <c r="O60" s="169" t="b">
        <f>SUM(L55,L47)=L60</f>
        <v>1</v>
      </c>
    </row>
    <row r="63" spans="1:15" ht="15" customHeight="1">
      <c r="A63" s="181" t="s">
        <v>237</v>
      </c>
    </row>
    <row r="64" spans="1:15" ht="15" customHeight="1">
      <c r="A64" s="689" t="s">
        <v>649</v>
      </c>
      <c r="B64" s="690" t="s">
        <v>650</v>
      </c>
      <c r="C64" s="690"/>
      <c r="D64" s="690"/>
      <c r="E64" s="690"/>
      <c r="F64" s="690"/>
      <c r="G64" s="690"/>
      <c r="H64" s="690"/>
      <c r="I64" s="690"/>
      <c r="J64" s="690"/>
      <c r="K64" s="690"/>
      <c r="L64" s="690"/>
    </row>
    <row r="65" spans="1:15" ht="15" customHeight="1">
      <c r="A65" s="689"/>
      <c r="B65" s="182">
        <f t="shared" ref="B65:H65" si="6">C65-1</f>
        <v>2004</v>
      </c>
      <c r="C65" s="182">
        <f t="shared" si="6"/>
        <v>2005</v>
      </c>
      <c r="D65" s="182">
        <f t="shared" si="6"/>
        <v>2006</v>
      </c>
      <c r="E65" s="182">
        <f t="shared" si="6"/>
        <v>2007</v>
      </c>
      <c r="F65" s="182">
        <f t="shared" si="6"/>
        <v>2008</v>
      </c>
      <c r="G65" s="182">
        <f t="shared" si="6"/>
        <v>2009</v>
      </c>
      <c r="H65" s="182">
        <f t="shared" si="6"/>
        <v>2010</v>
      </c>
      <c r="I65" s="182">
        <f>J65-1</f>
        <v>2011</v>
      </c>
      <c r="J65" s="182">
        <f>('Summary Submission Cover Sheet'!$D$18)</f>
        <v>2012</v>
      </c>
      <c r="K65" s="182" t="s">
        <v>354</v>
      </c>
      <c r="L65" s="183" t="s">
        <v>651</v>
      </c>
    </row>
    <row r="66" spans="1:15" ht="15" customHeight="1">
      <c r="A66" s="184" t="s">
        <v>652</v>
      </c>
      <c r="B66" s="176"/>
      <c r="C66" s="176"/>
      <c r="D66" s="176"/>
      <c r="E66" s="176"/>
      <c r="F66" s="176"/>
      <c r="G66" s="176"/>
      <c r="H66" s="176"/>
      <c r="I66" s="176"/>
      <c r="J66" s="176"/>
      <c r="K66" s="176"/>
      <c r="L66" s="178">
        <f>SUM(B66:K66)</f>
        <v>0</v>
      </c>
      <c r="N66" s="169" t="s">
        <v>159</v>
      </c>
    </row>
    <row r="67" spans="1:15" ht="15" customHeight="1">
      <c r="A67" s="184" t="s">
        <v>653</v>
      </c>
      <c r="B67" s="176"/>
      <c r="C67" s="176"/>
      <c r="D67" s="176"/>
      <c r="E67" s="176"/>
      <c r="F67" s="176"/>
      <c r="G67" s="176"/>
      <c r="H67" s="176"/>
      <c r="I67" s="176"/>
      <c r="J67" s="176"/>
      <c r="K67" s="176"/>
      <c r="L67" s="178">
        <f>SUM(B67:K67)</f>
        <v>0</v>
      </c>
      <c r="N67" s="169" t="s">
        <v>159</v>
      </c>
    </row>
    <row r="68" spans="1:15" ht="15" customHeight="1">
      <c r="A68" s="184" t="s">
        <v>654</v>
      </c>
      <c r="B68" s="176"/>
      <c r="C68" s="176"/>
      <c r="D68" s="176"/>
      <c r="E68" s="176"/>
      <c r="F68" s="176"/>
      <c r="G68" s="176"/>
      <c r="H68" s="176"/>
      <c r="I68" s="176"/>
      <c r="J68" s="176"/>
      <c r="K68" s="176"/>
      <c r="L68" s="178">
        <f>SUM(B68:K68)</f>
        <v>0</v>
      </c>
      <c r="N68" s="169" t="s">
        <v>159</v>
      </c>
      <c r="O68" s="688" t="s">
        <v>655</v>
      </c>
    </row>
    <row r="69" spans="1:15" ht="15" customHeight="1">
      <c r="A69" s="184" t="s">
        <v>656</v>
      </c>
      <c r="B69" s="167"/>
      <c r="C69" s="167"/>
      <c r="D69" s="167"/>
      <c r="E69" s="167"/>
      <c r="F69" s="167"/>
      <c r="G69" s="167"/>
      <c r="H69" s="167"/>
      <c r="I69" s="167"/>
      <c r="J69" s="167"/>
      <c r="K69" s="167"/>
      <c r="L69" s="167"/>
      <c r="O69" s="688"/>
    </row>
    <row r="70" spans="1:15" ht="15" customHeight="1">
      <c r="A70" s="185" t="s">
        <v>657</v>
      </c>
      <c r="B70" s="176"/>
      <c r="C70" s="176"/>
      <c r="D70" s="176"/>
      <c r="E70" s="176"/>
      <c r="F70" s="176"/>
      <c r="G70" s="176"/>
      <c r="H70" s="176"/>
      <c r="I70" s="176"/>
      <c r="J70" s="176"/>
      <c r="K70" s="176"/>
      <c r="L70" s="178">
        <f t="shared" ref="L70:L75" si="7">SUM(B70:K70)</f>
        <v>0</v>
      </c>
      <c r="N70" s="169" t="s">
        <v>159</v>
      </c>
      <c r="O70" s="169" t="b">
        <f>L68=SUM(L70:L73)</f>
        <v>1</v>
      </c>
    </row>
    <row r="71" spans="1:15" ht="15" customHeight="1">
      <c r="A71" s="185" t="s">
        <v>658</v>
      </c>
      <c r="B71" s="176"/>
      <c r="C71" s="176"/>
      <c r="D71" s="176"/>
      <c r="E71" s="176"/>
      <c r="F71" s="176"/>
      <c r="G71" s="176"/>
      <c r="H71" s="176"/>
      <c r="I71" s="176"/>
      <c r="J71" s="176"/>
      <c r="K71" s="176"/>
      <c r="L71" s="178">
        <f t="shared" si="7"/>
        <v>0</v>
      </c>
      <c r="N71" s="169" t="s">
        <v>159</v>
      </c>
    </row>
    <row r="72" spans="1:15" ht="15" customHeight="1">
      <c r="A72" s="185" t="s">
        <v>659</v>
      </c>
      <c r="B72" s="176"/>
      <c r="C72" s="176"/>
      <c r="D72" s="176"/>
      <c r="E72" s="176"/>
      <c r="F72" s="176"/>
      <c r="G72" s="176"/>
      <c r="H72" s="176"/>
      <c r="I72" s="176"/>
      <c r="J72" s="176"/>
      <c r="K72" s="176"/>
      <c r="L72" s="178">
        <f t="shared" si="7"/>
        <v>0</v>
      </c>
      <c r="N72" s="169" t="s">
        <v>159</v>
      </c>
    </row>
    <row r="73" spans="1:15" ht="15" customHeight="1">
      <c r="A73" s="186" t="s">
        <v>660</v>
      </c>
      <c r="B73" s="176"/>
      <c r="C73" s="176"/>
      <c r="D73" s="176"/>
      <c r="E73" s="176"/>
      <c r="F73" s="176"/>
      <c r="G73" s="176"/>
      <c r="H73" s="176"/>
      <c r="I73" s="176"/>
      <c r="J73" s="176"/>
      <c r="K73" s="176"/>
      <c r="L73" s="178">
        <f t="shared" si="7"/>
        <v>0</v>
      </c>
      <c r="N73" s="169" t="s">
        <v>159</v>
      </c>
    </row>
    <row r="74" spans="1:15" ht="15" customHeight="1">
      <c r="A74" s="184" t="s">
        <v>661</v>
      </c>
      <c r="B74" s="176"/>
      <c r="C74" s="176"/>
      <c r="D74" s="176"/>
      <c r="E74" s="176"/>
      <c r="F74" s="176"/>
      <c r="G74" s="176"/>
      <c r="H74" s="176"/>
      <c r="I74" s="176"/>
      <c r="J74" s="176"/>
      <c r="K74" s="176"/>
      <c r="L74" s="178">
        <f t="shared" si="7"/>
        <v>0</v>
      </c>
      <c r="N74" s="169" t="s">
        <v>159</v>
      </c>
    </row>
    <row r="75" spans="1:15">
      <c r="A75" s="184" t="s">
        <v>662</v>
      </c>
      <c r="B75" s="176"/>
      <c r="C75" s="176"/>
      <c r="D75" s="176"/>
      <c r="E75" s="176"/>
      <c r="F75" s="176"/>
      <c r="G75" s="176"/>
      <c r="H75" s="176"/>
      <c r="I75" s="176"/>
      <c r="J75" s="176"/>
      <c r="K75" s="176"/>
      <c r="L75" s="178">
        <f t="shared" si="7"/>
        <v>0</v>
      </c>
      <c r="N75" s="169" t="s">
        <v>159</v>
      </c>
    </row>
    <row r="76" spans="1:15">
      <c r="A76" s="184" t="s">
        <v>678</v>
      </c>
      <c r="B76" s="176"/>
      <c r="C76" s="176"/>
      <c r="D76" s="176"/>
      <c r="E76" s="176"/>
      <c r="F76" s="176"/>
      <c r="G76" s="176"/>
      <c r="H76" s="176"/>
      <c r="I76" s="176"/>
      <c r="J76" s="176"/>
      <c r="K76" s="176"/>
      <c r="L76" s="178"/>
      <c r="N76" s="169" t="s">
        <v>159</v>
      </c>
    </row>
    <row r="77" spans="1:15">
      <c r="A77" s="184" t="s">
        <v>663</v>
      </c>
      <c r="B77" s="176"/>
      <c r="C77" s="176"/>
      <c r="D77" s="176"/>
      <c r="E77" s="176"/>
      <c r="F77" s="176"/>
      <c r="G77" s="176"/>
      <c r="H77" s="176"/>
      <c r="I77" s="176"/>
      <c r="J77" s="176"/>
      <c r="K77" s="176"/>
      <c r="L77" s="178">
        <f>SUM(B77:K77)</f>
        <v>0</v>
      </c>
      <c r="N77" s="169" t="s">
        <v>664</v>
      </c>
    </row>
    <row r="78" spans="1:15" ht="15" customHeight="1">
      <c r="A78" s="184" t="s">
        <v>162</v>
      </c>
      <c r="B78" s="176"/>
      <c r="C78" s="176"/>
      <c r="D78" s="176"/>
      <c r="E78" s="176"/>
      <c r="F78" s="176"/>
      <c r="G78" s="176"/>
      <c r="H78" s="176"/>
      <c r="I78" s="176"/>
      <c r="J78" s="176"/>
      <c r="K78" s="176"/>
      <c r="L78" s="178">
        <f>SUM(B78:K78)</f>
        <v>0</v>
      </c>
      <c r="N78" s="169" t="s">
        <v>664</v>
      </c>
    </row>
    <row r="79" spans="1:15">
      <c r="A79" s="167"/>
      <c r="B79" s="187"/>
      <c r="C79" s="187"/>
      <c r="D79" s="187"/>
      <c r="E79" s="187"/>
      <c r="F79" s="187"/>
      <c r="G79" s="187"/>
      <c r="H79" s="187"/>
      <c r="I79" s="187"/>
      <c r="J79" s="187"/>
      <c r="K79" s="187"/>
      <c r="L79" s="187"/>
    </row>
    <row r="80" spans="1:15" ht="15.5">
      <c r="A80" s="181" t="s">
        <v>238</v>
      </c>
    </row>
    <row r="81" spans="1:15">
      <c r="A81" s="689" t="s">
        <v>649</v>
      </c>
      <c r="B81" s="690" t="s">
        <v>650</v>
      </c>
      <c r="C81" s="690"/>
      <c r="D81" s="690"/>
      <c r="E81" s="690"/>
      <c r="F81" s="690"/>
      <c r="G81" s="690"/>
      <c r="H81" s="690"/>
      <c r="I81" s="690"/>
      <c r="J81" s="690"/>
      <c r="K81" s="690"/>
      <c r="L81" s="690"/>
    </row>
    <row r="82" spans="1:15">
      <c r="A82" s="689"/>
      <c r="B82" s="182">
        <f t="shared" ref="B82:H82" si="8">C82-1</f>
        <v>2004</v>
      </c>
      <c r="C82" s="182">
        <f t="shared" si="8"/>
        <v>2005</v>
      </c>
      <c r="D82" s="182">
        <f t="shared" si="8"/>
        <v>2006</v>
      </c>
      <c r="E82" s="182">
        <f t="shared" si="8"/>
        <v>2007</v>
      </c>
      <c r="F82" s="182">
        <f t="shared" si="8"/>
        <v>2008</v>
      </c>
      <c r="G82" s="182">
        <f t="shared" si="8"/>
        <v>2009</v>
      </c>
      <c r="H82" s="182">
        <f t="shared" si="8"/>
        <v>2010</v>
      </c>
      <c r="I82" s="182">
        <f>J82-1</f>
        <v>2011</v>
      </c>
      <c r="J82" s="182">
        <f>('Summary Submission Cover Sheet'!$D$18)</f>
        <v>2012</v>
      </c>
      <c r="K82" s="182" t="s">
        <v>354</v>
      </c>
      <c r="L82" s="183" t="s">
        <v>651</v>
      </c>
    </row>
    <row r="83" spans="1:15">
      <c r="A83" s="184" t="s">
        <v>652</v>
      </c>
      <c r="B83" s="176"/>
      <c r="C83" s="176"/>
      <c r="D83" s="176"/>
      <c r="E83" s="176"/>
      <c r="F83" s="176"/>
      <c r="G83" s="176"/>
      <c r="H83" s="176"/>
      <c r="I83" s="176"/>
      <c r="J83" s="176"/>
      <c r="K83" s="176"/>
      <c r="L83" s="178">
        <f>SUM(B83:K83)</f>
        <v>0</v>
      </c>
      <c r="N83" s="169" t="s">
        <v>159</v>
      </c>
    </row>
    <row r="84" spans="1:15">
      <c r="A84" s="184" t="s">
        <v>653</v>
      </c>
      <c r="B84" s="176"/>
      <c r="C84" s="176"/>
      <c r="D84" s="176"/>
      <c r="E84" s="176"/>
      <c r="F84" s="176"/>
      <c r="G84" s="176"/>
      <c r="H84" s="176"/>
      <c r="I84" s="176"/>
      <c r="J84" s="176"/>
      <c r="K84" s="176"/>
      <c r="L84" s="178">
        <f>SUM(B84:K84)</f>
        <v>0</v>
      </c>
      <c r="N84" s="169" t="s">
        <v>159</v>
      </c>
    </row>
    <row r="85" spans="1:15">
      <c r="A85" s="184" t="s">
        <v>654</v>
      </c>
      <c r="B85" s="176"/>
      <c r="C85" s="176"/>
      <c r="D85" s="176"/>
      <c r="E85" s="176"/>
      <c r="F85" s="176"/>
      <c r="G85" s="176"/>
      <c r="H85" s="176"/>
      <c r="I85" s="176"/>
      <c r="J85" s="176"/>
      <c r="K85" s="176"/>
      <c r="L85" s="178">
        <f>SUM(B85:K85)</f>
        <v>0</v>
      </c>
      <c r="N85" s="169" t="s">
        <v>159</v>
      </c>
    </row>
    <row r="86" spans="1:15" ht="15" customHeight="1">
      <c r="A86" s="184" t="s">
        <v>162</v>
      </c>
      <c r="B86" s="176"/>
      <c r="C86" s="176"/>
      <c r="D86" s="176"/>
      <c r="E86" s="176"/>
      <c r="F86" s="176"/>
      <c r="G86" s="176"/>
      <c r="H86" s="176"/>
      <c r="I86" s="176"/>
      <c r="J86" s="176"/>
      <c r="K86" s="176"/>
      <c r="L86" s="178">
        <f>SUM(B86:K86)</f>
        <v>0</v>
      </c>
      <c r="N86" s="169" t="s">
        <v>664</v>
      </c>
    </row>
    <row r="87" spans="1:15">
      <c r="A87" s="184"/>
      <c r="B87" s="188"/>
      <c r="C87" s="188"/>
      <c r="D87" s="188"/>
      <c r="E87" s="188"/>
      <c r="F87" s="188"/>
      <c r="G87" s="188"/>
      <c r="H87" s="188"/>
      <c r="I87" s="188"/>
      <c r="J87" s="188"/>
      <c r="K87" s="188"/>
      <c r="L87" s="188"/>
    </row>
    <row r="88" spans="1:15" ht="15.5">
      <c r="A88" s="189" t="s">
        <v>679</v>
      </c>
    </row>
    <row r="89" spans="1:15" ht="15" customHeight="1">
      <c r="A89" s="689" t="s">
        <v>649</v>
      </c>
      <c r="B89" s="690" t="s">
        <v>260</v>
      </c>
      <c r="C89" s="690"/>
      <c r="D89" s="690"/>
      <c r="E89" s="690"/>
      <c r="F89" s="690"/>
      <c r="G89" s="690"/>
      <c r="H89" s="690"/>
      <c r="I89" s="690"/>
      <c r="J89" s="690"/>
      <c r="K89" s="690"/>
      <c r="L89" s="690"/>
      <c r="M89" s="190"/>
      <c r="O89" s="688" t="s">
        <v>666</v>
      </c>
    </row>
    <row r="90" spans="1:15" ht="15" customHeight="1">
      <c r="A90" s="689"/>
      <c r="B90" s="182" t="s">
        <v>667</v>
      </c>
      <c r="C90" s="182" t="s">
        <v>668</v>
      </c>
      <c r="D90" s="182" t="s">
        <v>669</v>
      </c>
      <c r="E90" s="182" t="s">
        <v>670</v>
      </c>
      <c r="F90" s="182" t="s">
        <v>671</v>
      </c>
      <c r="G90" s="182" t="s">
        <v>672</v>
      </c>
      <c r="H90" s="182" t="s">
        <v>673</v>
      </c>
      <c r="I90" s="182" t="s">
        <v>674</v>
      </c>
      <c r="J90" s="182" t="s">
        <v>675</v>
      </c>
      <c r="K90" s="182" t="s">
        <v>676</v>
      </c>
      <c r="L90" s="183" t="s">
        <v>651</v>
      </c>
      <c r="O90" s="688"/>
    </row>
    <row r="91" spans="1:15" ht="15" customHeight="1">
      <c r="A91" s="184" t="s">
        <v>163</v>
      </c>
      <c r="B91" s="176"/>
      <c r="C91" s="176"/>
      <c r="D91" s="176"/>
      <c r="E91" s="176"/>
      <c r="F91" s="176"/>
      <c r="G91" s="176"/>
      <c r="H91" s="176"/>
      <c r="I91" s="176"/>
      <c r="J91" s="176"/>
      <c r="K91" s="176"/>
      <c r="L91" s="178">
        <f>SUM(B91:K91)</f>
        <v>0</v>
      </c>
      <c r="N91" s="169" t="s">
        <v>664</v>
      </c>
      <c r="O91" s="169" t="b">
        <f>SUM(L86,L78)=L91</f>
        <v>1</v>
      </c>
    </row>
    <row r="94" spans="1:15" ht="15" customHeight="1">
      <c r="A94" s="181" t="s">
        <v>239</v>
      </c>
    </row>
    <row r="95" spans="1:15" ht="15" customHeight="1">
      <c r="A95" s="689" t="s">
        <v>649</v>
      </c>
      <c r="B95" s="690" t="s">
        <v>650</v>
      </c>
      <c r="C95" s="690"/>
      <c r="D95" s="690"/>
      <c r="E95" s="690"/>
      <c r="F95" s="690"/>
      <c r="G95" s="690"/>
      <c r="H95" s="690"/>
      <c r="I95" s="690"/>
      <c r="J95" s="690"/>
      <c r="K95" s="690"/>
      <c r="L95" s="690"/>
    </row>
    <row r="96" spans="1:15" ht="15" customHeight="1">
      <c r="A96" s="689"/>
      <c r="B96" s="182">
        <f t="shared" ref="B96:H96" si="9">C96-1</f>
        <v>2004</v>
      </c>
      <c r="C96" s="182">
        <f t="shared" si="9"/>
        <v>2005</v>
      </c>
      <c r="D96" s="182">
        <f t="shared" si="9"/>
        <v>2006</v>
      </c>
      <c r="E96" s="182">
        <f t="shared" si="9"/>
        <v>2007</v>
      </c>
      <c r="F96" s="182">
        <f t="shared" si="9"/>
        <v>2008</v>
      </c>
      <c r="G96" s="182">
        <f t="shared" si="9"/>
        <v>2009</v>
      </c>
      <c r="H96" s="182">
        <f t="shared" si="9"/>
        <v>2010</v>
      </c>
      <c r="I96" s="182">
        <f>J96-1</f>
        <v>2011</v>
      </c>
      <c r="J96" s="182">
        <f>('Summary Submission Cover Sheet'!$D$18)</f>
        <v>2012</v>
      </c>
      <c r="K96" s="182" t="s">
        <v>354</v>
      </c>
      <c r="L96" s="183" t="s">
        <v>651</v>
      </c>
    </row>
    <row r="97" spans="1:15" ht="15" customHeight="1">
      <c r="A97" s="184" t="s">
        <v>652</v>
      </c>
      <c r="B97" s="176"/>
      <c r="C97" s="176"/>
      <c r="D97" s="176"/>
      <c r="E97" s="176"/>
      <c r="F97" s="176"/>
      <c r="G97" s="176"/>
      <c r="H97" s="176"/>
      <c r="I97" s="176"/>
      <c r="J97" s="176"/>
      <c r="K97" s="176"/>
      <c r="L97" s="178">
        <f>SUM(B97:K97)</f>
        <v>0</v>
      </c>
      <c r="N97" s="169" t="s">
        <v>159</v>
      </c>
    </row>
    <row r="98" spans="1:15" ht="15" customHeight="1">
      <c r="A98" s="184" t="s">
        <v>653</v>
      </c>
      <c r="B98" s="176"/>
      <c r="C98" s="176"/>
      <c r="D98" s="176"/>
      <c r="E98" s="176"/>
      <c r="F98" s="176"/>
      <c r="G98" s="176"/>
      <c r="H98" s="176"/>
      <c r="I98" s="176"/>
      <c r="J98" s="176"/>
      <c r="K98" s="176"/>
      <c r="L98" s="178">
        <f>SUM(B98:K98)</f>
        <v>0</v>
      </c>
      <c r="N98" s="169" t="s">
        <v>159</v>
      </c>
    </row>
    <row r="99" spans="1:15" ht="15" customHeight="1">
      <c r="A99" s="184" t="s">
        <v>654</v>
      </c>
      <c r="B99" s="176"/>
      <c r="C99" s="176"/>
      <c r="D99" s="176"/>
      <c r="E99" s="176"/>
      <c r="F99" s="176"/>
      <c r="G99" s="176"/>
      <c r="H99" s="176"/>
      <c r="I99" s="176"/>
      <c r="J99" s="176"/>
      <c r="K99" s="176"/>
      <c r="L99" s="178">
        <f>SUM(B99:K99)</f>
        <v>0</v>
      </c>
      <c r="N99" s="169" t="s">
        <v>159</v>
      </c>
      <c r="O99" s="688" t="s">
        <v>655</v>
      </c>
    </row>
    <row r="100" spans="1:15" ht="15" customHeight="1">
      <c r="A100" s="184" t="s">
        <v>656</v>
      </c>
      <c r="B100" s="167"/>
      <c r="C100" s="167"/>
      <c r="D100" s="167"/>
      <c r="E100" s="167"/>
      <c r="F100" s="167"/>
      <c r="G100" s="167"/>
      <c r="H100" s="167"/>
      <c r="I100" s="167"/>
      <c r="J100" s="167"/>
      <c r="K100" s="167"/>
      <c r="L100" s="167"/>
      <c r="O100" s="688"/>
    </row>
    <row r="101" spans="1:15" ht="15" customHeight="1">
      <c r="A101" s="185" t="s">
        <v>657</v>
      </c>
      <c r="B101" s="176"/>
      <c r="C101" s="176"/>
      <c r="D101" s="176"/>
      <c r="E101" s="176"/>
      <c r="F101" s="176"/>
      <c r="G101" s="176"/>
      <c r="H101" s="176"/>
      <c r="I101" s="176"/>
      <c r="J101" s="176"/>
      <c r="K101" s="176"/>
      <c r="L101" s="178">
        <f t="shared" ref="L101:L108" si="10">SUM(B101:K101)</f>
        <v>0</v>
      </c>
      <c r="N101" s="169" t="s">
        <v>159</v>
      </c>
      <c r="O101" s="169" t="b">
        <f>L99=SUM(L101:L104)</f>
        <v>1</v>
      </c>
    </row>
    <row r="102" spans="1:15" ht="15" customHeight="1">
      <c r="A102" s="185" t="s">
        <v>658</v>
      </c>
      <c r="B102" s="176"/>
      <c r="C102" s="176"/>
      <c r="D102" s="176"/>
      <c r="E102" s="176"/>
      <c r="F102" s="176"/>
      <c r="G102" s="176"/>
      <c r="H102" s="176"/>
      <c r="I102" s="176"/>
      <c r="J102" s="176"/>
      <c r="K102" s="176"/>
      <c r="L102" s="178">
        <f t="shared" si="10"/>
        <v>0</v>
      </c>
      <c r="N102" s="169" t="s">
        <v>159</v>
      </c>
    </row>
    <row r="103" spans="1:15" ht="15" customHeight="1">
      <c r="A103" s="185" t="s">
        <v>659</v>
      </c>
      <c r="B103" s="176"/>
      <c r="C103" s="176"/>
      <c r="D103" s="176"/>
      <c r="E103" s="176"/>
      <c r="F103" s="176"/>
      <c r="G103" s="176"/>
      <c r="H103" s="176"/>
      <c r="I103" s="176"/>
      <c r="J103" s="176"/>
      <c r="K103" s="176"/>
      <c r="L103" s="178">
        <f t="shared" si="10"/>
        <v>0</v>
      </c>
      <c r="N103" s="169" t="s">
        <v>159</v>
      </c>
    </row>
    <row r="104" spans="1:15">
      <c r="A104" s="186" t="s">
        <v>660</v>
      </c>
      <c r="B104" s="176"/>
      <c r="C104" s="176"/>
      <c r="D104" s="176"/>
      <c r="E104" s="176"/>
      <c r="F104" s="176"/>
      <c r="G104" s="176"/>
      <c r="H104" s="176"/>
      <c r="I104" s="176"/>
      <c r="J104" s="176"/>
      <c r="K104" s="176"/>
      <c r="L104" s="178">
        <f t="shared" si="10"/>
        <v>0</v>
      </c>
      <c r="N104" s="169" t="s">
        <v>159</v>
      </c>
    </row>
    <row r="105" spans="1:15">
      <c r="A105" s="184" t="s">
        <v>661</v>
      </c>
      <c r="B105" s="176"/>
      <c r="C105" s="176"/>
      <c r="D105" s="176"/>
      <c r="E105" s="176"/>
      <c r="F105" s="176"/>
      <c r="G105" s="176"/>
      <c r="H105" s="176"/>
      <c r="I105" s="176"/>
      <c r="J105" s="176"/>
      <c r="K105" s="176"/>
      <c r="L105" s="178">
        <f t="shared" si="10"/>
        <v>0</v>
      </c>
      <c r="N105" s="169" t="s">
        <v>159</v>
      </c>
    </row>
    <row r="106" spans="1:15">
      <c r="A106" s="184" t="s">
        <v>662</v>
      </c>
      <c r="B106" s="176"/>
      <c r="C106" s="176"/>
      <c r="D106" s="176"/>
      <c r="E106" s="176"/>
      <c r="F106" s="176"/>
      <c r="G106" s="176"/>
      <c r="H106" s="176"/>
      <c r="I106" s="176"/>
      <c r="J106" s="176"/>
      <c r="K106" s="176"/>
      <c r="L106" s="178">
        <f t="shared" si="10"/>
        <v>0</v>
      </c>
      <c r="N106" s="169" t="s">
        <v>159</v>
      </c>
    </row>
    <row r="107" spans="1:15">
      <c r="A107" s="184" t="s">
        <v>663</v>
      </c>
      <c r="B107" s="176"/>
      <c r="C107" s="176"/>
      <c r="D107" s="176"/>
      <c r="E107" s="176"/>
      <c r="F107" s="176"/>
      <c r="G107" s="176"/>
      <c r="H107" s="176"/>
      <c r="I107" s="176"/>
      <c r="J107" s="176"/>
      <c r="K107" s="176"/>
      <c r="L107" s="178">
        <f t="shared" si="10"/>
        <v>0</v>
      </c>
      <c r="N107" s="169" t="s">
        <v>664</v>
      </c>
    </row>
    <row r="108" spans="1:15" ht="15" customHeight="1">
      <c r="A108" s="184" t="s">
        <v>162</v>
      </c>
      <c r="B108" s="176"/>
      <c r="C108" s="176"/>
      <c r="D108" s="176"/>
      <c r="E108" s="176"/>
      <c r="F108" s="176"/>
      <c r="G108" s="176"/>
      <c r="H108" s="176"/>
      <c r="I108" s="176"/>
      <c r="J108" s="176"/>
      <c r="K108" s="176"/>
      <c r="L108" s="178">
        <f t="shared" si="10"/>
        <v>0</v>
      </c>
      <c r="N108" s="169" t="s">
        <v>664</v>
      </c>
    </row>
    <row r="109" spans="1:15">
      <c r="A109" s="167"/>
      <c r="B109" s="187"/>
      <c r="C109" s="187"/>
      <c r="D109" s="187"/>
      <c r="E109" s="187"/>
      <c r="F109" s="187"/>
      <c r="G109" s="187"/>
      <c r="H109" s="187"/>
      <c r="I109" s="187"/>
      <c r="J109" s="187"/>
      <c r="K109" s="187"/>
      <c r="L109" s="187"/>
    </row>
    <row r="110" spans="1:15" ht="15.5">
      <c r="A110" s="181" t="s">
        <v>240</v>
      </c>
    </row>
    <row r="111" spans="1:15">
      <c r="A111" s="689" t="s">
        <v>649</v>
      </c>
      <c r="B111" s="690" t="s">
        <v>650</v>
      </c>
      <c r="C111" s="690"/>
      <c r="D111" s="690"/>
      <c r="E111" s="690"/>
      <c r="F111" s="690"/>
      <c r="G111" s="690"/>
      <c r="H111" s="690"/>
      <c r="I111" s="690"/>
      <c r="J111" s="690"/>
      <c r="K111" s="690"/>
      <c r="L111" s="690"/>
    </row>
    <row r="112" spans="1:15">
      <c r="A112" s="689"/>
      <c r="B112" s="182">
        <f t="shared" ref="B112:H112" si="11">C112-1</f>
        <v>2004</v>
      </c>
      <c r="C112" s="182">
        <f t="shared" si="11"/>
        <v>2005</v>
      </c>
      <c r="D112" s="182">
        <f t="shared" si="11"/>
        <v>2006</v>
      </c>
      <c r="E112" s="182">
        <f t="shared" si="11"/>
        <v>2007</v>
      </c>
      <c r="F112" s="182">
        <f t="shared" si="11"/>
        <v>2008</v>
      </c>
      <c r="G112" s="182">
        <f t="shared" si="11"/>
        <v>2009</v>
      </c>
      <c r="H112" s="182">
        <f t="shared" si="11"/>
        <v>2010</v>
      </c>
      <c r="I112" s="182">
        <f>J112-1</f>
        <v>2011</v>
      </c>
      <c r="J112" s="182">
        <f>('Summary Submission Cover Sheet'!$D$18)</f>
        <v>2012</v>
      </c>
      <c r="K112" s="182" t="s">
        <v>354</v>
      </c>
      <c r="L112" s="183" t="s">
        <v>651</v>
      </c>
    </row>
    <row r="113" spans="1:15">
      <c r="A113" s="184" t="s">
        <v>652</v>
      </c>
      <c r="B113" s="176"/>
      <c r="C113" s="176"/>
      <c r="D113" s="176"/>
      <c r="E113" s="176"/>
      <c r="F113" s="176"/>
      <c r="G113" s="176"/>
      <c r="H113" s="176"/>
      <c r="I113" s="176"/>
      <c r="J113" s="176"/>
      <c r="K113" s="176"/>
      <c r="L113" s="178">
        <f>SUM(B113:K113)</f>
        <v>0</v>
      </c>
      <c r="N113" s="169" t="s">
        <v>159</v>
      </c>
    </row>
    <row r="114" spans="1:15">
      <c r="A114" s="184" t="s">
        <v>653</v>
      </c>
      <c r="B114" s="176"/>
      <c r="C114" s="176"/>
      <c r="D114" s="176"/>
      <c r="E114" s="176"/>
      <c r="F114" s="176"/>
      <c r="G114" s="176"/>
      <c r="H114" s="176"/>
      <c r="I114" s="176"/>
      <c r="J114" s="176"/>
      <c r="K114" s="176"/>
      <c r="L114" s="178">
        <f>SUM(B114:K114)</f>
        <v>0</v>
      </c>
      <c r="N114" s="169" t="s">
        <v>159</v>
      </c>
    </row>
    <row r="115" spans="1:15">
      <c r="A115" s="184" t="s">
        <v>654</v>
      </c>
      <c r="B115" s="176"/>
      <c r="C115" s="176"/>
      <c r="D115" s="176"/>
      <c r="E115" s="176"/>
      <c r="F115" s="176"/>
      <c r="G115" s="176"/>
      <c r="H115" s="176"/>
      <c r="I115" s="176"/>
      <c r="J115" s="176"/>
      <c r="K115" s="176"/>
      <c r="L115" s="178">
        <f>SUM(B115:K115)</f>
        <v>0</v>
      </c>
      <c r="N115" s="169" t="s">
        <v>159</v>
      </c>
    </row>
    <row r="116" spans="1:15" ht="15" customHeight="1">
      <c r="A116" s="184" t="s">
        <v>162</v>
      </c>
      <c r="B116" s="176"/>
      <c r="C116" s="176"/>
      <c r="D116" s="176"/>
      <c r="E116" s="176"/>
      <c r="F116" s="176"/>
      <c r="G116" s="176"/>
      <c r="H116" s="176"/>
      <c r="I116" s="176"/>
      <c r="J116" s="176"/>
      <c r="K116" s="176"/>
      <c r="L116" s="178">
        <f>SUM(B116:K116)</f>
        <v>0</v>
      </c>
      <c r="N116" s="169" t="s">
        <v>664</v>
      </c>
    </row>
    <row r="117" spans="1:15">
      <c r="A117" s="184"/>
      <c r="B117" s="188"/>
      <c r="C117" s="188"/>
      <c r="D117" s="188"/>
      <c r="E117" s="188"/>
      <c r="F117" s="188"/>
      <c r="G117" s="188"/>
      <c r="H117" s="188"/>
      <c r="I117" s="188"/>
      <c r="J117" s="188"/>
      <c r="K117" s="188"/>
      <c r="L117" s="188"/>
    </row>
    <row r="118" spans="1:15" ht="15" customHeight="1">
      <c r="A118" s="189" t="s">
        <v>680</v>
      </c>
    </row>
    <row r="119" spans="1:15" ht="15" customHeight="1">
      <c r="A119" s="689" t="s">
        <v>649</v>
      </c>
      <c r="B119" s="690" t="s">
        <v>260</v>
      </c>
      <c r="C119" s="690"/>
      <c r="D119" s="690"/>
      <c r="E119" s="690"/>
      <c r="F119" s="690"/>
      <c r="G119" s="690"/>
      <c r="H119" s="690"/>
      <c r="I119" s="690"/>
      <c r="J119" s="690"/>
      <c r="K119" s="690"/>
      <c r="L119" s="690"/>
      <c r="M119" s="190"/>
      <c r="O119" s="688" t="s">
        <v>666</v>
      </c>
    </row>
    <row r="120" spans="1:15" ht="15" customHeight="1">
      <c r="A120" s="689"/>
      <c r="B120" s="182" t="s">
        <v>667</v>
      </c>
      <c r="C120" s="182" t="s">
        <v>668</v>
      </c>
      <c r="D120" s="182" t="s">
        <v>669</v>
      </c>
      <c r="E120" s="182" t="s">
        <v>670</v>
      </c>
      <c r="F120" s="182" t="s">
        <v>671</v>
      </c>
      <c r="G120" s="182" t="s">
        <v>672</v>
      </c>
      <c r="H120" s="182" t="s">
        <v>673</v>
      </c>
      <c r="I120" s="182" t="s">
        <v>674</v>
      </c>
      <c r="J120" s="182" t="s">
        <v>675</v>
      </c>
      <c r="K120" s="182" t="s">
        <v>676</v>
      </c>
      <c r="L120" s="183" t="s">
        <v>651</v>
      </c>
      <c r="O120" s="688"/>
    </row>
    <row r="121" spans="1:15" ht="15" customHeight="1">
      <c r="A121" s="184" t="s">
        <v>163</v>
      </c>
      <c r="B121" s="176"/>
      <c r="C121" s="176"/>
      <c r="D121" s="176"/>
      <c r="E121" s="176"/>
      <c r="F121" s="176"/>
      <c r="G121" s="176"/>
      <c r="H121" s="176"/>
      <c r="I121" s="176"/>
      <c r="J121" s="176"/>
      <c r="K121" s="176"/>
      <c r="L121" s="178">
        <f>SUM(B121:K121)</f>
        <v>0</v>
      </c>
      <c r="N121" s="169" t="s">
        <v>664</v>
      </c>
      <c r="O121" s="169" t="b">
        <f>SUM(L116,L108)=L121</f>
        <v>1</v>
      </c>
    </row>
    <row r="124" spans="1:15" ht="15" customHeight="1">
      <c r="A124" s="181" t="s">
        <v>241</v>
      </c>
    </row>
    <row r="125" spans="1:15" ht="15" customHeight="1">
      <c r="A125" s="689" t="s">
        <v>649</v>
      </c>
      <c r="B125" s="690" t="s">
        <v>650</v>
      </c>
      <c r="C125" s="690"/>
      <c r="D125" s="690"/>
      <c r="E125" s="690"/>
      <c r="F125" s="690"/>
      <c r="G125" s="690"/>
      <c r="H125" s="690"/>
      <c r="I125" s="690"/>
      <c r="J125" s="690"/>
      <c r="K125" s="690"/>
      <c r="L125" s="690"/>
    </row>
    <row r="126" spans="1:15" ht="15" customHeight="1">
      <c r="A126" s="689"/>
      <c r="B126" s="182">
        <f t="shared" ref="B126:H126" si="12">C126-1</f>
        <v>2004</v>
      </c>
      <c r="C126" s="182">
        <f t="shared" si="12"/>
        <v>2005</v>
      </c>
      <c r="D126" s="182">
        <f t="shared" si="12"/>
        <v>2006</v>
      </c>
      <c r="E126" s="182">
        <f t="shared" si="12"/>
        <v>2007</v>
      </c>
      <c r="F126" s="182">
        <f t="shared" si="12"/>
        <v>2008</v>
      </c>
      <c r="G126" s="182">
        <f t="shared" si="12"/>
        <v>2009</v>
      </c>
      <c r="H126" s="182">
        <f t="shared" si="12"/>
        <v>2010</v>
      </c>
      <c r="I126" s="182">
        <f>J126-1</f>
        <v>2011</v>
      </c>
      <c r="J126" s="182">
        <f>('Summary Submission Cover Sheet'!$D$18)</f>
        <v>2012</v>
      </c>
      <c r="K126" s="182" t="s">
        <v>354</v>
      </c>
      <c r="L126" s="183" t="s">
        <v>651</v>
      </c>
    </row>
    <row r="127" spans="1:15" ht="15" customHeight="1">
      <c r="A127" s="184" t="s">
        <v>652</v>
      </c>
      <c r="B127" s="176"/>
      <c r="C127" s="176"/>
      <c r="D127" s="176"/>
      <c r="E127" s="176"/>
      <c r="F127" s="176"/>
      <c r="G127" s="176"/>
      <c r="H127" s="176"/>
      <c r="I127" s="176"/>
      <c r="J127" s="176"/>
      <c r="K127" s="176"/>
      <c r="L127" s="178">
        <f>SUM(B127:K127)</f>
        <v>0</v>
      </c>
      <c r="N127" s="169" t="s">
        <v>159</v>
      </c>
    </row>
    <row r="128" spans="1:15" ht="15" customHeight="1">
      <c r="A128" s="184" t="s">
        <v>653</v>
      </c>
      <c r="B128" s="176"/>
      <c r="C128" s="176"/>
      <c r="D128" s="176"/>
      <c r="E128" s="176"/>
      <c r="F128" s="176"/>
      <c r="G128" s="176"/>
      <c r="H128" s="176"/>
      <c r="I128" s="176"/>
      <c r="J128" s="176"/>
      <c r="K128" s="176"/>
      <c r="L128" s="178">
        <f>SUM(B128:K128)</f>
        <v>0</v>
      </c>
      <c r="N128" s="169" t="s">
        <v>159</v>
      </c>
    </row>
    <row r="129" spans="1:15" ht="15" customHeight="1">
      <c r="A129" s="184" t="s">
        <v>654</v>
      </c>
      <c r="B129" s="176"/>
      <c r="C129" s="176"/>
      <c r="D129" s="176"/>
      <c r="E129" s="176"/>
      <c r="F129" s="176"/>
      <c r="G129" s="176"/>
      <c r="H129" s="176"/>
      <c r="I129" s="176"/>
      <c r="J129" s="176"/>
      <c r="K129" s="176"/>
      <c r="L129" s="178">
        <f>SUM(B129:K129)</f>
        <v>0</v>
      </c>
      <c r="N129" s="169" t="s">
        <v>159</v>
      </c>
      <c r="O129" s="688" t="s">
        <v>655</v>
      </c>
    </row>
    <row r="130" spans="1:15" ht="15" customHeight="1">
      <c r="A130" s="184" t="s">
        <v>656</v>
      </c>
      <c r="B130" s="167"/>
      <c r="C130" s="167"/>
      <c r="D130" s="167"/>
      <c r="E130" s="167"/>
      <c r="F130" s="167"/>
      <c r="G130" s="167"/>
      <c r="H130" s="167"/>
      <c r="I130" s="167"/>
      <c r="J130" s="167"/>
      <c r="K130" s="167"/>
      <c r="L130" s="167"/>
      <c r="O130" s="688"/>
    </row>
    <row r="131" spans="1:15" ht="15" customHeight="1">
      <c r="A131" s="185" t="s">
        <v>657</v>
      </c>
      <c r="B131" s="176"/>
      <c r="C131" s="176"/>
      <c r="D131" s="176"/>
      <c r="E131" s="176"/>
      <c r="F131" s="176"/>
      <c r="G131" s="176"/>
      <c r="H131" s="176"/>
      <c r="I131" s="176"/>
      <c r="J131" s="176"/>
      <c r="K131" s="176"/>
      <c r="L131" s="178">
        <f t="shared" ref="L131:L138" si="13">SUM(B131:K131)</f>
        <v>0</v>
      </c>
      <c r="N131" s="169" t="s">
        <v>159</v>
      </c>
      <c r="O131" s="169" t="b">
        <f>L129=SUM(L131:L134)</f>
        <v>1</v>
      </c>
    </row>
    <row r="132" spans="1:15" ht="15" customHeight="1">
      <c r="A132" s="185" t="s">
        <v>658</v>
      </c>
      <c r="B132" s="176"/>
      <c r="C132" s="176"/>
      <c r="D132" s="176"/>
      <c r="E132" s="176"/>
      <c r="F132" s="176"/>
      <c r="G132" s="176"/>
      <c r="H132" s="176"/>
      <c r="I132" s="176"/>
      <c r="J132" s="176"/>
      <c r="K132" s="176"/>
      <c r="L132" s="178">
        <f t="shared" si="13"/>
        <v>0</v>
      </c>
      <c r="N132" s="169" t="s">
        <v>159</v>
      </c>
    </row>
    <row r="133" spans="1:15">
      <c r="A133" s="185" t="s">
        <v>659</v>
      </c>
      <c r="B133" s="176"/>
      <c r="C133" s="176"/>
      <c r="D133" s="176"/>
      <c r="E133" s="176"/>
      <c r="F133" s="176"/>
      <c r="G133" s="176"/>
      <c r="H133" s="176"/>
      <c r="I133" s="176"/>
      <c r="J133" s="176"/>
      <c r="K133" s="176"/>
      <c r="L133" s="178">
        <f t="shared" si="13"/>
        <v>0</v>
      </c>
      <c r="N133" s="169" t="s">
        <v>159</v>
      </c>
    </row>
    <row r="134" spans="1:15">
      <c r="A134" s="186" t="s">
        <v>660</v>
      </c>
      <c r="B134" s="176"/>
      <c r="C134" s="176"/>
      <c r="D134" s="176"/>
      <c r="E134" s="176"/>
      <c r="F134" s="176"/>
      <c r="G134" s="176"/>
      <c r="H134" s="176"/>
      <c r="I134" s="176"/>
      <c r="J134" s="176"/>
      <c r="K134" s="176"/>
      <c r="L134" s="178">
        <f t="shared" si="13"/>
        <v>0</v>
      </c>
      <c r="N134" s="169" t="s">
        <v>159</v>
      </c>
    </row>
    <row r="135" spans="1:15">
      <c r="A135" s="184" t="s">
        <v>661</v>
      </c>
      <c r="B135" s="176"/>
      <c r="C135" s="176"/>
      <c r="D135" s="176"/>
      <c r="E135" s="176"/>
      <c r="F135" s="176"/>
      <c r="G135" s="176"/>
      <c r="H135" s="176"/>
      <c r="I135" s="176"/>
      <c r="J135" s="176"/>
      <c r="K135" s="176"/>
      <c r="L135" s="178">
        <f t="shared" si="13"/>
        <v>0</v>
      </c>
      <c r="N135" s="169" t="s">
        <v>159</v>
      </c>
    </row>
    <row r="136" spans="1:15">
      <c r="A136" s="184" t="s">
        <v>662</v>
      </c>
      <c r="B136" s="176"/>
      <c r="C136" s="176"/>
      <c r="D136" s="176"/>
      <c r="E136" s="176"/>
      <c r="F136" s="176"/>
      <c r="G136" s="176"/>
      <c r="H136" s="176"/>
      <c r="I136" s="176"/>
      <c r="J136" s="176"/>
      <c r="K136" s="176"/>
      <c r="L136" s="178">
        <f t="shared" si="13"/>
        <v>0</v>
      </c>
      <c r="N136" s="169" t="s">
        <v>159</v>
      </c>
    </row>
    <row r="137" spans="1:15">
      <c r="A137" s="184" t="s">
        <v>663</v>
      </c>
      <c r="B137" s="176"/>
      <c r="C137" s="176"/>
      <c r="D137" s="176"/>
      <c r="E137" s="176"/>
      <c r="F137" s="176"/>
      <c r="G137" s="176"/>
      <c r="H137" s="176"/>
      <c r="I137" s="176"/>
      <c r="J137" s="176"/>
      <c r="K137" s="176"/>
      <c r="L137" s="178">
        <f t="shared" si="13"/>
        <v>0</v>
      </c>
      <c r="N137" s="169" t="s">
        <v>664</v>
      </c>
    </row>
    <row r="138" spans="1:15" ht="15" customHeight="1">
      <c r="A138" s="184" t="s">
        <v>162</v>
      </c>
      <c r="B138" s="176"/>
      <c r="C138" s="176"/>
      <c r="D138" s="176"/>
      <c r="E138" s="176"/>
      <c r="F138" s="176"/>
      <c r="G138" s="176"/>
      <c r="H138" s="176"/>
      <c r="I138" s="176"/>
      <c r="J138" s="176"/>
      <c r="K138" s="176"/>
      <c r="L138" s="178">
        <f t="shared" si="13"/>
        <v>0</v>
      </c>
      <c r="N138" s="169" t="s">
        <v>664</v>
      </c>
    </row>
    <row r="139" spans="1:15">
      <c r="A139" s="167"/>
      <c r="B139" s="187"/>
      <c r="C139" s="187"/>
      <c r="D139" s="187"/>
      <c r="E139" s="187"/>
      <c r="F139" s="187"/>
      <c r="G139" s="187"/>
      <c r="H139" s="187"/>
      <c r="I139" s="187"/>
      <c r="J139" s="187"/>
      <c r="K139" s="187"/>
      <c r="L139" s="187"/>
    </row>
    <row r="140" spans="1:15" ht="15.5">
      <c r="A140" s="181" t="s">
        <v>242</v>
      </c>
    </row>
    <row r="141" spans="1:15">
      <c r="A141" s="689" t="s">
        <v>649</v>
      </c>
      <c r="B141" s="690" t="s">
        <v>650</v>
      </c>
      <c r="C141" s="690"/>
      <c r="D141" s="690"/>
      <c r="E141" s="690"/>
      <c r="F141" s="690"/>
      <c r="G141" s="690"/>
      <c r="H141" s="690"/>
      <c r="I141" s="690"/>
      <c r="J141" s="690"/>
      <c r="K141" s="690"/>
      <c r="L141" s="690"/>
    </row>
    <row r="142" spans="1:15">
      <c r="A142" s="689"/>
      <c r="B142" s="182">
        <f t="shared" ref="B142:H142" si="14">C142-1</f>
        <v>2004</v>
      </c>
      <c r="C142" s="182">
        <f t="shared" si="14"/>
        <v>2005</v>
      </c>
      <c r="D142" s="182">
        <f t="shared" si="14"/>
        <v>2006</v>
      </c>
      <c r="E142" s="182">
        <f t="shared" si="14"/>
        <v>2007</v>
      </c>
      <c r="F142" s="182">
        <f t="shared" si="14"/>
        <v>2008</v>
      </c>
      <c r="G142" s="182">
        <f t="shared" si="14"/>
        <v>2009</v>
      </c>
      <c r="H142" s="182">
        <f t="shared" si="14"/>
        <v>2010</v>
      </c>
      <c r="I142" s="182">
        <f>J142-1</f>
        <v>2011</v>
      </c>
      <c r="J142" s="182">
        <f>('Summary Submission Cover Sheet'!$D$18)</f>
        <v>2012</v>
      </c>
      <c r="K142" s="182" t="s">
        <v>354</v>
      </c>
      <c r="L142" s="183" t="s">
        <v>651</v>
      </c>
    </row>
    <row r="143" spans="1:15">
      <c r="A143" s="184" t="s">
        <v>652</v>
      </c>
      <c r="B143" s="176"/>
      <c r="C143" s="176"/>
      <c r="D143" s="176"/>
      <c r="E143" s="176"/>
      <c r="F143" s="176"/>
      <c r="G143" s="176"/>
      <c r="H143" s="176"/>
      <c r="I143" s="176"/>
      <c r="J143" s="176"/>
      <c r="K143" s="176"/>
      <c r="L143" s="178">
        <f>SUM(B143:K143)</f>
        <v>0</v>
      </c>
      <c r="N143" s="169" t="s">
        <v>159</v>
      </c>
    </row>
    <row r="144" spans="1:15">
      <c r="A144" s="184" t="s">
        <v>653</v>
      </c>
      <c r="B144" s="176"/>
      <c r="C144" s="176"/>
      <c r="D144" s="176"/>
      <c r="E144" s="176"/>
      <c r="F144" s="176"/>
      <c r="G144" s="176"/>
      <c r="H144" s="176"/>
      <c r="I144" s="176"/>
      <c r="J144" s="176"/>
      <c r="K144" s="176"/>
      <c r="L144" s="178">
        <f>SUM(B144:K144)</f>
        <v>0</v>
      </c>
      <c r="N144" s="169" t="s">
        <v>159</v>
      </c>
    </row>
    <row r="145" spans="1:15">
      <c r="A145" s="184" t="s">
        <v>654</v>
      </c>
      <c r="B145" s="176"/>
      <c r="C145" s="176"/>
      <c r="D145" s="176"/>
      <c r="E145" s="176"/>
      <c r="F145" s="176"/>
      <c r="G145" s="176"/>
      <c r="H145" s="176"/>
      <c r="I145" s="176"/>
      <c r="J145" s="176"/>
      <c r="K145" s="176"/>
      <c r="L145" s="178">
        <f>SUM(B145:K145)</f>
        <v>0</v>
      </c>
      <c r="N145" s="169" t="s">
        <v>159</v>
      </c>
    </row>
    <row r="146" spans="1:15" ht="15" customHeight="1">
      <c r="A146" s="184" t="s">
        <v>162</v>
      </c>
      <c r="B146" s="176"/>
      <c r="C146" s="176"/>
      <c r="D146" s="176"/>
      <c r="E146" s="176"/>
      <c r="F146" s="176"/>
      <c r="G146" s="176"/>
      <c r="H146" s="176"/>
      <c r="I146" s="176"/>
      <c r="J146" s="176"/>
      <c r="K146" s="176"/>
      <c r="L146" s="178">
        <f>SUM(B146:K146)</f>
        <v>0</v>
      </c>
      <c r="N146" s="169" t="s">
        <v>664</v>
      </c>
    </row>
    <row r="147" spans="1:15" ht="15" customHeight="1">
      <c r="A147" s="184"/>
      <c r="B147" s="188"/>
      <c r="C147" s="188"/>
      <c r="D147" s="188"/>
      <c r="E147" s="188"/>
      <c r="F147" s="188"/>
      <c r="G147" s="188"/>
      <c r="H147" s="188"/>
      <c r="I147" s="188"/>
      <c r="J147" s="188"/>
      <c r="K147" s="188"/>
      <c r="L147" s="188"/>
    </row>
    <row r="148" spans="1:15" ht="15" customHeight="1">
      <c r="A148" s="189" t="s">
        <v>681</v>
      </c>
    </row>
    <row r="149" spans="1:15" ht="15" customHeight="1">
      <c r="A149" s="689" t="s">
        <v>649</v>
      </c>
      <c r="B149" s="690" t="s">
        <v>260</v>
      </c>
      <c r="C149" s="690"/>
      <c r="D149" s="690"/>
      <c r="E149" s="690"/>
      <c r="F149" s="690"/>
      <c r="G149" s="690"/>
      <c r="H149" s="690"/>
      <c r="I149" s="690"/>
      <c r="J149" s="690"/>
      <c r="K149" s="690"/>
      <c r="L149" s="690"/>
      <c r="M149" s="190"/>
      <c r="O149" s="688" t="s">
        <v>666</v>
      </c>
    </row>
    <row r="150" spans="1:15" ht="15" customHeight="1">
      <c r="A150" s="689"/>
      <c r="B150" s="182" t="s">
        <v>667</v>
      </c>
      <c r="C150" s="182" t="s">
        <v>668</v>
      </c>
      <c r="D150" s="182" t="s">
        <v>669</v>
      </c>
      <c r="E150" s="182" t="s">
        <v>670</v>
      </c>
      <c r="F150" s="182" t="s">
        <v>671</v>
      </c>
      <c r="G150" s="182" t="s">
        <v>672</v>
      </c>
      <c r="H150" s="182" t="s">
        <v>673</v>
      </c>
      <c r="I150" s="182" t="s">
        <v>674</v>
      </c>
      <c r="J150" s="182" t="s">
        <v>675</v>
      </c>
      <c r="K150" s="182" t="s">
        <v>676</v>
      </c>
      <c r="L150" s="183" t="s">
        <v>651</v>
      </c>
      <c r="O150" s="688"/>
    </row>
    <row r="151" spans="1:15" ht="15" customHeight="1">
      <c r="A151" s="184" t="s">
        <v>163</v>
      </c>
      <c r="B151" s="176"/>
      <c r="C151" s="176"/>
      <c r="D151" s="176"/>
      <c r="E151" s="176"/>
      <c r="F151" s="176"/>
      <c r="G151" s="176"/>
      <c r="H151" s="176"/>
      <c r="I151" s="176"/>
      <c r="J151" s="176"/>
      <c r="K151" s="176"/>
      <c r="L151" s="178">
        <f>SUM(B151:K151)</f>
        <v>0</v>
      </c>
      <c r="N151" s="169" t="s">
        <v>664</v>
      </c>
      <c r="O151" s="169" t="b">
        <f>SUM(L146,L138)=L151</f>
        <v>1</v>
      </c>
    </row>
    <row r="154" spans="1:15" ht="15" customHeight="1">
      <c r="A154" s="181" t="s">
        <v>243</v>
      </c>
    </row>
    <row r="155" spans="1:15" ht="15" customHeight="1">
      <c r="A155" s="689" t="s">
        <v>649</v>
      </c>
      <c r="B155" s="690" t="s">
        <v>650</v>
      </c>
      <c r="C155" s="690"/>
      <c r="D155" s="690"/>
      <c r="E155" s="690"/>
      <c r="F155" s="690"/>
      <c r="G155" s="690"/>
      <c r="H155" s="690"/>
      <c r="I155" s="690"/>
      <c r="J155" s="690"/>
      <c r="K155" s="690"/>
      <c r="L155" s="690"/>
    </row>
    <row r="156" spans="1:15" ht="15" customHeight="1">
      <c r="A156" s="689"/>
      <c r="B156" s="182">
        <f t="shared" ref="B156:H156" si="15">C156-1</f>
        <v>2004</v>
      </c>
      <c r="C156" s="182">
        <f t="shared" si="15"/>
        <v>2005</v>
      </c>
      <c r="D156" s="182">
        <f t="shared" si="15"/>
        <v>2006</v>
      </c>
      <c r="E156" s="182">
        <f t="shared" si="15"/>
        <v>2007</v>
      </c>
      <c r="F156" s="182">
        <f t="shared" si="15"/>
        <v>2008</v>
      </c>
      <c r="G156" s="182">
        <f t="shared" si="15"/>
        <v>2009</v>
      </c>
      <c r="H156" s="182">
        <f t="shared" si="15"/>
        <v>2010</v>
      </c>
      <c r="I156" s="182">
        <f>J156-1</f>
        <v>2011</v>
      </c>
      <c r="J156" s="182">
        <f>('Summary Submission Cover Sheet'!$D$18)</f>
        <v>2012</v>
      </c>
      <c r="K156" s="182" t="s">
        <v>354</v>
      </c>
      <c r="L156" s="183" t="s">
        <v>651</v>
      </c>
    </row>
    <row r="157" spans="1:15" ht="15" customHeight="1">
      <c r="A157" s="184" t="s">
        <v>652</v>
      </c>
      <c r="B157" s="176"/>
      <c r="C157" s="176"/>
      <c r="D157" s="176"/>
      <c r="E157" s="176"/>
      <c r="F157" s="176"/>
      <c r="G157" s="176"/>
      <c r="H157" s="176"/>
      <c r="I157" s="176"/>
      <c r="J157" s="176"/>
      <c r="K157" s="176"/>
      <c r="L157" s="178">
        <f>SUM(B157:K157)</f>
        <v>0</v>
      </c>
      <c r="N157" s="169" t="s">
        <v>159</v>
      </c>
    </row>
    <row r="158" spans="1:15" ht="15" customHeight="1">
      <c r="A158" s="184" t="s">
        <v>653</v>
      </c>
      <c r="B158" s="176"/>
      <c r="C158" s="176"/>
      <c r="D158" s="176"/>
      <c r="E158" s="176"/>
      <c r="F158" s="176"/>
      <c r="G158" s="176"/>
      <c r="H158" s="176"/>
      <c r="I158" s="176"/>
      <c r="J158" s="176"/>
      <c r="K158" s="176"/>
      <c r="L158" s="178">
        <f>SUM(B158:K158)</f>
        <v>0</v>
      </c>
      <c r="N158" s="169" t="s">
        <v>159</v>
      </c>
    </row>
    <row r="159" spans="1:15" ht="15" customHeight="1">
      <c r="A159" s="184" t="s">
        <v>654</v>
      </c>
      <c r="B159" s="176"/>
      <c r="C159" s="176"/>
      <c r="D159" s="176"/>
      <c r="E159" s="176"/>
      <c r="F159" s="176"/>
      <c r="G159" s="176"/>
      <c r="H159" s="176"/>
      <c r="I159" s="176"/>
      <c r="J159" s="176"/>
      <c r="K159" s="176"/>
      <c r="L159" s="178">
        <f>SUM(B159:K159)</f>
        <v>0</v>
      </c>
      <c r="N159" s="169" t="s">
        <v>159</v>
      </c>
      <c r="O159" s="688" t="s">
        <v>655</v>
      </c>
    </row>
    <row r="160" spans="1:15" ht="15" customHeight="1">
      <c r="A160" s="184" t="s">
        <v>656</v>
      </c>
      <c r="B160" s="167"/>
      <c r="C160" s="167"/>
      <c r="D160" s="167"/>
      <c r="E160" s="167"/>
      <c r="F160" s="167"/>
      <c r="G160" s="167"/>
      <c r="H160" s="167"/>
      <c r="I160" s="167"/>
      <c r="J160" s="167"/>
      <c r="K160" s="167"/>
      <c r="L160" s="167"/>
      <c r="O160" s="688"/>
    </row>
    <row r="161" spans="1:15" ht="15" customHeight="1">
      <c r="A161" s="185" t="s">
        <v>657</v>
      </c>
      <c r="B161" s="176"/>
      <c r="C161" s="176"/>
      <c r="D161" s="176"/>
      <c r="E161" s="176"/>
      <c r="F161" s="176"/>
      <c r="G161" s="176"/>
      <c r="H161" s="176"/>
      <c r="I161" s="176"/>
      <c r="J161" s="176"/>
      <c r="K161" s="176"/>
      <c r="L161" s="178">
        <f t="shared" ref="L161:L168" si="16">SUM(B161:K161)</f>
        <v>0</v>
      </c>
      <c r="N161" s="169" t="s">
        <v>159</v>
      </c>
      <c r="O161" s="169" t="b">
        <f>L159=SUM(L161:L164)</f>
        <v>1</v>
      </c>
    </row>
    <row r="162" spans="1:15">
      <c r="A162" s="185" t="s">
        <v>658</v>
      </c>
      <c r="B162" s="176"/>
      <c r="C162" s="176"/>
      <c r="D162" s="176"/>
      <c r="E162" s="176"/>
      <c r="F162" s="176"/>
      <c r="G162" s="176"/>
      <c r="H162" s="176"/>
      <c r="I162" s="176"/>
      <c r="J162" s="176"/>
      <c r="K162" s="176"/>
      <c r="L162" s="178">
        <f t="shared" si="16"/>
        <v>0</v>
      </c>
      <c r="N162" s="169" t="s">
        <v>159</v>
      </c>
    </row>
    <row r="163" spans="1:15">
      <c r="A163" s="185" t="s">
        <v>659</v>
      </c>
      <c r="B163" s="176"/>
      <c r="C163" s="176"/>
      <c r="D163" s="176"/>
      <c r="E163" s="176"/>
      <c r="F163" s="176"/>
      <c r="G163" s="176"/>
      <c r="H163" s="176"/>
      <c r="I163" s="176"/>
      <c r="J163" s="176"/>
      <c r="K163" s="176"/>
      <c r="L163" s="178">
        <f t="shared" si="16"/>
        <v>0</v>
      </c>
      <c r="N163" s="169" t="s">
        <v>159</v>
      </c>
    </row>
    <row r="164" spans="1:15">
      <c r="A164" s="186" t="s">
        <v>660</v>
      </c>
      <c r="B164" s="176"/>
      <c r="C164" s="176"/>
      <c r="D164" s="176"/>
      <c r="E164" s="176"/>
      <c r="F164" s="176"/>
      <c r="G164" s="176"/>
      <c r="H164" s="176"/>
      <c r="I164" s="176"/>
      <c r="J164" s="176"/>
      <c r="K164" s="176"/>
      <c r="L164" s="178">
        <f t="shared" si="16"/>
        <v>0</v>
      </c>
      <c r="N164" s="169" t="s">
        <v>159</v>
      </c>
    </row>
    <row r="165" spans="1:15">
      <c r="A165" s="184" t="s">
        <v>661</v>
      </c>
      <c r="B165" s="176"/>
      <c r="C165" s="176"/>
      <c r="D165" s="176"/>
      <c r="E165" s="176"/>
      <c r="F165" s="176"/>
      <c r="G165" s="176"/>
      <c r="H165" s="176"/>
      <c r="I165" s="176"/>
      <c r="J165" s="176"/>
      <c r="K165" s="176"/>
      <c r="L165" s="178">
        <f t="shared" si="16"/>
        <v>0</v>
      </c>
      <c r="N165" s="169" t="s">
        <v>159</v>
      </c>
    </row>
    <row r="166" spans="1:15">
      <c r="A166" s="184" t="s">
        <v>662</v>
      </c>
      <c r="B166" s="176"/>
      <c r="C166" s="176"/>
      <c r="D166" s="176"/>
      <c r="E166" s="176"/>
      <c r="F166" s="176"/>
      <c r="G166" s="176"/>
      <c r="H166" s="176"/>
      <c r="I166" s="176"/>
      <c r="J166" s="176"/>
      <c r="K166" s="176"/>
      <c r="L166" s="178">
        <f t="shared" si="16"/>
        <v>0</v>
      </c>
      <c r="N166" s="169" t="s">
        <v>159</v>
      </c>
    </row>
    <row r="167" spans="1:15">
      <c r="A167" s="184" t="s">
        <v>663</v>
      </c>
      <c r="B167" s="176"/>
      <c r="C167" s="176"/>
      <c r="D167" s="176"/>
      <c r="E167" s="176"/>
      <c r="F167" s="176"/>
      <c r="G167" s="176"/>
      <c r="H167" s="176"/>
      <c r="I167" s="176"/>
      <c r="J167" s="176"/>
      <c r="K167" s="176"/>
      <c r="L167" s="178">
        <f t="shared" si="16"/>
        <v>0</v>
      </c>
      <c r="N167" s="169" t="s">
        <v>664</v>
      </c>
    </row>
    <row r="168" spans="1:15" ht="15" customHeight="1">
      <c r="A168" s="184" t="s">
        <v>162</v>
      </c>
      <c r="B168" s="176"/>
      <c r="C168" s="176"/>
      <c r="D168" s="176"/>
      <c r="E168" s="176"/>
      <c r="F168" s="176"/>
      <c r="G168" s="176"/>
      <c r="H168" s="176"/>
      <c r="I168" s="176"/>
      <c r="J168" s="176"/>
      <c r="K168" s="176"/>
      <c r="L168" s="178">
        <f t="shared" si="16"/>
        <v>0</v>
      </c>
      <c r="N168" s="169" t="s">
        <v>664</v>
      </c>
    </row>
    <row r="169" spans="1:15">
      <c r="A169" s="167"/>
      <c r="B169" s="187"/>
      <c r="C169" s="187"/>
      <c r="D169" s="187"/>
      <c r="E169" s="187"/>
      <c r="F169" s="187"/>
      <c r="G169" s="187"/>
      <c r="H169" s="187"/>
      <c r="I169" s="187"/>
      <c r="J169" s="187"/>
      <c r="K169" s="187"/>
      <c r="L169" s="187"/>
    </row>
    <row r="170" spans="1:15" ht="15.5">
      <c r="A170" s="181" t="s">
        <v>244</v>
      </c>
    </row>
    <row r="171" spans="1:15">
      <c r="A171" s="689" t="s">
        <v>649</v>
      </c>
      <c r="B171" s="690" t="s">
        <v>650</v>
      </c>
      <c r="C171" s="690"/>
      <c r="D171" s="690"/>
      <c r="E171" s="690"/>
      <c r="F171" s="690"/>
      <c r="G171" s="690"/>
      <c r="H171" s="690"/>
      <c r="I171" s="690"/>
      <c r="J171" s="690"/>
      <c r="K171" s="690"/>
      <c r="L171" s="690"/>
    </row>
    <row r="172" spans="1:15">
      <c r="A172" s="689"/>
      <c r="B172" s="182">
        <f t="shared" ref="B172:H172" si="17">C172-1</f>
        <v>2004</v>
      </c>
      <c r="C172" s="182">
        <f t="shared" si="17"/>
        <v>2005</v>
      </c>
      <c r="D172" s="182">
        <f t="shared" si="17"/>
        <v>2006</v>
      </c>
      <c r="E172" s="182">
        <f t="shared" si="17"/>
        <v>2007</v>
      </c>
      <c r="F172" s="182">
        <f t="shared" si="17"/>
        <v>2008</v>
      </c>
      <c r="G172" s="182">
        <f t="shared" si="17"/>
        <v>2009</v>
      </c>
      <c r="H172" s="182">
        <f t="shared" si="17"/>
        <v>2010</v>
      </c>
      <c r="I172" s="182">
        <f>J172-1</f>
        <v>2011</v>
      </c>
      <c r="J172" s="182">
        <f>('Summary Submission Cover Sheet'!$D$18)</f>
        <v>2012</v>
      </c>
      <c r="K172" s="182" t="s">
        <v>354</v>
      </c>
      <c r="L172" s="183" t="s">
        <v>651</v>
      </c>
    </row>
    <row r="173" spans="1:15">
      <c r="A173" s="184" t="s">
        <v>652</v>
      </c>
      <c r="B173" s="176"/>
      <c r="C173" s="176"/>
      <c r="D173" s="176"/>
      <c r="E173" s="176"/>
      <c r="F173" s="176"/>
      <c r="G173" s="176"/>
      <c r="H173" s="176"/>
      <c r="I173" s="176"/>
      <c r="J173" s="176"/>
      <c r="K173" s="176"/>
      <c r="L173" s="178">
        <f>SUM(B173:K173)</f>
        <v>0</v>
      </c>
      <c r="N173" s="169" t="s">
        <v>159</v>
      </c>
    </row>
    <row r="174" spans="1:15">
      <c r="A174" s="184" t="s">
        <v>653</v>
      </c>
      <c r="B174" s="176"/>
      <c r="C174" s="176"/>
      <c r="D174" s="176"/>
      <c r="E174" s="176"/>
      <c r="F174" s="176"/>
      <c r="G174" s="176"/>
      <c r="H174" s="176"/>
      <c r="I174" s="176"/>
      <c r="J174" s="176"/>
      <c r="K174" s="176"/>
      <c r="L174" s="178">
        <f>SUM(B174:K174)</f>
        <v>0</v>
      </c>
      <c r="N174" s="169" t="s">
        <v>159</v>
      </c>
    </row>
    <row r="175" spans="1:15">
      <c r="A175" s="184" t="s">
        <v>654</v>
      </c>
      <c r="B175" s="176"/>
      <c r="C175" s="176"/>
      <c r="D175" s="176"/>
      <c r="E175" s="176"/>
      <c r="F175" s="176"/>
      <c r="G175" s="176"/>
      <c r="H175" s="176"/>
      <c r="I175" s="176"/>
      <c r="J175" s="176"/>
      <c r="K175" s="176"/>
      <c r="L175" s="178">
        <f>SUM(B175:K175)</f>
        <v>0</v>
      </c>
      <c r="N175" s="169" t="s">
        <v>159</v>
      </c>
    </row>
    <row r="176" spans="1:15" ht="15" customHeight="1">
      <c r="A176" s="184" t="s">
        <v>162</v>
      </c>
      <c r="B176" s="176"/>
      <c r="C176" s="176"/>
      <c r="D176" s="176"/>
      <c r="E176" s="176"/>
      <c r="F176" s="176"/>
      <c r="G176" s="176"/>
      <c r="H176" s="176"/>
      <c r="I176" s="176"/>
      <c r="J176" s="176"/>
      <c r="K176" s="176"/>
      <c r="L176" s="178">
        <f>SUM(B176:K176)</f>
        <v>0</v>
      </c>
      <c r="N176" s="169" t="s">
        <v>664</v>
      </c>
    </row>
    <row r="177" spans="1:15" ht="15" customHeight="1">
      <c r="A177" s="184"/>
      <c r="B177" s="188"/>
      <c r="C177" s="188"/>
      <c r="D177" s="188"/>
      <c r="E177" s="188"/>
      <c r="F177" s="188"/>
      <c r="G177" s="188"/>
      <c r="H177" s="188"/>
      <c r="I177" s="188"/>
      <c r="J177" s="188"/>
      <c r="K177" s="188"/>
      <c r="L177" s="188"/>
    </row>
    <row r="178" spans="1:15" ht="15" customHeight="1">
      <c r="A178" s="189" t="s">
        <v>682</v>
      </c>
    </row>
    <row r="179" spans="1:15" ht="15" customHeight="1">
      <c r="A179" s="689" t="s">
        <v>649</v>
      </c>
      <c r="B179" s="690" t="s">
        <v>260</v>
      </c>
      <c r="C179" s="690"/>
      <c r="D179" s="690"/>
      <c r="E179" s="690"/>
      <c r="F179" s="690"/>
      <c r="G179" s="690"/>
      <c r="H179" s="690"/>
      <c r="I179" s="690"/>
      <c r="J179" s="690"/>
      <c r="K179" s="690"/>
      <c r="L179" s="690"/>
      <c r="M179" s="190"/>
      <c r="O179" s="688" t="s">
        <v>666</v>
      </c>
    </row>
    <row r="180" spans="1:15" ht="15" customHeight="1">
      <c r="A180" s="689"/>
      <c r="B180" s="182" t="s">
        <v>667</v>
      </c>
      <c r="C180" s="182" t="s">
        <v>668</v>
      </c>
      <c r="D180" s="182" t="s">
        <v>669</v>
      </c>
      <c r="E180" s="182" t="s">
        <v>670</v>
      </c>
      <c r="F180" s="182" t="s">
        <v>671</v>
      </c>
      <c r="G180" s="182" t="s">
        <v>672</v>
      </c>
      <c r="H180" s="182" t="s">
        <v>673</v>
      </c>
      <c r="I180" s="182" t="s">
        <v>674</v>
      </c>
      <c r="J180" s="182" t="s">
        <v>675</v>
      </c>
      <c r="K180" s="182" t="s">
        <v>676</v>
      </c>
      <c r="L180" s="183" t="s">
        <v>651</v>
      </c>
      <c r="O180" s="688"/>
    </row>
    <row r="181" spans="1:15" ht="15" customHeight="1">
      <c r="A181" s="184" t="s">
        <v>163</v>
      </c>
      <c r="B181" s="176"/>
      <c r="C181" s="176"/>
      <c r="D181" s="176"/>
      <c r="E181" s="176"/>
      <c r="F181" s="176"/>
      <c r="G181" s="176"/>
      <c r="H181" s="176"/>
      <c r="I181" s="176"/>
      <c r="J181" s="176"/>
      <c r="K181" s="176"/>
      <c r="L181" s="178">
        <f>SUM(B181:K181)</f>
        <v>0</v>
      </c>
      <c r="N181" s="169" t="s">
        <v>664</v>
      </c>
      <c r="O181" s="169" t="b">
        <f>SUM(L176,L168)=L181</f>
        <v>1</v>
      </c>
    </row>
    <row r="184" spans="1:15" ht="15" customHeight="1">
      <c r="A184" s="189" t="s">
        <v>683</v>
      </c>
    </row>
    <row r="185" spans="1:15" ht="15" customHeight="1">
      <c r="A185" s="689" t="s">
        <v>649</v>
      </c>
      <c r="B185" s="690" t="s">
        <v>260</v>
      </c>
      <c r="C185" s="690"/>
      <c r="D185" s="690"/>
      <c r="E185" s="690"/>
      <c r="F185" s="690"/>
      <c r="G185" s="690"/>
      <c r="H185" s="690"/>
      <c r="I185" s="690"/>
      <c r="J185" s="690"/>
      <c r="K185" s="690"/>
      <c r="L185" s="690"/>
      <c r="M185" s="190"/>
    </row>
    <row r="186" spans="1:15" ht="15" customHeight="1">
      <c r="A186" s="689"/>
      <c r="B186" s="182" t="s">
        <v>667</v>
      </c>
      <c r="C186" s="182" t="s">
        <v>668</v>
      </c>
      <c r="D186" s="182" t="s">
        <v>669</v>
      </c>
      <c r="E186" s="182" t="s">
        <v>670</v>
      </c>
      <c r="F186" s="182" t="s">
        <v>671</v>
      </c>
      <c r="G186" s="182" t="s">
        <v>672</v>
      </c>
      <c r="H186" s="182" t="s">
        <v>673</v>
      </c>
      <c r="I186" s="182" t="s">
        <v>674</v>
      </c>
      <c r="J186" s="182" t="s">
        <v>675</v>
      </c>
      <c r="K186" s="182" t="s">
        <v>676</v>
      </c>
      <c r="L186" s="183" t="s">
        <v>651</v>
      </c>
    </row>
    <row r="187" spans="1:15" ht="15" customHeight="1">
      <c r="A187" s="184" t="s">
        <v>163</v>
      </c>
      <c r="B187" s="178">
        <f t="shared" ref="B187:K187" si="18">SUM(B30,B60,B91,B121,B151,B181)</f>
        <v>0</v>
      </c>
      <c r="C187" s="178">
        <f t="shared" si="18"/>
        <v>0</v>
      </c>
      <c r="D187" s="178">
        <f t="shared" si="18"/>
        <v>0</v>
      </c>
      <c r="E187" s="178">
        <f t="shared" si="18"/>
        <v>0</v>
      </c>
      <c r="F187" s="178">
        <f t="shared" si="18"/>
        <v>0</v>
      </c>
      <c r="G187" s="178">
        <f t="shared" si="18"/>
        <v>0</v>
      </c>
      <c r="H187" s="178">
        <f t="shared" si="18"/>
        <v>0</v>
      </c>
      <c r="I187" s="178">
        <f t="shared" si="18"/>
        <v>0</v>
      </c>
      <c r="J187" s="178">
        <f t="shared" si="18"/>
        <v>0</v>
      </c>
      <c r="K187" s="178">
        <f t="shared" si="18"/>
        <v>0</v>
      </c>
      <c r="L187" s="178">
        <f>SUM(B187:K187)</f>
        <v>0</v>
      </c>
      <c r="N187" s="169" t="s">
        <v>664</v>
      </c>
    </row>
  </sheetData>
  <protectedRanges>
    <protectedRange sqref="B40:L48 B6:L8 B101:L109 B131:L139 B161:L169 B10:L18 B36:L38 B70:L79 B66:L68 B97:L99 B127:L129 B157:L159 B187:L187 B181:L181 B173:L177 B151:L151 B143:L147 B121:L121 B113:L117 B91:L91 B83:L87 B60:L60 B52:L56 B30:L30 B22:L26" name="Retail Repurchase Worksheet_1"/>
  </protectedRanges>
  <mergeCells count="52">
    <mergeCell ref="A185:A186"/>
    <mergeCell ref="B185:L185"/>
    <mergeCell ref="A155:A156"/>
    <mergeCell ref="B155:L155"/>
    <mergeCell ref="A119:A120"/>
    <mergeCell ref="B119:L119"/>
    <mergeCell ref="B125:L125"/>
    <mergeCell ref="O159:O160"/>
    <mergeCell ref="A171:A172"/>
    <mergeCell ref="B171:L171"/>
    <mergeCell ref="A179:A180"/>
    <mergeCell ref="B179:L179"/>
    <mergeCell ref="O179:O180"/>
    <mergeCell ref="O129:O130"/>
    <mergeCell ref="A149:A150"/>
    <mergeCell ref="B149:L149"/>
    <mergeCell ref="O149:O150"/>
    <mergeCell ref="A95:A96"/>
    <mergeCell ref="B95:L95"/>
    <mergeCell ref="O99:O100"/>
    <mergeCell ref="A111:A112"/>
    <mergeCell ref="B111:L111"/>
    <mergeCell ref="A141:A142"/>
    <mergeCell ref="B141:L141"/>
    <mergeCell ref="O119:O120"/>
    <mergeCell ref="A125:A126"/>
    <mergeCell ref="O68:O69"/>
    <mergeCell ref="A81:A82"/>
    <mergeCell ref="B81:L81"/>
    <mergeCell ref="A89:A90"/>
    <mergeCell ref="B89:L89"/>
    <mergeCell ref="O89:O90"/>
    <mergeCell ref="B34:L34"/>
    <mergeCell ref="O38:O39"/>
    <mergeCell ref="A64:A65"/>
    <mergeCell ref="B64:L64"/>
    <mergeCell ref="A28:A29"/>
    <mergeCell ref="B28:L28"/>
    <mergeCell ref="A50:A51"/>
    <mergeCell ref="B50:L50"/>
    <mergeCell ref="A58:A59"/>
    <mergeCell ref="B58:L58"/>
    <mergeCell ref="O58:O59"/>
    <mergeCell ref="O28:O29"/>
    <mergeCell ref="A34:A35"/>
    <mergeCell ref="O8:O9"/>
    <mergeCell ref="A1:N1"/>
    <mergeCell ref="A20:A21"/>
    <mergeCell ref="B20:L20"/>
    <mergeCell ref="N2:N4"/>
    <mergeCell ref="A4:A5"/>
    <mergeCell ref="B4:L4"/>
  </mergeCells>
  <phoneticPr fontId="0" type="noConversion"/>
  <pageMargins left="0.7" right="0.7" top="0.75" bottom="0.75" header="0.3" footer="0.3"/>
  <pageSetup scale="48" fitToHeight="3" orientation="landscape" r:id="rId1"/>
  <headerFooter>
    <oddFooter>&amp;R&amp;A
&amp;P</oddFooter>
  </headerFooter>
  <rowBreaks count="1" manualBreakCount="1">
    <brk id="93" max="13" man="1"/>
  </rowBreaks>
  <ignoredErrors>
    <ignoredError sqref="B187:L187 L157:L168 L173:L176 L181 L151 L143:L146 L127:L138 L121 L97:L108 L113:L116 L6:L17 L22:L25 L30 L36:L47 L52:L55 L60 L66:L78 L83:L86 L9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0"/>
  <sheetViews>
    <sheetView showGridLines="0" zoomScaleNormal="100" workbookViewId="0">
      <selection activeCell="B3" sqref="B3:H3"/>
    </sheetView>
  </sheetViews>
  <sheetFormatPr defaultColWidth="9.1796875" defaultRowHeight="14.5"/>
  <cols>
    <col min="1" max="1" width="9.1796875" style="173"/>
    <col min="2" max="2" width="69.453125" style="169" customWidth="1"/>
    <col min="3" max="3" width="20" style="169" customWidth="1"/>
    <col min="4" max="16384" width="9.1796875" style="169"/>
  </cols>
  <sheetData>
    <row r="1" spans="1:18" ht="15.5">
      <c r="A1" s="670" t="str">
        <f>'Summary Submission Cover Sheet'!$D$17&amp;" ASC 310-30 Worksheet: "&amp;'Summary Submission Cover Sheet'!$D$14&amp;" in "&amp;'Summary Submission Cover Sheet'!B25</f>
        <v>Bank ASC 310-30 Worksheet: XYZ in Baseline</v>
      </c>
      <c r="B1" s="670"/>
      <c r="C1" s="670"/>
      <c r="D1" s="670"/>
      <c r="E1" s="670"/>
      <c r="F1" s="670"/>
      <c r="G1" s="670"/>
      <c r="H1" s="670"/>
      <c r="I1" s="670"/>
      <c r="J1" s="670"/>
      <c r="K1" s="670"/>
      <c r="L1" s="670"/>
      <c r="M1" s="670"/>
      <c r="N1" s="166"/>
      <c r="O1" s="166"/>
      <c r="P1" s="166"/>
      <c r="Q1" s="166"/>
      <c r="R1" s="166"/>
    </row>
    <row r="2" spans="1:18" ht="15.5">
      <c r="A2" s="192" t="s">
        <v>684</v>
      </c>
      <c r="B2" s="193"/>
      <c r="C2" s="193"/>
      <c r="D2" s="193"/>
      <c r="E2" s="193"/>
      <c r="F2" s="193"/>
      <c r="G2" s="193"/>
      <c r="H2" s="193"/>
      <c r="I2" s="193"/>
      <c r="J2" s="193"/>
      <c r="K2" s="193"/>
      <c r="L2" s="193"/>
      <c r="M2" s="191"/>
      <c r="N2" s="191"/>
      <c r="O2" s="191"/>
    </row>
    <row r="3" spans="1:18" ht="16" thickBot="1">
      <c r="A3" s="192" t="s">
        <v>685</v>
      </c>
      <c r="B3" s="693" t="s">
        <v>686</v>
      </c>
      <c r="C3" s="693"/>
      <c r="D3" s="693"/>
      <c r="E3" s="693"/>
      <c r="F3" s="693"/>
      <c r="G3" s="693"/>
      <c r="H3" s="693"/>
      <c r="I3" s="193"/>
      <c r="J3" s="193"/>
      <c r="K3" s="193"/>
      <c r="L3" s="193"/>
      <c r="M3" s="191"/>
      <c r="N3" s="191"/>
      <c r="O3" s="191"/>
    </row>
    <row r="4" spans="1:18" ht="15.5">
      <c r="A4" s="193"/>
      <c r="B4" s="691" t="str">
        <f>"Is item 8 (Provision to Allowance) included in Income Statement Item "&amp;'Income Statement Worksheet'!A107&amp;"?"</f>
        <v>Is item 8 (Provision to Allowance) included in Income Statement Item 92?</v>
      </c>
      <c r="C4" s="691"/>
      <c r="D4" s="691"/>
      <c r="E4" s="691"/>
      <c r="F4" s="691"/>
      <c r="G4" s="692"/>
      <c r="H4" s="195"/>
      <c r="I4" s="167"/>
      <c r="J4" s="193"/>
      <c r="K4" s="193"/>
      <c r="L4" s="193"/>
      <c r="M4" s="191"/>
      <c r="N4" s="191"/>
      <c r="O4" s="191"/>
    </row>
    <row r="5" spans="1:18" ht="16" thickBot="1">
      <c r="A5" s="193"/>
      <c r="B5" s="694" t="s">
        <v>687</v>
      </c>
      <c r="C5" s="694"/>
      <c r="D5" s="694"/>
      <c r="E5" s="694"/>
      <c r="F5" s="694"/>
      <c r="G5" s="695"/>
      <c r="H5" s="196"/>
      <c r="I5" s="194"/>
      <c r="J5" s="193"/>
      <c r="K5" s="193"/>
      <c r="L5" s="193"/>
      <c r="M5" s="191"/>
      <c r="N5" s="191"/>
      <c r="O5" s="191"/>
    </row>
    <row r="6" spans="1:18">
      <c r="A6" s="167"/>
      <c r="B6" s="167"/>
      <c r="C6" s="167"/>
      <c r="D6" s="167"/>
      <c r="E6" s="167"/>
      <c r="F6" s="167"/>
      <c r="G6" s="167"/>
      <c r="H6" s="167"/>
      <c r="I6" s="167"/>
      <c r="J6" s="167"/>
      <c r="K6" s="167"/>
      <c r="L6" s="167"/>
      <c r="M6" s="167"/>
    </row>
    <row r="7" spans="1:18" ht="29">
      <c r="D7" s="102" t="s">
        <v>259</v>
      </c>
      <c r="E7" s="687" t="s">
        <v>260</v>
      </c>
      <c r="F7" s="687"/>
      <c r="G7" s="687"/>
      <c r="H7" s="687"/>
      <c r="I7" s="687"/>
      <c r="J7" s="687"/>
      <c r="K7" s="687"/>
      <c r="L7" s="687"/>
      <c r="M7" s="687"/>
    </row>
    <row r="8" spans="1:18" ht="15" thickBot="1">
      <c r="A8" s="171" t="s">
        <v>262</v>
      </c>
      <c r="B8" s="197" t="s">
        <v>278</v>
      </c>
      <c r="C8" s="198" t="s">
        <v>688</v>
      </c>
      <c r="D8" s="171" t="s">
        <v>264</v>
      </c>
      <c r="E8" s="172" t="s">
        <v>265</v>
      </c>
      <c r="F8" s="172" t="s">
        <v>266</v>
      </c>
      <c r="G8" s="172" t="s">
        <v>267</v>
      </c>
      <c r="H8" s="172" t="s">
        <v>268</v>
      </c>
      <c r="I8" s="172" t="s">
        <v>269</v>
      </c>
      <c r="J8" s="172" t="s">
        <v>270</v>
      </c>
      <c r="K8" s="172" t="s">
        <v>271</v>
      </c>
      <c r="L8" s="172" t="s">
        <v>272</v>
      </c>
      <c r="M8" s="172" t="s">
        <v>273</v>
      </c>
    </row>
    <row r="9" spans="1:18" ht="15" thickTop="1">
      <c r="A9" s="199">
        <v>1</v>
      </c>
      <c r="B9" s="200" t="s">
        <v>689</v>
      </c>
      <c r="C9" s="201" t="s">
        <v>690</v>
      </c>
      <c r="D9" s="135"/>
      <c r="E9" s="135"/>
      <c r="F9" s="135"/>
      <c r="G9" s="135"/>
      <c r="H9" s="135"/>
      <c r="I9" s="135"/>
      <c r="J9" s="135"/>
      <c r="K9" s="135"/>
      <c r="L9" s="135"/>
      <c r="M9" s="135"/>
    </row>
    <row r="10" spans="1:18">
      <c r="A10" s="202">
        <v>2</v>
      </c>
      <c r="B10" s="203" t="s">
        <v>691</v>
      </c>
      <c r="C10" s="201" t="s">
        <v>690</v>
      </c>
      <c r="D10" s="135"/>
      <c r="E10" s="135"/>
      <c r="F10" s="135"/>
      <c r="G10" s="135"/>
      <c r="H10" s="135"/>
      <c r="I10" s="135"/>
      <c r="J10" s="135"/>
      <c r="K10" s="135"/>
      <c r="L10" s="135"/>
      <c r="M10" s="135"/>
    </row>
    <row r="11" spans="1:18">
      <c r="A11" s="202">
        <v>3</v>
      </c>
      <c r="B11" s="204" t="s">
        <v>692</v>
      </c>
      <c r="C11" s="201" t="s">
        <v>693</v>
      </c>
      <c r="D11" s="205">
        <f t="shared" ref="D11:M11" si="0">D9-D10</f>
        <v>0</v>
      </c>
      <c r="E11" s="205">
        <f t="shared" si="0"/>
        <v>0</v>
      </c>
      <c r="F11" s="205">
        <f t="shared" si="0"/>
        <v>0</v>
      </c>
      <c r="G11" s="205">
        <f t="shared" si="0"/>
        <v>0</v>
      </c>
      <c r="H11" s="205">
        <f t="shared" si="0"/>
        <v>0</v>
      </c>
      <c r="I11" s="205">
        <f t="shared" si="0"/>
        <v>0</v>
      </c>
      <c r="J11" s="205">
        <f t="shared" si="0"/>
        <v>0</v>
      </c>
      <c r="K11" s="205">
        <f t="shared" si="0"/>
        <v>0</v>
      </c>
      <c r="L11" s="205">
        <f t="shared" si="0"/>
        <v>0</v>
      </c>
      <c r="M11" s="205">
        <f t="shared" si="0"/>
        <v>0</v>
      </c>
    </row>
    <row r="12" spans="1:18">
      <c r="A12" s="202"/>
      <c r="B12" s="203"/>
    </row>
    <row r="13" spans="1:18">
      <c r="A13" s="202">
        <v>4</v>
      </c>
      <c r="B13" s="203" t="s">
        <v>694</v>
      </c>
      <c r="C13" s="201" t="s">
        <v>690</v>
      </c>
      <c r="D13" s="206"/>
      <c r="E13" s="206"/>
      <c r="F13" s="206"/>
      <c r="G13" s="206"/>
      <c r="H13" s="206"/>
      <c r="I13" s="206"/>
      <c r="J13" s="206"/>
      <c r="K13" s="206"/>
      <c r="L13" s="206"/>
      <c r="M13" s="206"/>
    </row>
    <row r="14" spans="1:18">
      <c r="A14" s="202"/>
      <c r="B14" s="203"/>
      <c r="C14" s="201"/>
      <c r="D14" s="207"/>
      <c r="E14" s="207"/>
      <c r="F14" s="207"/>
      <c r="G14" s="207"/>
      <c r="H14" s="207"/>
      <c r="I14" s="207"/>
      <c r="J14" s="207"/>
      <c r="K14" s="207"/>
      <c r="L14" s="207"/>
      <c r="M14" s="207"/>
    </row>
    <row r="15" spans="1:18" ht="29">
      <c r="A15" s="202">
        <v>5</v>
      </c>
      <c r="B15" s="203" t="s">
        <v>695</v>
      </c>
      <c r="C15" s="201" t="s">
        <v>690</v>
      </c>
      <c r="D15" s="135"/>
      <c r="E15" s="205"/>
      <c r="F15" s="205"/>
      <c r="G15" s="205"/>
      <c r="H15" s="205"/>
      <c r="I15" s="205"/>
      <c r="J15" s="205"/>
      <c r="K15" s="205"/>
      <c r="L15" s="205"/>
      <c r="M15" s="205"/>
    </row>
    <row r="16" spans="1:18">
      <c r="A16" s="202"/>
      <c r="B16" s="203"/>
      <c r="D16" s="207"/>
      <c r="E16" s="207"/>
      <c r="F16" s="207"/>
      <c r="G16" s="207"/>
      <c r="H16" s="207"/>
      <c r="I16" s="207"/>
      <c r="J16" s="207"/>
      <c r="K16" s="207"/>
      <c r="L16" s="207"/>
      <c r="M16" s="207"/>
    </row>
    <row r="17" spans="1:13">
      <c r="A17" s="202">
        <v>6</v>
      </c>
      <c r="B17" s="203" t="s">
        <v>696</v>
      </c>
      <c r="C17" s="201" t="s">
        <v>690</v>
      </c>
      <c r="D17" s="206"/>
      <c r="E17" s="206"/>
      <c r="F17" s="206"/>
      <c r="G17" s="206"/>
      <c r="H17" s="206"/>
      <c r="I17" s="206"/>
      <c r="J17" s="206"/>
      <c r="K17" s="206"/>
      <c r="L17" s="206"/>
      <c r="M17" s="206"/>
    </row>
    <row r="18" spans="1:13">
      <c r="A18" s="202"/>
      <c r="B18" s="203"/>
      <c r="D18" s="207"/>
      <c r="E18" s="207"/>
      <c r="F18" s="207"/>
      <c r="G18" s="207"/>
      <c r="H18" s="207"/>
      <c r="I18" s="207"/>
      <c r="J18" s="207"/>
      <c r="K18" s="207"/>
      <c r="L18" s="207"/>
      <c r="M18" s="207"/>
    </row>
    <row r="19" spans="1:13">
      <c r="A19" s="202">
        <v>7</v>
      </c>
      <c r="B19" s="203" t="s">
        <v>697</v>
      </c>
      <c r="C19" s="201" t="s">
        <v>698</v>
      </c>
      <c r="D19" s="135"/>
      <c r="E19" s="205"/>
      <c r="F19" s="205"/>
      <c r="G19" s="205"/>
      <c r="H19" s="205"/>
      <c r="I19" s="205"/>
      <c r="J19" s="205"/>
      <c r="K19" s="205"/>
      <c r="L19" s="205"/>
      <c r="M19" s="205"/>
    </row>
    <row r="20" spans="1:13">
      <c r="A20" s="202">
        <v>8</v>
      </c>
      <c r="B20" s="203" t="s">
        <v>699</v>
      </c>
      <c r="C20" s="201" t="s">
        <v>698</v>
      </c>
      <c r="D20" s="135"/>
      <c r="E20" s="205"/>
      <c r="F20" s="205"/>
      <c r="G20" s="205"/>
      <c r="H20" s="205"/>
      <c r="I20" s="205"/>
      <c r="J20" s="205"/>
      <c r="K20" s="205"/>
      <c r="L20" s="205"/>
      <c r="M20" s="205"/>
    </row>
    <row r="21" spans="1:13">
      <c r="A21" s="202"/>
      <c r="B21" s="208"/>
    </row>
    <row r="22" spans="1:13">
      <c r="A22" s="202">
        <v>9</v>
      </c>
      <c r="B22" s="203" t="s">
        <v>700</v>
      </c>
      <c r="C22" s="201" t="s">
        <v>701</v>
      </c>
      <c r="D22" s="135"/>
      <c r="E22" s="135"/>
      <c r="F22" s="135"/>
      <c r="G22" s="135"/>
      <c r="H22" s="135"/>
      <c r="I22" s="135"/>
      <c r="J22" s="135"/>
      <c r="K22" s="135"/>
      <c r="L22" s="135"/>
      <c r="M22" s="135"/>
    </row>
    <row r="23" spans="1:13">
      <c r="A23" s="202"/>
      <c r="B23" s="203"/>
      <c r="C23" s="201"/>
      <c r="D23" s="207"/>
      <c r="E23" s="207"/>
      <c r="F23" s="207"/>
      <c r="G23" s="207"/>
      <c r="H23" s="207"/>
      <c r="I23" s="207"/>
      <c r="J23" s="207"/>
      <c r="K23" s="207"/>
      <c r="L23" s="207"/>
      <c r="M23" s="207"/>
    </row>
    <row r="24" spans="1:13">
      <c r="A24" s="202">
        <v>10</v>
      </c>
      <c r="B24" s="203" t="s">
        <v>702</v>
      </c>
      <c r="C24" s="201" t="s">
        <v>698</v>
      </c>
      <c r="D24" s="135"/>
      <c r="E24" s="135"/>
      <c r="F24" s="135"/>
      <c r="G24" s="135"/>
      <c r="H24" s="135"/>
      <c r="I24" s="135"/>
      <c r="J24" s="135"/>
      <c r="K24" s="135"/>
      <c r="L24" s="135"/>
      <c r="M24" s="135"/>
    </row>
    <row r="25" spans="1:13">
      <c r="A25" s="202">
        <v>11</v>
      </c>
      <c r="B25" s="203" t="s">
        <v>703</v>
      </c>
      <c r="C25" s="201" t="s">
        <v>698</v>
      </c>
      <c r="D25" s="135"/>
      <c r="E25" s="135"/>
      <c r="F25" s="135"/>
      <c r="G25" s="135"/>
      <c r="H25" s="135"/>
      <c r="I25" s="135"/>
      <c r="J25" s="135"/>
      <c r="K25" s="135"/>
      <c r="L25" s="135"/>
      <c r="M25" s="135"/>
    </row>
    <row r="26" spans="1:13">
      <c r="A26" s="202"/>
      <c r="B26" s="203"/>
    </row>
    <row r="27" spans="1:13">
      <c r="A27" s="202">
        <v>12</v>
      </c>
      <c r="B27" s="203" t="s">
        <v>704</v>
      </c>
      <c r="C27" s="201" t="s">
        <v>690</v>
      </c>
      <c r="D27" s="135"/>
      <c r="E27" s="135"/>
      <c r="F27" s="135"/>
      <c r="G27" s="135"/>
      <c r="H27" s="135"/>
      <c r="I27" s="135"/>
      <c r="J27" s="135"/>
      <c r="K27" s="135"/>
      <c r="L27" s="135"/>
      <c r="M27" s="135"/>
    </row>
    <row r="28" spans="1:13">
      <c r="A28" s="202"/>
      <c r="B28" s="203"/>
    </row>
    <row r="29" spans="1:13">
      <c r="A29" s="202"/>
      <c r="B29" s="208"/>
    </row>
    <row r="30" spans="1:13">
      <c r="A30" s="202">
        <v>13</v>
      </c>
      <c r="B30" s="203" t="s">
        <v>705</v>
      </c>
      <c r="C30" s="201" t="s">
        <v>698</v>
      </c>
      <c r="D30" s="135"/>
      <c r="E30" s="135"/>
      <c r="F30" s="135"/>
      <c r="G30" s="135"/>
      <c r="H30" s="135"/>
      <c r="I30" s="135"/>
      <c r="J30" s="135"/>
      <c r="K30" s="135"/>
      <c r="L30" s="135"/>
      <c r="M30" s="135"/>
    </row>
    <row r="31" spans="1:13">
      <c r="A31" s="202"/>
      <c r="B31" s="203"/>
    </row>
    <row r="32" spans="1:13">
      <c r="A32" s="202">
        <v>14</v>
      </c>
      <c r="B32" s="203" t="s">
        <v>706</v>
      </c>
      <c r="C32" s="201" t="s">
        <v>707</v>
      </c>
      <c r="D32" s="206"/>
      <c r="E32" s="206"/>
      <c r="F32" s="206"/>
      <c r="G32" s="206"/>
      <c r="H32" s="206"/>
      <c r="I32" s="206"/>
      <c r="J32" s="206"/>
      <c r="K32" s="206"/>
      <c r="L32" s="206"/>
      <c r="M32" s="206"/>
    </row>
    <row r="34" spans="1:13" ht="29">
      <c r="D34" s="102" t="s">
        <v>259</v>
      </c>
      <c r="E34" s="687" t="s">
        <v>260</v>
      </c>
      <c r="F34" s="687"/>
      <c r="G34" s="687"/>
      <c r="H34" s="687"/>
      <c r="I34" s="687"/>
      <c r="J34" s="687"/>
      <c r="K34" s="687"/>
      <c r="L34" s="687"/>
      <c r="M34" s="687"/>
    </row>
    <row r="35" spans="1:13" ht="15" thickBot="1">
      <c r="A35" s="171" t="s">
        <v>262</v>
      </c>
      <c r="B35" s="197" t="s">
        <v>708</v>
      </c>
      <c r="C35" s="198" t="s">
        <v>688</v>
      </c>
      <c r="D35" s="171" t="s">
        <v>264</v>
      </c>
      <c r="E35" s="172" t="s">
        <v>265</v>
      </c>
      <c r="F35" s="172" t="s">
        <v>266</v>
      </c>
      <c r="G35" s="172" t="s">
        <v>267</v>
      </c>
      <c r="H35" s="172" t="s">
        <v>268</v>
      </c>
      <c r="I35" s="172" t="s">
        <v>269</v>
      </c>
      <c r="J35" s="172" t="s">
        <v>270</v>
      </c>
      <c r="K35" s="172" t="s">
        <v>271</v>
      </c>
      <c r="L35" s="172" t="s">
        <v>272</v>
      </c>
      <c r="M35" s="172" t="s">
        <v>273</v>
      </c>
    </row>
    <row r="36" spans="1:13" ht="15" thickTop="1">
      <c r="A36" s="199">
        <v>1</v>
      </c>
      <c r="B36" s="200" t="s">
        <v>689</v>
      </c>
      <c r="C36" s="201" t="s">
        <v>690</v>
      </c>
      <c r="D36" s="135"/>
      <c r="E36" s="135"/>
      <c r="F36" s="135"/>
      <c r="G36" s="135"/>
      <c r="H36" s="135"/>
      <c r="I36" s="135"/>
      <c r="J36" s="135"/>
      <c r="K36" s="135"/>
      <c r="L36" s="135"/>
      <c r="M36" s="135"/>
    </row>
    <row r="37" spans="1:13">
      <c r="A37" s="202">
        <v>2</v>
      </c>
      <c r="B37" s="203" t="s">
        <v>691</v>
      </c>
      <c r="C37" s="201" t="s">
        <v>690</v>
      </c>
      <c r="D37" s="135"/>
      <c r="E37" s="135"/>
      <c r="F37" s="135"/>
      <c r="G37" s="135"/>
      <c r="H37" s="135"/>
      <c r="I37" s="135"/>
      <c r="J37" s="135"/>
      <c r="K37" s="135"/>
      <c r="L37" s="135"/>
      <c r="M37" s="135"/>
    </row>
    <row r="38" spans="1:13">
      <c r="A38" s="202">
        <v>3</v>
      </c>
      <c r="B38" s="204" t="s">
        <v>692</v>
      </c>
      <c r="C38" s="201" t="s">
        <v>693</v>
      </c>
      <c r="D38" s="205">
        <f t="shared" ref="D38:M38" si="1">D36-D37</f>
        <v>0</v>
      </c>
      <c r="E38" s="205">
        <f t="shared" si="1"/>
        <v>0</v>
      </c>
      <c r="F38" s="205">
        <f t="shared" si="1"/>
        <v>0</v>
      </c>
      <c r="G38" s="205">
        <f t="shared" si="1"/>
        <v>0</v>
      </c>
      <c r="H38" s="205">
        <f t="shared" si="1"/>
        <v>0</v>
      </c>
      <c r="I38" s="205">
        <f t="shared" si="1"/>
        <v>0</v>
      </c>
      <c r="J38" s="205">
        <f t="shared" si="1"/>
        <v>0</v>
      </c>
      <c r="K38" s="205">
        <f t="shared" si="1"/>
        <v>0</v>
      </c>
      <c r="L38" s="205">
        <f t="shared" si="1"/>
        <v>0</v>
      </c>
      <c r="M38" s="205">
        <f t="shared" si="1"/>
        <v>0</v>
      </c>
    </row>
    <row r="39" spans="1:13">
      <c r="A39" s="202"/>
      <c r="B39" s="203"/>
    </row>
    <row r="40" spans="1:13">
      <c r="A40" s="202">
        <v>4</v>
      </c>
      <c r="B40" s="203" t="s">
        <v>694</v>
      </c>
      <c r="C40" s="201" t="s">
        <v>690</v>
      </c>
      <c r="D40" s="206"/>
      <c r="E40" s="206"/>
      <c r="F40" s="206"/>
      <c r="G40" s="206"/>
      <c r="H40" s="206"/>
      <c r="I40" s="206"/>
      <c r="J40" s="206"/>
      <c r="K40" s="206"/>
      <c r="L40" s="206"/>
      <c r="M40" s="206"/>
    </row>
    <row r="41" spans="1:13">
      <c r="A41" s="202"/>
      <c r="B41" s="203"/>
      <c r="C41" s="201"/>
      <c r="D41" s="207"/>
      <c r="E41" s="207"/>
      <c r="F41" s="207"/>
      <c r="G41" s="207"/>
      <c r="H41" s="207"/>
      <c r="I41" s="207"/>
      <c r="J41" s="207"/>
      <c r="K41" s="207"/>
      <c r="L41" s="207"/>
      <c r="M41" s="207"/>
    </row>
    <row r="42" spans="1:13" ht="29">
      <c r="A42" s="202">
        <v>5</v>
      </c>
      <c r="B42" s="203" t="s">
        <v>695</v>
      </c>
      <c r="C42" s="201" t="s">
        <v>690</v>
      </c>
      <c r="D42" s="135"/>
      <c r="E42" s="205"/>
      <c r="F42" s="205"/>
      <c r="G42" s="205"/>
      <c r="H42" s="205"/>
      <c r="I42" s="205"/>
      <c r="J42" s="205"/>
      <c r="K42" s="205"/>
      <c r="L42" s="205"/>
      <c r="M42" s="205"/>
    </row>
    <row r="43" spans="1:13">
      <c r="A43" s="202"/>
      <c r="B43" s="203"/>
      <c r="D43" s="207"/>
      <c r="E43" s="207"/>
      <c r="F43" s="207"/>
      <c r="G43" s="207"/>
      <c r="H43" s="207"/>
      <c r="I43" s="207"/>
      <c r="J43" s="207"/>
      <c r="K43" s="207"/>
      <c r="L43" s="207"/>
      <c r="M43" s="207"/>
    </row>
    <row r="44" spans="1:13">
      <c r="A44" s="202">
        <v>6</v>
      </c>
      <c r="B44" s="203" t="s">
        <v>696</v>
      </c>
      <c r="C44" s="201" t="s">
        <v>690</v>
      </c>
      <c r="D44" s="206"/>
      <c r="E44" s="206"/>
      <c r="F44" s="206"/>
      <c r="G44" s="206"/>
      <c r="H44" s="206"/>
      <c r="I44" s="206"/>
      <c r="J44" s="206"/>
      <c r="K44" s="206"/>
      <c r="L44" s="206"/>
      <c r="M44" s="206"/>
    </row>
    <row r="45" spans="1:13">
      <c r="A45" s="202"/>
      <c r="B45" s="203"/>
      <c r="D45" s="207"/>
      <c r="E45" s="207"/>
      <c r="F45" s="207"/>
      <c r="G45" s="207"/>
      <c r="H45" s="207"/>
      <c r="I45" s="207"/>
      <c r="J45" s="207"/>
      <c r="K45" s="207"/>
      <c r="L45" s="207"/>
      <c r="M45" s="207"/>
    </row>
    <row r="46" spans="1:13">
      <c r="A46" s="202">
        <v>7</v>
      </c>
      <c r="B46" s="203" t="s">
        <v>697</v>
      </c>
      <c r="C46" s="201" t="s">
        <v>698</v>
      </c>
      <c r="D46" s="135"/>
      <c r="E46" s="205"/>
      <c r="F46" s="205"/>
      <c r="G46" s="205"/>
      <c r="H46" s="205"/>
      <c r="I46" s="205"/>
      <c r="J46" s="205"/>
      <c r="K46" s="205"/>
      <c r="L46" s="205"/>
      <c r="M46" s="205"/>
    </row>
    <row r="47" spans="1:13">
      <c r="A47" s="202">
        <v>8</v>
      </c>
      <c r="B47" s="203" t="s">
        <v>699</v>
      </c>
      <c r="C47" s="201" t="s">
        <v>698</v>
      </c>
      <c r="D47" s="135"/>
      <c r="E47" s="205"/>
      <c r="F47" s="205"/>
      <c r="G47" s="205"/>
      <c r="H47" s="205"/>
      <c r="I47" s="205"/>
      <c r="J47" s="205"/>
      <c r="K47" s="205"/>
      <c r="L47" s="205"/>
      <c r="M47" s="205"/>
    </row>
    <row r="48" spans="1:13">
      <c r="A48" s="202"/>
      <c r="B48" s="208"/>
    </row>
    <row r="49" spans="1:13">
      <c r="A49" s="202">
        <v>9</v>
      </c>
      <c r="B49" s="203" t="s">
        <v>700</v>
      </c>
      <c r="C49" s="201" t="s">
        <v>701</v>
      </c>
      <c r="D49" s="135"/>
      <c r="E49" s="135"/>
      <c r="F49" s="135"/>
      <c r="G49" s="135"/>
      <c r="H49" s="135"/>
      <c r="I49" s="135"/>
      <c r="J49" s="135"/>
      <c r="K49" s="135"/>
      <c r="L49" s="135"/>
      <c r="M49" s="135"/>
    </row>
    <row r="50" spans="1:13">
      <c r="A50" s="202"/>
      <c r="B50" s="203"/>
      <c r="C50" s="201"/>
      <c r="D50" s="207"/>
      <c r="E50" s="207"/>
      <c r="F50" s="207"/>
      <c r="G50" s="207"/>
      <c r="H50" s="207"/>
      <c r="I50" s="207"/>
      <c r="J50" s="207"/>
      <c r="K50" s="207"/>
      <c r="L50" s="207"/>
      <c r="M50" s="207"/>
    </row>
    <row r="51" spans="1:13">
      <c r="A51" s="202">
        <v>10</v>
      </c>
      <c r="B51" s="203" t="s">
        <v>702</v>
      </c>
      <c r="C51" s="201" t="s">
        <v>698</v>
      </c>
      <c r="D51" s="135"/>
      <c r="E51" s="135"/>
      <c r="F51" s="135"/>
      <c r="G51" s="135"/>
      <c r="H51" s="135"/>
      <c r="I51" s="135"/>
      <c r="J51" s="135"/>
      <c r="K51" s="135"/>
      <c r="L51" s="135"/>
      <c r="M51" s="135"/>
    </row>
    <row r="52" spans="1:13">
      <c r="A52" s="202">
        <v>11</v>
      </c>
      <c r="B52" s="203" t="s">
        <v>703</v>
      </c>
      <c r="C52" s="201" t="s">
        <v>698</v>
      </c>
      <c r="D52" s="135"/>
      <c r="E52" s="135"/>
      <c r="F52" s="135"/>
      <c r="G52" s="135"/>
      <c r="H52" s="135"/>
      <c r="I52" s="135"/>
      <c r="J52" s="135"/>
      <c r="K52" s="135"/>
      <c r="L52" s="135"/>
      <c r="M52" s="135"/>
    </row>
    <row r="53" spans="1:13">
      <c r="A53" s="202"/>
      <c r="B53" s="203"/>
    </row>
    <row r="54" spans="1:13">
      <c r="A54" s="202">
        <v>12</v>
      </c>
      <c r="B54" s="203" t="s">
        <v>704</v>
      </c>
      <c r="C54" s="201" t="s">
        <v>690</v>
      </c>
      <c r="D54" s="135"/>
      <c r="E54" s="135"/>
      <c r="F54" s="135"/>
      <c r="G54" s="135"/>
      <c r="H54" s="135"/>
      <c r="I54" s="135"/>
      <c r="J54" s="135"/>
      <c r="K54" s="135"/>
      <c r="L54" s="135"/>
      <c r="M54" s="135"/>
    </row>
    <row r="55" spans="1:13">
      <c r="A55" s="202"/>
      <c r="B55" s="203"/>
    </row>
    <row r="56" spans="1:13">
      <c r="A56" s="202"/>
      <c r="B56" s="208"/>
    </row>
    <row r="57" spans="1:13">
      <c r="A57" s="202">
        <v>13</v>
      </c>
      <c r="B57" s="203" t="s">
        <v>705</v>
      </c>
      <c r="C57" s="201" t="s">
        <v>698</v>
      </c>
      <c r="D57" s="135"/>
      <c r="E57" s="135"/>
      <c r="F57" s="135"/>
      <c r="G57" s="135"/>
      <c r="H57" s="135"/>
      <c r="I57" s="135"/>
      <c r="J57" s="135"/>
      <c r="K57" s="135"/>
      <c r="L57" s="135"/>
      <c r="M57" s="135"/>
    </row>
    <row r="58" spans="1:13">
      <c r="A58" s="202"/>
      <c r="B58" s="203"/>
    </row>
    <row r="59" spans="1:13">
      <c r="A59" s="202">
        <v>14</v>
      </c>
      <c r="B59" s="203" t="s">
        <v>706</v>
      </c>
      <c r="C59" s="201" t="s">
        <v>707</v>
      </c>
      <c r="D59" s="206"/>
      <c r="E59" s="206"/>
      <c r="F59" s="206"/>
      <c r="G59" s="206"/>
      <c r="H59" s="206"/>
      <c r="I59" s="206"/>
      <c r="J59" s="206"/>
      <c r="K59" s="206"/>
      <c r="L59" s="206"/>
      <c r="M59" s="206"/>
    </row>
    <row r="61" spans="1:13" ht="29">
      <c r="D61" s="102" t="s">
        <v>259</v>
      </c>
      <c r="E61" s="687" t="s">
        <v>260</v>
      </c>
      <c r="F61" s="687"/>
      <c r="G61" s="687"/>
      <c r="H61" s="687"/>
      <c r="I61" s="687"/>
      <c r="J61" s="687"/>
      <c r="K61" s="687"/>
      <c r="L61" s="687"/>
      <c r="M61" s="687"/>
    </row>
    <row r="62" spans="1:13" ht="15" thickBot="1">
      <c r="A62" s="171" t="s">
        <v>262</v>
      </c>
      <c r="B62" s="197" t="s">
        <v>284</v>
      </c>
      <c r="C62" s="198" t="s">
        <v>688</v>
      </c>
      <c r="D62" s="171" t="s">
        <v>264</v>
      </c>
      <c r="E62" s="172" t="s">
        <v>265</v>
      </c>
      <c r="F62" s="172" t="s">
        <v>266</v>
      </c>
      <c r="G62" s="172" t="s">
        <v>267</v>
      </c>
      <c r="H62" s="172" t="s">
        <v>268</v>
      </c>
      <c r="I62" s="172" t="s">
        <v>269</v>
      </c>
      <c r="J62" s="172" t="s">
        <v>270</v>
      </c>
      <c r="K62" s="172" t="s">
        <v>271</v>
      </c>
      <c r="L62" s="172" t="s">
        <v>272</v>
      </c>
      <c r="M62" s="172" t="s">
        <v>273</v>
      </c>
    </row>
    <row r="63" spans="1:13" ht="15" thickTop="1">
      <c r="A63" s="199">
        <v>1</v>
      </c>
      <c r="B63" s="200" t="s">
        <v>689</v>
      </c>
      <c r="C63" s="201" t="s">
        <v>690</v>
      </c>
      <c r="D63" s="135"/>
      <c r="E63" s="135"/>
      <c r="F63" s="135"/>
      <c r="G63" s="135"/>
      <c r="H63" s="135"/>
      <c r="I63" s="135"/>
      <c r="J63" s="135"/>
      <c r="K63" s="135"/>
      <c r="L63" s="135"/>
      <c r="M63" s="135"/>
    </row>
    <row r="64" spans="1:13">
      <c r="A64" s="202">
        <v>2</v>
      </c>
      <c r="B64" s="203" t="s">
        <v>691</v>
      </c>
      <c r="C64" s="201" t="s">
        <v>690</v>
      </c>
      <c r="D64" s="135"/>
      <c r="E64" s="135"/>
      <c r="F64" s="135"/>
      <c r="G64" s="135"/>
      <c r="H64" s="135"/>
      <c r="I64" s="135"/>
      <c r="J64" s="135"/>
      <c r="K64" s="135"/>
      <c r="L64" s="135"/>
      <c r="M64" s="135"/>
    </row>
    <row r="65" spans="1:13">
      <c r="A65" s="202">
        <v>3</v>
      </c>
      <c r="B65" s="204" t="s">
        <v>692</v>
      </c>
      <c r="C65" s="201" t="s">
        <v>693</v>
      </c>
      <c r="D65" s="205">
        <f t="shared" ref="D65:M65" si="2">D63-D64</f>
        <v>0</v>
      </c>
      <c r="E65" s="205">
        <f t="shared" si="2"/>
        <v>0</v>
      </c>
      <c r="F65" s="205">
        <f t="shared" si="2"/>
        <v>0</v>
      </c>
      <c r="G65" s="205">
        <f t="shared" si="2"/>
        <v>0</v>
      </c>
      <c r="H65" s="205">
        <f t="shared" si="2"/>
        <v>0</v>
      </c>
      <c r="I65" s="205">
        <f t="shared" si="2"/>
        <v>0</v>
      </c>
      <c r="J65" s="205">
        <f t="shared" si="2"/>
        <v>0</v>
      </c>
      <c r="K65" s="205">
        <f t="shared" si="2"/>
        <v>0</v>
      </c>
      <c r="L65" s="205">
        <f t="shared" si="2"/>
        <v>0</v>
      </c>
      <c r="M65" s="205">
        <f t="shared" si="2"/>
        <v>0</v>
      </c>
    </row>
    <row r="66" spans="1:13">
      <c r="A66" s="202"/>
      <c r="B66" s="203"/>
    </row>
    <row r="67" spans="1:13">
      <c r="A67" s="202">
        <v>4</v>
      </c>
      <c r="B67" s="203" t="s">
        <v>694</v>
      </c>
      <c r="C67" s="201" t="s">
        <v>690</v>
      </c>
      <c r="D67" s="206"/>
      <c r="E67" s="206"/>
      <c r="F67" s="206"/>
      <c r="G67" s="206"/>
      <c r="H67" s="206"/>
      <c r="I67" s="206"/>
      <c r="J67" s="206"/>
      <c r="K67" s="206"/>
      <c r="L67" s="206"/>
      <c r="M67" s="206"/>
    </row>
    <row r="68" spans="1:13">
      <c r="A68" s="202"/>
      <c r="B68" s="203"/>
      <c r="C68" s="201"/>
      <c r="D68" s="207"/>
      <c r="E68" s="207"/>
      <c r="F68" s="207"/>
      <c r="G68" s="207"/>
      <c r="H68" s="207"/>
      <c r="I68" s="207"/>
      <c r="J68" s="207"/>
      <c r="K68" s="207"/>
      <c r="L68" s="207"/>
      <c r="M68" s="207"/>
    </row>
    <row r="69" spans="1:13" ht="29">
      <c r="A69" s="202">
        <v>5</v>
      </c>
      <c r="B69" s="203" t="s">
        <v>695</v>
      </c>
      <c r="C69" s="201" t="s">
        <v>690</v>
      </c>
      <c r="D69" s="135"/>
      <c r="E69" s="205"/>
      <c r="F69" s="205"/>
      <c r="G69" s="205"/>
      <c r="H69" s="205"/>
      <c r="I69" s="205"/>
      <c r="J69" s="205"/>
      <c r="K69" s="205"/>
      <c r="L69" s="205"/>
      <c r="M69" s="205"/>
    </row>
    <row r="70" spans="1:13">
      <c r="A70" s="202"/>
      <c r="B70" s="203"/>
      <c r="D70" s="207"/>
      <c r="E70" s="207"/>
      <c r="F70" s="207"/>
      <c r="G70" s="207"/>
      <c r="H70" s="207"/>
      <c r="I70" s="207"/>
      <c r="J70" s="207"/>
      <c r="K70" s="207"/>
      <c r="L70" s="207"/>
      <c r="M70" s="207"/>
    </row>
    <row r="71" spans="1:13">
      <c r="A71" s="202">
        <v>6</v>
      </c>
      <c r="B71" s="203" t="s">
        <v>696</v>
      </c>
      <c r="C71" s="201" t="s">
        <v>690</v>
      </c>
      <c r="D71" s="206"/>
      <c r="E71" s="206"/>
      <c r="F71" s="206"/>
      <c r="G71" s="206"/>
      <c r="H71" s="206"/>
      <c r="I71" s="206"/>
      <c r="J71" s="206"/>
      <c r="K71" s="206"/>
      <c r="L71" s="206"/>
      <c r="M71" s="206"/>
    </row>
    <row r="72" spans="1:13">
      <c r="A72" s="202"/>
      <c r="B72" s="203"/>
      <c r="D72" s="207"/>
      <c r="E72" s="207"/>
      <c r="F72" s="207"/>
      <c r="G72" s="207"/>
      <c r="H72" s="207"/>
      <c r="I72" s="207"/>
      <c r="J72" s="207"/>
      <c r="K72" s="207"/>
      <c r="L72" s="207"/>
      <c r="M72" s="207"/>
    </row>
    <row r="73" spans="1:13">
      <c r="A73" s="202">
        <v>7</v>
      </c>
      <c r="B73" s="203" t="s">
        <v>697</v>
      </c>
      <c r="C73" s="201" t="s">
        <v>698</v>
      </c>
      <c r="D73" s="135"/>
      <c r="E73" s="205"/>
      <c r="F73" s="205"/>
      <c r="G73" s="205"/>
      <c r="H73" s="205"/>
      <c r="I73" s="205"/>
      <c r="J73" s="205"/>
      <c r="K73" s="205"/>
      <c r="L73" s="205"/>
      <c r="M73" s="205"/>
    </row>
    <row r="74" spans="1:13">
      <c r="A74" s="202">
        <v>8</v>
      </c>
      <c r="B74" s="203" t="s">
        <v>699</v>
      </c>
      <c r="C74" s="201" t="s">
        <v>698</v>
      </c>
      <c r="D74" s="135"/>
      <c r="E74" s="205"/>
      <c r="F74" s="205"/>
      <c r="G74" s="205"/>
      <c r="H74" s="205"/>
      <c r="I74" s="205"/>
      <c r="J74" s="205"/>
      <c r="K74" s="205"/>
      <c r="L74" s="205"/>
      <c r="M74" s="205"/>
    </row>
    <row r="75" spans="1:13">
      <c r="A75" s="202"/>
      <c r="B75" s="208"/>
    </row>
    <row r="76" spans="1:13">
      <c r="A76" s="202">
        <v>9</v>
      </c>
      <c r="B76" s="203" t="s">
        <v>700</v>
      </c>
      <c r="C76" s="201" t="s">
        <v>701</v>
      </c>
      <c r="D76" s="135"/>
      <c r="E76" s="135"/>
      <c r="F76" s="135"/>
      <c r="G76" s="135"/>
      <c r="H76" s="135"/>
      <c r="I76" s="135"/>
      <c r="J76" s="135"/>
      <c r="K76" s="135"/>
      <c r="L76" s="135"/>
      <c r="M76" s="135"/>
    </row>
    <row r="77" spans="1:13">
      <c r="A77" s="202"/>
      <c r="B77" s="203"/>
      <c r="C77" s="201"/>
      <c r="D77" s="207"/>
      <c r="E77" s="207"/>
      <c r="F77" s="207"/>
      <c r="G77" s="207"/>
      <c r="H77" s="207"/>
      <c r="I77" s="207"/>
      <c r="J77" s="207"/>
      <c r="K77" s="207"/>
      <c r="L77" s="207"/>
      <c r="M77" s="207"/>
    </row>
    <row r="78" spans="1:13">
      <c r="A78" s="202">
        <v>10</v>
      </c>
      <c r="B78" s="203" t="s">
        <v>702</v>
      </c>
      <c r="C78" s="201" t="s">
        <v>698</v>
      </c>
      <c r="D78" s="135"/>
      <c r="E78" s="135"/>
      <c r="F78" s="135"/>
      <c r="G78" s="135"/>
      <c r="H78" s="135"/>
      <c r="I78" s="135"/>
      <c r="J78" s="135"/>
      <c r="K78" s="135"/>
      <c r="L78" s="135"/>
      <c r="M78" s="135"/>
    </row>
    <row r="79" spans="1:13">
      <c r="A79" s="202">
        <v>11</v>
      </c>
      <c r="B79" s="203" t="s">
        <v>703</v>
      </c>
      <c r="C79" s="201" t="s">
        <v>698</v>
      </c>
      <c r="D79" s="135"/>
      <c r="E79" s="135"/>
      <c r="F79" s="135"/>
      <c r="G79" s="135"/>
      <c r="H79" s="135"/>
      <c r="I79" s="135"/>
      <c r="J79" s="135"/>
      <c r="K79" s="135"/>
      <c r="L79" s="135"/>
      <c r="M79" s="135"/>
    </row>
    <row r="80" spans="1:13">
      <c r="A80" s="202"/>
      <c r="B80" s="203"/>
    </row>
    <row r="81" spans="1:13">
      <c r="A81" s="202">
        <v>12</v>
      </c>
      <c r="B81" s="203" t="s">
        <v>704</v>
      </c>
      <c r="C81" s="201" t="s">
        <v>690</v>
      </c>
      <c r="D81" s="135"/>
      <c r="E81" s="135"/>
      <c r="F81" s="135"/>
      <c r="G81" s="135"/>
      <c r="H81" s="135"/>
      <c r="I81" s="135"/>
      <c r="J81" s="135"/>
      <c r="K81" s="135"/>
      <c r="L81" s="135"/>
      <c r="M81" s="135"/>
    </row>
    <row r="82" spans="1:13">
      <c r="A82" s="202"/>
      <c r="B82" s="203"/>
    </row>
    <row r="83" spans="1:13">
      <c r="A83" s="202"/>
      <c r="B83" s="208"/>
    </row>
    <row r="84" spans="1:13">
      <c r="A84" s="202">
        <v>13</v>
      </c>
      <c r="B84" s="203" t="s">
        <v>705</v>
      </c>
      <c r="C84" s="201" t="s">
        <v>698</v>
      </c>
      <c r="D84" s="135"/>
      <c r="E84" s="135"/>
      <c r="F84" s="135"/>
      <c r="G84" s="135"/>
      <c r="H84" s="135"/>
      <c r="I84" s="135"/>
      <c r="J84" s="135"/>
      <c r="K84" s="135"/>
      <c r="L84" s="135"/>
      <c r="M84" s="135"/>
    </row>
    <row r="85" spans="1:13">
      <c r="A85" s="202"/>
      <c r="B85" s="203"/>
    </row>
    <row r="86" spans="1:13">
      <c r="A86" s="202">
        <v>14</v>
      </c>
      <c r="B86" s="203" t="s">
        <v>706</v>
      </c>
      <c r="C86" s="201" t="s">
        <v>707</v>
      </c>
      <c r="D86" s="206"/>
      <c r="E86" s="206"/>
      <c r="F86" s="206"/>
      <c r="G86" s="206"/>
      <c r="H86" s="206"/>
      <c r="I86" s="206"/>
      <c r="J86" s="206"/>
      <c r="K86" s="206"/>
      <c r="L86" s="206"/>
      <c r="M86" s="206"/>
    </row>
    <row r="88" spans="1:13" ht="29">
      <c r="D88" s="102" t="s">
        <v>259</v>
      </c>
      <c r="E88" s="687" t="s">
        <v>260</v>
      </c>
      <c r="F88" s="687"/>
      <c r="G88" s="687"/>
      <c r="H88" s="687"/>
      <c r="I88" s="687"/>
      <c r="J88" s="687"/>
      <c r="K88" s="687"/>
      <c r="L88" s="687"/>
      <c r="M88" s="687"/>
    </row>
    <row r="89" spans="1:13" ht="15" thickBot="1">
      <c r="A89" s="171" t="s">
        <v>262</v>
      </c>
      <c r="B89" s="197" t="s">
        <v>709</v>
      </c>
      <c r="C89" s="198" t="s">
        <v>688</v>
      </c>
      <c r="D89" s="171" t="s">
        <v>264</v>
      </c>
      <c r="E89" s="172" t="s">
        <v>265</v>
      </c>
      <c r="F89" s="172" t="s">
        <v>266</v>
      </c>
      <c r="G89" s="172" t="s">
        <v>267</v>
      </c>
      <c r="H89" s="172" t="s">
        <v>268</v>
      </c>
      <c r="I89" s="172" t="s">
        <v>269</v>
      </c>
      <c r="J89" s="172" t="s">
        <v>270</v>
      </c>
      <c r="K89" s="172" t="s">
        <v>271</v>
      </c>
      <c r="L89" s="172" t="s">
        <v>272</v>
      </c>
      <c r="M89" s="172" t="s">
        <v>273</v>
      </c>
    </row>
    <row r="90" spans="1:13" ht="15" thickTop="1">
      <c r="A90" s="199">
        <v>1</v>
      </c>
      <c r="B90" s="200" t="s">
        <v>689</v>
      </c>
      <c r="C90" s="201" t="s">
        <v>690</v>
      </c>
      <c r="D90" s="135"/>
      <c r="E90" s="135"/>
      <c r="F90" s="135"/>
      <c r="G90" s="135"/>
      <c r="H90" s="135"/>
      <c r="I90" s="135"/>
      <c r="J90" s="135"/>
      <c r="K90" s="135"/>
      <c r="L90" s="135"/>
      <c r="M90" s="135"/>
    </row>
    <row r="91" spans="1:13">
      <c r="A91" s="202">
        <v>2</v>
      </c>
      <c r="B91" s="203" t="s">
        <v>691</v>
      </c>
      <c r="C91" s="201" t="s">
        <v>690</v>
      </c>
      <c r="D91" s="135"/>
      <c r="E91" s="135"/>
      <c r="F91" s="135"/>
      <c r="G91" s="135"/>
      <c r="H91" s="135"/>
      <c r="I91" s="135"/>
      <c r="J91" s="135"/>
      <c r="K91" s="135"/>
      <c r="L91" s="135"/>
      <c r="M91" s="135"/>
    </row>
    <row r="92" spans="1:13">
      <c r="A92" s="202">
        <v>3</v>
      </c>
      <c r="B92" s="204" t="s">
        <v>692</v>
      </c>
      <c r="C92" s="201" t="s">
        <v>693</v>
      </c>
      <c r="D92" s="205">
        <f t="shared" ref="D92:M92" si="3">D90-D91</f>
        <v>0</v>
      </c>
      <c r="E92" s="205">
        <f t="shared" si="3"/>
        <v>0</v>
      </c>
      <c r="F92" s="205">
        <f t="shared" si="3"/>
        <v>0</v>
      </c>
      <c r="G92" s="205">
        <f t="shared" si="3"/>
        <v>0</v>
      </c>
      <c r="H92" s="205">
        <f t="shared" si="3"/>
        <v>0</v>
      </c>
      <c r="I92" s="205">
        <f t="shared" si="3"/>
        <v>0</v>
      </c>
      <c r="J92" s="205">
        <f t="shared" si="3"/>
        <v>0</v>
      </c>
      <c r="K92" s="205">
        <f t="shared" si="3"/>
        <v>0</v>
      </c>
      <c r="L92" s="205">
        <f t="shared" si="3"/>
        <v>0</v>
      </c>
      <c r="M92" s="205">
        <f t="shared" si="3"/>
        <v>0</v>
      </c>
    </row>
    <row r="93" spans="1:13">
      <c r="A93" s="202"/>
      <c r="B93" s="203"/>
    </row>
    <row r="94" spans="1:13">
      <c r="A94" s="202">
        <v>4</v>
      </c>
      <c r="B94" s="203" t="s">
        <v>694</v>
      </c>
      <c r="C94" s="201" t="s">
        <v>690</v>
      </c>
      <c r="D94" s="206"/>
      <c r="E94" s="206"/>
      <c r="F94" s="206"/>
      <c r="G94" s="206"/>
      <c r="H94" s="206"/>
      <c r="I94" s="206"/>
      <c r="J94" s="206"/>
      <c r="K94" s="206"/>
      <c r="L94" s="206"/>
      <c r="M94" s="206"/>
    </row>
    <row r="95" spans="1:13">
      <c r="A95" s="202"/>
      <c r="B95" s="203"/>
      <c r="C95" s="201"/>
      <c r="D95" s="207"/>
      <c r="E95" s="207"/>
      <c r="F95" s="207"/>
      <c r="G95" s="207"/>
      <c r="H95" s="207"/>
      <c r="I95" s="207"/>
      <c r="J95" s="207"/>
      <c r="K95" s="207"/>
      <c r="L95" s="207"/>
      <c r="M95" s="207"/>
    </row>
    <row r="96" spans="1:13" ht="29">
      <c r="A96" s="202">
        <v>5</v>
      </c>
      <c r="B96" s="203" t="s">
        <v>695</v>
      </c>
      <c r="C96" s="201" t="s">
        <v>690</v>
      </c>
      <c r="D96" s="135"/>
      <c r="E96" s="205"/>
      <c r="F96" s="205"/>
      <c r="G96" s="205"/>
      <c r="H96" s="205"/>
      <c r="I96" s="205"/>
      <c r="J96" s="205"/>
      <c r="K96" s="205"/>
      <c r="L96" s="205"/>
      <c r="M96" s="205"/>
    </row>
    <row r="97" spans="1:13">
      <c r="A97" s="202"/>
      <c r="B97" s="203"/>
      <c r="D97" s="207"/>
      <c r="E97" s="207"/>
      <c r="F97" s="207"/>
      <c r="G97" s="207"/>
      <c r="H97" s="207"/>
      <c r="I97" s="207"/>
      <c r="J97" s="207"/>
      <c r="K97" s="207"/>
      <c r="L97" s="207"/>
      <c r="M97" s="207"/>
    </row>
    <row r="98" spans="1:13">
      <c r="A98" s="202">
        <v>6</v>
      </c>
      <c r="B98" s="203" t="s">
        <v>696</v>
      </c>
      <c r="C98" s="201" t="s">
        <v>690</v>
      </c>
      <c r="D98" s="206"/>
      <c r="E98" s="206"/>
      <c r="F98" s="206"/>
      <c r="G98" s="206"/>
      <c r="H98" s="206"/>
      <c r="I98" s="206"/>
      <c r="J98" s="206"/>
      <c r="K98" s="206"/>
      <c r="L98" s="206"/>
      <c r="M98" s="206"/>
    </row>
    <row r="99" spans="1:13">
      <c r="A99" s="202"/>
      <c r="B99" s="203"/>
      <c r="D99" s="207"/>
      <c r="E99" s="207"/>
      <c r="F99" s="207"/>
      <c r="G99" s="207"/>
      <c r="H99" s="207"/>
      <c r="I99" s="207"/>
      <c r="J99" s="207"/>
      <c r="K99" s="207"/>
      <c r="L99" s="207"/>
      <c r="M99" s="207"/>
    </row>
    <row r="100" spans="1:13">
      <c r="A100" s="202">
        <v>7</v>
      </c>
      <c r="B100" s="203" t="s">
        <v>697</v>
      </c>
      <c r="C100" s="201" t="s">
        <v>698</v>
      </c>
      <c r="D100" s="135"/>
      <c r="E100" s="205"/>
      <c r="F100" s="205"/>
      <c r="G100" s="205"/>
      <c r="H100" s="205"/>
      <c r="I100" s="205"/>
      <c r="J100" s="205"/>
      <c r="K100" s="205"/>
      <c r="L100" s="205"/>
      <c r="M100" s="205"/>
    </row>
    <row r="101" spans="1:13">
      <c r="A101" s="202">
        <v>8</v>
      </c>
      <c r="B101" s="203" t="s">
        <v>699</v>
      </c>
      <c r="C101" s="201" t="s">
        <v>698</v>
      </c>
      <c r="D101" s="135"/>
      <c r="E101" s="205"/>
      <c r="F101" s="205"/>
      <c r="G101" s="205"/>
      <c r="H101" s="205"/>
      <c r="I101" s="205"/>
      <c r="J101" s="205"/>
      <c r="K101" s="205"/>
      <c r="L101" s="205"/>
      <c r="M101" s="205"/>
    </row>
    <row r="102" spans="1:13">
      <c r="A102" s="202"/>
      <c r="B102" s="208"/>
    </row>
    <row r="103" spans="1:13">
      <c r="A103" s="202">
        <v>9</v>
      </c>
      <c r="B103" s="203" t="s">
        <v>700</v>
      </c>
      <c r="C103" s="201" t="s">
        <v>701</v>
      </c>
      <c r="D103" s="135"/>
      <c r="E103" s="135"/>
      <c r="F103" s="135"/>
      <c r="G103" s="135"/>
      <c r="H103" s="135"/>
      <c r="I103" s="135"/>
      <c r="J103" s="135"/>
      <c r="K103" s="135"/>
      <c r="L103" s="135"/>
      <c r="M103" s="135"/>
    </row>
    <row r="104" spans="1:13">
      <c r="A104" s="202"/>
      <c r="B104" s="203"/>
      <c r="C104" s="201"/>
      <c r="D104" s="207"/>
      <c r="E104" s="207"/>
      <c r="F104" s="207"/>
      <c r="G104" s="207"/>
      <c r="H104" s="207"/>
      <c r="I104" s="207"/>
      <c r="J104" s="207"/>
      <c r="K104" s="207"/>
      <c r="L104" s="207"/>
      <c r="M104" s="207"/>
    </row>
    <row r="105" spans="1:13">
      <c r="A105" s="202">
        <v>10</v>
      </c>
      <c r="B105" s="203" t="s">
        <v>702</v>
      </c>
      <c r="C105" s="201" t="s">
        <v>698</v>
      </c>
      <c r="D105" s="135"/>
      <c r="E105" s="135"/>
      <c r="F105" s="135"/>
      <c r="G105" s="135"/>
      <c r="H105" s="135"/>
      <c r="I105" s="135"/>
      <c r="J105" s="135"/>
      <c r="K105" s="135"/>
      <c r="L105" s="135"/>
      <c r="M105" s="135"/>
    </row>
    <row r="106" spans="1:13">
      <c r="A106" s="202">
        <v>11</v>
      </c>
      <c r="B106" s="203" t="s">
        <v>703</v>
      </c>
      <c r="C106" s="201" t="s">
        <v>698</v>
      </c>
      <c r="D106" s="135"/>
      <c r="E106" s="135"/>
      <c r="F106" s="135"/>
      <c r="G106" s="135"/>
      <c r="H106" s="135"/>
      <c r="I106" s="135"/>
      <c r="J106" s="135"/>
      <c r="K106" s="135"/>
      <c r="L106" s="135"/>
      <c r="M106" s="135"/>
    </row>
    <row r="107" spans="1:13">
      <c r="A107" s="202"/>
      <c r="B107" s="203"/>
    </row>
    <row r="108" spans="1:13">
      <c r="A108" s="202">
        <v>12</v>
      </c>
      <c r="B108" s="203" t="s">
        <v>704</v>
      </c>
      <c r="C108" s="201" t="s">
        <v>690</v>
      </c>
      <c r="D108" s="135"/>
      <c r="E108" s="135"/>
      <c r="F108" s="135"/>
      <c r="G108" s="135"/>
      <c r="H108" s="135"/>
      <c r="I108" s="135"/>
      <c r="J108" s="135"/>
      <c r="K108" s="135"/>
      <c r="L108" s="135"/>
      <c r="M108" s="135"/>
    </row>
    <row r="109" spans="1:13">
      <c r="A109" s="202"/>
      <c r="B109" s="203"/>
    </row>
    <row r="110" spans="1:13">
      <c r="A110" s="202"/>
      <c r="B110" s="208"/>
    </row>
    <row r="111" spans="1:13">
      <c r="A111" s="202">
        <v>13</v>
      </c>
      <c r="B111" s="203" t="s">
        <v>705</v>
      </c>
      <c r="C111" s="201" t="s">
        <v>698</v>
      </c>
      <c r="D111" s="135"/>
      <c r="E111" s="135"/>
      <c r="F111" s="135"/>
      <c r="G111" s="135"/>
      <c r="H111" s="135"/>
      <c r="I111" s="135"/>
      <c r="J111" s="135"/>
      <c r="K111" s="135"/>
      <c r="L111" s="135"/>
      <c r="M111" s="135"/>
    </row>
    <row r="112" spans="1:13">
      <c r="A112" s="202"/>
      <c r="B112" s="203"/>
    </row>
    <row r="113" spans="1:13">
      <c r="A113" s="202">
        <v>14</v>
      </c>
      <c r="B113" s="203" t="s">
        <v>706</v>
      </c>
      <c r="C113" s="201" t="s">
        <v>707</v>
      </c>
      <c r="D113" s="206"/>
      <c r="E113" s="206"/>
      <c r="F113" s="206"/>
      <c r="G113" s="206"/>
      <c r="H113" s="206"/>
      <c r="I113" s="206"/>
      <c r="J113" s="206"/>
      <c r="K113" s="206"/>
      <c r="L113" s="206"/>
      <c r="M113" s="206"/>
    </row>
    <row r="115" spans="1:13" ht="29">
      <c r="D115" s="102" t="s">
        <v>259</v>
      </c>
      <c r="E115" s="687" t="s">
        <v>260</v>
      </c>
      <c r="F115" s="687"/>
      <c r="G115" s="687"/>
      <c r="H115" s="687"/>
      <c r="I115" s="687"/>
      <c r="J115" s="687"/>
      <c r="K115" s="687"/>
      <c r="L115" s="687"/>
      <c r="M115" s="687"/>
    </row>
    <row r="116" spans="1:13" ht="15" thickBot="1">
      <c r="A116" s="171" t="s">
        <v>262</v>
      </c>
      <c r="B116" s="197" t="s">
        <v>710</v>
      </c>
      <c r="C116" s="198" t="s">
        <v>688</v>
      </c>
      <c r="D116" s="171" t="s">
        <v>264</v>
      </c>
      <c r="E116" s="172" t="s">
        <v>265</v>
      </c>
      <c r="F116" s="172" t="s">
        <v>266</v>
      </c>
      <c r="G116" s="172" t="s">
        <v>267</v>
      </c>
      <c r="H116" s="172" t="s">
        <v>268</v>
      </c>
      <c r="I116" s="172" t="s">
        <v>269</v>
      </c>
      <c r="J116" s="172" t="s">
        <v>270</v>
      </c>
      <c r="K116" s="172" t="s">
        <v>271</v>
      </c>
      <c r="L116" s="172" t="s">
        <v>272</v>
      </c>
      <c r="M116" s="172" t="s">
        <v>273</v>
      </c>
    </row>
    <row r="117" spans="1:13" ht="15" thickTop="1">
      <c r="A117" s="199">
        <v>1</v>
      </c>
      <c r="B117" s="200" t="s">
        <v>689</v>
      </c>
      <c r="C117" s="201" t="s">
        <v>690</v>
      </c>
      <c r="D117" s="135"/>
      <c r="E117" s="135"/>
      <c r="F117" s="135"/>
      <c r="G117" s="135"/>
      <c r="H117" s="135"/>
      <c r="I117" s="135"/>
      <c r="J117" s="135"/>
      <c r="K117" s="135"/>
      <c r="L117" s="135"/>
      <c r="M117" s="135"/>
    </row>
    <row r="118" spans="1:13">
      <c r="A118" s="202">
        <v>2</v>
      </c>
      <c r="B118" s="203" t="s">
        <v>691</v>
      </c>
      <c r="C118" s="201" t="s">
        <v>690</v>
      </c>
      <c r="D118" s="135"/>
      <c r="E118" s="135"/>
      <c r="F118" s="135"/>
      <c r="G118" s="135"/>
      <c r="H118" s="135"/>
      <c r="I118" s="135"/>
      <c r="J118" s="135"/>
      <c r="K118" s="135"/>
      <c r="L118" s="135"/>
      <c r="M118" s="135"/>
    </row>
    <row r="119" spans="1:13">
      <c r="A119" s="202">
        <v>3</v>
      </c>
      <c r="B119" s="204" t="s">
        <v>692</v>
      </c>
      <c r="C119" s="201" t="s">
        <v>693</v>
      </c>
      <c r="D119" s="205">
        <f t="shared" ref="D119:M119" si="4">D117-D118</f>
        <v>0</v>
      </c>
      <c r="E119" s="205">
        <f t="shared" si="4"/>
        <v>0</v>
      </c>
      <c r="F119" s="205">
        <f t="shared" si="4"/>
        <v>0</v>
      </c>
      <c r="G119" s="205">
        <f t="shared" si="4"/>
        <v>0</v>
      </c>
      <c r="H119" s="205">
        <f t="shared" si="4"/>
        <v>0</v>
      </c>
      <c r="I119" s="205">
        <f t="shared" si="4"/>
        <v>0</v>
      </c>
      <c r="J119" s="205">
        <f t="shared" si="4"/>
        <v>0</v>
      </c>
      <c r="K119" s="205">
        <f t="shared" si="4"/>
        <v>0</v>
      </c>
      <c r="L119" s="205">
        <f t="shared" si="4"/>
        <v>0</v>
      </c>
      <c r="M119" s="205">
        <f t="shared" si="4"/>
        <v>0</v>
      </c>
    </row>
    <row r="120" spans="1:13">
      <c r="A120" s="202"/>
      <c r="B120" s="203"/>
    </row>
    <row r="121" spans="1:13">
      <c r="A121" s="202">
        <v>4</v>
      </c>
      <c r="B121" s="203" t="s">
        <v>694</v>
      </c>
      <c r="C121" s="201" t="s">
        <v>690</v>
      </c>
      <c r="D121" s="206"/>
      <c r="E121" s="206"/>
      <c r="F121" s="206"/>
      <c r="G121" s="206"/>
      <c r="H121" s="206"/>
      <c r="I121" s="206"/>
      <c r="J121" s="206"/>
      <c r="K121" s="206"/>
      <c r="L121" s="206"/>
      <c r="M121" s="206"/>
    </row>
    <row r="122" spans="1:13">
      <c r="A122" s="202"/>
      <c r="B122" s="203"/>
      <c r="C122" s="201"/>
      <c r="D122" s="207"/>
      <c r="E122" s="207"/>
      <c r="F122" s="207"/>
      <c r="G122" s="207"/>
      <c r="H122" s="207"/>
      <c r="I122" s="207"/>
      <c r="J122" s="207"/>
      <c r="K122" s="207"/>
      <c r="L122" s="207"/>
      <c r="M122" s="207"/>
    </row>
    <row r="123" spans="1:13" ht="29">
      <c r="A123" s="202">
        <v>5</v>
      </c>
      <c r="B123" s="203" t="s">
        <v>695</v>
      </c>
      <c r="C123" s="201" t="s">
        <v>690</v>
      </c>
      <c r="D123" s="135"/>
      <c r="E123" s="205"/>
      <c r="F123" s="205"/>
      <c r="G123" s="205"/>
      <c r="H123" s="205"/>
      <c r="I123" s="205"/>
      <c r="J123" s="205"/>
      <c r="K123" s="205"/>
      <c r="L123" s="205"/>
      <c r="M123" s="205"/>
    </row>
    <row r="124" spans="1:13">
      <c r="A124" s="202"/>
      <c r="B124" s="203"/>
      <c r="D124" s="207"/>
      <c r="E124" s="207"/>
      <c r="F124" s="207"/>
      <c r="G124" s="207"/>
      <c r="H124" s="207"/>
      <c r="I124" s="207"/>
      <c r="J124" s="207"/>
      <c r="K124" s="207"/>
      <c r="L124" s="207"/>
      <c r="M124" s="207"/>
    </row>
    <row r="125" spans="1:13">
      <c r="A125" s="202">
        <v>6</v>
      </c>
      <c r="B125" s="203" t="s">
        <v>696</v>
      </c>
      <c r="C125" s="201" t="s">
        <v>690</v>
      </c>
      <c r="D125" s="206"/>
      <c r="E125" s="206"/>
      <c r="F125" s="206"/>
      <c r="G125" s="206"/>
      <c r="H125" s="206"/>
      <c r="I125" s="206"/>
      <c r="J125" s="206"/>
      <c r="K125" s="206"/>
      <c r="L125" s="206"/>
      <c r="M125" s="206"/>
    </row>
    <row r="126" spans="1:13">
      <c r="A126" s="202"/>
      <c r="B126" s="203"/>
      <c r="D126" s="207"/>
      <c r="E126" s="207"/>
      <c r="F126" s="207"/>
      <c r="G126" s="207"/>
      <c r="H126" s="207"/>
      <c r="I126" s="207"/>
      <c r="J126" s="207"/>
      <c r="K126" s="207"/>
      <c r="L126" s="207"/>
      <c r="M126" s="207"/>
    </row>
    <row r="127" spans="1:13">
      <c r="A127" s="202">
        <v>7</v>
      </c>
      <c r="B127" s="203" t="s">
        <v>697</v>
      </c>
      <c r="C127" s="201" t="s">
        <v>698</v>
      </c>
      <c r="D127" s="135"/>
      <c r="E127" s="205"/>
      <c r="F127" s="205"/>
      <c r="G127" s="205"/>
      <c r="H127" s="205"/>
      <c r="I127" s="205"/>
      <c r="J127" s="205"/>
      <c r="K127" s="205"/>
      <c r="L127" s="205"/>
      <c r="M127" s="205"/>
    </row>
    <row r="128" spans="1:13">
      <c r="A128" s="202">
        <v>8</v>
      </c>
      <c r="B128" s="203" t="s">
        <v>699</v>
      </c>
      <c r="C128" s="201" t="s">
        <v>698</v>
      </c>
      <c r="D128" s="135"/>
      <c r="E128" s="205"/>
      <c r="F128" s="205"/>
      <c r="G128" s="205"/>
      <c r="H128" s="205"/>
      <c r="I128" s="205"/>
      <c r="J128" s="205"/>
      <c r="K128" s="205"/>
      <c r="L128" s="205"/>
      <c r="M128" s="205"/>
    </row>
    <row r="129" spans="1:13">
      <c r="A129" s="202"/>
      <c r="B129" s="208"/>
    </row>
    <row r="130" spans="1:13">
      <c r="A130" s="202">
        <v>9</v>
      </c>
      <c r="B130" s="203" t="s">
        <v>700</v>
      </c>
      <c r="C130" s="201" t="s">
        <v>701</v>
      </c>
      <c r="D130" s="135"/>
      <c r="E130" s="135"/>
      <c r="F130" s="135"/>
      <c r="G130" s="135"/>
      <c r="H130" s="135"/>
      <c r="I130" s="135"/>
      <c r="J130" s="135"/>
      <c r="K130" s="135"/>
      <c r="L130" s="135"/>
      <c r="M130" s="135"/>
    </row>
    <row r="131" spans="1:13">
      <c r="A131" s="202"/>
      <c r="B131" s="203"/>
      <c r="C131" s="201"/>
      <c r="D131" s="207"/>
      <c r="E131" s="207"/>
      <c r="F131" s="207"/>
      <c r="G131" s="207"/>
      <c r="H131" s="207"/>
      <c r="I131" s="207"/>
      <c r="J131" s="207"/>
      <c r="K131" s="207"/>
      <c r="L131" s="207"/>
      <c r="M131" s="207"/>
    </row>
    <row r="132" spans="1:13">
      <c r="A132" s="202">
        <v>10</v>
      </c>
      <c r="B132" s="203" t="s">
        <v>702</v>
      </c>
      <c r="C132" s="201" t="s">
        <v>698</v>
      </c>
      <c r="D132" s="135"/>
      <c r="E132" s="135"/>
      <c r="F132" s="135"/>
      <c r="G132" s="135"/>
      <c r="H132" s="135"/>
      <c r="I132" s="135"/>
      <c r="J132" s="135"/>
      <c r="K132" s="135"/>
      <c r="L132" s="135"/>
      <c r="M132" s="135"/>
    </row>
    <row r="133" spans="1:13">
      <c r="A133" s="202">
        <v>11</v>
      </c>
      <c r="B133" s="203" t="s">
        <v>703</v>
      </c>
      <c r="C133" s="201" t="s">
        <v>698</v>
      </c>
      <c r="D133" s="135"/>
      <c r="E133" s="135"/>
      <c r="F133" s="135"/>
      <c r="G133" s="135"/>
      <c r="H133" s="135"/>
      <c r="I133" s="135"/>
      <c r="J133" s="135"/>
      <c r="K133" s="135"/>
      <c r="L133" s="135"/>
      <c r="M133" s="135"/>
    </row>
    <row r="134" spans="1:13">
      <c r="A134" s="202"/>
      <c r="B134" s="203"/>
    </row>
    <row r="135" spans="1:13">
      <c r="A135" s="202">
        <v>12</v>
      </c>
      <c r="B135" s="203" t="s">
        <v>704</v>
      </c>
      <c r="C135" s="201" t="s">
        <v>690</v>
      </c>
      <c r="D135" s="135"/>
      <c r="E135" s="135"/>
      <c r="F135" s="135"/>
      <c r="G135" s="135"/>
      <c r="H135" s="135"/>
      <c r="I135" s="135"/>
      <c r="J135" s="135"/>
      <c r="K135" s="135"/>
      <c r="L135" s="135"/>
      <c r="M135" s="135"/>
    </row>
    <row r="136" spans="1:13">
      <c r="A136" s="202"/>
      <c r="B136" s="203"/>
    </row>
    <row r="137" spans="1:13">
      <c r="A137" s="202"/>
      <c r="B137" s="208"/>
    </row>
    <row r="138" spans="1:13">
      <c r="A138" s="202">
        <v>13</v>
      </c>
      <c r="B138" s="203" t="s">
        <v>705</v>
      </c>
      <c r="C138" s="201" t="s">
        <v>698</v>
      </c>
      <c r="D138" s="135"/>
      <c r="E138" s="135"/>
      <c r="F138" s="135"/>
      <c r="G138" s="135"/>
      <c r="H138" s="135"/>
      <c r="I138" s="135"/>
      <c r="J138" s="135"/>
      <c r="K138" s="135"/>
      <c r="L138" s="135"/>
      <c r="M138" s="135"/>
    </row>
    <row r="139" spans="1:13">
      <c r="A139" s="202"/>
      <c r="B139" s="203"/>
    </row>
    <row r="140" spans="1:13">
      <c r="A140" s="202">
        <v>14</v>
      </c>
      <c r="B140" s="203" t="s">
        <v>706</v>
      </c>
      <c r="C140" s="201" t="s">
        <v>707</v>
      </c>
      <c r="D140" s="206"/>
      <c r="E140" s="206"/>
      <c r="F140" s="206"/>
      <c r="G140" s="206"/>
      <c r="H140" s="206"/>
      <c r="I140" s="206"/>
      <c r="J140" s="206"/>
      <c r="K140" s="206"/>
      <c r="L140" s="206"/>
      <c r="M140" s="206"/>
    </row>
  </sheetData>
  <mergeCells count="9">
    <mergeCell ref="A1:M1"/>
    <mergeCell ref="B4:G4"/>
    <mergeCell ref="B3:H3"/>
    <mergeCell ref="B5:G5"/>
    <mergeCell ref="E115:M115"/>
    <mergeCell ref="E7:M7"/>
    <mergeCell ref="E34:M34"/>
    <mergeCell ref="E61:M61"/>
    <mergeCell ref="E88:M88"/>
  </mergeCells>
  <phoneticPr fontId="0" type="noConversion"/>
  <dataValidations count="1">
    <dataValidation type="list" allowBlank="1" showInputMessage="1" showErrorMessage="1" sqref="H4">
      <formula1>$A$2:$A$3</formula1>
    </dataValidation>
  </dataValidations>
  <pageMargins left="0.7" right="0.7" top="0.75" bottom="0.75" header="0.3" footer="0.3"/>
  <pageSetup scale="64" fitToHeight="3" orientation="landscape" r:id="rId1"/>
  <headerFooter>
    <oddFooter>&amp;R&amp;A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showGridLines="0" workbookViewId="0">
      <selection activeCell="D39" sqref="D39"/>
    </sheetView>
  </sheetViews>
  <sheetFormatPr defaultColWidth="66.453125" defaultRowHeight="15.5"/>
  <cols>
    <col min="1" max="1" width="47" style="211" customWidth="1"/>
    <col min="2" max="2" width="14.81640625" style="211" customWidth="1"/>
    <col min="3" max="5" width="11.26953125" style="211" customWidth="1"/>
    <col min="6" max="9" width="8.7265625" style="211" customWidth="1"/>
    <col min="10" max="10" width="9.453125" style="211" customWidth="1"/>
    <col min="11" max="16384" width="66.453125" style="211"/>
  </cols>
  <sheetData>
    <row r="1" spans="1:18" s="209" customFormat="1">
      <c r="A1" s="670" t="str">
        <f>'Summary Submission Cover Sheet'!D17&amp;" "&amp;A3&amp;": "&amp;'Summary Submission Cover Sheet'!D14&amp;" in "&amp;'Summary Submission Cover Sheet'!B25</f>
        <v>Bank Projected OTTI for AFS Securities and HTM Securities by CUSIP: XYZ in Baseline</v>
      </c>
      <c r="B1" s="670"/>
      <c r="C1" s="670"/>
      <c r="D1" s="670"/>
      <c r="E1" s="670"/>
      <c r="F1" s="670"/>
      <c r="G1" s="670"/>
      <c r="H1" s="670"/>
      <c r="I1" s="670"/>
      <c r="J1" s="670"/>
      <c r="K1" s="13"/>
      <c r="L1" s="13"/>
      <c r="M1" s="13"/>
      <c r="N1" s="13"/>
      <c r="O1" s="13"/>
      <c r="P1" s="13"/>
      <c r="Q1" s="13"/>
      <c r="R1" s="13"/>
    </row>
    <row r="2" spans="1:18">
      <c r="A2" s="210"/>
      <c r="B2" s="210"/>
      <c r="C2" s="210"/>
      <c r="D2" s="210"/>
      <c r="E2" s="210"/>
      <c r="F2" s="210"/>
      <c r="G2" s="210"/>
      <c r="H2" s="210"/>
      <c r="I2" s="210"/>
      <c r="J2" s="210"/>
    </row>
    <row r="3" spans="1:18" s="215" customFormat="1" ht="14.5">
      <c r="A3" s="212" t="s">
        <v>711</v>
      </c>
      <c r="B3" s="213"/>
      <c r="C3" s="214"/>
      <c r="D3" s="214"/>
      <c r="E3" s="214"/>
      <c r="F3" s="214"/>
      <c r="G3" s="214"/>
      <c r="H3" s="214"/>
      <c r="I3" s="214"/>
      <c r="J3" s="214"/>
    </row>
    <row r="4" spans="1:18" s="215" customFormat="1" ht="55.5" customHeight="1">
      <c r="A4" s="696" t="s">
        <v>712</v>
      </c>
      <c r="B4" s="696"/>
      <c r="C4" s="697"/>
      <c r="D4" s="697"/>
      <c r="E4" s="697"/>
      <c r="F4" s="697"/>
      <c r="G4" s="697"/>
      <c r="H4" s="697"/>
      <c r="I4" s="697"/>
      <c r="J4" s="697"/>
    </row>
    <row r="5" spans="1:18" s="215" customFormat="1" ht="18" customHeight="1">
      <c r="A5" s="216"/>
      <c r="B5" s="216"/>
      <c r="C5" s="216"/>
      <c r="D5" s="216"/>
      <c r="E5" s="216"/>
      <c r="F5" s="216"/>
      <c r="G5" s="216"/>
      <c r="H5" s="216"/>
      <c r="I5" s="216"/>
      <c r="J5" s="216"/>
    </row>
    <row r="6" spans="1:18" ht="56.25" customHeight="1">
      <c r="A6" s="217" t="s">
        <v>713</v>
      </c>
      <c r="B6" s="218" t="s">
        <v>714</v>
      </c>
      <c r="C6" s="218" t="s">
        <v>715</v>
      </c>
      <c r="D6" s="218" t="s">
        <v>716</v>
      </c>
      <c r="E6" s="219" t="s">
        <v>717</v>
      </c>
      <c r="F6" s="220"/>
      <c r="G6" s="220"/>
      <c r="H6" s="220"/>
      <c r="I6" s="220"/>
      <c r="J6" s="220"/>
    </row>
    <row r="7" spans="1:18" ht="16" thickBot="1">
      <c r="A7" s="221"/>
      <c r="B7" s="222"/>
      <c r="C7" s="223"/>
      <c r="D7" s="223"/>
      <c r="E7" s="224"/>
      <c r="F7" s="225"/>
      <c r="G7" s="225"/>
      <c r="H7" s="226"/>
      <c r="I7" s="225"/>
      <c r="J7" s="225"/>
    </row>
    <row r="8" spans="1:18" s="231" customFormat="1" ht="16" thickTop="1">
      <c r="A8" s="227" t="s">
        <v>718</v>
      </c>
      <c r="B8" s="228">
        <f>SUM(B7:B7)</f>
        <v>0</v>
      </c>
      <c r="C8" s="229">
        <f>SUM(C7:C7)</f>
        <v>0</v>
      </c>
      <c r="D8" s="229">
        <f>SUM(D7:D7)</f>
        <v>0</v>
      </c>
      <c r="E8" s="230">
        <f>SUM(E7:E7)</f>
        <v>0</v>
      </c>
      <c r="F8" s="225"/>
      <c r="G8" s="225"/>
      <c r="H8" s="226"/>
      <c r="I8" s="225"/>
      <c r="J8" s="225"/>
    </row>
  </sheetData>
  <mergeCells count="2">
    <mergeCell ref="A4:J4"/>
    <mergeCell ref="A1:J1"/>
  </mergeCells>
  <phoneticPr fontId="0" type="noConversion"/>
  <pageMargins left="0.7" right="0.7" top="0.75" bottom="0.75" header="0.3" footer="0.3"/>
  <pageSetup scale="87" orientation="landscape" r:id="rId1"/>
  <headerFooter>
    <oddFooter>&amp;R&amp;A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showGridLines="0" zoomScaleNormal="100" workbookViewId="0">
      <selection activeCell="D39" sqref="D39:F39"/>
    </sheetView>
  </sheetViews>
  <sheetFormatPr defaultColWidth="66.453125" defaultRowHeight="15.5"/>
  <cols>
    <col min="1" max="1" width="5.26953125" style="169" customWidth="1"/>
    <col min="2" max="2" width="47" style="211" customWidth="1"/>
    <col min="3" max="3" width="21.1796875" style="211" bestFit="1" customWidth="1"/>
    <col min="4" max="30" width="11.81640625" style="211" customWidth="1"/>
    <col min="31" max="16384" width="66.453125" style="211"/>
  </cols>
  <sheetData>
    <row r="1" spans="1:30">
      <c r="B1" s="670" t="str">
        <f>'Summary Submission Cover Sheet'!D17&amp;" "&amp;B3&amp;": "&amp;'Summary Submission Cover Sheet'!D14&amp;" in "&amp;'Summary Submission Cover Sheet'!B25</f>
        <v>Bank Projected OTTI for AFS and HTM Securities by Portfolio: XYZ in Baseline</v>
      </c>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row>
    <row r="2" spans="1:3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row>
    <row r="3" spans="1:30" s="215" customFormat="1" ht="24" customHeight="1">
      <c r="A3" s="232"/>
      <c r="B3" s="212" t="s">
        <v>719</v>
      </c>
      <c r="C3" s="212"/>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30" s="215" customFormat="1" ht="125.25" customHeight="1">
      <c r="A4" s="232"/>
      <c r="B4" s="698" t="s">
        <v>169</v>
      </c>
      <c r="C4" s="698"/>
      <c r="D4" s="698"/>
      <c r="E4" s="698"/>
      <c r="F4" s="698"/>
      <c r="G4" s="698"/>
      <c r="H4" s="698"/>
      <c r="I4" s="698"/>
      <c r="J4" s="698"/>
      <c r="K4" s="698"/>
      <c r="L4" s="698"/>
      <c r="M4" s="698"/>
      <c r="N4" s="698"/>
      <c r="O4" s="698"/>
      <c r="P4" s="698"/>
      <c r="Q4" s="698"/>
      <c r="R4" s="698"/>
      <c r="S4" s="650"/>
      <c r="T4" s="650"/>
      <c r="U4" s="650"/>
      <c r="V4" s="650"/>
      <c r="W4" s="650"/>
      <c r="X4" s="650"/>
      <c r="Y4" s="650"/>
      <c r="Z4" s="650"/>
      <c r="AA4" s="650"/>
      <c r="AB4" s="650"/>
      <c r="AC4" s="650"/>
      <c r="AD4" s="650"/>
    </row>
    <row r="5" spans="1:30">
      <c r="A5" s="233"/>
      <c r="B5" s="233"/>
      <c r="C5" s="233"/>
      <c r="D5" s="702" t="s">
        <v>720</v>
      </c>
      <c r="E5" s="703"/>
      <c r="F5" s="704"/>
      <c r="G5" s="702" t="s">
        <v>721</v>
      </c>
      <c r="H5" s="703"/>
      <c r="I5" s="704"/>
      <c r="J5" s="702" t="s">
        <v>722</v>
      </c>
      <c r="K5" s="703"/>
      <c r="L5" s="704"/>
      <c r="M5" s="702" t="s">
        <v>723</v>
      </c>
      <c r="N5" s="703"/>
      <c r="O5" s="704"/>
      <c r="P5" s="702" t="s">
        <v>724</v>
      </c>
      <c r="Q5" s="703"/>
      <c r="R5" s="704"/>
      <c r="S5" s="702" t="s">
        <v>725</v>
      </c>
      <c r="T5" s="703"/>
      <c r="U5" s="704"/>
      <c r="V5" s="702" t="s">
        <v>726</v>
      </c>
      <c r="W5" s="703"/>
      <c r="X5" s="704"/>
      <c r="Y5" s="702" t="s">
        <v>727</v>
      </c>
      <c r="Z5" s="703"/>
      <c r="AA5" s="704"/>
      <c r="AB5" s="702" t="s">
        <v>728</v>
      </c>
      <c r="AC5" s="703"/>
      <c r="AD5" s="704"/>
    </row>
    <row r="6" spans="1:30" ht="66" customHeight="1">
      <c r="A6" s="234"/>
      <c r="B6" s="234" t="s">
        <v>729</v>
      </c>
      <c r="C6" s="235" t="s">
        <v>714</v>
      </c>
      <c r="D6" s="236" t="s">
        <v>715</v>
      </c>
      <c r="E6" s="237" t="s">
        <v>716</v>
      </c>
      <c r="F6" s="238" t="s">
        <v>717</v>
      </c>
      <c r="G6" s="236" t="s">
        <v>715</v>
      </c>
      <c r="H6" s="237" t="s">
        <v>716</v>
      </c>
      <c r="I6" s="238" t="s">
        <v>717</v>
      </c>
      <c r="J6" s="236" t="s">
        <v>715</v>
      </c>
      <c r="K6" s="237" t="s">
        <v>716</v>
      </c>
      <c r="L6" s="238" t="s">
        <v>717</v>
      </c>
      <c r="M6" s="236" t="s">
        <v>715</v>
      </c>
      <c r="N6" s="237" t="s">
        <v>716</v>
      </c>
      <c r="O6" s="238" t="s">
        <v>717</v>
      </c>
      <c r="P6" s="236" t="s">
        <v>715</v>
      </c>
      <c r="Q6" s="237" t="s">
        <v>716</v>
      </c>
      <c r="R6" s="238" t="s">
        <v>717</v>
      </c>
      <c r="S6" s="236" t="s">
        <v>715</v>
      </c>
      <c r="T6" s="237" t="s">
        <v>716</v>
      </c>
      <c r="U6" s="238" t="s">
        <v>717</v>
      </c>
      <c r="V6" s="236" t="s">
        <v>715</v>
      </c>
      <c r="W6" s="237" t="s">
        <v>716</v>
      </c>
      <c r="X6" s="238" t="s">
        <v>717</v>
      </c>
      <c r="Y6" s="236" t="s">
        <v>715</v>
      </c>
      <c r="Z6" s="237" t="s">
        <v>716</v>
      </c>
      <c r="AA6" s="238" t="s">
        <v>717</v>
      </c>
      <c r="AB6" s="236" t="s">
        <v>715</v>
      </c>
      <c r="AC6" s="237" t="s">
        <v>716</v>
      </c>
      <c r="AD6" s="238" t="s">
        <v>717</v>
      </c>
    </row>
    <row r="7" spans="1:30">
      <c r="A7" s="239">
        <v>1</v>
      </c>
      <c r="B7" s="240" t="s">
        <v>730</v>
      </c>
      <c r="C7" s="241"/>
      <c r="D7" s="242"/>
      <c r="E7" s="243"/>
      <c r="F7" s="244">
        <f t="shared" ref="F7:F34" si="0">SUM(D7:E7)</f>
        <v>0</v>
      </c>
      <c r="G7" s="242"/>
      <c r="H7" s="243"/>
      <c r="I7" s="244">
        <f t="shared" ref="I7:I34" si="1">SUM(G7:H7)</f>
        <v>0</v>
      </c>
      <c r="J7" s="242"/>
      <c r="K7" s="243"/>
      <c r="L7" s="244">
        <f t="shared" ref="L7:L34" si="2">SUM(J7:K7)</f>
        <v>0</v>
      </c>
      <c r="M7" s="242"/>
      <c r="N7" s="243"/>
      <c r="O7" s="244">
        <f t="shared" ref="O7:O34" si="3">SUM(M7:N7)</f>
        <v>0</v>
      </c>
      <c r="P7" s="242"/>
      <c r="Q7" s="243"/>
      <c r="R7" s="244">
        <f t="shared" ref="R7:R34" si="4">SUM(P7:Q7)</f>
        <v>0</v>
      </c>
      <c r="S7" s="242"/>
      <c r="T7" s="243"/>
      <c r="U7" s="244">
        <f t="shared" ref="U7:U34" si="5">SUM(S7:T7)</f>
        <v>0</v>
      </c>
      <c r="V7" s="242"/>
      <c r="W7" s="243"/>
      <c r="X7" s="244">
        <f t="shared" ref="X7:X34" si="6">SUM(V7:W7)</f>
        <v>0</v>
      </c>
      <c r="Y7" s="242"/>
      <c r="Z7" s="243"/>
      <c r="AA7" s="244">
        <f t="shared" ref="AA7:AA34" si="7">SUM(Y7:Z7)</f>
        <v>0</v>
      </c>
      <c r="AB7" s="242"/>
      <c r="AC7" s="243"/>
      <c r="AD7" s="244">
        <f t="shared" ref="AD7:AD34" si="8">SUM(AB7:AC7)</f>
        <v>0</v>
      </c>
    </row>
    <row r="8" spans="1:30">
      <c r="A8" s="245">
        <v>2</v>
      </c>
      <c r="B8" s="246" t="s">
        <v>731</v>
      </c>
      <c r="C8" s="241"/>
      <c r="D8" s="242"/>
      <c r="E8" s="243"/>
      <c r="F8" s="244">
        <f t="shared" si="0"/>
        <v>0</v>
      </c>
      <c r="G8" s="242"/>
      <c r="H8" s="243"/>
      <c r="I8" s="244">
        <f t="shared" si="1"/>
        <v>0</v>
      </c>
      <c r="J8" s="242"/>
      <c r="K8" s="243"/>
      <c r="L8" s="244">
        <f t="shared" si="2"/>
        <v>0</v>
      </c>
      <c r="M8" s="242"/>
      <c r="N8" s="243"/>
      <c r="O8" s="244">
        <f t="shared" si="3"/>
        <v>0</v>
      </c>
      <c r="P8" s="242"/>
      <c r="Q8" s="243"/>
      <c r="R8" s="244">
        <f t="shared" si="4"/>
        <v>0</v>
      </c>
      <c r="S8" s="242"/>
      <c r="T8" s="243"/>
      <c r="U8" s="244">
        <f t="shared" si="5"/>
        <v>0</v>
      </c>
      <c r="V8" s="242"/>
      <c r="W8" s="243"/>
      <c r="X8" s="244">
        <f t="shared" si="6"/>
        <v>0</v>
      </c>
      <c r="Y8" s="242"/>
      <c r="Z8" s="243"/>
      <c r="AA8" s="244">
        <f t="shared" si="7"/>
        <v>0</v>
      </c>
      <c r="AB8" s="242"/>
      <c r="AC8" s="243"/>
      <c r="AD8" s="244">
        <f t="shared" si="8"/>
        <v>0</v>
      </c>
    </row>
    <row r="9" spans="1:30">
      <c r="A9" s="245">
        <v>3</v>
      </c>
      <c r="B9" s="246" t="s">
        <v>732</v>
      </c>
      <c r="C9" s="241"/>
      <c r="D9" s="242"/>
      <c r="E9" s="243"/>
      <c r="F9" s="244">
        <f t="shared" si="0"/>
        <v>0</v>
      </c>
      <c r="G9" s="242"/>
      <c r="H9" s="243"/>
      <c r="I9" s="244">
        <f t="shared" si="1"/>
        <v>0</v>
      </c>
      <c r="J9" s="242"/>
      <c r="K9" s="243"/>
      <c r="L9" s="244">
        <f t="shared" si="2"/>
        <v>0</v>
      </c>
      <c r="M9" s="242"/>
      <c r="N9" s="243"/>
      <c r="O9" s="244">
        <f t="shared" si="3"/>
        <v>0</v>
      </c>
      <c r="P9" s="242"/>
      <c r="Q9" s="243"/>
      <c r="R9" s="244">
        <f t="shared" si="4"/>
        <v>0</v>
      </c>
      <c r="S9" s="242"/>
      <c r="T9" s="243"/>
      <c r="U9" s="244">
        <f t="shared" si="5"/>
        <v>0</v>
      </c>
      <c r="V9" s="242"/>
      <c r="W9" s="243"/>
      <c r="X9" s="244">
        <f t="shared" si="6"/>
        <v>0</v>
      </c>
      <c r="Y9" s="242"/>
      <c r="Z9" s="243"/>
      <c r="AA9" s="244">
        <f t="shared" si="7"/>
        <v>0</v>
      </c>
      <c r="AB9" s="242"/>
      <c r="AC9" s="243"/>
      <c r="AD9" s="244">
        <f t="shared" si="8"/>
        <v>0</v>
      </c>
    </row>
    <row r="10" spans="1:30">
      <c r="A10" s="245">
        <v>4</v>
      </c>
      <c r="B10" s="246" t="s">
        <v>733</v>
      </c>
      <c r="C10" s="241"/>
      <c r="D10" s="242"/>
      <c r="E10" s="243"/>
      <c r="F10" s="244">
        <f t="shared" si="0"/>
        <v>0</v>
      </c>
      <c r="G10" s="242"/>
      <c r="H10" s="243"/>
      <c r="I10" s="244">
        <f t="shared" si="1"/>
        <v>0</v>
      </c>
      <c r="J10" s="242"/>
      <c r="K10" s="243"/>
      <c r="L10" s="244">
        <f t="shared" si="2"/>
        <v>0</v>
      </c>
      <c r="M10" s="242"/>
      <c r="N10" s="243"/>
      <c r="O10" s="244">
        <f t="shared" si="3"/>
        <v>0</v>
      </c>
      <c r="P10" s="242"/>
      <c r="Q10" s="243"/>
      <c r="R10" s="244">
        <f t="shared" si="4"/>
        <v>0</v>
      </c>
      <c r="S10" s="242"/>
      <c r="T10" s="243"/>
      <c r="U10" s="244">
        <f t="shared" si="5"/>
        <v>0</v>
      </c>
      <c r="V10" s="242"/>
      <c r="W10" s="243"/>
      <c r="X10" s="244">
        <f t="shared" si="6"/>
        <v>0</v>
      </c>
      <c r="Y10" s="242"/>
      <c r="Z10" s="243"/>
      <c r="AA10" s="244">
        <f t="shared" si="7"/>
        <v>0</v>
      </c>
      <c r="AB10" s="242"/>
      <c r="AC10" s="243"/>
      <c r="AD10" s="244">
        <f t="shared" si="8"/>
        <v>0</v>
      </c>
    </row>
    <row r="11" spans="1:30">
      <c r="A11" s="245">
        <v>5</v>
      </c>
      <c r="B11" s="246" t="s">
        <v>734</v>
      </c>
      <c r="C11" s="241"/>
      <c r="D11" s="242"/>
      <c r="E11" s="243"/>
      <c r="F11" s="244">
        <f t="shared" si="0"/>
        <v>0</v>
      </c>
      <c r="G11" s="242"/>
      <c r="H11" s="243"/>
      <c r="I11" s="244">
        <f t="shared" si="1"/>
        <v>0</v>
      </c>
      <c r="J11" s="242"/>
      <c r="K11" s="243"/>
      <c r="L11" s="244">
        <f t="shared" si="2"/>
        <v>0</v>
      </c>
      <c r="M11" s="242"/>
      <c r="N11" s="243"/>
      <c r="O11" s="244">
        <f t="shared" si="3"/>
        <v>0</v>
      </c>
      <c r="P11" s="242"/>
      <c r="Q11" s="243"/>
      <c r="R11" s="244">
        <f t="shared" si="4"/>
        <v>0</v>
      </c>
      <c r="S11" s="242"/>
      <c r="T11" s="243"/>
      <c r="U11" s="244">
        <f t="shared" si="5"/>
        <v>0</v>
      </c>
      <c r="V11" s="242"/>
      <c r="W11" s="243"/>
      <c r="X11" s="244">
        <f t="shared" si="6"/>
        <v>0</v>
      </c>
      <c r="Y11" s="242"/>
      <c r="Z11" s="243"/>
      <c r="AA11" s="244">
        <f t="shared" si="7"/>
        <v>0</v>
      </c>
      <c r="AB11" s="242"/>
      <c r="AC11" s="243"/>
      <c r="AD11" s="244">
        <f t="shared" si="8"/>
        <v>0</v>
      </c>
    </row>
    <row r="12" spans="1:30">
      <c r="A12" s="245">
        <v>6</v>
      </c>
      <c r="B12" s="246" t="s">
        <v>735</v>
      </c>
      <c r="C12" s="241"/>
      <c r="D12" s="242"/>
      <c r="E12" s="243"/>
      <c r="F12" s="244">
        <f t="shared" si="0"/>
        <v>0</v>
      </c>
      <c r="G12" s="242"/>
      <c r="H12" s="243"/>
      <c r="I12" s="244">
        <f t="shared" si="1"/>
        <v>0</v>
      </c>
      <c r="J12" s="242"/>
      <c r="K12" s="243"/>
      <c r="L12" s="244">
        <f t="shared" si="2"/>
        <v>0</v>
      </c>
      <c r="M12" s="242"/>
      <c r="N12" s="243"/>
      <c r="O12" s="244">
        <f t="shared" si="3"/>
        <v>0</v>
      </c>
      <c r="P12" s="242"/>
      <c r="Q12" s="243"/>
      <c r="R12" s="244">
        <f t="shared" si="4"/>
        <v>0</v>
      </c>
      <c r="S12" s="242"/>
      <c r="T12" s="243"/>
      <c r="U12" s="244">
        <f t="shared" si="5"/>
        <v>0</v>
      </c>
      <c r="V12" s="242"/>
      <c r="W12" s="243"/>
      <c r="X12" s="244">
        <f t="shared" si="6"/>
        <v>0</v>
      </c>
      <c r="Y12" s="242"/>
      <c r="Z12" s="243"/>
      <c r="AA12" s="244">
        <f t="shared" si="7"/>
        <v>0</v>
      </c>
      <c r="AB12" s="242"/>
      <c r="AC12" s="243"/>
      <c r="AD12" s="244">
        <f t="shared" si="8"/>
        <v>0</v>
      </c>
    </row>
    <row r="13" spans="1:30">
      <c r="A13" s="245">
        <v>7</v>
      </c>
      <c r="B13" s="246" t="s">
        <v>736</v>
      </c>
      <c r="C13" s="247"/>
      <c r="D13" s="242"/>
      <c r="E13" s="243"/>
      <c r="F13" s="244">
        <f t="shared" si="0"/>
        <v>0</v>
      </c>
      <c r="G13" s="242"/>
      <c r="H13" s="243"/>
      <c r="I13" s="244">
        <f t="shared" si="1"/>
        <v>0</v>
      </c>
      <c r="J13" s="242"/>
      <c r="K13" s="243"/>
      <c r="L13" s="244">
        <f t="shared" si="2"/>
        <v>0</v>
      </c>
      <c r="M13" s="242"/>
      <c r="N13" s="243"/>
      <c r="O13" s="244">
        <f t="shared" si="3"/>
        <v>0</v>
      </c>
      <c r="P13" s="242"/>
      <c r="Q13" s="243"/>
      <c r="R13" s="244">
        <f t="shared" si="4"/>
        <v>0</v>
      </c>
      <c r="S13" s="242"/>
      <c r="T13" s="243"/>
      <c r="U13" s="244">
        <f t="shared" si="5"/>
        <v>0</v>
      </c>
      <c r="V13" s="242"/>
      <c r="W13" s="243"/>
      <c r="X13" s="244">
        <f t="shared" si="6"/>
        <v>0</v>
      </c>
      <c r="Y13" s="242"/>
      <c r="Z13" s="243"/>
      <c r="AA13" s="244">
        <f t="shared" si="7"/>
        <v>0</v>
      </c>
      <c r="AB13" s="242"/>
      <c r="AC13" s="243"/>
      <c r="AD13" s="244">
        <f t="shared" si="8"/>
        <v>0</v>
      </c>
    </row>
    <row r="14" spans="1:30">
      <c r="A14" s="245">
        <v>8</v>
      </c>
      <c r="B14" s="246" t="s">
        <v>737</v>
      </c>
      <c r="C14" s="247"/>
      <c r="D14" s="242"/>
      <c r="E14" s="243"/>
      <c r="F14" s="244">
        <f t="shared" si="0"/>
        <v>0</v>
      </c>
      <c r="G14" s="242"/>
      <c r="H14" s="243"/>
      <c r="I14" s="244">
        <f t="shared" si="1"/>
        <v>0</v>
      </c>
      <c r="J14" s="242"/>
      <c r="K14" s="243"/>
      <c r="L14" s="244">
        <f t="shared" si="2"/>
        <v>0</v>
      </c>
      <c r="M14" s="242"/>
      <c r="N14" s="243"/>
      <c r="O14" s="244">
        <f t="shared" si="3"/>
        <v>0</v>
      </c>
      <c r="P14" s="242"/>
      <c r="Q14" s="243"/>
      <c r="R14" s="244">
        <f t="shared" si="4"/>
        <v>0</v>
      </c>
      <c r="S14" s="242"/>
      <c r="T14" s="243"/>
      <c r="U14" s="244">
        <f t="shared" si="5"/>
        <v>0</v>
      </c>
      <c r="V14" s="242"/>
      <c r="W14" s="243"/>
      <c r="X14" s="244">
        <f t="shared" si="6"/>
        <v>0</v>
      </c>
      <c r="Y14" s="242"/>
      <c r="Z14" s="243"/>
      <c r="AA14" s="244">
        <f t="shared" si="7"/>
        <v>0</v>
      </c>
      <c r="AB14" s="242"/>
      <c r="AC14" s="243"/>
      <c r="AD14" s="244">
        <f t="shared" si="8"/>
        <v>0</v>
      </c>
    </row>
    <row r="15" spans="1:30">
      <c r="A15" s="245">
        <v>9</v>
      </c>
      <c r="B15" s="246" t="s">
        <v>738</v>
      </c>
      <c r="C15" s="247"/>
      <c r="D15" s="242"/>
      <c r="E15" s="243"/>
      <c r="F15" s="244">
        <f t="shared" si="0"/>
        <v>0</v>
      </c>
      <c r="G15" s="242"/>
      <c r="H15" s="243"/>
      <c r="I15" s="244">
        <f t="shared" si="1"/>
        <v>0</v>
      </c>
      <c r="J15" s="242"/>
      <c r="K15" s="243"/>
      <c r="L15" s="244">
        <f t="shared" si="2"/>
        <v>0</v>
      </c>
      <c r="M15" s="242"/>
      <c r="N15" s="243"/>
      <c r="O15" s="244">
        <f t="shared" si="3"/>
        <v>0</v>
      </c>
      <c r="P15" s="242"/>
      <c r="Q15" s="243"/>
      <c r="R15" s="244">
        <f t="shared" si="4"/>
        <v>0</v>
      </c>
      <c r="S15" s="242"/>
      <c r="T15" s="243"/>
      <c r="U15" s="244">
        <f t="shared" si="5"/>
        <v>0</v>
      </c>
      <c r="V15" s="242"/>
      <c r="W15" s="243"/>
      <c r="X15" s="244">
        <f t="shared" si="6"/>
        <v>0</v>
      </c>
      <c r="Y15" s="242"/>
      <c r="Z15" s="243"/>
      <c r="AA15" s="244">
        <f t="shared" si="7"/>
        <v>0</v>
      </c>
      <c r="AB15" s="242"/>
      <c r="AC15" s="243"/>
      <c r="AD15" s="244">
        <f t="shared" si="8"/>
        <v>0</v>
      </c>
    </row>
    <row r="16" spans="1:30">
      <c r="A16" s="245">
        <v>10</v>
      </c>
      <c r="B16" s="246" t="s">
        <v>739</v>
      </c>
      <c r="C16" s="247"/>
      <c r="D16" s="242"/>
      <c r="E16" s="243"/>
      <c r="F16" s="244">
        <f t="shared" si="0"/>
        <v>0</v>
      </c>
      <c r="G16" s="242"/>
      <c r="H16" s="243"/>
      <c r="I16" s="244">
        <f t="shared" si="1"/>
        <v>0</v>
      </c>
      <c r="J16" s="242"/>
      <c r="K16" s="243"/>
      <c r="L16" s="244">
        <f t="shared" si="2"/>
        <v>0</v>
      </c>
      <c r="M16" s="242"/>
      <c r="N16" s="243"/>
      <c r="O16" s="244">
        <f t="shared" si="3"/>
        <v>0</v>
      </c>
      <c r="P16" s="242"/>
      <c r="Q16" s="243"/>
      <c r="R16" s="244">
        <f t="shared" si="4"/>
        <v>0</v>
      </c>
      <c r="S16" s="242"/>
      <c r="T16" s="243"/>
      <c r="U16" s="244">
        <f t="shared" si="5"/>
        <v>0</v>
      </c>
      <c r="V16" s="242"/>
      <c r="W16" s="243"/>
      <c r="X16" s="244">
        <f t="shared" si="6"/>
        <v>0</v>
      </c>
      <c r="Y16" s="242"/>
      <c r="Z16" s="243"/>
      <c r="AA16" s="244">
        <f t="shared" si="7"/>
        <v>0</v>
      </c>
      <c r="AB16" s="242"/>
      <c r="AC16" s="243"/>
      <c r="AD16" s="244">
        <f t="shared" si="8"/>
        <v>0</v>
      </c>
    </row>
    <row r="17" spans="1:30">
      <c r="A17" s="245">
        <v>11</v>
      </c>
      <c r="B17" s="246" t="s">
        <v>740</v>
      </c>
      <c r="C17" s="241"/>
      <c r="D17" s="242"/>
      <c r="E17" s="243"/>
      <c r="F17" s="244">
        <f t="shared" si="0"/>
        <v>0</v>
      </c>
      <c r="G17" s="242"/>
      <c r="H17" s="243"/>
      <c r="I17" s="244">
        <f t="shared" si="1"/>
        <v>0</v>
      </c>
      <c r="J17" s="242"/>
      <c r="K17" s="243"/>
      <c r="L17" s="244">
        <f t="shared" si="2"/>
        <v>0</v>
      </c>
      <c r="M17" s="242"/>
      <c r="N17" s="243"/>
      <c r="O17" s="244">
        <f t="shared" si="3"/>
        <v>0</v>
      </c>
      <c r="P17" s="242"/>
      <c r="Q17" s="243"/>
      <c r="R17" s="244">
        <f t="shared" si="4"/>
        <v>0</v>
      </c>
      <c r="S17" s="242"/>
      <c r="T17" s="243"/>
      <c r="U17" s="244">
        <f t="shared" si="5"/>
        <v>0</v>
      </c>
      <c r="V17" s="242"/>
      <c r="W17" s="243"/>
      <c r="X17" s="244">
        <f t="shared" si="6"/>
        <v>0</v>
      </c>
      <c r="Y17" s="242"/>
      <c r="Z17" s="243"/>
      <c r="AA17" s="244">
        <f t="shared" si="7"/>
        <v>0</v>
      </c>
      <c r="AB17" s="242"/>
      <c r="AC17" s="243"/>
      <c r="AD17" s="244">
        <f t="shared" si="8"/>
        <v>0</v>
      </c>
    </row>
    <row r="18" spans="1:30">
      <c r="A18" s="245">
        <v>12</v>
      </c>
      <c r="B18" s="246" t="s">
        <v>741</v>
      </c>
      <c r="C18" s="248">
        <f>SUM(C19:C27)</f>
        <v>0</v>
      </c>
      <c r="D18" s="249">
        <f>SUM(D19:D27)</f>
        <v>0</v>
      </c>
      <c r="E18" s="250">
        <f>SUM(E19:E27)</f>
        <v>0</v>
      </c>
      <c r="F18" s="244">
        <f t="shared" si="0"/>
        <v>0</v>
      </c>
      <c r="G18" s="249">
        <f>SUM(G19:G27)</f>
        <v>0</v>
      </c>
      <c r="H18" s="250">
        <f>SUM(H19:H27)</f>
        <v>0</v>
      </c>
      <c r="I18" s="244">
        <f t="shared" si="1"/>
        <v>0</v>
      </c>
      <c r="J18" s="249">
        <f>SUM(J19:J27)</f>
        <v>0</v>
      </c>
      <c r="K18" s="250">
        <f>SUM(K19:K27)</f>
        <v>0</v>
      </c>
      <c r="L18" s="244">
        <f t="shared" si="2"/>
        <v>0</v>
      </c>
      <c r="M18" s="249">
        <f>SUM(M19:M27)</f>
        <v>0</v>
      </c>
      <c r="N18" s="250">
        <f>SUM(N19:N27)</f>
        <v>0</v>
      </c>
      <c r="O18" s="244">
        <f t="shared" si="3"/>
        <v>0</v>
      </c>
      <c r="P18" s="249">
        <f>SUM(P19:P27)</f>
        <v>0</v>
      </c>
      <c r="Q18" s="250">
        <f>SUM(Q19:Q27)</f>
        <v>0</v>
      </c>
      <c r="R18" s="244">
        <f t="shared" si="4"/>
        <v>0</v>
      </c>
      <c r="S18" s="249">
        <f>SUM(S19:S27)</f>
        <v>0</v>
      </c>
      <c r="T18" s="250">
        <f>SUM(T19:T27)</f>
        <v>0</v>
      </c>
      <c r="U18" s="244">
        <f t="shared" si="5"/>
        <v>0</v>
      </c>
      <c r="V18" s="249">
        <f>SUM(V19:V27)</f>
        <v>0</v>
      </c>
      <c r="W18" s="250">
        <f>SUM(W19:W27)</f>
        <v>0</v>
      </c>
      <c r="X18" s="244">
        <f t="shared" si="6"/>
        <v>0</v>
      </c>
      <c r="Y18" s="249">
        <f>SUM(Y19:Y27)</f>
        <v>0</v>
      </c>
      <c r="Z18" s="250">
        <f>SUM(Z19:Z27)</f>
        <v>0</v>
      </c>
      <c r="AA18" s="244">
        <f t="shared" si="7"/>
        <v>0</v>
      </c>
      <c r="AB18" s="249">
        <f>SUM(AB19:AB27)</f>
        <v>0</v>
      </c>
      <c r="AC18" s="250">
        <f>SUM(AC19:AC27)</f>
        <v>0</v>
      </c>
      <c r="AD18" s="244">
        <f t="shared" si="8"/>
        <v>0</v>
      </c>
    </row>
    <row r="19" spans="1:30">
      <c r="A19" s="245">
        <v>13</v>
      </c>
      <c r="B19" s="247" t="s">
        <v>742</v>
      </c>
      <c r="C19" s="241"/>
      <c r="D19" s="242"/>
      <c r="E19" s="243"/>
      <c r="F19" s="244">
        <f t="shared" si="0"/>
        <v>0</v>
      </c>
      <c r="G19" s="242"/>
      <c r="H19" s="243"/>
      <c r="I19" s="244">
        <f t="shared" si="1"/>
        <v>0</v>
      </c>
      <c r="J19" s="242"/>
      <c r="K19" s="243"/>
      <c r="L19" s="244">
        <f t="shared" si="2"/>
        <v>0</v>
      </c>
      <c r="M19" s="242"/>
      <c r="N19" s="243"/>
      <c r="O19" s="244">
        <f t="shared" si="3"/>
        <v>0</v>
      </c>
      <c r="P19" s="242"/>
      <c r="Q19" s="243"/>
      <c r="R19" s="244">
        <f t="shared" si="4"/>
        <v>0</v>
      </c>
      <c r="S19" s="242"/>
      <c r="T19" s="243"/>
      <c r="U19" s="244">
        <f t="shared" si="5"/>
        <v>0</v>
      </c>
      <c r="V19" s="242"/>
      <c r="W19" s="243"/>
      <c r="X19" s="244">
        <f t="shared" si="6"/>
        <v>0</v>
      </c>
      <c r="Y19" s="242"/>
      <c r="Z19" s="243"/>
      <c r="AA19" s="244">
        <f t="shared" si="7"/>
        <v>0</v>
      </c>
      <c r="AB19" s="242"/>
      <c r="AC19" s="243"/>
      <c r="AD19" s="244">
        <f t="shared" si="8"/>
        <v>0</v>
      </c>
    </row>
    <row r="20" spans="1:30">
      <c r="A20" s="245">
        <v>14</v>
      </c>
      <c r="B20" s="247" t="s">
        <v>743</v>
      </c>
      <c r="C20" s="241"/>
      <c r="D20" s="242"/>
      <c r="E20" s="243"/>
      <c r="F20" s="244">
        <f t="shared" si="0"/>
        <v>0</v>
      </c>
      <c r="G20" s="242"/>
      <c r="H20" s="243"/>
      <c r="I20" s="244">
        <f t="shared" si="1"/>
        <v>0</v>
      </c>
      <c r="J20" s="242"/>
      <c r="K20" s="243"/>
      <c r="L20" s="244">
        <f t="shared" si="2"/>
        <v>0</v>
      </c>
      <c r="M20" s="242"/>
      <c r="N20" s="243"/>
      <c r="O20" s="244">
        <f t="shared" si="3"/>
        <v>0</v>
      </c>
      <c r="P20" s="242"/>
      <c r="Q20" s="243"/>
      <c r="R20" s="244">
        <f t="shared" si="4"/>
        <v>0</v>
      </c>
      <c r="S20" s="242"/>
      <c r="T20" s="243"/>
      <c r="U20" s="244">
        <f t="shared" si="5"/>
        <v>0</v>
      </c>
      <c r="V20" s="242"/>
      <c r="W20" s="243"/>
      <c r="X20" s="244">
        <f t="shared" si="6"/>
        <v>0</v>
      </c>
      <c r="Y20" s="242"/>
      <c r="Z20" s="243"/>
      <c r="AA20" s="244">
        <f t="shared" si="7"/>
        <v>0</v>
      </c>
      <c r="AB20" s="242"/>
      <c r="AC20" s="243"/>
      <c r="AD20" s="244">
        <f t="shared" si="8"/>
        <v>0</v>
      </c>
    </row>
    <row r="21" spans="1:30">
      <c r="A21" s="245">
        <v>15</v>
      </c>
      <c r="B21" s="247" t="s">
        <v>744</v>
      </c>
      <c r="C21" s="241"/>
      <c r="D21" s="242"/>
      <c r="E21" s="243"/>
      <c r="F21" s="244">
        <f t="shared" si="0"/>
        <v>0</v>
      </c>
      <c r="G21" s="242"/>
      <c r="H21" s="243"/>
      <c r="I21" s="244">
        <f t="shared" si="1"/>
        <v>0</v>
      </c>
      <c r="J21" s="242"/>
      <c r="K21" s="243"/>
      <c r="L21" s="244">
        <f t="shared" si="2"/>
        <v>0</v>
      </c>
      <c r="M21" s="242"/>
      <c r="N21" s="243"/>
      <c r="O21" s="244">
        <f t="shared" si="3"/>
        <v>0</v>
      </c>
      <c r="P21" s="242"/>
      <c r="Q21" s="243"/>
      <c r="R21" s="244">
        <f t="shared" si="4"/>
        <v>0</v>
      </c>
      <c r="S21" s="242"/>
      <c r="T21" s="243"/>
      <c r="U21" s="244">
        <f t="shared" si="5"/>
        <v>0</v>
      </c>
      <c r="V21" s="242"/>
      <c r="W21" s="243"/>
      <c r="X21" s="244">
        <f t="shared" si="6"/>
        <v>0</v>
      </c>
      <c r="Y21" s="242"/>
      <c r="Z21" s="243"/>
      <c r="AA21" s="244">
        <f t="shared" si="7"/>
        <v>0</v>
      </c>
      <c r="AB21" s="242"/>
      <c r="AC21" s="243"/>
      <c r="AD21" s="244">
        <f t="shared" si="8"/>
        <v>0</v>
      </c>
    </row>
    <row r="22" spans="1:30">
      <c r="A22" s="245">
        <v>16</v>
      </c>
      <c r="B22" s="247" t="s">
        <v>745</v>
      </c>
      <c r="C22" s="241"/>
      <c r="D22" s="242"/>
      <c r="E22" s="243"/>
      <c r="F22" s="244">
        <f t="shared" si="0"/>
        <v>0</v>
      </c>
      <c r="G22" s="242"/>
      <c r="H22" s="243"/>
      <c r="I22" s="244">
        <f t="shared" si="1"/>
        <v>0</v>
      </c>
      <c r="J22" s="242"/>
      <c r="K22" s="243"/>
      <c r="L22" s="244">
        <f t="shared" si="2"/>
        <v>0</v>
      </c>
      <c r="M22" s="242"/>
      <c r="N22" s="243"/>
      <c r="O22" s="244">
        <f t="shared" si="3"/>
        <v>0</v>
      </c>
      <c r="P22" s="242"/>
      <c r="Q22" s="243"/>
      <c r="R22" s="244">
        <f t="shared" si="4"/>
        <v>0</v>
      </c>
      <c r="S22" s="242"/>
      <c r="T22" s="243"/>
      <c r="U22" s="244">
        <f t="shared" si="5"/>
        <v>0</v>
      </c>
      <c r="V22" s="242"/>
      <c r="W22" s="243"/>
      <c r="X22" s="244">
        <f t="shared" si="6"/>
        <v>0</v>
      </c>
      <c r="Y22" s="242"/>
      <c r="Z22" s="243"/>
      <c r="AA22" s="244">
        <f t="shared" si="7"/>
        <v>0</v>
      </c>
      <c r="AB22" s="242"/>
      <c r="AC22" s="243"/>
      <c r="AD22" s="244">
        <f t="shared" si="8"/>
        <v>0</v>
      </c>
    </row>
    <row r="23" spans="1:30">
      <c r="A23" s="245">
        <v>17</v>
      </c>
      <c r="B23" s="247" t="s">
        <v>746</v>
      </c>
      <c r="C23" s="241"/>
      <c r="D23" s="242"/>
      <c r="E23" s="243"/>
      <c r="F23" s="244">
        <f t="shared" si="0"/>
        <v>0</v>
      </c>
      <c r="G23" s="242"/>
      <c r="H23" s="243"/>
      <c r="I23" s="244">
        <f t="shared" si="1"/>
        <v>0</v>
      </c>
      <c r="J23" s="242"/>
      <c r="K23" s="243"/>
      <c r="L23" s="244">
        <f t="shared" si="2"/>
        <v>0</v>
      </c>
      <c r="M23" s="242"/>
      <c r="N23" s="243"/>
      <c r="O23" s="244">
        <f t="shared" si="3"/>
        <v>0</v>
      </c>
      <c r="P23" s="242"/>
      <c r="Q23" s="243"/>
      <c r="R23" s="244">
        <f t="shared" si="4"/>
        <v>0</v>
      </c>
      <c r="S23" s="242"/>
      <c r="T23" s="243"/>
      <c r="U23" s="244">
        <f t="shared" si="5"/>
        <v>0</v>
      </c>
      <c r="V23" s="242"/>
      <c r="W23" s="243"/>
      <c r="X23" s="244">
        <f t="shared" si="6"/>
        <v>0</v>
      </c>
      <c r="Y23" s="242"/>
      <c r="Z23" s="243"/>
      <c r="AA23" s="244">
        <f t="shared" si="7"/>
        <v>0</v>
      </c>
      <c r="AB23" s="242"/>
      <c r="AC23" s="243"/>
      <c r="AD23" s="244">
        <f t="shared" si="8"/>
        <v>0</v>
      </c>
    </row>
    <row r="24" spans="1:30">
      <c r="A24" s="245">
        <v>18</v>
      </c>
      <c r="B24" s="247" t="s">
        <v>747</v>
      </c>
      <c r="C24" s="241"/>
      <c r="D24" s="242"/>
      <c r="E24" s="243"/>
      <c r="F24" s="244">
        <f t="shared" si="0"/>
        <v>0</v>
      </c>
      <c r="G24" s="242"/>
      <c r="H24" s="243"/>
      <c r="I24" s="244">
        <f t="shared" si="1"/>
        <v>0</v>
      </c>
      <c r="J24" s="242"/>
      <c r="K24" s="243"/>
      <c r="L24" s="244">
        <f t="shared" si="2"/>
        <v>0</v>
      </c>
      <c r="M24" s="242"/>
      <c r="N24" s="243"/>
      <c r="O24" s="244">
        <f t="shared" si="3"/>
        <v>0</v>
      </c>
      <c r="P24" s="242"/>
      <c r="Q24" s="243"/>
      <c r="R24" s="244">
        <f t="shared" si="4"/>
        <v>0</v>
      </c>
      <c r="S24" s="242"/>
      <c r="T24" s="243"/>
      <c r="U24" s="244">
        <f t="shared" si="5"/>
        <v>0</v>
      </c>
      <c r="V24" s="242"/>
      <c r="W24" s="243"/>
      <c r="X24" s="244">
        <f t="shared" si="6"/>
        <v>0</v>
      </c>
      <c r="Y24" s="242"/>
      <c r="Z24" s="243"/>
      <c r="AA24" s="244">
        <f t="shared" si="7"/>
        <v>0</v>
      </c>
      <c r="AB24" s="242"/>
      <c r="AC24" s="243"/>
      <c r="AD24" s="244">
        <f t="shared" si="8"/>
        <v>0</v>
      </c>
    </row>
    <row r="25" spans="1:30">
      <c r="A25" s="245">
        <v>19</v>
      </c>
      <c r="B25" s="247" t="s">
        <v>748</v>
      </c>
      <c r="C25" s="241"/>
      <c r="D25" s="242"/>
      <c r="E25" s="243"/>
      <c r="F25" s="244">
        <f t="shared" si="0"/>
        <v>0</v>
      </c>
      <c r="G25" s="242"/>
      <c r="H25" s="243"/>
      <c r="I25" s="244">
        <f t="shared" si="1"/>
        <v>0</v>
      </c>
      <c r="J25" s="242"/>
      <c r="K25" s="243"/>
      <c r="L25" s="244">
        <f t="shared" si="2"/>
        <v>0</v>
      </c>
      <c r="M25" s="242"/>
      <c r="N25" s="243"/>
      <c r="O25" s="244">
        <f t="shared" si="3"/>
        <v>0</v>
      </c>
      <c r="P25" s="242"/>
      <c r="Q25" s="243"/>
      <c r="R25" s="244">
        <f t="shared" si="4"/>
        <v>0</v>
      </c>
      <c r="S25" s="242"/>
      <c r="T25" s="243"/>
      <c r="U25" s="244">
        <f t="shared" si="5"/>
        <v>0</v>
      </c>
      <c r="V25" s="242"/>
      <c r="W25" s="243"/>
      <c r="X25" s="244">
        <f t="shared" si="6"/>
        <v>0</v>
      </c>
      <c r="Y25" s="242"/>
      <c r="Z25" s="243"/>
      <c r="AA25" s="244">
        <f t="shared" si="7"/>
        <v>0</v>
      </c>
      <c r="AB25" s="242"/>
      <c r="AC25" s="243"/>
      <c r="AD25" s="244">
        <f t="shared" si="8"/>
        <v>0</v>
      </c>
    </row>
    <row r="26" spans="1:30">
      <c r="A26" s="245">
        <v>20</v>
      </c>
      <c r="B26" s="247" t="s">
        <v>749</v>
      </c>
      <c r="C26" s="241"/>
      <c r="D26" s="242"/>
      <c r="E26" s="243"/>
      <c r="F26" s="244">
        <f t="shared" si="0"/>
        <v>0</v>
      </c>
      <c r="G26" s="242"/>
      <c r="H26" s="243"/>
      <c r="I26" s="244">
        <f t="shared" si="1"/>
        <v>0</v>
      </c>
      <c r="J26" s="242"/>
      <c r="K26" s="243"/>
      <c r="L26" s="244">
        <f t="shared" si="2"/>
        <v>0</v>
      </c>
      <c r="M26" s="242"/>
      <c r="N26" s="243"/>
      <c r="O26" s="244">
        <f t="shared" si="3"/>
        <v>0</v>
      </c>
      <c r="P26" s="242"/>
      <c r="Q26" s="243"/>
      <c r="R26" s="244">
        <f t="shared" si="4"/>
        <v>0</v>
      </c>
      <c r="S26" s="242"/>
      <c r="T26" s="243"/>
      <c r="U26" s="244">
        <f t="shared" si="5"/>
        <v>0</v>
      </c>
      <c r="V26" s="242"/>
      <c r="W26" s="243"/>
      <c r="X26" s="244">
        <f t="shared" si="6"/>
        <v>0</v>
      </c>
      <c r="Y26" s="242"/>
      <c r="Z26" s="243"/>
      <c r="AA26" s="244">
        <f t="shared" si="7"/>
        <v>0</v>
      </c>
      <c r="AB26" s="242"/>
      <c r="AC26" s="243"/>
      <c r="AD26" s="244">
        <f t="shared" si="8"/>
        <v>0</v>
      </c>
    </row>
    <row r="27" spans="1:30">
      <c r="A27" s="245">
        <v>21</v>
      </c>
      <c r="B27" s="247" t="s">
        <v>750</v>
      </c>
      <c r="C27" s="241"/>
      <c r="D27" s="242"/>
      <c r="E27" s="243"/>
      <c r="F27" s="244">
        <f t="shared" si="0"/>
        <v>0</v>
      </c>
      <c r="G27" s="242"/>
      <c r="H27" s="243"/>
      <c r="I27" s="244">
        <f t="shared" si="1"/>
        <v>0</v>
      </c>
      <c r="J27" s="242"/>
      <c r="K27" s="243"/>
      <c r="L27" s="244">
        <f t="shared" si="2"/>
        <v>0</v>
      </c>
      <c r="M27" s="242"/>
      <c r="N27" s="243"/>
      <c r="O27" s="244">
        <f t="shared" si="3"/>
        <v>0</v>
      </c>
      <c r="P27" s="242"/>
      <c r="Q27" s="243"/>
      <c r="R27" s="244">
        <f t="shared" si="4"/>
        <v>0</v>
      </c>
      <c r="S27" s="242"/>
      <c r="T27" s="243"/>
      <c r="U27" s="244">
        <f t="shared" si="5"/>
        <v>0</v>
      </c>
      <c r="V27" s="242"/>
      <c r="W27" s="243"/>
      <c r="X27" s="244">
        <f t="shared" si="6"/>
        <v>0</v>
      </c>
      <c r="Y27" s="242"/>
      <c r="Z27" s="243"/>
      <c r="AA27" s="244">
        <f t="shared" si="7"/>
        <v>0</v>
      </c>
      <c r="AB27" s="242"/>
      <c r="AC27" s="243"/>
      <c r="AD27" s="244">
        <f t="shared" si="8"/>
        <v>0</v>
      </c>
    </row>
    <row r="28" spans="1:30">
      <c r="A28" s="245">
        <v>22</v>
      </c>
      <c r="B28" s="246" t="s">
        <v>751</v>
      </c>
      <c r="C28" s="241"/>
      <c r="D28" s="242"/>
      <c r="E28" s="243"/>
      <c r="F28" s="244">
        <f t="shared" si="0"/>
        <v>0</v>
      </c>
      <c r="G28" s="242"/>
      <c r="H28" s="243"/>
      <c r="I28" s="244">
        <f t="shared" si="1"/>
        <v>0</v>
      </c>
      <c r="J28" s="242"/>
      <c r="K28" s="243"/>
      <c r="L28" s="244">
        <f t="shared" si="2"/>
        <v>0</v>
      </c>
      <c r="M28" s="242"/>
      <c r="N28" s="243"/>
      <c r="O28" s="244">
        <f t="shared" si="3"/>
        <v>0</v>
      </c>
      <c r="P28" s="242"/>
      <c r="Q28" s="243"/>
      <c r="R28" s="244">
        <f t="shared" si="4"/>
        <v>0</v>
      </c>
      <c r="S28" s="242"/>
      <c r="T28" s="243"/>
      <c r="U28" s="244">
        <f t="shared" si="5"/>
        <v>0</v>
      </c>
      <c r="V28" s="242"/>
      <c r="W28" s="243"/>
      <c r="X28" s="244">
        <f t="shared" si="6"/>
        <v>0</v>
      </c>
      <c r="Y28" s="242"/>
      <c r="Z28" s="243"/>
      <c r="AA28" s="244">
        <f t="shared" si="7"/>
        <v>0</v>
      </c>
      <c r="AB28" s="242"/>
      <c r="AC28" s="243"/>
      <c r="AD28" s="244">
        <f t="shared" si="8"/>
        <v>0</v>
      </c>
    </row>
    <row r="29" spans="1:30">
      <c r="A29" s="245">
        <v>23</v>
      </c>
      <c r="B29" s="246" t="s">
        <v>752</v>
      </c>
      <c r="C29" s="241"/>
      <c r="D29" s="242"/>
      <c r="E29" s="243"/>
      <c r="F29" s="244">
        <f t="shared" si="0"/>
        <v>0</v>
      </c>
      <c r="G29" s="242"/>
      <c r="H29" s="243"/>
      <c r="I29" s="244">
        <f t="shared" si="1"/>
        <v>0</v>
      </c>
      <c r="J29" s="242"/>
      <c r="K29" s="243"/>
      <c r="L29" s="244">
        <f t="shared" si="2"/>
        <v>0</v>
      </c>
      <c r="M29" s="242"/>
      <c r="N29" s="243"/>
      <c r="O29" s="244">
        <f t="shared" si="3"/>
        <v>0</v>
      </c>
      <c r="P29" s="242"/>
      <c r="Q29" s="243"/>
      <c r="R29" s="244">
        <f t="shared" si="4"/>
        <v>0</v>
      </c>
      <c r="S29" s="242"/>
      <c r="T29" s="243"/>
      <c r="U29" s="244">
        <f t="shared" si="5"/>
        <v>0</v>
      </c>
      <c r="V29" s="242"/>
      <c r="W29" s="243"/>
      <c r="X29" s="244">
        <f t="shared" si="6"/>
        <v>0</v>
      </c>
      <c r="Y29" s="242"/>
      <c r="Z29" s="243"/>
      <c r="AA29" s="244">
        <f t="shared" si="7"/>
        <v>0</v>
      </c>
      <c r="AB29" s="242"/>
      <c r="AC29" s="243"/>
      <c r="AD29" s="244">
        <f t="shared" si="8"/>
        <v>0</v>
      </c>
    </row>
    <row r="30" spans="1:30">
      <c r="A30" s="245">
        <v>24</v>
      </c>
      <c r="B30" s="246" t="s">
        <v>753</v>
      </c>
      <c r="C30" s="241"/>
      <c r="D30" s="242"/>
      <c r="E30" s="243"/>
      <c r="F30" s="244">
        <f t="shared" si="0"/>
        <v>0</v>
      </c>
      <c r="G30" s="242"/>
      <c r="H30" s="243"/>
      <c r="I30" s="244">
        <f t="shared" si="1"/>
        <v>0</v>
      </c>
      <c r="J30" s="242"/>
      <c r="K30" s="243"/>
      <c r="L30" s="244">
        <f t="shared" si="2"/>
        <v>0</v>
      </c>
      <c r="M30" s="242"/>
      <c r="N30" s="243"/>
      <c r="O30" s="244">
        <f t="shared" si="3"/>
        <v>0</v>
      </c>
      <c r="P30" s="242"/>
      <c r="Q30" s="243"/>
      <c r="R30" s="244">
        <f t="shared" si="4"/>
        <v>0</v>
      </c>
      <c r="S30" s="242"/>
      <c r="T30" s="243"/>
      <c r="U30" s="244">
        <f t="shared" si="5"/>
        <v>0</v>
      </c>
      <c r="V30" s="242"/>
      <c r="W30" s="243"/>
      <c r="X30" s="244">
        <f t="shared" si="6"/>
        <v>0</v>
      </c>
      <c r="Y30" s="242"/>
      <c r="Z30" s="243"/>
      <c r="AA30" s="244">
        <f t="shared" si="7"/>
        <v>0</v>
      </c>
      <c r="AB30" s="242"/>
      <c r="AC30" s="243"/>
      <c r="AD30" s="244">
        <f t="shared" si="8"/>
        <v>0</v>
      </c>
    </row>
    <row r="31" spans="1:30">
      <c r="A31" s="245">
        <v>25</v>
      </c>
      <c r="B31" s="246" t="s">
        <v>754</v>
      </c>
      <c r="C31" s="241"/>
      <c r="D31" s="242"/>
      <c r="E31" s="243"/>
      <c r="F31" s="244">
        <f t="shared" si="0"/>
        <v>0</v>
      </c>
      <c r="G31" s="242"/>
      <c r="H31" s="243"/>
      <c r="I31" s="244">
        <f t="shared" si="1"/>
        <v>0</v>
      </c>
      <c r="J31" s="242"/>
      <c r="K31" s="243"/>
      <c r="L31" s="244">
        <f t="shared" si="2"/>
        <v>0</v>
      </c>
      <c r="M31" s="242"/>
      <c r="N31" s="243"/>
      <c r="O31" s="244">
        <f t="shared" si="3"/>
        <v>0</v>
      </c>
      <c r="P31" s="242"/>
      <c r="Q31" s="243"/>
      <c r="R31" s="244">
        <f t="shared" si="4"/>
        <v>0</v>
      </c>
      <c r="S31" s="242"/>
      <c r="T31" s="243"/>
      <c r="U31" s="244">
        <f t="shared" si="5"/>
        <v>0</v>
      </c>
      <c r="V31" s="242"/>
      <c r="W31" s="243"/>
      <c r="X31" s="244">
        <f t="shared" si="6"/>
        <v>0</v>
      </c>
      <c r="Y31" s="242"/>
      <c r="Z31" s="243"/>
      <c r="AA31" s="244">
        <f t="shared" si="7"/>
        <v>0</v>
      </c>
      <c r="AB31" s="242"/>
      <c r="AC31" s="243"/>
      <c r="AD31" s="244">
        <f t="shared" si="8"/>
        <v>0</v>
      </c>
    </row>
    <row r="32" spans="1:30">
      <c r="A32" s="245">
        <v>26</v>
      </c>
      <c r="B32" s="246" t="s">
        <v>755</v>
      </c>
      <c r="C32" s="241"/>
      <c r="D32" s="242"/>
      <c r="E32" s="243"/>
      <c r="F32" s="244">
        <f t="shared" si="0"/>
        <v>0</v>
      </c>
      <c r="G32" s="242"/>
      <c r="H32" s="243"/>
      <c r="I32" s="244">
        <f t="shared" si="1"/>
        <v>0</v>
      </c>
      <c r="J32" s="242"/>
      <c r="K32" s="243"/>
      <c r="L32" s="244">
        <f t="shared" si="2"/>
        <v>0</v>
      </c>
      <c r="M32" s="242"/>
      <c r="N32" s="243"/>
      <c r="O32" s="244">
        <f t="shared" si="3"/>
        <v>0</v>
      </c>
      <c r="P32" s="242"/>
      <c r="Q32" s="243"/>
      <c r="R32" s="244">
        <f t="shared" si="4"/>
        <v>0</v>
      </c>
      <c r="S32" s="242"/>
      <c r="T32" s="243"/>
      <c r="U32" s="244">
        <f t="shared" si="5"/>
        <v>0</v>
      </c>
      <c r="V32" s="242"/>
      <c r="W32" s="243"/>
      <c r="X32" s="244">
        <f t="shared" si="6"/>
        <v>0</v>
      </c>
      <c r="Y32" s="242"/>
      <c r="Z32" s="243"/>
      <c r="AA32" s="244">
        <f t="shared" si="7"/>
        <v>0</v>
      </c>
      <c r="AB32" s="242"/>
      <c r="AC32" s="243"/>
      <c r="AD32" s="244">
        <f t="shared" si="8"/>
        <v>0</v>
      </c>
    </row>
    <row r="33" spans="1:30">
      <c r="A33" s="245">
        <v>27</v>
      </c>
      <c r="B33" s="246" t="s">
        <v>756</v>
      </c>
      <c r="C33" s="241"/>
      <c r="D33" s="242"/>
      <c r="E33" s="243"/>
      <c r="F33" s="244">
        <f t="shared" si="0"/>
        <v>0</v>
      </c>
      <c r="G33" s="242"/>
      <c r="H33" s="243"/>
      <c r="I33" s="244">
        <f t="shared" si="1"/>
        <v>0</v>
      </c>
      <c r="J33" s="242"/>
      <c r="K33" s="243"/>
      <c r="L33" s="244">
        <f t="shared" si="2"/>
        <v>0</v>
      </c>
      <c r="M33" s="242"/>
      <c r="N33" s="243"/>
      <c r="O33" s="244">
        <f t="shared" si="3"/>
        <v>0</v>
      </c>
      <c r="P33" s="242"/>
      <c r="Q33" s="243"/>
      <c r="R33" s="244">
        <f t="shared" si="4"/>
        <v>0</v>
      </c>
      <c r="S33" s="242"/>
      <c r="T33" s="243"/>
      <c r="U33" s="244">
        <f t="shared" si="5"/>
        <v>0</v>
      </c>
      <c r="V33" s="242"/>
      <c r="W33" s="243"/>
      <c r="X33" s="244">
        <f t="shared" si="6"/>
        <v>0</v>
      </c>
      <c r="Y33" s="242"/>
      <c r="Z33" s="243"/>
      <c r="AA33" s="244">
        <f t="shared" si="7"/>
        <v>0</v>
      </c>
      <c r="AB33" s="242"/>
      <c r="AC33" s="243"/>
      <c r="AD33" s="244">
        <f t="shared" si="8"/>
        <v>0</v>
      </c>
    </row>
    <row r="34" spans="1:30">
      <c r="A34" s="245">
        <v>28</v>
      </c>
      <c r="B34" s="251" t="s">
        <v>757</v>
      </c>
      <c r="C34" s="241"/>
      <c r="D34" s="242"/>
      <c r="E34" s="243"/>
      <c r="F34" s="244">
        <f t="shared" si="0"/>
        <v>0</v>
      </c>
      <c r="G34" s="242"/>
      <c r="H34" s="243"/>
      <c r="I34" s="244">
        <f t="shared" si="1"/>
        <v>0</v>
      </c>
      <c r="J34" s="242"/>
      <c r="K34" s="243"/>
      <c r="L34" s="244">
        <f t="shared" si="2"/>
        <v>0</v>
      </c>
      <c r="M34" s="242"/>
      <c r="N34" s="243"/>
      <c r="O34" s="244">
        <f t="shared" si="3"/>
        <v>0</v>
      </c>
      <c r="P34" s="242"/>
      <c r="Q34" s="243"/>
      <c r="R34" s="244">
        <f t="shared" si="4"/>
        <v>0</v>
      </c>
      <c r="S34" s="242"/>
      <c r="T34" s="243"/>
      <c r="U34" s="244">
        <f t="shared" si="5"/>
        <v>0</v>
      </c>
      <c r="V34" s="242"/>
      <c r="W34" s="243"/>
      <c r="X34" s="244">
        <f t="shared" si="6"/>
        <v>0</v>
      </c>
      <c r="Y34" s="242"/>
      <c r="Z34" s="243"/>
      <c r="AA34" s="244">
        <f t="shared" si="7"/>
        <v>0</v>
      </c>
      <c r="AB34" s="242"/>
      <c r="AC34" s="243"/>
      <c r="AD34" s="244">
        <f t="shared" si="8"/>
        <v>0</v>
      </c>
    </row>
    <row r="35" spans="1:30" s="231" customFormat="1">
      <c r="A35" s="252">
        <v>29</v>
      </c>
      <c r="B35" s="253" t="s">
        <v>718</v>
      </c>
      <c r="C35" s="254">
        <f t="shared" ref="C35:AD35" si="9">SUM(C7:C18,C28:C34)</f>
        <v>0</v>
      </c>
      <c r="D35" s="255">
        <f t="shared" si="9"/>
        <v>0</v>
      </c>
      <c r="E35" s="256">
        <f t="shared" si="9"/>
        <v>0</v>
      </c>
      <c r="F35" s="257">
        <f t="shared" si="9"/>
        <v>0</v>
      </c>
      <c r="G35" s="258">
        <f t="shared" si="9"/>
        <v>0</v>
      </c>
      <c r="H35" s="256">
        <f t="shared" si="9"/>
        <v>0</v>
      </c>
      <c r="I35" s="257">
        <f t="shared" si="9"/>
        <v>0</v>
      </c>
      <c r="J35" s="258">
        <f t="shared" si="9"/>
        <v>0</v>
      </c>
      <c r="K35" s="256">
        <f t="shared" si="9"/>
        <v>0</v>
      </c>
      <c r="L35" s="257">
        <f t="shared" si="9"/>
        <v>0</v>
      </c>
      <c r="M35" s="258">
        <f t="shared" si="9"/>
        <v>0</v>
      </c>
      <c r="N35" s="256">
        <f t="shared" si="9"/>
        <v>0</v>
      </c>
      <c r="O35" s="257">
        <f t="shared" si="9"/>
        <v>0</v>
      </c>
      <c r="P35" s="258">
        <f t="shared" si="9"/>
        <v>0</v>
      </c>
      <c r="Q35" s="256">
        <f t="shared" si="9"/>
        <v>0</v>
      </c>
      <c r="R35" s="257">
        <f t="shared" si="9"/>
        <v>0</v>
      </c>
      <c r="S35" s="258">
        <f t="shared" si="9"/>
        <v>0</v>
      </c>
      <c r="T35" s="256">
        <f t="shared" si="9"/>
        <v>0</v>
      </c>
      <c r="U35" s="257">
        <f t="shared" si="9"/>
        <v>0</v>
      </c>
      <c r="V35" s="258">
        <f t="shared" si="9"/>
        <v>0</v>
      </c>
      <c r="W35" s="256">
        <f t="shared" si="9"/>
        <v>0</v>
      </c>
      <c r="X35" s="257">
        <f t="shared" si="9"/>
        <v>0</v>
      </c>
      <c r="Y35" s="258">
        <f t="shared" si="9"/>
        <v>0</v>
      </c>
      <c r="Z35" s="256">
        <f t="shared" si="9"/>
        <v>0</v>
      </c>
      <c r="AA35" s="257">
        <f t="shared" si="9"/>
        <v>0</v>
      </c>
      <c r="AB35" s="258">
        <f t="shared" si="9"/>
        <v>0</v>
      </c>
      <c r="AC35" s="256">
        <f t="shared" si="9"/>
        <v>0</v>
      </c>
      <c r="AD35" s="257">
        <f t="shared" si="9"/>
        <v>0</v>
      </c>
    </row>
    <row r="36" spans="1:30" ht="15.75" customHeight="1">
      <c r="B36" s="705" t="s">
        <v>758</v>
      </c>
      <c r="C36" s="705"/>
      <c r="D36" s="705"/>
      <c r="E36" s="705"/>
      <c r="F36" s="705"/>
      <c r="G36" s="705"/>
      <c r="H36" s="705"/>
      <c r="I36" s="705"/>
      <c r="J36" s="705"/>
      <c r="K36" s="705"/>
      <c r="L36" s="705"/>
      <c r="M36" s="705"/>
      <c r="N36" s="705"/>
      <c r="O36" s="705"/>
      <c r="P36" s="705"/>
      <c r="Q36" s="705"/>
      <c r="R36" s="705"/>
      <c r="S36" s="705"/>
      <c r="T36" s="259"/>
      <c r="U36" s="259"/>
      <c r="V36" s="259"/>
      <c r="W36" s="259"/>
      <c r="X36" s="259"/>
      <c r="Y36" s="259"/>
      <c r="Z36" s="259"/>
      <c r="AA36" s="259"/>
      <c r="AB36" s="259"/>
      <c r="AC36" s="259"/>
      <c r="AD36" s="259"/>
    </row>
    <row r="39" spans="1:30">
      <c r="A39" s="233"/>
      <c r="B39" s="233"/>
      <c r="C39" s="233"/>
      <c r="D39" s="699" t="s">
        <v>720</v>
      </c>
      <c r="E39" s="700"/>
      <c r="F39" s="701"/>
      <c r="G39" s="699" t="s">
        <v>721</v>
      </c>
      <c r="H39" s="700"/>
      <c r="I39" s="701"/>
      <c r="J39" s="699" t="s">
        <v>722</v>
      </c>
      <c r="K39" s="700"/>
      <c r="L39" s="701"/>
      <c r="M39" s="699" t="s">
        <v>723</v>
      </c>
      <c r="N39" s="700"/>
      <c r="O39" s="701"/>
      <c r="P39" s="699" t="s">
        <v>724</v>
      </c>
      <c r="Q39" s="700"/>
      <c r="R39" s="701"/>
      <c r="S39" s="699" t="s">
        <v>725</v>
      </c>
      <c r="T39" s="700"/>
      <c r="U39" s="701"/>
      <c r="V39" s="699" t="s">
        <v>726</v>
      </c>
      <c r="W39" s="700"/>
      <c r="X39" s="701"/>
      <c r="Y39" s="699" t="s">
        <v>727</v>
      </c>
      <c r="Z39" s="700"/>
      <c r="AA39" s="701"/>
      <c r="AB39" s="699" t="s">
        <v>728</v>
      </c>
      <c r="AC39" s="700"/>
      <c r="AD39" s="701"/>
    </row>
    <row r="40" spans="1:30" ht="66" customHeight="1">
      <c r="A40" s="234"/>
      <c r="B40" s="234" t="s">
        <v>759</v>
      </c>
      <c r="C40" s="235" t="s">
        <v>714</v>
      </c>
      <c r="D40" s="236" t="s">
        <v>715</v>
      </c>
      <c r="E40" s="237" t="s">
        <v>716</v>
      </c>
      <c r="F40" s="238" t="s">
        <v>717</v>
      </c>
      <c r="G40" s="236" t="s">
        <v>715</v>
      </c>
      <c r="H40" s="237" t="s">
        <v>716</v>
      </c>
      <c r="I40" s="238" t="s">
        <v>717</v>
      </c>
      <c r="J40" s="236" t="s">
        <v>715</v>
      </c>
      <c r="K40" s="237" t="s">
        <v>716</v>
      </c>
      <c r="L40" s="238" t="s">
        <v>717</v>
      </c>
      <c r="M40" s="236" t="s">
        <v>715</v>
      </c>
      <c r="N40" s="237" t="s">
        <v>716</v>
      </c>
      <c r="O40" s="238" t="s">
        <v>717</v>
      </c>
      <c r="P40" s="236" t="s">
        <v>715</v>
      </c>
      <c r="Q40" s="237" t="s">
        <v>716</v>
      </c>
      <c r="R40" s="238" t="s">
        <v>717</v>
      </c>
      <c r="S40" s="236" t="s">
        <v>715</v>
      </c>
      <c r="T40" s="237" t="s">
        <v>716</v>
      </c>
      <c r="U40" s="238" t="s">
        <v>717</v>
      </c>
      <c r="V40" s="236" t="s">
        <v>715</v>
      </c>
      <c r="W40" s="237" t="s">
        <v>716</v>
      </c>
      <c r="X40" s="238" t="s">
        <v>717</v>
      </c>
      <c r="Y40" s="236" t="s">
        <v>715</v>
      </c>
      <c r="Z40" s="237" t="s">
        <v>716</v>
      </c>
      <c r="AA40" s="238" t="s">
        <v>717</v>
      </c>
      <c r="AB40" s="236" t="s">
        <v>715</v>
      </c>
      <c r="AC40" s="237" t="s">
        <v>716</v>
      </c>
      <c r="AD40" s="238" t="s">
        <v>717</v>
      </c>
    </row>
    <row r="41" spans="1:30">
      <c r="A41" s="239">
        <v>1</v>
      </c>
      <c r="B41" s="240" t="s">
        <v>730</v>
      </c>
      <c r="C41" s="241"/>
      <c r="D41" s="242"/>
      <c r="E41" s="243"/>
      <c r="F41" s="244">
        <f t="shared" ref="F41:F68" si="10">SUM(D41:E41)</f>
        <v>0</v>
      </c>
      <c r="G41" s="242"/>
      <c r="H41" s="243"/>
      <c r="I41" s="244">
        <f t="shared" ref="I41:I68" si="11">SUM(G41:H41)</f>
        <v>0</v>
      </c>
      <c r="J41" s="242"/>
      <c r="K41" s="243"/>
      <c r="L41" s="244">
        <f t="shared" ref="L41:L68" si="12">SUM(J41:K41)</f>
        <v>0</v>
      </c>
      <c r="M41" s="242"/>
      <c r="N41" s="243"/>
      <c r="O41" s="244">
        <f t="shared" ref="O41:O68" si="13">SUM(M41:N41)</f>
        <v>0</v>
      </c>
      <c r="P41" s="242"/>
      <c r="Q41" s="243"/>
      <c r="R41" s="244">
        <f t="shared" ref="R41:R68" si="14">SUM(P41:Q41)</f>
        <v>0</v>
      </c>
      <c r="S41" s="242"/>
      <c r="T41" s="243"/>
      <c r="U41" s="244">
        <f t="shared" ref="U41:U68" si="15">SUM(S41:T41)</f>
        <v>0</v>
      </c>
      <c r="V41" s="242"/>
      <c r="W41" s="243"/>
      <c r="X41" s="244">
        <f t="shared" ref="X41:X68" si="16">SUM(V41:W41)</f>
        <v>0</v>
      </c>
      <c r="Y41" s="242"/>
      <c r="Z41" s="243"/>
      <c r="AA41" s="244">
        <f t="shared" ref="AA41:AA68" si="17">SUM(Y41:Z41)</f>
        <v>0</v>
      </c>
      <c r="AB41" s="242"/>
      <c r="AC41" s="243"/>
      <c r="AD41" s="244">
        <f t="shared" ref="AD41:AD68" si="18">SUM(AB41:AC41)</f>
        <v>0</v>
      </c>
    </row>
    <row r="42" spans="1:30">
      <c r="A42" s="245">
        <v>2</v>
      </c>
      <c r="B42" s="246" t="s">
        <v>731</v>
      </c>
      <c r="C42" s="241"/>
      <c r="D42" s="242"/>
      <c r="E42" s="243"/>
      <c r="F42" s="244">
        <f t="shared" si="10"/>
        <v>0</v>
      </c>
      <c r="G42" s="242"/>
      <c r="H42" s="243"/>
      <c r="I42" s="244">
        <f t="shared" si="11"/>
        <v>0</v>
      </c>
      <c r="J42" s="242"/>
      <c r="K42" s="243"/>
      <c r="L42" s="244">
        <f t="shared" si="12"/>
        <v>0</v>
      </c>
      <c r="M42" s="242"/>
      <c r="N42" s="243"/>
      <c r="O42" s="244">
        <f t="shared" si="13"/>
        <v>0</v>
      </c>
      <c r="P42" s="242"/>
      <c r="Q42" s="243"/>
      <c r="R42" s="244">
        <f t="shared" si="14"/>
        <v>0</v>
      </c>
      <c r="S42" s="242"/>
      <c r="T42" s="243"/>
      <c r="U42" s="244">
        <f t="shared" si="15"/>
        <v>0</v>
      </c>
      <c r="V42" s="242"/>
      <c r="W42" s="243"/>
      <c r="X42" s="244">
        <f t="shared" si="16"/>
        <v>0</v>
      </c>
      <c r="Y42" s="242"/>
      <c r="Z42" s="243"/>
      <c r="AA42" s="244">
        <f t="shared" si="17"/>
        <v>0</v>
      </c>
      <c r="AB42" s="242"/>
      <c r="AC42" s="243"/>
      <c r="AD42" s="244">
        <f t="shared" si="18"/>
        <v>0</v>
      </c>
    </row>
    <row r="43" spans="1:30">
      <c r="A43" s="245">
        <v>3</v>
      </c>
      <c r="B43" s="246" t="s">
        <v>732</v>
      </c>
      <c r="C43" s="241"/>
      <c r="D43" s="242"/>
      <c r="E43" s="243"/>
      <c r="F43" s="244">
        <f t="shared" si="10"/>
        <v>0</v>
      </c>
      <c r="G43" s="242"/>
      <c r="H43" s="243"/>
      <c r="I43" s="244">
        <f t="shared" si="11"/>
        <v>0</v>
      </c>
      <c r="J43" s="242"/>
      <c r="K43" s="243"/>
      <c r="L43" s="244">
        <f t="shared" si="12"/>
        <v>0</v>
      </c>
      <c r="M43" s="242"/>
      <c r="N43" s="243"/>
      <c r="O43" s="244">
        <f t="shared" si="13"/>
        <v>0</v>
      </c>
      <c r="P43" s="242"/>
      <c r="Q43" s="243"/>
      <c r="R43" s="244">
        <f t="shared" si="14"/>
        <v>0</v>
      </c>
      <c r="S43" s="242"/>
      <c r="T43" s="243"/>
      <c r="U43" s="244">
        <f t="shared" si="15"/>
        <v>0</v>
      </c>
      <c r="V43" s="242"/>
      <c r="W43" s="243"/>
      <c r="X43" s="244">
        <f t="shared" si="16"/>
        <v>0</v>
      </c>
      <c r="Y43" s="242"/>
      <c r="Z43" s="243"/>
      <c r="AA43" s="244">
        <f t="shared" si="17"/>
        <v>0</v>
      </c>
      <c r="AB43" s="242"/>
      <c r="AC43" s="243"/>
      <c r="AD43" s="244">
        <f t="shared" si="18"/>
        <v>0</v>
      </c>
    </row>
    <row r="44" spans="1:30">
      <c r="A44" s="245">
        <v>4</v>
      </c>
      <c r="B44" s="246" t="s">
        <v>733</v>
      </c>
      <c r="C44" s="241"/>
      <c r="D44" s="242"/>
      <c r="E44" s="243"/>
      <c r="F44" s="244">
        <f t="shared" si="10"/>
        <v>0</v>
      </c>
      <c r="G44" s="242"/>
      <c r="H44" s="243"/>
      <c r="I44" s="244">
        <f t="shared" si="11"/>
        <v>0</v>
      </c>
      <c r="J44" s="242"/>
      <c r="K44" s="243"/>
      <c r="L44" s="244">
        <f t="shared" si="12"/>
        <v>0</v>
      </c>
      <c r="M44" s="242"/>
      <c r="N44" s="243"/>
      <c r="O44" s="244">
        <f t="shared" si="13"/>
        <v>0</v>
      </c>
      <c r="P44" s="242"/>
      <c r="Q44" s="243"/>
      <c r="R44" s="244">
        <f t="shared" si="14"/>
        <v>0</v>
      </c>
      <c r="S44" s="242"/>
      <c r="T44" s="243"/>
      <c r="U44" s="244">
        <f t="shared" si="15"/>
        <v>0</v>
      </c>
      <c r="V44" s="242"/>
      <c r="W44" s="243"/>
      <c r="X44" s="244">
        <f t="shared" si="16"/>
        <v>0</v>
      </c>
      <c r="Y44" s="242"/>
      <c r="Z44" s="243"/>
      <c r="AA44" s="244">
        <f t="shared" si="17"/>
        <v>0</v>
      </c>
      <c r="AB44" s="242"/>
      <c r="AC44" s="243"/>
      <c r="AD44" s="244">
        <f t="shared" si="18"/>
        <v>0</v>
      </c>
    </row>
    <row r="45" spans="1:30">
      <c r="A45" s="245">
        <v>5</v>
      </c>
      <c r="B45" s="246" t="s">
        <v>734</v>
      </c>
      <c r="C45" s="241"/>
      <c r="D45" s="242"/>
      <c r="E45" s="243"/>
      <c r="F45" s="244">
        <f t="shared" si="10"/>
        <v>0</v>
      </c>
      <c r="G45" s="242"/>
      <c r="H45" s="243"/>
      <c r="I45" s="244">
        <f t="shared" si="11"/>
        <v>0</v>
      </c>
      <c r="J45" s="242"/>
      <c r="K45" s="243"/>
      <c r="L45" s="244">
        <f t="shared" si="12"/>
        <v>0</v>
      </c>
      <c r="M45" s="242"/>
      <c r="N45" s="243"/>
      <c r="O45" s="244">
        <f t="shared" si="13"/>
        <v>0</v>
      </c>
      <c r="P45" s="242"/>
      <c r="Q45" s="243"/>
      <c r="R45" s="244">
        <f t="shared" si="14"/>
        <v>0</v>
      </c>
      <c r="S45" s="242"/>
      <c r="T45" s="243"/>
      <c r="U45" s="244">
        <f t="shared" si="15"/>
        <v>0</v>
      </c>
      <c r="V45" s="242"/>
      <c r="W45" s="243"/>
      <c r="X45" s="244">
        <f t="shared" si="16"/>
        <v>0</v>
      </c>
      <c r="Y45" s="242"/>
      <c r="Z45" s="243"/>
      <c r="AA45" s="244">
        <f t="shared" si="17"/>
        <v>0</v>
      </c>
      <c r="AB45" s="242"/>
      <c r="AC45" s="243"/>
      <c r="AD45" s="244">
        <f t="shared" si="18"/>
        <v>0</v>
      </c>
    </row>
    <row r="46" spans="1:30">
      <c r="A46" s="245">
        <v>6</v>
      </c>
      <c r="B46" s="246" t="s">
        <v>735</v>
      </c>
      <c r="C46" s="241"/>
      <c r="D46" s="242"/>
      <c r="E46" s="243"/>
      <c r="F46" s="244">
        <f t="shared" si="10"/>
        <v>0</v>
      </c>
      <c r="G46" s="242"/>
      <c r="H46" s="243"/>
      <c r="I46" s="244">
        <f t="shared" si="11"/>
        <v>0</v>
      </c>
      <c r="J46" s="242"/>
      <c r="K46" s="243"/>
      <c r="L46" s="244">
        <f t="shared" si="12"/>
        <v>0</v>
      </c>
      <c r="M46" s="242"/>
      <c r="N46" s="243"/>
      <c r="O46" s="244">
        <f t="shared" si="13"/>
        <v>0</v>
      </c>
      <c r="P46" s="242"/>
      <c r="Q46" s="243"/>
      <c r="R46" s="244">
        <f t="shared" si="14"/>
        <v>0</v>
      </c>
      <c r="S46" s="242"/>
      <c r="T46" s="243"/>
      <c r="U46" s="244">
        <f t="shared" si="15"/>
        <v>0</v>
      </c>
      <c r="V46" s="242"/>
      <c r="W46" s="243"/>
      <c r="X46" s="244">
        <f t="shared" si="16"/>
        <v>0</v>
      </c>
      <c r="Y46" s="242"/>
      <c r="Z46" s="243"/>
      <c r="AA46" s="244">
        <f t="shared" si="17"/>
        <v>0</v>
      </c>
      <c r="AB46" s="242"/>
      <c r="AC46" s="243"/>
      <c r="AD46" s="244">
        <f t="shared" si="18"/>
        <v>0</v>
      </c>
    </row>
    <row r="47" spans="1:30">
      <c r="A47" s="245">
        <v>7</v>
      </c>
      <c r="B47" s="246" t="s">
        <v>736</v>
      </c>
      <c r="C47" s="247"/>
      <c r="D47" s="242"/>
      <c r="E47" s="243"/>
      <c r="F47" s="244">
        <f t="shared" si="10"/>
        <v>0</v>
      </c>
      <c r="G47" s="242"/>
      <c r="H47" s="243"/>
      <c r="I47" s="244">
        <f t="shared" si="11"/>
        <v>0</v>
      </c>
      <c r="J47" s="242"/>
      <c r="K47" s="243"/>
      <c r="L47" s="244">
        <f t="shared" si="12"/>
        <v>0</v>
      </c>
      <c r="M47" s="242"/>
      <c r="N47" s="243"/>
      <c r="O47" s="244">
        <f t="shared" si="13"/>
        <v>0</v>
      </c>
      <c r="P47" s="242"/>
      <c r="Q47" s="243"/>
      <c r="R47" s="244">
        <f t="shared" si="14"/>
        <v>0</v>
      </c>
      <c r="S47" s="242"/>
      <c r="T47" s="243"/>
      <c r="U47" s="244">
        <f t="shared" si="15"/>
        <v>0</v>
      </c>
      <c r="V47" s="242"/>
      <c r="W47" s="243"/>
      <c r="X47" s="244">
        <f t="shared" si="16"/>
        <v>0</v>
      </c>
      <c r="Y47" s="242"/>
      <c r="Z47" s="243"/>
      <c r="AA47" s="244">
        <f t="shared" si="17"/>
        <v>0</v>
      </c>
      <c r="AB47" s="242"/>
      <c r="AC47" s="243"/>
      <c r="AD47" s="244">
        <f t="shared" si="18"/>
        <v>0</v>
      </c>
    </row>
    <row r="48" spans="1:30">
      <c r="A48" s="245">
        <v>8</v>
      </c>
      <c r="B48" s="246" t="s">
        <v>737</v>
      </c>
      <c r="C48" s="247"/>
      <c r="D48" s="242"/>
      <c r="E48" s="243"/>
      <c r="F48" s="244">
        <f t="shared" si="10"/>
        <v>0</v>
      </c>
      <c r="G48" s="242"/>
      <c r="H48" s="243"/>
      <c r="I48" s="244">
        <f t="shared" si="11"/>
        <v>0</v>
      </c>
      <c r="J48" s="242"/>
      <c r="K48" s="243"/>
      <c r="L48" s="244">
        <f t="shared" si="12"/>
        <v>0</v>
      </c>
      <c r="M48" s="242"/>
      <c r="N48" s="243"/>
      <c r="O48" s="244">
        <f t="shared" si="13"/>
        <v>0</v>
      </c>
      <c r="P48" s="242"/>
      <c r="Q48" s="243"/>
      <c r="R48" s="244">
        <f t="shared" si="14"/>
        <v>0</v>
      </c>
      <c r="S48" s="242"/>
      <c r="T48" s="243"/>
      <c r="U48" s="244">
        <f t="shared" si="15"/>
        <v>0</v>
      </c>
      <c r="V48" s="242"/>
      <c r="W48" s="243"/>
      <c r="X48" s="244">
        <f t="shared" si="16"/>
        <v>0</v>
      </c>
      <c r="Y48" s="242"/>
      <c r="Z48" s="243"/>
      <c r="AA48" s="244">
        <f t="shared" si="17"/>
        <v>0</v>
      </c>
      <c r="AB48" s="242"/>
      <c r="AC48" s="243"/>
      <c r="AD48" s="244">
        <f t="shared" si="18"/>
        <v>0</v>
      </c>
    </row>
    <row r="49" spans="1:30">
      <c r="A49" s="245">
        <v>9</v>
      </c>
      <c r="B49" s="246" t="s">
        <v>738</v>
      </c>
      <c r="C49" s="247"/>
      <c r="D49" s="242"/>
      <c r="E49" s="243"/>
      <c r="F49" s="244">
        <f t="shared" si="10"/>
        <v>0</v>
      </c>
      <c r="G49" s="242"/>
      <c r="H49" s="243"/>
      <c r="I49" s="244">
        <f t="shared" si="11"/>
        <v>0</v>
      </c>
      <c r="J49" s="242"/>
      <c r="K49" s="243"/>
      <c r="L49" s="244">
        <f t="shared" si="12"/>
        <v>0</v>
      </c>
      <c r="M49" s="242"/>
      <c r="N49" s="243"/>
      <c r="O49" s="244">
        <f t="shared" si="13"/>
        <v>0</v>
      </c>
      <c r="P49" s="242"/>
      <c r="Q49" s="243"/>
      <c r="R49" s="244">
        <f t="shared" si="14"/>
        <v>0</v>
      </c>
      <c r="S49" s="242"/>
      <c r="T49" s="243"/>
      <c r="U49" s="244">
        <f t="shared" si="15"/>
        <v>0</v>
      </c>
      <c r="V49" s="242"/>
      <c r="W49" s="243"/>
      <c r="X49" s="244">
        <f t="shared" si="16"/>
        <v>0</v>
      </c>
      <c r="Y49" s="242"/>
      <c r="Z49" s="243"/>
      <c r="AA49" s="244">
        <f t="shared" si="17"/>
        <v>0</v>
      </c>
      <c r="AB49" s="242"/>
      <c r="AC49" s="243"/>
      <c r="AD49" s="244">
        <f t="shared" si="18"/>
        <v>0</v>
      </c>
    </row>
    <row r="50" spans="1:30">
      <c r="A50" s="245">
        <v>10</v>
      </c>
      <c r="B50" s="246" t="s">
        <v>739</v>
      </c>
      <c r="C50" s="247"/>
      <c r="D50" s="242"/>
      <c r="E50" s="243"/>
      <c r="F50" s="244">
        <f t="shared" si="10"/>
        <v>0</v>
      </c>
      <c r="G50" s="242"/>
      <c r="H50" s="243"/>
      <c r="I50" s="244">
        <f t="shared" si="11"/>
        <v>0</v>
      </c>
      <c r="J50" s="242"/>
      <c r="K50" s="243"/>
      <c r="L50" s="244">
        <f t="shared" si="12"/>
        <v>0</v>
      </c>
      <c r="M50" s="242"/>
      <c r="N50" s="243"/>
      <c r="O50" s="244">
        <f t="shared" si="13"/>
        <v>0</v>
      </c>
      <c r="P50" s="242"/>
      <c r="Q50" s="243"/>
      <c r="R50" s="244">
        <f t="shared" si="14"/>
        <v>0</v>
      </c>
      <c r="S50" s="242"/>
      <c r="T50" s="243"/>
      <c r="U50" s="244">
        <f t="shared" si="15"/>
        <v>0</v>
      </c>
      <c r="V50" s="242"/>
      <c r="W50" s="243"/>
      <c r="X50" s="244">
        <f t="shared" si="16"/>
        <v>0</v>
      </c>
      <c r="Y50" s="242"/>
      <c r="Z50" s="243"/>
      <c r="AA50" s="244">
        <f t="shared" si="17"/>
        <v>0</v>
      </c>
      <c r="AB50" s="242"/>
      <c r="AC50" s="243"/>
      <c r="AD50" s="244">
        <f t="shared" si="18"/>
        <v>0</v>
      </c>
    </row>
    <row r="51" spans="1:30">
      <c r="A51" s="245">
        <v>11</v>
      </c>
      <c r="B51" s="246" t="s">
        <v>740</v>
      </c>
      <c r="C51" s="241"/>
      <c r="D51" s="242"/>
      <c r="E51" s="243"/>
      <c r="F51" s="244">
        <f t="shared" si="10"/>
        <v>0</v>
      </c>
      <c r="G51" s="242"/>
      <c r="H51" s="243"/>
      <c r="I51" s="244">
        <f t="shared" si="11"/>
        <v>0</v>
      </c>
      <c r="J51" s="242"/>
      <c r="K51" s="243"/>
      <c r="L51" s="244">
        <f t="shared" si="12"/>
        <v>0</v>
      </c>
      <c r="M51" s="242"/>
      <c r="N51" s="243"/>
      <c r="O51" s="244">
        <f t="shared" si="13"/>
        <v>0</v>
      </c>
      <c r="P51" s="242"/>
      <c r="Q51" s="243"/>
      <c r="R51" s="244">
        <f t="shared" si="14"/>
        <v>0</v>
      </c>
      <c r="S51" s="242"/>
      <c r="T51" s="243"/>
      <c r="U51" s="244">
        <f t="shared" si="15"/>
        <v>0</v>
      </c>
      <c r="V51" s="242"/>
      <c r="W51" s="243"/>
      <c r="X51" s="244">
        <f t="shared" si="16"/>
        <v>0</v>
      </c>
      <c r="Y51" s="242"/>
      <c r="Z51" s="243"/>
      <c r="AA51" s="244">
        <f t="shared" si="17"/>
        <v>0</v>
      </c>
      <c r="AB51" s="242"/>
      <c r="AC51" s="243"/>
      <c r="AD51" s="244">
        <f t="shared" si="18"/>
        <v>0</v>
      </c>
    </row>
    <row r="52" spans="1:30">
      <c r="A52" s="245">
        <v>12</v>
      </c>
      <c r="B52" s="246" t="s">
        <v>741</v>
      </c>
      <c r="C52" s="248">
        <f>SUM(C53:C61)</f>
        <v>0</v>
      </c>
      <c r="D52" s="249">
        <f>SUM(D53:D61)</f>
        <v>0</v>
      </c>
      <c r="E52" s="250">
        <f>SUM(E53:E61)</f>
        <v>0</v>
      </c>
      <c r="F52" s="244">
        <f t="shared" si="10"/>
        <v>0</v>
      </c>
      <c r="G52" s="249">
        <f>SUM(G53:G61)</f>
        <v>0</v>
      </c>
      <c r="H52" s="250">
        <f>SUM(H53:H61)</f>
        <v>0</v>
      </c>
      <c r="I52" s="244">
        <f t="shared" si="11"/>
        <v>0</v>
      </c>
      <c r="J52" s="249">
        <f>SUM(J53:J61)</f>
        <v>0</v>
      </c>
      <c r="K52" s="250">
        <f>SUM(K53:K61)</f>
        <v>0</v>
      </c>
      <c r="L52" s="244">
        <f t="shared" si="12"/>
        <v>0</v>
      </c>
      <c r="M52" s="249">
        <f>SUM(M53:M61)</f>
        <v>0</v>
      </c>
      <c r="N52" s="250">
        <f>SUM(N53:N61)</f>
        <v>0</v>
      </c>
      <c r="O52" s="244">
        <f t="shared" si="13"/>
        <v>0</v>
      </c>
      <c r="P52" s="249">
        <f>SUM(P53:P61)</f>
        <v>0</v>
      </c>
      <c r="Q52" s="250">
        <f>SUM(Q53:Q61)</f>
        <v>0</v>
      </c>
      <c r="R52" s="244">
        <f t="shared" si="14"/>
        <v>0</v>
      </c>
      <c r="S52" s="249">
        <f>SUM(S53:S61)</f>
        <v>0</v>
      </c>
      <c r="T52" s="250">
        <f>SUM(T53:T61)</f>
        <v>0</v>
      </c>
      <c r="U52" s="244">
        <f t="shared" si="15"/>
        <v>0</v>
      </c>
      <c r="V52" s="249">
        <f>SUM(V53:V61)</f>
        <v>0</v>
      </c>
      <c r="W52" s="250">
        <f>SUM(W53:W61)</f>
        <v>0</v>
      </c>
      <c r="X52" s="244">
        <f t="shared" si="16"/>
        <v>0</v>
      </c>
      <c r="Y52" s="249">
        <f>SUM(Y53:Y61)</f>
        <v>0</v>
      </c>
      <c r="Z52" s="250">
        <f>SUM(Z53:Z61)</f>
        <v>0</v>
      </c>
      <c r="AA52" s="244">
        <f t="shared" si="17"/>
        <v>0</v>
      </c>
      <c r="AB52" s="249">
        <f>SUM(AB53:AB61)</f>
        <v>0</v>
      </c>
      <c r="AC52" s="250">
        <f>SUM(AC53:AC61)</f>
        <v>0</v>
      </c>
      <c r="AD52" s="244">
        <f t="shared" si="18"/>
        <v>0</v>
      </c>
    </row>
    <row r="53" spans="1:30">
      <c r="A53" s="245">
        <v>13</v>
      </c>
      <c r="B53" s="247" t="s">
        <v>742</v>
      </c>
      <c r="C53" s="241"/>
      <c r="D53" s="242"/>
      <c r="E53" s="243"/>
      <c r="F53" s="244">
        <f t="shared" si="10"/>
        <v>0</v>
      </c>
      <c r="G53" s="242"/>
      <c r="H53" s="243"/>
      <c r="I53" s="244">
        <f t="shared" si="11"/>
        <v>0</v>
      </c>
      <c r="J53" s="242"/>
      <c r="K53" s="243"/>
      <c r="L53" s="244">
        <f t="shared" si="12"/>
        <v>0</v>
      </c>
      <c r="M53" s="242"/>
      <c r="N53" s="243"/>
      <c r="O53" s="244">
        <f t="shared" si="13"/>
        <v>0</v>
      </c>
      <c r="P53" s="242"/>
      <c r="Q53" s="243"/>
      <c r="R53" s="244">
        <f t="shared" si="14"/>
        <v>0</v>
      </c>
      <c r="S53" s="242"/>
      <c r="T53" s="243"/>
      <c r="U53" s="244">
        <f t="shared" si="15"/>
        <v>0</v>
      </c>
      <c r="V53" s="242"/>
      <c r="W53" s="243"/>
      <c r="X53" s="244">
        <f t="shared" si="16"/>
        <v>0</v>
      </c>
      <c r="Y53" s="242"/>
      <c r="Z53" s="243"/>
      <c r="AA53" s="244">
        <f t="shared" si="17"/>
        <v>0</v>
      </c>
      <c r="AB53" s="242"/>
      <c r="AC53" s="243"/>
      <c r="AD53" s="244">
        <f t="shared" si="18"/>
        <v>0</v>
      </c>
    </row>
    <row r="54" spans="1:30">
      <c r="A54" s="245">
        <v>14</v>
      </c>
      <c r="B54" s="247" t="s">
        <v>743</v>
      </c>
      <c r="C54" s="241"/>
      <c r="D54" s="242"/>
      <c r="E54" s="243"/>
      <c r="F54" s="244">
        <f t="shared" si="10"/>
        <v>0</v>
      </c>
      <c r="G54" s="242"/>
      <c r="H54" s="243"/>
      <c r="I54" s="244">
        <f t="shared" si="11"/>
        <v>0</v>
      </c>
      <c r="J54" s="242"/>
      <c r="K54" s="243"/>
      <c r="L54" s="244">
        <f t="shared" si="12"/>
        <v>0</v>
      </c>
      <c r="M54" s="242"/>
      <c r="N54" s="243"/>
      <c r="O54" s="244">
        <f t="shared" si="13"/>
        <v>0</v>
      </c>
      <c r="P54" s="242"/>
      <c r="Q54" s="243"/>
      <c r="R54" s="244">
        <f t="shared" si="14"/>
        <v>0</v>
      </c>
      <c r="S54" s="242"/>
      <c r="T54" s="243"/>
      <c r="U54" s="244">
        <f t="shared" si="15"/>
        <v>0</v>
      </c>
      <c r="V54" s="242"/>
      <c r="W54" s="243"/>
      <c r="X54" s="244">
        <f t="shared" si="16"/>
        <v>0</v>
      </c>
      <c r="Y54" s="242"/>
      <c r="Z54" s="243"/>
      <c r="AA54" s="244">
        <f t="shared" si="17"/>
        <v>0</v>
      </c>
      <c r="AB54" s="242"/>
      <c r="AC54" s="243"/>
      <c r="AD54" s="244">
        <f t="shared" si="18"/>
        <v>0</v>
      </c>
    </row>
    <row r="55" spans="1:30">
      <c r="A55" s="245">
        <v>15</v>
      </c>
      <c r="B55" s="247" t="s">
        <v>744</v>
      </c>
      <c r="C55" s="241"/>
      <c r="D55" s="242"/>
      <c r="E55" s="243"/>
      <c r="F55" s="244">
        <f t="shared" si="10"/>
        <v>0</v>
      </c>
      <c r="G55" s="242"/>
      <c r="H55" s="243"/>
      <c r="I55" s="244">
        <f t="shared" si="11"/>
        <v>0</v>
      </c>
      <c r="J55" s="242"/>
      <c r="K55" s="243"/>
      <c r="L55" s="244">
        <f t="shared" si="12"/>
        <v>0</v>
      </c>
      <c r="M55" s="242"/>
      <c r="N55" s="243"/>
      <c r="O55" s="244">
        <f t="shared" si="13"/>
        <v>0</v>
      </c>
      <c r="P55" s="242"/>
      <c r="Q55" s="243"/>
      <c r="R55" s="244">
        <f t="shared" si="14"/>
        <v>0</v>
      </c>
      <c r="S55" s="242"/>
      <c r="T55" s="243"/>
      <c r="U55" s="244">
        <f t="shared" si="15"/>
        <v>0</v>
      </c>
      <c r="V55" s="242"/>
      <c r="W55" s="243"/>
      <c r="X55" s="244">
        <f t="shared" si="16"/>
        <v>0</v>
      </c>
      <c r="Y55" s="242"/>
      <c r="Z55" s="243"/>
      <c r="AA55" s="244">
        <f t="shared" si="17"/>
        <v>0</v>
      </c>
      <c r="AB55" s="242"/>
      <c r="AC55" s="243"/>
      <c r="AD55" s="244">
        <f t="shared" si="18"/>
        <v>0</v>
      </c>
    </row>
    <row r="56" spans="1:30">
      <c r="A56" s="245">
        <v>16</v>
      </c>
      <c r="B56" s="247" t="s">
        <v>745</v>
      </c>
      <c r="C56" s="241"/>
      <c r="D56" s="242"/>
      <c r="E56" s="243"/>
      <c r="F56" s="244">
        <f t="shared" si="10"/>
        <v>0</v>
      </c>
      <c r="G56" s="242"/>
      <c r="H56" s="243"/>
      <c r="I56" s="244">
        <f t="shared" si="11"/>
        <v>0</v>
      </c>
      <c r="J56" s="242"/>
      <c r="K56" s="243"/>
      <c r="L56" s="244">
        <f t="shared" si="12"/>
        <v>0</v>
      </c>
      <c r="M56" s="242"/>
      <c r="N56" s="243"/>
      <c r="O56" s="244">
        <f t="shared" si="13"/>
        <v>0</v>
      </c>
      <c r="P56" s="242"/>
      <c r="Q56" s="243"/>
      <c r="R56" s="244">
        <f t="shared" si="14"/>
        <v>0</v>
      </c>
      <c r="S56" s="242"/>
      <c r="T56" s="243"/>
      <c r="U56" s="244">
        <f t="shared" si="15"/>
        <v>0</v>
      </c>
      <c r="V56" s="242"/>
      <c r="W56" s="243"/>
      <c r="X56" s="244">
        <f t="shared" si="16"/>
        <v>0</v>
      </c>
      <c r="Y56" s="242"/>
      <c r="Z56" s="243"/>
      <c r="AA56" s="244">
        <f t="shared" si="17"/>
        <v>0</v>
      </c>
      <c r="AB56" s="242"/>
      <c r="AC56" s="243"/>
      <c r="AD56" s="244">
        <f t="shared" si="18"/>
        <v>0</v>
      </c>
    </row>
    <row r="57" spans="1:30">
      <c r="A57" s="245">
        <v>17</v>
      </c>
      <c r="B57" s="247" t="s">
        <v>746</v>
      </c>
      <c r="C57" s="241"/>
      <c r="D57" s="242"/>
      <c r="E57" s="243"/>
      <c r="F57" s="244">
        <f t="shared" si="10"/>
        <v>0</v>
      </c>
      <c r="G57" s="242"/>
      <c r="H57" s="243"/>
      <c r="I57" s="244">
        <f t="shared" si="11"/>
        <v>0</v>
      </c>
      <c r="J57" s="242"/>
      <c r="K57" s="243"/>
      <c r="L57" s="244">
        <f t="shared" si="12"/>
        <v>0</v>
      </c>
      <c r="M57" s="242"/>
      <c r="N57" s="243"/>
      <c r="O57" s="244">
        <f t="shared" si="13"/>
        <v>0</v>
      </c>
      <c r="P57" s="242"/>
      <c r="Q57" s="243"/>
      <c r="R57" s="244">
        <f t="shared" si="14"/>
        <v>0</v>
      </c>
      <c r="S57" s="242"/>
      <c r="T57" s="243"/>
      <c r="U57" s="244">
        <f t="shared" si="15"/>
        <v>0</v>
      </c>
      <c r="V57" s="242"/>
      <c r="W57" s="243"/>
      <c r="X57" s="244">
        <f t="shared" si="16"/>
        <v>0</v>
      </c>
      <c r="Y57" s="242"/>
      <c r="Z57" s="243"/>
      <c r="AA57" s="244">
        <f t="shared" si="17"/>
        <v>0</v>
      </c>
      <c r="AB57" s="242"/>
      <c r="AC57" s="243"/>
      <c r="AD57" s="244">
        <f t="shared" si="18"/>
        <v>0</v>
      </c>
    </row>
    <row r="58" spans="1:30">
      <c r="A58" s="245">
        <v>18</v>
      </c>
      <c r="B58" s="247" t="s">
        <v>747</v>
      </c>
      <c r="C58" s="241"/>
      <c r="D58" s="242"/>
      <c r="E58" s="243"/>
      <c r="F58" s="244">
        <f t="shared" si="10"/>
        <v>0</v>
      </c>
      <c r="G58" s="242"/>
      <c r="H58" s="243"/>
      <c r="I58" s="244">
        <f t="shared" si="11"/>
        <v>0</v>
      </c>
      <c r="J58" s="242"/>
      <c r="K58" s="243"/>
      <c r="L58" s="244">
        <f t="shared" si="12"/>
        <v>0</v>
      </c>
      <c r="M58" s="242"/>
      <c r="N58" s="243"/>
      <c r="O58" s="244">
        <f t="shared" si="13"/>
        <v>0</v>
      </c>
      <c r="P58" s="242"/>
      <c r="Q58" s="243"/>
      <c r="R58" s="244">
        <f t="shared" si="14"/>
        <v>0</v>
      </c>
      <c r="S58" s="242"/>
      <c r="T58" s="243"/>
      <c r="U58" s="244">
        <f t="shared" si="15"/>
        <v>0</v>
      </c>
      <c r="V58" s="242"/>
      <c r="W58" s="243"/>
      <c r="X58" s="244">
        <f t="shared" si="16"/>
        <v>0</v>
      </c>
      <c r="Y58" s="242"/>
      <c r="Z58" s="243"/>
      <c r="AA58" s="244">
        <f t="shared" si="17"/>
        <v>0</v>
      </c>
      <c r="AB58" s="242"/>
      <c r="AC58" s="243"/>
      <c r="AD58" s="244">
        <f t="shared" si="18"/>
        <v>0</v>
      </c>
    </row>
    <row r="59" spans="1:30">
      <c r="A59" s="245">
        <v>19</v>
      </c>
      <c r="B59" s="247" t="s">
        <v>748</v>
      </c>
      <c r="C59" s="241"/>
      <c r="D59" s="242"/>
      <c r="E59" s="243"/>
      <c r="F59" s="244">
        <f t="shared" si="10"/>
        <v>0</v>
      </c>
      <c r="G59" s="242"/>
      <c r="H59" s="243"/>
      <c r="I59" s="244">
        <f t="shared" si="11"/>
        <v>0</v>
      </c>
      <c r="J59" s="242"/>
      <c r="K59" s="243"/>
      <c r="L59" s="244">
        <f t="shared" si="12"/>
        <v>0</v>
      </c>
      <c r="M59" s="242"/>
      <c r="N59" s="243"/>
      <c r="O59" s="244">
        <f t="shared" si="13"/>
        <v>0</v>
      </c>
      <c r="P59" s="242"/>
      <c r="Q59" s="243"/>
      <c r="R59" s="244">
        <f t="shared" si="14"/>
        <v>0</v>
      </c>
      <c r="S59" s="242"/>
      <c r="T59" s="243"/>
      <c r="U59" s="244">
        <f t="shared" si="15"/>
        <v>0</v>
      </c>
      <c r="V59" s="242"/>
      <c r="W59" s="243"/>
      <c r="X59" s="244">
        <f t="shared" si="16"/>
        <v>0</v>
      </c>
      <c r="Y59" s="242"/>
      <c r="Z59" s="243"/>
      <c r="AA59" s="244">
        <f t="shared" si="17"/>
        <v>0</v>
      </c>
      <c r="AB59" s="242"/>
      <c r="AC59" s="243"/>
      <c r="AD59" s="244">
        <f t="shared" si="18"/>
        <v>0</v>
      </c>
    </row>
    <row r="60" spans="1:30">
      <c r="A60" s="245">
        <v>20</v>
      </c>
      <c r="B60" s="247" t="s">
        <v>749</v>
      </c>
      <c r="C60" s="241"/>
      <c r="D60" s="242"/>
      <c r="E60" s="243"/>
      <c r="F60" s="244">
        <f t="shared" si="10"/>
        <v>0</v>
      </c>
      <c r="G60" s="242"/>
      <c r="H60" s="243"/>
      <c r="I60" s="244">
        <f t="shared" si="11"/>
        <v>0</v>
      </c>
      <c r="J60" s="242"/>
      <c r="K60" s="243"/>
      <c r="L60" s="244">
        <f t="shared" si="12"/>
        <v>0</v>
      </c>
      <c r="M60" s="242"/>
      <c r="N60" s="243"/>
      <c r="O60" s="244">
        <f t="shared" si="13"/>
        <v>0</v>
      </c>
      <c r="P60" s="242"/>
      <c r="Q60" s="243"/>
      <c r="R60" s="244">
        <f t="shared" si="14"/>
        <v>0</v>
      </c>
      <c r="S60" s="242"/>
      <c r="T60" s="243"/>
      <c r="U60" s="244">
        <f t="shared" si="15"/>
        <v>0</v>
      </c>
      <c r="V60" s="242"/>
      <c r="W60" s="243"/>
      <c r="X60" s="244">
        <f t="shared" si="16"/>
        <v>0</v>
      </c>
      <c r="Y60" s="242"/>
      <c r="Z60" s="243"/>
      <c r="AA60" s="244">
        <f t="shared" si="17"/>
        <v>0</v>
      </c>
      <c r="AB60" s="242"/>
      <c r="AC60" s="243"/>
      <c r="AD60" s="244">
        <f t="shared" si="18"/>
        <v>0</v>
      </c>
    </row>
    <row r="61" spans="1:30">
      <c r="A61" s="245">
        <v>21</v>
      </c>
      <c r="B61" s="247" t="s">
        <v>750</v>
      </c>
      <c r="C61" s="241"/>
      <c r="D61" s="242"/>
      <c r="E61" s="243"/>
      <c r="F61" s="244">
        <f t="shared" si="10"/>
        <v>0</v>
      </c>
      <c r="G61" s="242"/>
      <c r="H61" s="243"/>
      <c r="I61" s="244">
        <f t="shared" si="11"/>
        <v>0</v>
      </c>
      <c r="J61" s="242"/>
      <c r="K61" s="243"/>
      <c r="L61" s="244">
        <f t="shared" si="12"/>
        <v>0</v>
      </c>
      <c r="M61" s="242"/>
      <c r="N61" s="243"/>
      <c r="O61" s="244">
        <f t="shared" si="13"/>
        <v>0</v>
      </c>
      <c r="P61" s="242"/>
      <c r="Q61" s="243"/>
      <c r="R61" s="244">
        <f t="shared" si="14"/>
        <v>0</v>
      </c>
      <c r="S61" s="242"/>
      <c r="T61" s="243"/>
      <c r="U61" s="244">
        <f t="shared" si="15"/>
        <v>0</v>
      </c>
      <c r="V61" s="242"/>
      <c r="W61" s="243"/>
      <c r="X61" s="244">
        <f t="shared" si="16"/>
        <v>0</v>
      </c>
      <c r="Y61" s="242"/>
      <c r="Z61" s="243"/>
      <c r="AA61" s="244">
        <f t="shared" si="17"/>
        <v>0</v>
      </c>
      <c r="AB61" s="242"/>
      <c r="AC61" s="243"/>
      <c r="AD61" s="244">
        <f t="shared" si="18"/>
        <v>0</v>
      </c>
    </row>
    <row r="62" spans="1:30">
      <c r="A62" s="245">
        <v>22</v>
      </c>
      <c r="B62" s="246" t="s">
        <v>751</v>
      </c>
      <c r="C62" s="241"/>
      <c r="D62" s="242"/>
      <c r="E62" s="243"/>
      <c r="F62" s="244">
        <f t="shared" si="10"/>
        <v>0</v>
      </c>
      <c r="G62" s="242"/>
      <c r="H62" s="243"/>
      <c r="I62" s="244">
        <f t="shared" si="11"/>
        <v>0</v>
      </c>
      <c r="J62" s="242"/>
      <c r="K62" s="243"/>
      <c r="L62" s="244">
        <f t="shared" si="12"/>
        <v>0</v>
      </c>
      <c r="M62" s="242"/>
      <c r="N62" s="243"/>
      <c r="O62" s="244">
        <f t="shared" si="13"/>
        <v>0</v>
      </c>
      <c r="P62" s="242"/>
      <c r="Q62" s="243"/>
      <c r="R62" s="244">
        <f t="shared" si="14"/>
        <v>0</v>
      </c>
      <c r="S62" s="242"/>
      <c r="T62" s="243"/>
      <c r="U62" s="244">
        <f t="shared" si="15"/>
        <v>0</v>
      </c>
      <c r="V62" s="242"/>
      <c r="W62" s="243"/>
      <c r="X62" s="244">
        <f t="shared" si="16"/>
        <v>0</v>
      </c>
      <c r="Y62" s="242"/>
      <c r="Z62" s="243"/>
      <c r="AA62" s="244">
        <f t="shared" si="17"/>
        <v>0</v>
      </c>
      <c r="AB62" s="242"/>
      <c r="AC62" s="243"/>
      <c r="AD62" s="244">
        <f t="shared" si="18"/>
        <v>0</v>
      </c>
    </row>
    <row r="63" spans="1:30">
      <c r="A63" s="245">
        <v>23</v>
      </c>
      <c r="B63" s="246" t="s">
        <v>752</v>
      </c>
      <c r="C63" s="241"/>
      <c r="D63" s="242"/>
      <c r="E63" s="243"/>
      <c r="F63" s="244">
        <f t="shared" si="10"/>
        <v>0</v>
      </c>
      <c r="G63" s="242"/>
      <c r="H63" s="243"/>
      <c r="I63" s="244">
        <f t="shared" si="11"/>
        <v>0</v>
      </c>
      <c r="J63" s="242"/>
      <c r="K63" s="243"/>
      <c r="L63" s="244">
        <f t="shared" si="12"/>
        <v>0</v>
      </c>
      <c r="M63" s="242"/>
      <c r="N63" s="243"/>
      <c r="O63" s="244">
        <f t="shared" si="13"/>
        <v>0</v>
      </c>
      <c r="P63" s="242"/>
      <c r="Q63" s="243"/>
      <c r="R63" s="244">
        <f t="shared" si="14"/>
        <v>0</v>
      </c>
      <c r="S63" s="242"/>
      <c r="T63" s="243"/>
      <c r="U63" s="244">
        <f t="shared" si="15"/>
        <v>0</v>
      </c>
      <c r="V63" s="242"/>
      <c r="W63" s="243"/>
      <c r="X63" s="244">
        <f t="shared" si="16"/>
        <v>0</v>
      </c>
      <c r="Y63" s="242"/>
      <c r="Z63" s="243"/>
      <c r="AA63" s="244">
        <f t="shared" si="17"/>
        <v>0</v>
      </c>
      <c r="AB63" s="242"/>
      <c r="AC63" s="243"/>
      <c r="AD63" s="244">
        <f t="shared" si="18"/>
        <v>0</v>
      </c>
    </row>
    <row r="64" spans="1:30">
      <c r="A64" s="245">
        <v>24</v>
      </c>
      <c r="B64" s="246" t="s">
        <v>753</v>
      </c>
      <c r="C64" s="241"/>
      <c r="D64" s="242"/>
      <c r="E64" s="243"/>
      <c r="F64" s="244">
        <f t="shared" si="10"/>
        <v>0</v>
      </c>
      <c r="G64" s="242"/>
      <c r="H64" s="243"/>
      <c r="I64" s="244">
        <f t="shared" si="11"/>
        <v>0</v>
      </c>
      <c r="J64" s="242"/>
      <c r="K64" s="243"/>
      <c r="L64" s="244">
        <f t="shared" si="12"/>
        <v>0</v>
      </c>
      <c r="M64" s="242"/>
      <c r="N64" s="243"/>
      <c r="O64" s="244">
        <f t="shared" si="13"/>
        <v>0</v>
      </c>
      <c r="P64" s="242"/>
      <c r="Q64" s="243"/>
      <c r="R64" s="244">
        <f t="shared" si="14"/>
        <v>0</v>
      </c>
      <c r="S64" s="242"/>
      <c r="T64" s="243"/>
      <c r="U64" s="244">
        <f t="shared" si="15"/>
        <v>0</v>
      </c>
      <c r="V64" s="242"/>
      <c r="W64" s="243"/>
      <c r="X64" s="244">
        <f t="shared" si="16"/>
        <v>0</v>
      </c>
      <c r="Y64" s="242"/>
      <c r="Z64" s="243"/>
      <c r="AA64" s="244">
        <f t="shared" si="17"/>
        <v>0</v>
      </c>
      <c r="AB64" s="242"/>
      <c r="AC64" s="243"/>
      <c r="AD64" s="244">
        <f t="shared" si="18"/>
        <v>0</v>
      </c>
    </row>
    <row r="65" spans="1:30">
      <c r="A65" s="245">
        <v>25</v>
      </c>
      <c r="B65" s="246" t="s">
        <v>754</v>
      </c>
      <c r="C65" s="241"/>
      <c r="D65" s="242"/>
      <c r="E65" s="243"/>
      <c r="F65" s="244">
        <f t="shared" si="10"/>
        <v>0</v>
      </c>
      <c r="G65" s="242"/>
      <c r="H65" s="243"/>
      <c r="I65" s="244">
        <f t="shared" si="11"/>
        <v>0</v>
      </c>
      <c r="J65" s="242"/>
      <c r="K65" s="243"/>
      <c r="L65" s="244">
        <f t="shared" si="12"/>
        <v>0</v>
      </c>
      <c r="M65" s="242"/>
      <c r="N65" s="243"/>
      <c r="O65" s="244">
        <f t="shared" si="13"/>
        <v>0</v>
      </c>
      <c r="P65" s="242"/>
      <c r="Q65" s="243"/>
      <c r="R65" s="244">
        <f t="shared" si="14"/>
        <v>0</v>
      </c>
      <c r="S65" s="242"/>
      <c r="T65" s="243"/>
      <c r="U65" s="244">
        <f t="shared" si="15"/>
        <v>0</v>
      </c>
      <c r="V65" s="242"/>
      <c r="W65" s="243"/>
      <c r="X65" s="244">
        <f t="shared" si="16"/>
        <v>0</v>
      </c>
      <c r="Y65" s="242"/>
      <c r="Z65" s="243"/>
      <c r="AA65" s="244">
        <f t="shared" si="17"/>
        <v>0</v>
      </c>
      <c r="AB65" s="242"/>
      <c r="AC65" s="243"/>
      <c r="AD65" s="244">
        <f t="shared" si="18"/>
        <v>0</v>
      </c>
    </row>
    <row r="66" spans="1:30">
      <c r="A66" s="245">
        <v>26</v>
      </c>
      <c r="B66" s="246" t="s">
        <v>755</v>
      </c>
      <c r="C66" s="241"/>
      <c r="D66" s="242"/>
      <c r="E66" s="243"/>
      <c r="F66" s="244">
        <f t="shared" si="10"/>
        <v>0</v>
      </c>
      <c r="G66" s="242"/>
      <c r="H66" s="243"/>
      <c r="I66" s="244">
        <f t="shared" si="11"/>
        <v>0</v>
      </c>
      <c r="J66" s="242"/>
      <c r="K66" s="243"/>
      <c r="L66" s="244">
        <f t="shared" si="12"/>
        <v>0</v>
      </c>
      <c r="M66" s="242"/>
      <c r="N66" s="243"/>
      <c r="O66" s="244">
        <f t="shared" si="13"/>
        <v>0</v>
      </c>
      <c r="P66" s="242"/>
      <c r="Q66" s="243"/>
      <c r="R66" s="244">
        <f t="shared" si="14"/>
        <v>0</v>
      </c>
      <c r="S66" s="242"/>
      <c r="T66" s="243"/>
      <c r="U66" s="244">
        <f t="shared" si="15"/>
        <v>0</v>
      </c>
      <c r="V66" s="242"/>
      <c r="W66" s="243"/>
      <c r="X66" s="244">
        <f t="shared" si="16"/>
        <v>0</v>
      </c>
      <c r="Y66" s="242"/>
      <c r="Z66" s="243"/>
      <c r="AA66" s="244">
        <f t="shared" si="17"/>
        <v>0</v>
      </c>
      <c r="AB66" s="242"/>
      <c r="AC66" s="243"/>
      <c r="AD66" s="244">
        <f t="shared" si="18"/>
        <v>0</v>
      </c>
    </row>
    <row r="67" spans="1:30">
      <c r="A67" s="245">
        <v>27</v>
      </c>
      <c r="B67" s="246" t="s">
        <v>756</v>
      </c>
      <c r="C67" s="241"/>
      <c r="D67" s="242"/>
      <c r="E67" s="243"/>
      <c r="F67" s="244">
        <f t="shared" si="10"/>
        <v>0</v>
      </c>
      <c r="G67" s="242"/>
      <c r="H67" s="243"/>
      <c r="I67" s="244">
        <f t="shared" si="11"/>
        <v>0</v>
      </c>
      <c r="J67" s="242"/>
      <c r="K67" s="243"/>
      <c r="L67" s="244">
        <f t="shared" si="12"/>
        <v>0</v>
      </c>
      <c r="M67" s="242"/>
      <c r="N67" s="243"/>
      <c r="O67" s="244">
        <f t="shared" si="13"/>
        <v>0</v>
      </c>
      <c r="P67" s="242"/>
      <c r="Q67" s="243"/>
      <c r="R67" s="244">
        <f t="shared" si="14"/>
        <v>0</v>
      </c>
      <c r="S67" s="242"/>
      <c r="T67" s="243"/>
      <c r="U67" s="244">
        <f t="shared" si="15"/>
        <v>0</v>
      </c>
      <c r="V67" s="242"/>
      <c r="W67" s="243"/>
      <c r="X67" s="244">
        <f t="shared" si="16"/>
        <v>0</v>
      </c>
      <c r="Y67" s="242"/>
      <c r="Z67" s="243"/>
      <c r="AA67" s="244">
        <f t="shared" si="17"/>
        <v>0</v>
      </c>
      <c r="AB67" s="242"/>
      <c r="AC67" s="243"/>
      <c r="AD67" s="244">
        <f t="shared" si="18"/>
        <v>0</v>
      </c>
    </row>
    <row r="68" spans="1:30">
      <c r="A68" s="245">
        <v>28</v>
      </c>
      <c r="B68" s="251" t="s">
        <v>429</v>
      </c>
      <c r="C68" s="241"/>
      <c r="D68" s="242"/>
      <c r="E68" s="243"/>
      <c r="F68" s="244">
        <f t="shared" si="10"/>
        <v>0</v>
      </c>
      <c r="G68" s="242"/>
      <c r="H68" s="243"/>
      <c r="I68" s="244">
        <f t="shared" si="11"/>
        <v>0</v>
      </c>
      <c r="J68" s="242"/>
      <c r="K68" s="243"/>
      <c r="L68" s="244">
        <f t="shared" si="12"/>
        <v>0</v>
      </c>
      <c r="M68" s="242"/>
      <c r="N68" s="243"/>
      <c r="O68" s="244">
        <f t="shared" si="13"/>
        <v>0</v>
      </c>
      <c r="P68" s="242"/>
      <c r="Q68" s="243"/>
      <c r="R68" s="244">
        <f t="shared" si="14"/>
        <v>0</v>
      </c>
      <c r="S68" s="242"/>
      <c r="T68" s="243"/>
      <c r="U68" s="244">
        <f t="shared" si="15"/>
        <v>0</v>
      </c>
      <c r="V68" s="242"/>
      <c r="W68" s="243"/>
      <c r="X68" s="244">
        <f t="shared" si="16"/>
        <v>0</v>
      </c>
      <c r="Y68" s="242"/>
      <c r="Z68" s="243"/>
      <c r="AA68" s="244">
        <f t="shared" si="17"/>
        <v>0</v>
      </c>
      <c r="AB68" s="242"/>
      <c r="AC68" s="243"/>
      <c r="AD68" s="244">
        <f t="shared" si="18"/>
        <v>0</v>
      </c>
    </row>
    <row r="69" spans="1:30" s="231" customFormat="1">
      <c r="A69" s="252">
        <v>29</v>
      </c>
      <c r="B69" s="253" t="s">
        <v>718</v>
      </c>
      <c r="C69" s="254">
        <f t="shared" ref="C69:AD69" si="19">SUM(C41:C52,C62:C68)</f>
        <v>0</v>
      </c>
      <c r="D69" s="255">
        <f t="shared" si="19"/>
        <v>0</v>
      </c>
      <c r="E69" s="256">
        <f t="shared" si="19"/>
        <v>0</v>
      </c>
      <c r="F69" s="257">
        <f t="shared" si="19"/>
        <v>0</v>
      </c>
      <c r="G69" s="258">
        <f t="shared" si="19"/>
        <v>0</v>
      </c>
      <c r="H69" s="256">
        <f t="shared" si="19"/>
        <v>0</v>
      </c>
      <c r="I69" s="257">
        <f t="shared" si="19"/>
        <v>0</v>
      </c>
      <c r="J69" s="258">
        <f t="shared" si="19"/>
        <v>0</v>
      </c>
      <c r="K69" s="256">
        <f t="shared" si="19"/>
        <v>0</v>
      </c>
      <c r="L69" s="257">
        <f t="shared" si="19"/>
        <v>0</v>
      </c>
      <c r="M69" s="258">
        <f t="shared" si="19"/>
        <v>0</v>
      </c>
      <c r="N69" s="256">
        <f t="shared" si="19"/>
        <v>0</v>
      </c>
      <c r="O69" s="257">
        <f t="shared" si="19"/>
        <v>0</v>
      </c>
      <c r="P69" s="258">
        <f t="shared" si="19"/>
        <v>0</v>
      </c>
      <c r="Q69" s="256">
        <f t="shared" si="19"/>
        <v>0</v>
      </c>
      <c r="R69" s="257">
        <f t="shared" si="19"/>
        <v>0</v>
      </c>
      <c r="S69" s="258">
        <f t="shared" si="19"/>
        <v>0</v>
      </c>
      <c r="T69" s="256">
        <f t="shared" si="19"/>
        <v>0</v>
      </c>
      <c r="U69" s="257">
        <f t="shared" si="19"/>
        <v>0</v>
      </c>
      <c r="V69" s="258">
        <f t="shared" si="19"/>
        <v>0</v>
      </c>
      <c r="W69" s="256">
        <f t="shared" si="19"/>
        <v>0</v>
      </c>
      <c r="X69" s="257">
        <f t="shared" si="19"/>
        <v>0</v>
      </c>
      <c r="Y69" s="258">
        <f t="shared" si="19"/>
        <v>0</v>
      </c>
      <c r="Z69" s="256">
        <f t="shared" si="19"/>
        <v>0</v>
      </c>
      <c r="AA69" s="257">
        <f t="shared" si="19"/>
        <v>0</v>
      </c>
      <c r="AB69" s="258">
        <f t="shared" si="19"/>
        <v>0</v>
      </c>
      <c r="AC69" s="256">
        <f t="shared" si="19"/>
        <v>0</v>
      </c>
      <c r="AD69" s="257">
        <f t="shared" si="19"/>
        <v>0</v>
      </c>
    </row>
    <row r="70" spans="1:30" ht="15.75" customHeight="1">
      <c r="B70" s="705" t="s">
        <v>758</v>
      </c>
      <c r="C70" s="705"/>
      <c r="D70" s="705"/>
      <c r="E70" s="705"/>
      <c r="F70" s="705"/>
      <c r="G70" s="705"/>
      <c r="H70" s="705"/>
      <c r="I70" s="705"/>
      <c r="J70" s="705"/>
      <c r="K70" s="705"/>
      <c r="L70" s="705"/>
      <c r="M70" s="705"/>
      <c r="N70" s="705"/>
      <c r="O70" s="705"/>
      <c r="P70" s="705"/>
      <c r="Q70" s="705"/>
      <c r="R70" s="705"/>
      <c r="S70" s="705"/>
      <c r="T70" s="259"/>
      <c r="U70" s="259"/>
      <c r="V70" s="259"/>
      <c r="W70" s="259"/>
      <c r="X70" s="259"/>
      <c r="Y70" s="259"/>
      <c r="Z70" s="259"/>
      <c r="AA70" s="259"/>
      <c r="AB70" s="259"/>
      <c r="AC70" s="259"/>
      <c r="AD70" s="259"/>
    </row>
  </sheetData>
  <protectedRanges>
    <protectedRange sqref="D19:E34 D7:E17 G19:H34 J19:K34 M19:N34 P19:Q34 S19:T34 V19:W34 Y19:Z34 AB19:AC34 G7:H17 J7:K17 M7:N17 P7:Q17 S7:T17 V7:W17 Y7:Z17 AB7:AC17 D53:E68 D41:E51 G53:H68 J53:K68 M53:N68 P53:Q68 S53:T68 V53:W68 Y53:Z68 AB53:AC68 G41:H51 J41:K51 M41:N51 P41:Q51 S41:T51 V41:W51 Y41:Z51 AB41:AC51" name="Securities 1"/>
  </protectedRanges>
  <mergeCells count="22">
    <mergeCell ref="B70:S70"/>
    <mergeCell ref="AB5:AD5"/>
    <mergeCell ref="B36:S36"/>
    <mergeCell ref="D39:F39"/>
    <mergeCell ref="G39:I39"/>
    <mergeCell ref="J39:L39"/>
    <mergeCell ref="M39:O39"/>
    <mergeCell ref="Y5:AA5"/>
    <mergeCell ref="P39:R39"/>
    <mergeCell ref="S39:U39"/>
    <mergeCell ref="S5:U5"/>
    <mergeCell ref="V5:X5"/>
    <mergeCell ref="AB39:AD39"/>
    <mergeCell ref="B4:R4"/>
    <mergeCell ref="V39:X39"/>
    <mergeCell ref="Y39:AA39"/>
    <mergeCell ref="B1:AD1"/>
    <mergeCell ref="D5:F5"/>
    <mergeCell ref="G5:I5"/>
    <mergeCell ref="J5:L5"/>
    <mergeCell ref="M5:O5"/>
    <mergeCell ref="P5:R5"/>
  </mergeCells>
  <phoneticPr fontId="0" type="noConversion"/>
  <pageMargins left="0.7" right="0.7" top="0.75" bottom="0.75" header="0.3" footer="0.3"/>
  <pageSetup scale="39" fitToWidth="2" orientation="landscape" r:id="rId1"/>
  <headerFooter>
    <oddFooter>&amp;R&amp;A
&amp;P</oddFooter>
  </headerFooter>
  <colBreaks count="1" manualBreakCount="1">
    <brk id="18" max="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Summary Submission Cover Sheet</vt:lpstr>
      <vt:lpstr>Income Statement Worksheet</vt:lpstr>
      <vt:lpstr>Balance Sheet Worksheet</vt:lpstr>
      <vt:lpstr>Capital Worksheet</vt:lpstr>
      <vt:lpstr>Retail Bal. &amp; Loss Projections</vt:lpstr>
      <vt:lpstr>Retail Repurchase Worksheet</vt:lpstr>
      <vt:lpstr>Retail ASC 310-30 Worksheet</vt:lpstr>
      <vt:lpstr>Securities OTTI by CUSIP</vt:lpstr>
      <vt:lpstr>Securities OTTI by Portfolio</vt:lpstr>
      <vt:lpstr>Securities OTTI by Methodology</vt:lpstr>
      <vt:lpstr>Securities AFS Market Shock</vt:lpstr>
      <vt:lpstr>Securities Market Value Sources</vt:lpstr>
      <vt:lpstr>Trading Worksheet</vt:lpstr>
      <vt:lpstr>Counterparty Risk Worksheet</vt:lpstr>
      <vt:lpstr>OpRisk Scenario Inputs</vt:lpstr>
      <vt:lpstr>OpRisk Projected Losses</vt:lpstr>
      <vt:lpstr>PPNR Projections Worksheet</vt:lpstr>
      <vt:lpstr>PPNR NII Worksheet</vt:lpstr>
      <vt:lpstr>PPNR Metrics Worksheet</vt:lpstr>
      <vt:lpstr>'Balance Sheet Worksheet'!Print_Area</vt:lpstr>
      <vt:lpstr>'Capital Worksheet'!Print_Area</vt:lpstr>
      <vt:lpstr>'Counterparty Risk Worksheet'!Print_Area</vt:lpstr>
      <vt:lpstr>'Income Statement Worksheet'!Print_Area</vt:lpstr>
      <vt:lpstr>'OpRisk Projected Losses'!Print_Area</vt:lpstr>
      <vt:lpstr>'OpRisk Scenario Inputs'!Print_Area</vt:lpstr>
      <vt:lpstr>'PPNR Metrics Worksheet'!Print_Area</vt:lpstr>
      <vt:lpstr>'PPNR NII Worksheet'!Print_Area</vt:lpstr>
      <vt:lpstr>'PPNR Projections Worksheet'!Print_Area</vt:lpstr>
      <vt:lpstr>'Retail ASC 310-30 Worksheet'!Print_Area</vt:lpstr>
      <vt:lpstr>'Retail Bal. &amp; Loss Projections'!Print_Area</vt:lpstr>
      <vt:lpstr>'Retail Repurchase Worksheet'!Print_Area</vt:lpstr>
      <vt:lpstr>'Securities AFS Market Shock'!Print_Area</vt:lpstr>
      <vt:lpstr>'Securities Market Value Sources'!Print_Area</vt:lpstr>
      <vt:lpstr>'Securities OTTI by CUSIP'!Print_Area</vt:lpstr>
      <vt:lpstr>'Securities OTTI by Methodology'!Print_Area</vt:lpstr>
      <vt:lpstr>'Securities OTTI by Portfolio'!Print_Area</vt:lpstr>
      <vt:lpstr>'Summary Submission Cover Sheet'!Print_Area</vt:lpstr>
      <vt:lpstr>'Trading Worksheet'!Print_Area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2012-12-06T15:02:38Z</dcterms:created>
  <dcterms:modified xsi:type="dcterms:W3CDTF">2013-03-12T22:53:17Z</dcterms:modified>
</cp:coreProperties>
</file>